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backupFile="1"/>
  <mc:AlternateContent xmlns:mc="http://schemas.openxmlformats.org/markup-compatibility/2006">
    <mc:Choice Requires="x15">
      <x15ac:absPath xmlns:x15ac="http://schemas.microsoft.com/office/spreadsheetml/2010/11/ac" url="C:\Users\TSULSER\Dropbox (IFPRI)\CtEH\Final\2020.12-final-revisions\ExtraDataFiles\"/>
    </mc:Choice>
  </mc:AlternateContent>
  <xr:revisionPtr revIDLastSave="0" documentId="13_ncr:1_{9EA93CEC-600E-4747-BCAF-6739FDEED350}" xr6:coauthVersionLast="45" xr6:coauthVersionMax="45" xr10:uidLastSave="{00000000-0000-0000-0000-000000000000}"/>
  <bookViews>
    <workbookView xWindow="-110" yWindow="-110" windowWidth="19420" windowHeight="10420" tabRatio="731" xr2:uid="{00000000-000D-0000-FFFF-FFFF00000000}"/>
  </bookViews>
  <sheets>
    <sheet name="Regions &amp; Poverty" sheetId="41" r:id="rId1"/>
    <sheet name="Table 3a PIMPACT-WORLD_20152030" sheetId="40" r:id="rId2"/>
    <sheet name="PIMPACT-REGION_2015" sheetId="59" r:id="rId3"/>
    <sheet name="PIMPACT-REGION_2030" sheetId="69" r:id="rId4"/>
    <sheet name="PIMPACT-SSA_2015" sheetId="54" r:id="rId5"/>
    <sheet name="PIMPACT-SSA_2030" sheetId="70" r:id="rId6"/>
    <sheet name="Summary-total" sheetId="37" r:id="rId7"/>
    <sheet name="Summary-hc1.9" sheetId="38" r:id="rId8"/>
    <sheet name="Summary-gap1.9" sheetId="39" r:id="rId9"/>
    <sheet name="Bana" sheetId="57" r:id="rId10"/>
    <sheet name="Plan" sheetId="58" r:id="rId11"/>
    <sheet name="soyb" sheetId="56" r:id="rId12"/>
    <sheet name="barl" sheetId="21" r:id="rId13"/>
    <sheet name="bean" sheetId="10" r:id="rId14"/>
    <sheet name="cass" sheetId="13" r:id="rId15"/>
    <sheet name="chkp" sheetId="43" r:id="rId16"/>
    <sheet name="cowp" sheetId="44" r:id="rId17"/>
    <sheet name="grnd" sheetId="29" r:id="rId18"/>
    <sheet name="lent" sheetId="45" r:id="rId19"/>
    <sheet name="maiz" sheetId="35" r:id="rId20"/>
    <sheet name="mill" sheetId="23" r:id="rId21"/>
    <sheet name="opul" sheetId="46" r:id="rId22"/>
    <sheet name="pigp" sheetId="47" r:id="rId23"/>
    <sheet name="pota" sheetId="14" r:id="rId24"/>
    <sheet name="rice" sheetId="19" r:id="rId25"/>
    <sheet name="sorg" sheetId="24" r:id="rId26"/>
    <sheet name="swpt" sheetId="18" r:id="rId27"/>
    <sheet name="whea" sheetId="20" r:id="rId28"/>
    <sheet name="yams" sheetId="17" r:id="rId29"/>
    <sheet name="GVSG2015" sheetId="62" r:id="rId30"/>
    <sheet name="GVSG2030" sheetId="65" r:id="rId31"/>
    <sheet name="ReferenceProduction" sheetId="67" r:id="rId32"/>
    <sheet name="ReferencePrices" sheetId="68" r:id="rId33"/>
  </sheets>
  <definedNames>
    <definedName name="_xlnm._FilterDatabase" localSheetId="31" hidden="1">ReferenceProduction!$B$1:$E$1293</definedName>
    <definedName name="AggMap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19" i="69" l="1"/>
  <c r="W12" i="69"/>
  <c r="C3" i="67" l="1"/>
  <c r="C4" i="67"/>
  <c r="C5" i="67"/>
  <c r="C6" i="67"/>
  <c r="C7" i="67"/>
  <c r="C8" i="67"/>
  <c r="C9" i="67"/>
  <c r="C10" i="67"/>
  <c r="C11" i="67"/>
  <c r="C12" i="67"/>
  <c r="C13" i="67"/>
  <c r="C14" i="67"/>
  <c r="C15" i="67"/>
  <c r="C16" i="67"/>
  <c r="C17" i="67"/>
  <c r="C18" i="67"/>
  <c r="C19" i="67"/>
  <c r="C20" i="67"/>
  <c r="C21" i="67"/>
  <c r="C22" i="67"/>
  <c r="C23" i="67"/>
  <c r="C24" i="67"/>
  <c r="C25" i="67"/>
  <c r="C26" i="67"/>
  <c r="C27" i="67"/>
  <c r="C28" i="67"/>
  <c r="C29" i="67"/>
  <c r="C30" i="67"/>
  <c r="C31" i="67"/>
  <c r="C32" i="67"/>
  <c r="C33" i="67"/>
  <c r="C34" i="67"/>
  <c r="C35" i="67"/>
  <c r="C36" i="67"/>
  <c r="C37" i="67"/>
  <c r="C38" i="67"/>
  <c r="C39" i="67"/>
  <c r="C40" i="67"/>
  <c r="C41" i="67"/>
  <c r="C42" i="67"/>
  <c r="C43" i="67"/>
  <c r="C44" i="67"/>
  <c r="C45" i="67"/>
  <c r="C46" i="67"/>
  <c r="C47" i="67"/>
  <c r="C48" i="67"/>
  <c r="C49" i="67"/>
  <c r="C50" i="67"/>
  <c r="C51" i="67"/>
  <c r="C52" i="67"/>
  <c r="C53" i="67"/>
  <c r="C54" i="67"/>
  <c r="C55" i="67"/>
  <c r="C56" i="67"/>
  <c r="C57" i="67"/>
  <c r="C58" i="67"/>
  <c r="C59" i="67"/>
  <c r="C60" i="67"/>
  <c r="C61" i="67"/>
  <c r="C62" i="67"/>
  <c r="C63" i="67"/>
  <c r="C64" i="67"/>
  <c r="C65" i="67"/>
  <c r="C66" i="67"/>
  <c r="C67" i="67"/>
  <c r="C68" i="67"/>
  <c r="C69" i="67"/>
  <c r="C70" i="67"/>
  <c r="C71" i="67"/>
  <c r="C72" i="67"/>
  <c r="C73" i="67"/>
  <c r="C74" i="67"/>
  <c r="C75" i="67"/>
  <c r="C76" i="67"/>
  <c r="C77" i="67"/>
  <c r="C78" i="67"/>
  <c r="C79" i="67"/>
  <c r="C80" i="67"/>
  <c r="C81" i="67"/>
  <c r="C82" i="67"/>
  <c r="C83" i="67"/>
  <c r="C84" i="67"/>
  <c r="C85" i="67"/>
  <c r="C86" i="67"/>
  <c r="C87" i="67"/>
  <c r="C88" i="67"/>
  <c r="C89" i="67"/>
  <c r="C90" i="67"/>
  <c r="C91" i="67"/>
  <c r="C92" i="67"/>
  <c r="C93" i="67"/>
  <c r="C94" i="67"/>
  <c r="C95" i="67"/>
  <c r="C96" i="67"/>
  <c r="C97" i="67"/>
  <c r="C98" i="67"/>
  <c r="C99" i="67"/>
  <c r="C100" i="67"/>
  <c r="C101" i="67"/>
  <c r="C102" i="67"/>
  <c r="C103" i="67"/>
  <c r="C104" i="67"/>
  <c r="C105" i="67"/>
  <c r="C106" i="67"/>
  <c r="C107" i="67"/>
  <c r="C108" i="67"/>
  <c r="C109" i="67"/>
  <c r="C110" i="67"/>
  <c r="C111" i="67"/>
  <c r="C112" i="67"/>
  <c r="C113" i="67"/>
  <c r="C114" i="67"/>
  <c r="C115" i="67"/>
  <c r="C116" i="67"/>
  <c r="C117" i="67"/>
  <c r="C118" i="67"/>
  <c r="C119" i="67"/>
  <c r="C120" i="67"/>
  <c r="C121" i="67"/>
  <c r="C122" i="67"/>
  <c r="C123" i="67"/>
  <c r="C124" i="67"/>
  <c r="C125" i="67"/>
  <c r="C126" i="67"/>
  <c r="C127" i="67"/>
  <c r="C128" i="67"/>
  <c r="C129" i="67"/>
  <c r="C130" i="67"/>
  <c r="C131" i="67"/>
  <c r="C132" i="67"/>
  <c r="C133" i="67"/>
  <c r="C134" i="67"/>
  <c r="C135" i="67"/>
  <c r="C136" i="67"/>
  <c r="C137" i="67"/>
  <c r="C138" i="67"/>
  <c r="C139" i="67"/>
  <c r="C140" i="67"/>
  <c r="C141" i="67"/>
  <c r="C142" i="67"/>
  <c r="C143" i="67"/>
  <c r="C144" i="67"/>
  <c r="C145" i="67"/>
  <c r="C146" i="67"/>
  <c r="C147" i="67"/>
  <c r="C148" i="67"/>
  <c r="C149" i="67"/>
  <c r="C150" i="67"/>
  <c r="C151" i="67"/>
  <c r="C152" i="67"/>
  <c r="C153" i="67"/>
  <c r="C154" i="67"/>
  <c r="C155" i="67"/>
  <c r="C156" i="67"/>
  <c r="C157" i="67"/>
  <c r="C158" i="67"/>
  <c r="C159" i="67"/>
  <c r="C160" i="67"/>
  <c r="C161" i="67"/>
  <c r="C162" i="67"/>
  <c r="C163" i="67"/>
  <c r="C164" i="67"/>
  <c r="C165" i="67"/>
  <c r="C166" i="67"/>
  <c r="C167" i="67"/>
  <c r="C168" i="67"/>
  <c r="C169" i="67"/>
  <c r="C170" i="67"/>
  <c r="C171" i="67"/>
  <c r="C172" i="67"/>
  <c r="C173" i="67"/>
  <c r="C174" i="67"/>
  <c r="C175" i="67"/>
  <c r="C176" i="67"/>
  <c r="C177" i="67"/>
  <c r="C178" i="67"/>
  <c r="C179" i="67"/>
  <c r="C180" i="67"/>
  <c r="C181" i="67"/>
  <c r="C182" i="67"/>
  <c r="C183" i="67"/>
  <c r="C184" i="67"/>
  <c r="C185" i="67"/>
  <c r="C186" i="67"/>
  <c r="C187" i="67"/>
  <c r="C188" i="67"/>
  <c r="C189" i="67"/>
  <c r="C190" i="67"/>
  <c r="C191" i="67"/>
  <c r="C192" i="67"/>
  <c r="C193" i="67"/>
  <c r="C194" i="67"/>
  <c r="C195" i="67"/>
  <c r="C196" i="67"/>
  <c r="C197" i="67"/>
  <c r="C198" i="67"/>
  <c r="C199" i="67"/>
  <c r="C200" i="67"/>
  <c r="C201" i="67"/>
  <c r="C202" i="67"/>
  <c r="C203" i="67"/>
  <c r="C204" i="67"/>
  <c r="C205" i="67"/>
  <c r="C206" i="67"/>
  <c r="C207" i="67"/>
  <c r="C208" i="67"/>
  <c r="C209" i="67"/>
  <c r="C210" i="67"/>
  <c r="C211" i="67"/>
  <c r="C212" i="67"/>
  <c r="C213" i="67"/>
  <c r="C214" i="67"/>
  <c r="C215" i="67"/>
  <c r="C216" i="67"/>
  <c r="C217" i="67"/>
  <c r="C218" i="67"/>
  <c r="C219" i="67"/>
  <c r="C220" i="67"/>
  <c r="C221" i="67"/>
  <c r="C222" i="67"/>
  <c r="C223" i="67"/>
  <c r="C224" i="67"/>
  <c r="C225" i="67"/>
  <c r="C226" i="67"/>
  <c r="C227" i="67"/>
  <c r="C228" i="67"/>
  <c r="C229" i="67"/>
  <c r="C230" i="67"/>
  <c r="C231" i="67"/>
  <c r="C232" i="67"/>
  <c r="C233" i="67"/>
  <c r="C234" i="67"/>
  <c r="C235" i="67"/>
  <c r="C236" i="67"/>
  <c r="C237" i="67"/>
  <c r="C238" i="67"/>
  <c r="C239" i="67"/>
  <c r="C240" i="67"/>
  <c r="C241" i="67"/>
  <c r="C242" i="67"/>
  <c r="C243" i="67"/>
  <c r="C244" i="67"/>
  <c r="C245" i="67"/>
  <c r="C246" i="67"/>
  <c r="C247" i="67"/>
  <c r="C248" i="67"/>
  <c r="C249" i="67"/>
  <c r="C250" i="67"/>
  <c r="C251" i="67"/>
  <c r="C252" i="67"/>
  <c r="C253" i="67"/>
  <c r="C254" i="67"/>
  <c r="C255" i="67"/>
  <c r="C256" i="67"/>
  <c r="C257" i="67"/>
  <c r="C258" i="67"/>
  <c r="C259" i="67"/>
  <c r="C260" i="67"/>
  <c r="C261" i="67"/>
  <c r="C262" i="67"/>
  <c r="C263" i="67"/>
  <c r="C264" i="67"/>
  <c r="C265" i="67"/>
  <c r="C266" i="67"/>
  <c r="C267" i="67"/>
  <c r="C268" i="67"/>
  <c r="C269" i="67"/>
  <c r="C270" i="67"/>
  <c r="C271" i="67"/>
  <c r="C272" i="67"/>
  <c r="C273" i="67"/>
  <c r="C274" i="67"/>
  <c r="C275" i="67"/>
  <c r="C276" i="67"/>
  <c r="C277" i="67"/>
  <c r="C278" i="67"/>
  <c r="C279" i="67"/>
  <c r="C280" i="67"/>
  <c r="C281" i="67"/>
  <c r="C282" i="67"/>
  <c r="C283" i="67"/>
  <c r="C284" i="67"/>
  <c r="C285" i="67"/>
  <c r="C286" i="67"/>
  <c r="C287" i="67"/>
  <c r="C288" i="67"/>
  <c r="C289" i="67"/>
  <c r="C290" i="67"/>
  <c r="C291" i="67"/>
  <c r="C292" i="67"/>
  <c r="C293" i="67"/>
  <c r="C294" i="67"/>
  <c r="C295" i="67"/>
  <c r="C296" i="67"/>
  <c r="C297" i="67"/>
  <c r="C298" i="67"/>
  <c r="C299" i="67"/>
  <c r="C300" i="67"/>
  <c r="C301" i="67"/>
  <c r="C302" i="67"/>
  <c r="C303" i="67"/>
  <c r="C304" i="67"/>
  <c r="C305" i="67"/>
  <c r="C306" i="67"/>
  <c r="C307" i="67"/>
  <c r="C308" i="67"/>
  <c r="C309" i="67"/>
  <c r="C310" i="67"/>
  <c r="C311" i="67"/>
  <c r="C312" i="67"/>
  <c r="C313" i="67"/>
  <c r="C314" i="67"/>
  <c r="C315" i="67"/>
  <c r="C316" i="67"/>
  <c r="C317" i="67"/>
  <c r="C318" i="67"/>
  <c r="C319" i="67"/>
  <c r="C320" i="67"/>
  <c r="C321" i="67"/>
  <c r="C322" i="67"/>
  <c r="C323" i="67"/>
  <c r="C324" i="67"/>
  <c r="C325" i="67"/>
  <c r="C326" i="67"/>
  <c r="C327" i="67"/>
  <c r="C328" i="67"/>
  <c r="C329" i="67"/>
  <c r="C330" i="67"/>
  <c r="C331" i="67"/>
  <c r="C332" i="67"/>
  <c r="C333" i="67"/>
  <c r="C334" i="67"/>
  <c r="C335" i="67"/>
  <c r="C336" i="67"/>
  <c r="C337" i="67"/>
  <c r="C338" i="67"/>
  <c r="C339" i="67"/>
  <c r="C340" i="67"/>
  <c r="C341" i="67"/>
  <c r="C342" i="67"/>
  <c r="C343" i="67"/>
  <c r="C344" i="67"/>
  <c r="C345" i="67"/>
  <c r="C346" i="67"/>
  <c r="C347" i="67"/>
  <c r="C348" i="67"/>
  <c r="C349" i="67"/>
  <c r="C350" i="67"/>
  <c r="C351" i="67"/>
  <c r="C352" i="67"/>
  <c r="C353" i="67"/>
  <c r="C354" i="67"/>
  <c r="C355" i="67"/>
  <c r="C356" i="67"/>
  <c r="C357" i="67"/>
  <c r="C358" i="67"/>
  <c r="C359" i="67"/>
  <c r="C360" i="67"/>
  <c r="C361" i="67"/>
  <c r="C362" i="67"/>
  <c r="C363" i="67"/>
  <c r="C364" i="67"/>
  <c r="C365" i="67"/>
  <c r="C366" i="67"/>
  <c r="C367" i="67"/>
  <c r="C368" i="67"/>
  <c r="C369" i="67"/>
  <c r="C370" i="67"/>
  <c r="C371" i="67"/>
  <c r="C372" i="67"/>
  <c r="C373" i="67"/>
  <c r="C374" i="67"/>
  <c r="C375" i="67"/>
  <c r="C376" i="67"/>
  <c r="C377" i="67"/>
  <c r="C378" i="67"/>
  <c r="C379" i="67"/>
  <c r="C380" i="67"/>
  <c r="C381" i="67"/>
  <c r="C382" i="67"/>
  <c r="C383" i="67"/>
  <c r="C384" i="67"/>
  <c r="C385" i="67"/>
  <c r="C386" i="67"/>
  <c r="C387" i="67"/>
  <c r="C388" i="67"/>
  <c r="C389" i="67"/>
  <c r="C390" i="67"/>
  <c r="C391" i="67"/>
  <c r="C392" i="67"/>
  <c r="C393" i="67"/>
  <c r="C394" i="67"/>
  <c r="C395" i="67"/>
  <c r="C396" i="67"/>
  <c r="C397" i="67"/>
  <c r="C398" i="67"/>
  <c r="C399" i="67"/>
  <c r="C400" i="67"/>
  <c r="C401" i="67"/>
  <c r="C402" i="67"/>
  <c r="C403" i="67"/>
  <c r="C404" i="67"/>
  <c r="C405" i="67"/>
  <c r="C406" i="67"/>
  <c r="C407" i="67"/>
  <c r="C408" i="67"/>
  <c r="C409" i="67"/>
  <c r="C410" i="67"/>
  <c r="C411" i="67"/>
  <c r="C412" i="67"/>
  <c r="C413" i="67"/>
  <c r="C414" i="67"/>
  <c r="C415" i="67"/>
  <c r="C416" i="67"/>
  <c r="C417" i="67"/>
  <c r="C418" i="67"/>
  <c r="C419" i="67"/>
  <c r="C420" i="67"/>
  <c r="C421" i="67"/>
  <c r="C422" i="67"/>
  <c r="C423" i="67"/>
  <c r="C424" i="67"/>
  <c r="C425" i="67"/>
  <c r="C426" i="67"/>
  <c r="C427" i="67"/>
  <c r="C428" i="67"/>
  <c r="C429" i="67"/>
  <c r="C430" i="67"/>
  <c r="C431" i="67"/>
  <c r="C432" i="67"/>
  <c r="C433" i="67"/>
  <c r="C434" i="67"/>
  <c r="C435" i="67"/>
  <c r="C436" i="67"/>
  <c r="C437" i="67"/>
  <c r="C438" i="67"/>
  <c r="C439" i="67"/>
  <c r="C440" i="67"/>
  <c r="C441" i="67"/>
  <c r="C442" i="67"/>
  <c r="C443" i="67"/>
  <c r="C444" i="67"/>
  <c r="C445" i="67"/>
  <c r="C446" i="67"/>
  <c r="C447" i="67"/>
  <c r="C448" i="67"/>
  <c r="C449" i="67"/>
  <c r="C450" i="67"/>
  <c r="C451" i="67"/>
  <c r="C452" i="67"/>
  <c r="C453" i="67"/>
  <c r="C454" i="67"/>
  <c r="C455" i="67"/>
  <c r="C456" i="67"/>
  <c r="C457" i="67"/>
  <c r="C458" i="67"/>
  <c r="C459" i="67"/>
  <c r="C460" i="67"/>
  <c r="C461" i="67"/>
  <c r="C462" i="67"/>
  <c r="C463" i="67"/>
  <c r="C464" i="67"/>
  <c r="C465" i="67"/>
  <c r="C466" i="67"/>
  <c r="C467" i="67"/>
  <c r="C468" i="67"/>
  <c r="C469" i="67"/>
  <c r="C470" i="67"/>
  <c r="C471" i="67"/>
  <c r="C472" i="67"/>
  <c r="C473" i="67"/>
  <c r="C474" i="67"/>
  <c r="C475" i="67"/>
  <c r="C476" i="67"/>
  <c r="C477" i="67"/>
  <c r="C478" i="67"/>
  <c r="C479" i="67"/>
  <c r="C480" i="67"/>
  <c r="C481" i="67"/>
  <c r="C482" i="67"/>
  <c r="C483" i="67"/>
  <c r="C484" i="67"/>
  <c r="C485" i="67"/>
  <c r="C486" i="67"/>
  <c r="C487" i="67"/>
  <c r="C488" i="67"/>
  <c r="C489" i="67"/>
  <c r="C490" i="67"/>
  <c r="C491" i="67"/>
  <c r="C492" i="67"/>
  <c r="C493" i="67"/>
  <c r="C494" i="67"/>
  <c r="C495" i="67"/>
  <c r="C496" i="67"/>
  <c r="C497" i="67"/>
  <c r="C498" i="67"/>
  <c r="C499" i="67"/>
  <c r="C500" i="67"/>
  <c r="C501" i="67"/>
  <c r="C502" i="67"/>
  <c r="C503" i="67"/>
  <c r="C504" i="67"/>
  <c r="C505" i="67"/>
  <c r="C506" i="67"/>
  <c r="C507" i="67"/>
  <c r="C508" i="67"/>
  <c r="C509" i="67"/>
  <c r="C510" i="67"/>
  <c r="C511" i="67"/>
  <c r="C512" i="67"/>
  <c r="C513" i="67"/>
  <c r="C514" i="67"/>
  <c r="C515" i="67"/>
  <c r="C516" i="67"/>
  <c r="C517" i="67"/>
  <c r="C518" i="67"/>
  <c r="C519" i="67"/>
  <c r="C520" i="67"/>
  <c r="C521" i="67"/>
  <c r="C522" i="67"/>
  <c r="C523" i="67"/>
  <c r="C524" i="67"/>
  <c r="C525" i="67"/>
  <c r="C526" i="67"/>
  <c r="C527" i="67"/>
  <c r="C528" i="67"/>
  <c r="C529" i="67"/>
  <c r="C530" i="67"/>
  <c r="C531" i="67"/>
  <c r="C532" i="67"/>
  <c r="C533" i="67"/>
  <c r="C534" i="67"/>
  <c r="C535" i="67"/>
  <c r="C536" i="67"/>
  <c r="C537" i="67"/>
  <c r="C538" i="67"/>
  <c r="C539" i="67"/>
  <c r="C540" i="67"/>
  <c r="C541" i="67"/>
  <c r="C542" i="67"/>
  <c r="C543" i="67"/>
  <c r="C544" i="67"/>
  <c r="C545" i="67"/>
  <c r="C546" i="67"/>
  <c r="C547" i="67"/>
  <c r="C548" i="67"/>
  <c r="C549" i="67"/>
  <c r="C550" i="67"/>
  <c r="C551" i="67"/>
  <c r="C552" i="67"/>
  <c r="C553" i="67"/>
  <c r="C554" i="67"/>
  <c r="C555" i="67"/>
  <c r="C556" i="67"/>
  <c r="C557" i="67"/>
  <c r="C558" i="67"/>
  <c r="C559" i="67"/>
  <c r="C560" i="67"/>
  <c r="C561" i="67"/>
  <c r="C562" i="67"/>
  <c r="C563" i="67"/>
  <c r="C564" i="67"/>
  <c r="C565" i="67"/>
  <c r="C566" i="67"/>
  <c r="C567" i="67"/>
  <c r="C568" i="67"/>
  <c r="C569" i="67"/>
  <c r="C570" i="67"/>
  <c r="C571" i="67"/>
  <c r="C572" i="67"/>
  <c r="C573" i="67"/>
  <c r="C574" i="67"/>
  <c r="C575" i="67"/>
  <c r="C576" i="67"/>
  <c r="C577" i="67"/>
  <c r="C578" i="67"/>
  <c r="C579" i="67"/>
  <c r="C580" i="67"/>
  <c r="C581" i="67"/>
  <c r="C582" i="67"/>
  <c r="C583" i="67"/>
  <c r="C584" i="67"/>
  <c r="C585" i="67"/>
  <c r="C586" i="67"/>
  <c r="C587" i="67"/>
  <c r="C588" i="67"/>
  <c r="C589" i="67"/>
  <c r="C590" i="67"/>
  <c r="C591" i="67"/>
  <c r="C592" i="67"/>
  <c r="C593" i="67"/>
  <c r="C594" i="67"/>
  <c r="C595" i="67"/>
  <c r="C596" i="67"/>
  <c r="C597" i="67"/>
  <c r="C598" i="67"/>
  <c r="C599" i="67"/>
  <c r="C600" i="67"/>
  <c r="C601" i="67"/>
  <c r="C602" i="67"/>
  <c r="C603" i="67"/>
  <c r="C604" i="67"/>
  <c r="C605" i="67"/>
  <c r="C606" i="67"/>
  <c r="C607" i="67"/>
  <c r="C608" i="67"/>
  <c r="C609" i="67"/>
  <c r="C610" i="67"/>
  <c r="C611" i="67"/>
  <c r="C612" i="67"/>
  <c r="C613" i="67"/>
  <c r="C614" i="67"/>
  <c r="C615" i="67"/>
  <c r="C616" i="67"/>
  <c r="C617" i="67"/>
  <c r="C618" i="67"/>
  <c r="C619" i="67"/>
  <c r="C620" i="67"/>
  <c r="C621" i="67"/>
  <c r="C622" i="67"/>
  <c r="C623" i="67"/>
  <c r="C624" i="67"/>
  <c r="C625" i="67"/>
  <c r="C626" i="67"/>
  <c r="C627" i="67"/>
  <c r="C628" i="67"/>
  <c r="C629" i="67"/>
  <c r="C630" i="67"/>
  <c r="C631" i="67"/>
  <c r="C632" i="67"/>
  <c r="C633" i="67"/>
  <c r="C634" i="67"/>
  <c r="C635" i="67"/>
  <c r="C636" i="67"/>
  <c r="C637" i="67"/>
  <c r="C638" i="67"/>
  <c r="C639" i="67"/>
  <c r="C640" i="67"/>
  <c r="C641" i="67"/>
  <c r="C642" i="67"/>
  <c r="C643" i="67"/>
  <c r="C644" i="67"/>
  <c r="C645" i="67"/>
  <c r="C646" i="67"/>
  <c r="C647" i="67"/>
  <c r="C648" i="67"/>
  <c r="C649" i="67"/>
  <c r="C650" i="67"/>
  <c r="C651" i="67"/>
  <c r="C652" i="67"/>
  <c r="C653" i="67"/>
  <c r="C654" i="67"/>
  <c r="C655" i="67"/>
  <c r="C656" i="67"/>
  <c r="C657" i="67"/>
  <c r="C658" i="67"/>
  <c r="C659" i="67"/>
  <c r="C660" i="67"/>
  <c r="C661" i="67"/>
  <c r="C662" i="67"/>
  <c r="C663" i="67"/>
  <c r="C664" i="67"/>
  <c r="C665" i="67"/>
  <c r="C666" i="67"/>
  <c r="C667" i="67"/>
  <c r="C668" i="67"/>
  <c r="C669" i="67"/>
  <c r="C670" i="67"/>
  <c r="C671" i="67"/>
  <c r="C672" i="67"/>
  <c r="C673" i="67"/>
  <c r="C674" i="67"/>
  <c r="C675" i="67"/>
  <c r="C676" i="67"/>
  <c r="C677" i="67"/>
  <c r="C678" i="67"/>
  <c r="C679" i="67"/>
  <c r="C680" i="67"/>
  <c r="C681" i="67"/>
  <c r="C682" i="67"/>
  <c r="C683" i="67"/>
  <c r="C684" i="67"/>
  <c r="C685" i="67"/>
  <c r="C686" i="67"/>
  <c r="C687" i="67"/>
  <c r="C688" i="67"/>
  <c r="C689" i="67"/>
  <c r="C690" i="67"/>
  <c r="C691" i="67"/>
  <c r="C692" i="67"/>
  <c r="C693" i="67"/>
  <c r="C694" i="67"/>
  <c r="C695" i="67"/>
  <c r="C696" i="67"/>
  <c r="C697" i="67"/>
  <c r="C698" i="67"/>
  <c r="C699" i="67"/>
  <c r="C700" i="67"/>
  <c r="C701" i="67"/>
  <c r="C702" i="67"/>
  <c r="C703" i="67"/>
  <c r="C704" i="67"/>
  <c r="C705" i="67"/>
  <c r="C706" i="67"/>
  <c r="C707" i="67"/>
  <c r="C708" i="67"/>
  <c r="C709" i="67"/>
  <c r="C710" i="67"/>
  <c r="C711" i="67"/>
  <c r="C712" i="67"/>
  <c r="C713" i="67"/>
  <c r="C714" i="67"/>
  <c r="C715" i="67"/>
  <c r="C716" i="67"/>
  <c r="C717" i="67"/>
  <c r="C718" i="67"/>
  <c r="C719" i="67"/>
  <c r="C720" i="67"/>
  <c r="C721" i="67"/>
  <c r="C722" i="67"/>
  <c r="C723" i="67"/>
  <c r="C724" i="67"/>
  <c r="C725" i="67"/>
  <c r="C726" i="67"/>
  <c r="C727" i="67"/>
  <c r="C728" i="67"/>
  <c r="C729" i="67"/>
  <c r="C730" i="67"/>
  <c r="C731" i="67"/>
  <c r="C732" i="67"/>
  <c r="C733" i="67"/>
  <c r="C734" i="67"/>
  <c r="C735" i="67"/>
  <c r="C736" i="67"/>
  <c r="C737" i="67"/>
  <c r="C738" i="67"/>
  <c r="C739" i="67"/>
  <c r="C740" i="67"/>
  <c r="C741" i="67"/>
  <c r="C742" i="67"/>
  <c r="C743" i="67"/>
  <c r="C744" i="67"/>
  <c r="C745" i="67"/>
  <c r="C746" i="67"/>
  <c r="C747" i="67"/>
  <c r="C748" i="67"/>
  <c r="C749" i="67"/>
  <c r="C750" i="67"/>
  <c r="C751" i="67"/>
  <c r="C752" i="67"/>
  <c r="C753" i="67"/>
  <c r="C754" i="67"/>
  <c r="C755" i="67"/>
  <c r="C756" i="67"/>
  <c r="C757" i="67"/>
  <c r="C758" i="67"/>
  <c r="C759" i="67"/>
  <c r="C760" i="67"/>
  <c r="C761" i="67"/>
  <c r="C762" i="67"/>
  <c r="C763" i="67"/>
  <c r="C764" i="67"/>
  <c r="C765" i="67"/>
  <c r="C766" i="67"/>
  <c r="C767" i="67"/>
  <c r="C768" i="67"/>
  <c r="C769" i="67"/>
  <c r="C770" i="67"/>
  <c r="C771" i="67"/>
  <c r="C772" i="67"/>
  <c r="C773" i="67"/>
  <c r="C774" i="67"/>
  <c r="C775" i="67"/>
  <c r="C776" i="67"/>
  <c r="C777" i="67"/>
  <c r="C778" i="67"/>
  <c r="C779" i="67"/>
  <c r="C780" i="67"/>
  <c r="C781" i="67"/>
  <c r="C782" i="67"/>
  <c r="C783" i="67"/>
  <c r="C784" i="67"/>
  <c r="C785" i="67"/>
  <c r="C786" i="67"/>
  <c r="C787" i="67"/>
  <c r="C788" i="67"/>
  <c r="C789" i="67"/>
  <c r="C790" i="67"/>
  <c r="C791" i="67"/>
  <c r="C792" i="67"/>
  <c r="C793" i="67"/>
  <c r="C794" i="67"/>
  <c r="C795" i="67"/>
  <c r="C796" i="67"/>
  <c r="C797" i="67"/>
  <c r="C798" i="67"/>
  <c r="C799" i="67"/>
  <c r="C800" i="67"/>
  <c r="C801" i="67"/>
  <c r="C802" i="67"/>
  <c r="C803" i="67"/>
  <c r="C804" i="67"/>
  <c r="C805" i="67"/>
  <c r="C806" i="67"/>
  <c r="C807" i="67"/>
  <c r="C808" i="67"/>
  <c r="C809" i="67"/>
  <c r="C810" i="67"/>
  <c r="C811" i="67"/>
  <c r="C812" i="67"/>
  <c r="C813" i="67"/>
  <c r="C814" i="67"/>
  <c r="C815" i="67"/>
  <c r="C816" i="67"/>
  <c r="C817" i="67"/>
  <c r="C818" i="67"/>
  <c r="C819" i="67"/>
  <c r="C820" i="67"/>
  <c r="C821" i="67"/>
  <c r="C822" i="67"/>
  <c r="C823" i="67"/>
  <c r="C824" i="67"/>
  <c r="C825" i="67"/>
  <c r="C826" i="67"/>
  <c r="C827" i="67"/>
  <c r="C828" i="67"/>
  <c r="C829" i="67"/>
  <c r="C830" i="67"/>
  <c r="C831" i="67"/>
  <c r="C832" i="67"/>
  <c r="C833" i="67"/>
  <c r="C834" i="67"/>
  <c r="C835" i="67"/>
  <c r="C836" i="67"/>
  <c r="C837" i="67"/>
  <c r="C838" i="67"/>
  <c r="C839" i="67"/>
  <c r="C840" i="67"/>
  <c r="C841" i="67"/>
  <c r="C842" i="67"/>
  <c r="C843" i="67"/>
  <c r="C844" i="67"/>
  <c r="C845" i="67"/>
  <c r="C846" i="67"/>
  <c r="C847" i="67"/>
  <c r="C848" i="67"/>
  <c r="C849" i="67"/>
  <c r="C850" i="67"/>
  <c r="C851" i="67"/>
  <c r="C852" i="67"/>
  <c r="C853" i="67"/>
  <c r="C854" i="67"/>
  <c r="C855" i="67"/>
  <c r="C856" i="67"/>
  <c r="C857" i="67"/>
  <c r="C858" i="67"/>
  <c r="C859" i="67"/>
  <c r="C860" i="67"/>
  <c r="C861" i="67"/>
  <c r="C862" i="67"/>
  <c r="C863" i="67"/>
  <c r="C864" i="67"/>
  <c r="C865" i="67"/>
  <c r="C866" i="67"/>
  <c r="C867" i="67"/>
  <c r="C868" i="67"/>
  <c r="C869" i="67"/>
  <c r="C870" i="67"/>
  <c r="C871" i="67"/>
  <c r="C872" i="67"/>
  <c r="C873" i="67"/>
  <c r="C874" i="67"/>
  <c r="C875" i="67"/>
  <c r="C876" i="67"/>
  <c r="C877" i="67"/>
  <c r="C878" i="67"/>
  <c r="C879" i="67"/>
  <c r="C880" i="67"/>
  <c r="C881" i="67"/>
  <c r="C882" i="67"/>
  <c r="C883" i="67"/>
  <c r="C884" i="67"/>
  <c r="C885" i="67"/>
  <c r="C886" i="67"/>
  <c r="C887" i="67"/>
  <c r="C888" i="67"/>
  <c r="C889" i="67"/>
  <c r="C890" i="67"/>
  <c r="C891" i="67"/>
  <c r="C892" i="67"/>
  <c r="C893" i="67"/>
  <c r="C894" i="67"/>
  <c r="C895" i="67"/>
  <c r="C896" i="67"/>
  <c r="C897" i="67"/>
  <c r="C898" i="67"/>
  <c r="C899" i="67"/>
  <c r="C900" i="67"/>
  <c r="C901" i="67"/>
  <c r="C902" i="67"/>
  <c r="C903" i="67"/>
  <c r="C904" i="67"/>
  <c r="C905" i="67"/>
  <c r="C906" i="67"/>
  <c r="C907" i="67"/>
  <c r="C908" i="67"/>
  <c r="C909" i="67"/>
  <c r="C910" i="67"/>
  <c r="C911" i="67"/>
  <c r="C912" i="67"/>
  <c r="C913" i="67"/>
  <c r="C914" i="67"/>
  <c r="C915" i="67"/>
  <c r="C916" i="67"/>
  <c r="C917" i="67"/>
  <c r="C918" i="67"/>
  <c r="C919" i="67"/>
  <c r="C920" i="67"/>
  <c r="C921" i="67"/>
  <c r="C922" i="67"/>
  <c r="C923" i="67"/>
  <c r="C924" i="67"/>
  <c r="C925" i="67"/>
  <c r="C926" i="67"/>
  <c r="C927" i="67"/>
  <c r="C928" i="67"/>
  <c r="C929" i="67"/>
  <c r="C930" i="67"/>
  <c r="C931" i="67"/>
  <c r="C932" i="67"/>
  <c r="C933" i="67"/>
  <c r="C934" i="67"/>
  <c r="C935" i="67"/>
  <c r="C936" i="67"/>
  <c r="C937" i="67"/>
  <c r="C938" i="67"/>
  <c r="C939" i="67"/>
  <c r="C940" i="67"/>
  <c r="C941" i="67"/>
  <c r="C942" i="67"/>
  <c r="C943" i="67"/>
  <c r="C944" i="67"/>
  <c r="C945" i="67"/>
  <c r="C946" i="67"/>
  <c r="C947" i="67"/>
  <c r="C948" i="67"/>
  <c r="C949" i="67"/>
  <c r="C950" i="67"/>
  <c r="C951" i="67"/>
  <c r="C952" i="67"/>
  <c r="C953" i="67"/>
  <c r="C954" i="67"/>
  <c r="C955" i="67"/>
  <c r="C956" i="67"/>
  <c r="C957" i="67"/>
  <c r="C958" i="67"/>
  <c r="C959" i="67"/>
  <c r="C960" i="67"/>
  <c r="C961" i="67"/>
  <c r="C962" i="67"/>
  <c r="C963" i="67"/>
  <c r="C964" i="67"/>
  <c r="C965" i="67"/>
  <c r="C966" i="67"/>
  <c r="C967" i="67"/>
  <c r="C968" i="67"/>
  <c r="C969" i="67"/>
  <c r="C970" i="67"/>
  <c r="C971" i="67"/>
  <c r="C972" i="67"/>
  <c r="C973" i="67"/>
  <c r="C974" i="67"/>
  <c r="C975" i="67"/>
  <c r="C976" i="67"/>
  <c r="C977" i="67"/>
  <c r="C978" i="67"/>
  <c r="C979" i="67"/>
  <c r="C980" i="67"/>
  <c r="C981" i="67"/>
  <c r="C982" i="67"/>
  <c r="C983" i="67"/>
  <c r="C984" i="67"/>
  <c r="C985" i="67"/>
  <c r="C986" i="67"/>
  <c r="C987" i="67"/>
  <c r="C988" i="67"/>
  <c r="C989" i="67"/>
  <c r="C990" i="67"/>
  <c r="C991" i="67"/>
  <c r="C992" i="67"/>
  <c r="C993" i="67"/>
  <c r="C994" i="67"/>
  <c r="C995" i="67"/>
  <c r="C996" i="67"/>
  <c r="C997" i="67"/>
  <c r="C998" i="67"/>
  <c r="C999" i="67"/>
  <c r="C1000" i="67"/>
  <c r="C1001" i="67"/>
  <c r="C1002" i="67"/>
  <c r="C1003" i="67"/>
  <c r="C1004" i="67"/>
  <c r="C1005" i="67"/>
  <c r="C1006" i="67"/>
  <c r="C1007" i="67"/>
  <c r="C1008" i="67"/>
  <c r="C1009" i="67"/>
  <c r="C1010" i="67"/>
  <c r="C1011" i="67"/>
  <c r="C1012" i="67"/>
  <c r="C1013" i="67"/>
  <c r="C1014" i="67"/>
  <c r="C1015" i="67"/>
  <c r="C1016" i="67"/>
  <c r="C1017" i="67"/>
  <c r="C1018" i="67"/>
  <c r="C1019" i="67"/>
  <c r="C1020" i="67"/>
  <c r="C1021" i="67"/>
  <c r="C1022" i="67"/>
  <c r="C1023" i="67"/>
  <c r="C1024" i="67"/>
  <c r="C1025" i="67"/>
  <c r="C1026" i="67"/>
  <c r="C1027" i="67"/>
  <c r="C1028" i="67"/>
  <c r="C1029" i="67"/>
  <c r="C1030" i="67"/>
  <c r="C1031" i="67"/>
  <c r="C1032" i="67"/>
  <c r="C1033" i="67"/>
  <c r="C1034" i="67"/>
  <c r="C1035" i="67"/>
  <c r="C1036" i="67"/>
  <c r="C1037" i="67"/>
  <c r="C1038" i="67"/>
  <c r="C1039" i="67"/>
  <c r="C1040" i="67"/>
  <c r="C1041" i="67"/>
  <c r="C1042" i="67"/>
  <c r="C1043" i="67"/>
  <c r="C1044" i="67"/>
  <c r="C1045" i="67"/>
  <c r="C1046" i="67"/>
  <c r="C1047" i="67"/>
  <c r="C1048" i="67"/>
  <c r="C1049" i="67"/>
  <c r="C1050" i="67"/>
  <c r="C1051" i="67"/>
  <c r="C1052" i="67"/>
  <c r="C1053" i="67"/>
  <c r="C1054" i="67"/>
  <c r="C1055" i="67"/>
  <c r="C1056" i="67"/>
  <c r="C1057" i="67"/>
  <c r="C1058" i="67"/>
  <c r="C1059" i="67"/>
  <c r="C1060" i="67"/>
  <c r="C1061" i="67"/>
  <c r="C1062" i="67"/>
  <c r="C1063" i="67"/>
  <c r="C1064" i="67"/>
  <c r="C1065" i="67"/>
  <c r="C1066" i="67"/>
  <c r="C1067" i="67"/>
  <c r="C1068" i="67"/>
  <c r="C1069" i="67"/>
  <c r="C1070" i="67"/>
  <c r="C1071" i="67"/>
  <c r="C1072" i="67"/>
  <c r="C1073" i="67"/>
  <c r="C1074" i="67"/>
  <c r="C1075" i="67"/>
  <c r="C1076" i="67"/>
  <c r="C1077" i="67"/>
  <c r="C1078" i="67"/>
  <c r="C1079" i="67"/>
  <c r="C1080" i="67"/>
  <c r="C1081" i="67"/>
  <c r="C1082" i="67"/>
  <c r="C1083" i="67"/>
  <c r="C1084" i="67"/>
  <c r="C1085" i="67"/>
  <c r="C1086" i="67"/>
  <c r="C1087" i="67"/>
  <c r="C1088" i="67"/>
  <c r="C1089" i="67"/>
  <c r="C1090" i="67"/>
  <c r="C1091" i="67"/>
  <c r="C1092" i="67"/>
  <c r="C1093" i="67"/>
  <c r="C1094" i="67"/>
  <c r="C1095" i="67"/>
  <c r="C1096" i="67"/>
  <c r="C1097" i="67"/>
  <c r="C1098" i="67"/>
  <c r="C1099" i="67"/>
  <c r="C1100" i="67"/>
  <c r="C1101" i="67"/>
  <c r="C1102" i="67"/>
  <c r="C1103" i="67"/>
  <c r="C1104" i="67"/>
  <c r="C1105" i="67"/>
  <c r="C1106" i="67"/>
  <c r="C1107" i="67"/>
  <c r="C1108" i="67"/>
  <c r="C1109" i="67"/>
  <c r="C1110" i="67"/>
  <c r="C1111" i="67"/>
  <c r="C1112" i="67"/>
  <c r="C1113" i="67"/>
  <c r="C1114" i="67"/>
  <c r="C1115" i="67"/>
  <c r="C1116" i="67"/>
  <c r="C1117" i="67"/>
  <c r="C1118" i="67"/>
  <c r="C1119" i="67"/>
  <c r="C1120" i="67"/>
  <c r="C1121" i="67"/>
  <c r="C1122" i="67"/>
  <c r="C1123" i="67"/>
  <c r="C1124" i="67"/>
  <c r="C1125" i="67"/>
  <c r="C1126" i="67"/>
  <c r="C1127" i="67"/>
  <c r="C1128" i="67"/>
  <c r="C1129" i="67"/>
  <c r="C1130" i="67"/>
  <c r="C1131" i="67"/>
  <c r="C1132" i="67"/>
  <c r="C1133" i="67"/>
  <c r="C1134" i="67"/>
  <c r="C1135" i="67"/>
  <c r="C1136" i="67"/>
  <c r="C1137" i="67"/>
  <c r="C1138" i="67"/>
  <c r="C1139" i="67"/>
  <c r="C1140" i="67"/>
  <c r="C1141" i="67"/>
  <c r="C1142" i="67"/>
  <c r="C1143" i="67"/>
  <c r="C1144" i="67"/>
  <c r="C1145" i="67"/>
  <c r="C1146" i="67"/>
  <c r="C1147" i="67"/>
  <c r="C1148" i="67"/>
  <c r="C1149" i="67"/>
  <c r="C1150" i="67"/>
  <c r="C1151" i="67"/>
  <c r="C1152" i="67"/>
  <c r="C1153" i="67"/>
  <c r="C1154" i="67"/>
  <c r="C1155" i="67"/>
  <c r="C1156" i="67"/>
  <c r="C1157" i="67"/>
  <c r="C1158" i="67"/>
  <c r="C1159" i="67"/>
  <c r="C1160" i="67"/>
  <c r="C1161" i="67"/>
  <c r="C1162" i="67"/>
  <c r="C1163" i="67"/>
  <c r="C1164" i="67"/>
  <c r="C1165" i="67"/>
  <c r="C1166" i="67"/>
  <c r="C1167" i="67"/>
  <c r="C1168" i="67"/>
  <c r="C1169" i="67"/>
  <c r="C1170" i="67"/>
  <c r="C1171" i="67"/>
  <c r="C1172" i="67"/>
  <c r="C1173" i="67"/>
  <c r="C1174" i="67"/>
  <c r="C1175" i="67"/>
  <c r="C1176" i="67"/>
  <c r="C1177" i="67"/>
  <c r="C1178" i="67"/>
  <c r="C1179" i="67"/>
  <c r="C1180" i="67"/>
  <c r="C1181" i="67"/>
  <c r="C1182" i="67"/>
  <c r="C1183" i="67"/>
  <c r="C1184" i="67"/>
  <c r="C1185" i="67"/>
  <c r="C1186" i="67"/>
  <c r="C1187" i="67"/>
  <c r="C1188" i="67"/>
  <c r="C1189" i="67"/>
  <c r="C1190" i="67"/>
  <c r="C1191" i="67"/>
  <c r="C1192" i="67"/>
  <c r="C1193" i="67"/>
  <c r="C1194" i="67"/>
  <c r="C1195" i="67"/>
  <c r="C1196" i="67"/>
  <c r="C1197" i="67"/>
  <c r="C1198" i="67"/>
  <c r="C1199" i="67"/>
  <c r="C1200" i="67"/>
  <c r="C1201" i="67"/>
  <c r="C1202" i="67"/>
  <c r="C1203" i="67"/>
  <c r="C1204" i="67"/>
  <c r="C1205" i="67"/>
  <c r="C1206" i="67"/>
  <c r="C1207" i="67"/>
  <c r="C1208" i="67"/>
  <c r="C1209" i="67"/>
  <c r="C1210" i="67"/>
  <c r="C1211" i="67"/>
  <c r="C1212" i="67"/>
  <c r="C1213" i="67"/>
  <c r="C1214" i="67"/>
  <c r="C1215" i="67"/>
  <c r="C1216" i="67"/>
  <c r="C1217" i="67"/>
  <c r="C1218" i="67"/>
  <c r="C1219" i="67"/>
  <c r="C1220" i="67"/>
  <c r="C1221" i="67"/>
  <c r="C1222" i="67"/>
  <c r="C1223" i="67"/>
  <c r="C1224" i="67"/>
  <c r="C1225" i="67"/>
  <c r="C1226" i="67"/>
  <c r="C1227" i="67"/>
  <c r="C1228" i="67"/>
  <c r="C1229" i="67"/>
  <c r="C1230" i="67"/>
  <c r="C1231" i="67"/>
  <c r="C1232" i="67"/>
  <c r="C1233" i="67"/>
  <c r="C1234" i="67"/>
  <c r="C1235" i="67"/>
  <c r="C1236" i="67"/>
  <c r="C1237" i="67"/>
  <c r="C1238" i="67"/>
  <c r="C1239" i="67"/>
  <c r="C1240" i="67"/>
  <c r="C1241" i="67"/>
  <c r="C1242" i="67"/>
  <c r="C1243" i="67"/>
  <c r="C1244" i="67"/>
  <c r="C1245" i="67"/>
  <c r="C1246" i="67"/>
  <c r="C1247" i="67"/>
  <c r="C1248" i="67"/>
  <c r="C1249" i="67"/>
  <c r="C1250" i="67"/>
  <c r="C1251" i="67"/>
  <c r="C1252" i="67"/>
  <c r="C1253" i="67"/>
  <c r="C1254" i="67"/>
  <c r="C1255" i="67"/>
  <c r="C1256" i="67"/>
  <c r="C1257" i="67"/>
  <c r="C1258" i="67"/>
  <c r="C1259" i="67"/>
  <c r="C1260" i="67"/>
  <c r="C1261" i="67"/>
  <c r="C1262" i="67"/>
  <c r="C1263" i="67"/>
  <c r="C1264" i="67"/>
  <c r="C1265" i="67"/>
  <c r="C1266" i="67"/>
  <c r="C1267" i="67"/>
  <c r="C1268" i="67"/>
  <c r="C1269" i="67"/>
  <c r="C1270" i="67"/>
  <c r="C1271" i="67"/>
  <c r="C1272" i="67"/>
  <c r="C1273" i="67"/>
  <c r="C1274" i="67"/>
  <c r="C1275" i="67"/>
  <c r="C1276" i="67"/>
  <c r="C1277" i="67"/>
  <c r="C1278" i="67"/>
  <c r="C1279" i="67"/>
  <c r="C1280" i="67"/>
  <c r="C1281" i="67"/>
  <c r="C1282" i="67"/>
  <c r="C1283" i="67"/>
  <c r="C1284" i="67"/>
  <c r="C1285" i="67"/>
  <c r="C1286" i="67"/>
  <c r="C1287" i="67"/>
  <c r="C1288" i="67"/>
  <c r="C1289" i="67"/>
  <c r="C1290" i="67"/>
  <c r="C1291" i="67"/>
  <c r="C1292" i="67"/>
  <c r="C1293" i="67"/>
  <c r="C2" i="67"/>
  <c r="B3" i="67" l="1"/>
  <c r="B4" i="67"/>
  <c r="B5" i="67"/>
  <c r="B6" i="67"/>
  <c r="B7" i="67"/>
  <c r="B8" i="67"/>
  <c r="B9" i="67"/>
  <c r="B10" i="67"/>
  <c r="B11" i="67"/>
  <c r="B12" i="67"/>
  <c r="B13" i="67"/>
  <c r="B14" i="67"/>
  <c r="B15" i="67"/>
  <c r="B16" i="67"/>
  <c r="B17" i="67"/>
  <c r="B18" i="67"/>
  <c r="B19" i="67"/>
  <c r="B20" i="67"/>
  <c r="B21" i="67"/>
  <c r="B22" i="67"/>
  <c r="B23" i="67"/>
  <c r="B24" i="67"/>
  <c r="B25" i="67"/>
  <c r="B26" i="67"/>
  <c r="B27" i="67"/>
  <c r="B28" i="67"/>
  <c r="B29" i="67"/>
  <c r="B30" i="67"/>
  <c r="B31" i="67"/>
  <c r="B32" i="67"/>
  <c r="B33" i="67"/>
  <c r="B34" i="67"/>
  <c r="B35" i="67"/>
  <c r="B36" i="67"/>
  <c r="B37" i="67"/>
  <c r="B38" i="67"/>
  <c r="B39" i="67"/>
  <c r="B40" i="67"/>
  <c r="B41" i="67"/>
  <c r="B42" i="67"/>
  <c r="B43" i="67"/>
  <c r="B44" i="67"/>
  <c r="B45" i="67"/>
  <c r="B46" i="67"/>
  <c r="B47" i="67"/>
  <c r="B48" i="67"/>
  <c r="B49" i="67"/>
  <c r="B50" i="67"/>
  <c r="B51" i="67"/>
  <c r="B52" i="67"/>
  <c r="B53" i="67"/>
  <c r="B54" i="67"/>
  <c r="B55" i="67"/>
  <c r="B56" i="67"/>
  <c r="B57" i="67"/>
  <c r="B58" i="67"/>
  <c r="B59" i="67"/>
  <c r="B60" i="67"/>
  <c r="B61" i="67"/>
  <c r="B62" i="67"/>
  <c r="B63" i="67"/>
  <c r="B64" i="67"/>
  <c r="B65" i="67"/>
  <c r="B66" i="67"/>
  <c r="B67" i="67"/>
  <c r="B68" i="67"/>
  <c r="B69" i="67"/>
  <c r="B70" i="67"/>
  <c r="B71" i="67"/>
  <c r="B72" i="67"/>
  <c r="B73" i="67"/>
  <c r="B74" i="67"/>
  <c r="B75" i="67"/>
  <c r="B76" i="67"/>
  <c r="B77" i="67"/>
  <c r="B78" i="67"/>
  <c r="B79" i="67"/>
  <c r="B80" i="67"/>
  <c r="B81" i="67"/>
  <c r="B82" i="67"/>
  <c r="B83" i="67"/>
  <c r="B84" i="67"/>
  <c r="B85" i="67"/>
  <c r="B86" i="67"/>
  <c r="B87" i="67"/>
  <c r="B88" i="67"/>
  <c r="B89" i="67"/>
  <c r="B90" i="67"/>
  <c r="B91" i="67"/>
  <c r="B92" i="67"/>
  <c r="B93" i="67"/>
  <c r="B94" i="67"/>
  <c r="B95" i="67"/>
  <c r="B96" i="67"/>
  <c r="B97" i="67"/>
  <c r="B98" i="67"/>
  <c r="B99" i="67"/>
  <c r="B100" i="67"/>
  <c r="B101" i="67"/>
  <c r="B102" i="67"/>
  <c r="B103" i="67"/>
  <c r="B104" i="67"/>
  <c r="B105" i="67"/>
  <c r="B106" i="67"/>
  <c r="B107" i="67"/>
  <c r="B108" i="67"/>
  <c r="B109" i="67"/>
  <c r="B110" i="67"/>
  <c r="B111" i="67"/>
  <c r="B112" i="67"/>
  <c r="B113" i="67"/>
  <c r="B114" i="67"/>
  <c r="B115" i="67"/>
  <c r="B116" i="67"/>
  <c r="B117" i="67"/>
  <c r="B118" i="67"/>
  <c r="B119" i="67"/>
  <c r="B120" i="67"/>
  <c r="B121" i="67"/>
  <c r="B122" i="67"/>
  <c r="B123" i="67"/>
  <c r="B124" i="67"/>
  <c r="B125" i="67"/>
  <c r="B126" i="67"/>
  <c r="B127" i="67"/>
  <c r="B128" i="67"/>
  <c r="B129" i="67"/>
  <c r="B130" i="67"/>
  <c r="B131" i="67"/>
  <c r="B132" i="67"/>
  <c r="B133" i="67"/>
  <c r="B134" i="67"/>
  <c r="B135" i="67"/>
  <c r="B136" i="67"/>
  <c r="B137" i="67"/>
  <c r="B138" i="67"/>
  <c r="B139" i="67"/>
  <c r="B140" i="67"/>
  <c r="B141" i="67"/>
  <c r="B142" i="67"/>
  <c r="B143" i="67"/>
  <c r="B144" i="67"/>
  <c r="B145" i="67"/>
  <c r="B146" i="67"/>
  <c r="B147" i="67"/>
  <c r="B148" i="67"/>
  <c r="B149" i="67"/>
  <c r="B150" i="67"/>
  <c r="B151" i="67"/>
  <c r="B152" i="67"/>
  <c r="B153" i="67"/>
  <c r="B154" i="67"/>
  <c r="B155" i="67"/>
  <c r="B156" i="67"/>
  <c r="B157" i="67"/>
  <c r="B158" i="67"/>
  <c r="B159" i="67"/>
  <c r="B160" i="67"/>
  <c r="B161" i="67"/>
  <c r="B162" i="67"/>
  <c r="B163" i="67"/>
  <c r="B164" i="67"/>
  <c r="B165" i="67"/>
  <c r="B166" i="67"/>
  <c r="B167" i="67"/>
  <c r="B168" i="67"/>
  <c r="B169" i="67"/>
  <c r="B170" i="67"/>
  <c r="B171" i="67"/>
  <c r="B172" i="67"/>
  <c r="B173" i="67"/>
  <c r="B174" i="67"/>
  <c r="B175" i="67"/>
  <c r="B176" i="67"/>
  <c r="B177" i="67"/>
  <c r="B178" i="67"/>
  <c r="B179" i="67"/>
  <c r="B180" i="67"/>
  <c r="B181" i="67"/>
  <c r="B182" i="67"/>
  <c r="B183" i="67"/>
  <c r="B184" i="67"/>
  <c r="B185" i="67"/>
  <c r="B186" i="67"/>
  <c r="B187" i="67"/>
  <c r="B188" i="67"/>
  <c r="B189" i="67"/>
  <c r="B190" i="67"/>
  <c r="B191" i="67"/>
  <c r="B192" i="67"/>
  <c r="B193" i="67"/>
  <c r="B194" i="67"/>
  <c r="B195" i="67"/>
  <c r="B196" i="67"/>
  <c r="B197" i="67"/>
  <c r="B198" i="67"/>
  <c r="B199" i="67"/>
  <c r="B200" i="67"/>
  <c r="B201" i="67"/>
  <c r="B202" i="67"/>
  <c r="B203" i="67"/>
  <c r="B204" i="67"/>
  <c r="B205" i="67"/>
  <c r="B206" i="67"/>
  <c r="B207" i="67"/>
  <c r="B208" i="67"/>
  <c r="B209" i="67"/>
  <c r="B210" i="67"/>
  <c r="B211" i="67"/>
  <c r="B212" i="67"/>
  <c r="B213" i="67"/>
  <c r="B214" i="67"/>
  <c r="B215" i="67"/>
  <c r="B216" i="67"/>
  <c r="B217" i="67"/>
  <c r="B218" i="67"/>
  <c r="B219" i="67"/>
  <c r="B220" i="67"/>
  <c r="B221" i="67"/>
  <c r="B222" i="67"/>
  <c r="B223" i="67"/>
  <c r="B224" i="67"/>
  <c r="B225" i="67"/>
  <c r="B226" i="67"/>
  <c r="B227" i="67"/>
  <c r="B228" i="67"/>
  <c r="B229" i="67"/>
  <c r="B230" i="67"/>
  <c r="B231" i="67"/>
  <c r="B232" i="67"/>
  <c r="B233" i="67"/>
  <c r="B234" i="67"/>
  <c r="B235" i="67"/>
  <c r="B236" i="67"/>
  <c r="B237" i="67"/>
  <c r="B238" i="67"/>
  <c r="B239" i="67"/>
  <c r="B240" i="67"/>
  <c r="B241" i="67"/>
  <c r="B242" i="67"/>
  <c r="B243" i="67"/>
  <c r="B244" i="67"/>
  <c r="B245" i="67"/>
  <c r="B246" i="67"/>
  <c r="B247" i="67"/>
  <c r="B248" i="67"/>
  <c r="B249" i="67"/>
  <c r="B250" i="67"/>
  <c r="B251" i="67"/>
  <c r="B252" i="67"/>
  <c r="B253" i="67"/>
  <c r="B254" i="67"/>
  <c r="B255" i="67"/>
  <c r="B256" i="67"/>
  <c r="B257" i="67"/>
  <c r="B258" i="67"/>
  <c r="B259" i="67"/>
  <c r="B260" i="67"/>
  <c r="B261" i="67"/>
  <c r="B262" i="67"/>
  <c r="B263" i="67"/>
  <c r="B264" i="67"/>
  <c r="B265" i="67"/>
  <c r="B266" i="67"/>
  <c r="B267" i="67"/>
  <c r="B268" i="67"/>
  <c r="B269" i="67"/>
  <c r="B270" i="67"/>
  <c r="B271" i="67"/>
  <c r="B272" i="67"/>
  <c r="B273" i="67"/>
  <c r="B274" i="67"/>
  <c r="B275" i="67"/>
  <c r="B276" i="67"/>
  <c r="B277" i="67"/>
  <c r="B278" i="67"/>
  <c r="B279" i="67"/>
  <c r="B280" i="67"/>
  <c r="B281" i="67"/>
  <c r="B282" i="67"/>
  <c r="B283" i="67"/>
  <c r="B284" i="67"/>
  <c r="B285" i="67"/>
  <c r="B286" i="67"/>
  <c r="B287" i="67"/>
  <c r="B288" i="67"/>
  <c r="B289" i="67"/>
  <c r="B290" i="67"/>
  <c r="B291" i="67"/>
  <c r="B292" i="67"/>
  <c r="B293" i="67"/>
  <c r="B294" i="67"/>
  <c r="B295" i="67"/>
  <c r="B296" i="67"/>
  <c r="B297" i="67"/>
  <c r="B298" i="67"/>
  <c r="B299" i="67"/>
  <c r="B300" i="67"/>
  <c r="B301" i="67"/>
  <c r="B302" i="67"/>
  <c r="B303" i="67"/>
  <c r="B304" i="67"/>
  <c r="B305" i="67"/>
  <c r="B306" i="67"/>
  <c r="B307" i="67"/>
  <c r="B308" i="67"/>
  <c r="B309" i="67"/>
  <c r="B310" i="67"/>
  <c r="B311" i="67"/>
  <c r="B312" i="67"/>
  <c r="B313" i="67"/>
  <c r="B314" i="67"/>
  <c r="B315" i="67"/>
  <c r="B316" i="67"/>
  <c r="B317" i="67"/>
  <c r="B318" i="67"/>
  <c r="B319" i="67"/>
  <c r="B320" i="67"/>
  <c r="B321" i="67"/>
  <c r="B322" i="67"/>
  <c r="B323" i="67"/>
  <c r="B324" i="67"/>
  <c r="B325" i="67"/>
  <c r="B326" i="67"/>
  <c r="B327" i="67"/>
  <c r="B328" i="67"/>
  <c r="B329" i="67"/>
  <c r="B330" i="67"/>
  <c r="B331" i="67"/>
  <c r="B332" i="67"/>
  <c r="B333" i="67"/>
  <c r="B334" i="67"/>
  <c r="B335" i="67"/>
  <c r="B336" i="67"/>
  <c r="B337" i="67"/>
  <c r="B338" i="67"/>
  <c r="B339" i="67"/>
  <c r="B340" i="67"/>
  <c r="B341" i="67"/>
  <c r="B342" i="67"/>
  <c r="B343" i="67"/>
  <c r="B344" i="67"/>
  <c r="B345" i="67"/>
  <c r="B346" i="67"/>
  <c r="B347" i="67"/>
  <c r="B348" i="67"/>
  <c r="B349" i="67"/>
  <c r="B350" i="67"/>
  <c r="B351" i="67"/>
  <c r="B352" i="67"/>
  <c r="B353" i="67"/>
  <c r="B354" i="67"/>
  <c r="B355" i="67"/>
  <c r="B356" i="67"/>
  <c r="B357" i="67"/>
  <c r="B358" i="67"/>
  <c r="B359" i="67"/>
  <c r="B360" i="67"/>
  <c r="B361" i="67"/>
  <c r="B362" i="67"/>
  <c r="B363" i="67"/>
  <c r="B364" i="67"/>
  <c r="B365" i="67"/>
  <c r="B366" i="67"/>
  <c r="B367" i="67"/>
  <c r="B368" i="67"/>
  <c r="B369" i="67"/>
  <c r="B370" i="67"/>
  <c r="B371" i="67"/>
  <c r="B372" i="67"/>
  <c r="B373" i="67"/>
  <c r="B374" i="67"/>
  <c r="B375" i="67"/>
  <c r="B376" i="67"/>
  <c r="B377" i="67"/>
  <c r="B378" i="67"/>
  <c r="B379" i="67"/>
  <c r="B380" i="67"/>
  <c r="B381" i="67"/>
  <c r="B382" i="67"/>
  <c r="B383" i="67"/>
  <c r="B384" i="67"/>
  <c r="B385" i="67"/>
  <c r="B386" i="67"/>
  <c r="B387" i="67"/>
  <c r="B388" i="67"/>
  <c r="B389" i="67"/>
  <c r="B390" i="67"/>
  <c r="B391" i="67"/>
  <c r="B392" i="67"/>
  <c r="B393" i="67"/>
  <c r="B394" i="67"/>
  <c r="B395" i="67"/>
  <c r="B396" i="67"/>
  <c r="B397" i="67"/>
  <c r="B398" i="67"/>
  <c r="B399" i="67"/>
  <c r="B400" i="67"/>
  <c r="B401" i="67"/>
  <c r="B402" i="67"/>
  <c r="B403" i="67"/>
  <c r="B404" i="67"/>
  <c r="B405" i="67"/>
  <c r="B406" i="67"/>
  <c r="B407" i="67"/>
  <c r="B408" i="67"/>
  <c r="B409" i="67"/>
  <c r="B410" i="67"/>
  <c r="B411" i="67"/>
  <c r="B412" i="67"/>
  <c r="B413" i="67"/>
  <c r="B414" i="67"/>
  <c r="B415" i="67"/>
  <c r="B416" i="67"/>
  <c r="B417" i="67"/>
  <c r="B418" i="67"/>
  <c r="B419" i="67"/>
  <c r="B420" i="67"/>
  <c r="B421" i="67"/>
  <c r="B422" i="67"/>
  <c r="B423" i="67"/>
  <c r="B424" i="67"/>
  <c r="B425" i="67"/>
  <c r="B426" i="67"/>
  <c r="B427" i="67"/>
  <c r="B428" i="67"/>
  <c r="B429" i="67"/>
  <c r="B430" i="67"/>
  <c r="B431" i="67"/>
  <c r="B432" i="67"/>
  <c r="B433" i="67"/>
  <c r="B434" i="67"/>
  <c r="B435" i="67"/>
  <c r="B436" i="67"/>
  <c r="B437" i="67"/>
  <c r="B438" i="67"/>
  <c r="B439" i="67"/>
  <c r="B440" i="67"/>
  <c r="B441" i="67"/>
  <c r="B442" i="67"/>
  <c r="B443" i="67"/>
  <c r="B444" i="67"/>
  <c r="B445" i="67"/>
  <c r="B446" i="67"/>
  <c r="B447" i="67"/>
  <c r="B448" i="67"/>
  <c r="B449" i="67"/>
  <c r="B450" i="67"/>
  <c r="B451" i="67"/>
  <c r="B452" i="67"/>
  <c r="B453" i="67"/>
  <c r="B454" i="67"/>
  <c r="B455" i="67"/>
  <c r="B456" i="67"/>
  <c r="B457" i="67"/>
  <c r="B458" i="67"/>
  <c r="B459" i="67"/>
  <c r="B460" i="67"/>
  <c r="B461" i="67"/>
  <c r="B462" i="67"/>
  <c r="B463" i="67"/>
  <c r="B464" i="67"/>
  <c r="B465" i="67"/>
  <c r="B466" i="67"/>
  <c r="B467" i="67"/>
  <c r="B468" i="67"/>
  <c r="B469" i="67"/>
  <c r="B470" i="67"/>
  <c r="B471" i="67"/>
  <c r="B472" i="67"/>
  <c r="B473" i="67"/>
  <c r="B474" i="67"/>
  <c r="B475" i="67"/>
  <c r="B476" i="67"/>
  <c r="B477" i="67"/>
  <c r="B478" i="67"/>
  <c r="B479" i="67"/>
  <c r="B480" i="67"/>
  <c r="B481" i="67"/>
  <c r="B482" i="67"/>
  <c r="B483" i="67"/>
  <c r="B484" i="67"/>
  <c r="B485" i="67"/>
  <c r="B486" i="67"/>
  <c r="B487" i="67"/>
  <c r="B488" i="67"/>
  <c r="B489" i="67"/>
  <c r="B490" i="67"/>
  <c r="B491" i="67"/>
  <c r="B492" i="67"/>
  <c r="B493" i="67"/>
  <c r="B494" i="67"/>
  <c r="B495" i="67"/>
  <c r="B496" i="67"/>
  <c r="B497" i="67"/>
  <c r="B498" i="67"/>
  <c r="B499" i="67"/>
  <c r="B500" i="67"/>
  <c r="B501" i="67"/>
  <c r="B502" i="67"/>
  <c r="B503" i="67"/>
  <c r="B504" i="67"/>
  <c r="B505" i="67"/>
  <c r="B506" i="67"/>
  <c r="B507" i="67"/>
  <c r="B508" i="67"/>
  <c r="B509" i="67"/>
  <c r="B510" i="67"/>
  <c r="B511" i="67"/>
  <c r="B512" i="67"/>
  <c r="B513" i="67"/>
  <c r="B514" i="67"/>
  <c r="B515" i="67"/>
  <c r="B516" i="67"/>
  <c r="B517" i="67"/>
  <c r="B518" i="67"/>
  <c r="B519" i="67"/>
  <c r="B520" i="67"/>
  <c r="B521" i="67"/>
  <c r="B522" i="67"/>
  <c r="B523" i="67"/>
  <c r="B524" i="67"/>
  <c r="B525" i="67"/>
  <c r="B526" i="67"/>
  <c r="B527" i="67"/>
  <c r="B528" i="67"/>
  <c r="B529" i="67"/>
  <c r="B530" i="67"/>
  <c r="B531" i="67"/>
  <c r="B532" i="67"/>
  <c r="B533" i="67"/>
  <c r="B534" i="67"/>
  <c r="B535" i="67"/>
  <c r="B536" i="67"/>
  <c r="B537" i="67"/>
  <c r="B538" i="67"/>
  <c r="B539" i="67"/>
  <c r="B540" i="67"/>
  <c r="B541" i="67"/>
  <c r="B542" i="67"/>
  <c r="B543" i="67"/>
  <c r="B544" i="67"/>
  <c r="B545" i="67"/>
  <c r="B546" i="67"/>
  <c r="B547" i="67"/>
  <c r="B548" i="67"/>
  <c r="B549" i="67"/>
  <c r="B550" i="67"/>
  <c r="B551" i="67"/>
  <c r="B552" i="67"/>
  <c r="B553" i="67"/>
  <c r="B554" i="67"/>
  <c r="B555" i="67"/>
  <c r="B556" i="67"/>
  <c r="B557" i="67"/>
  <c r="B558" i="67"/>
  <c r="B559" i="67"/>
  <c r="B560" i="67"/>
  <c r="B561" i="67"/>
  <c r="B562" i="67"/>
  <c r="B563" i="67"/>
  <c r="B564" i="67"/>
  <c r="B565" i="67"/>
  <c r="B566" i="67"/>
  <c r="B567" i="67"/>
  <c r="B568" i="67"/>
  <c r="B569" i="67"/>
  <c r="B570" i="67"/>
  <c r="B571" i="67"/>
  <c r="B572" i="67"/>
  <c r="B573" i="67"/>
  <c r="B574" i="67"/>
  <c r="B575" i="67"/>
  <c r="B576" i="67"/>
  <c r="B577" i="67"/>
  <c r="B578" i="67"/>
  <c r="B579" i="67"/>
  <c r="B580" i="67"/>
  <c r="B581" i="67"/>
  <c r="B582" i="67"/>
  <c r="B583" i="67"/>
  <c r="B584" i="67"/>
  <c r="B585" i="67"/>
  <c r="B586" i="67"/>
  <c r="B587" i="67"/>
  <c r="B588" i="67"/>
  <c r="B589" i="67"/>
  <c r="B590" i="67"/>
  <c r="B591" i="67"/>
  <c r="B592" i="67"/>
  <c r="B593" i="67"/>
  <c r="B594" i="67"/>
  <c r="B595" i="67"/>
  <c r="B596" i="67"/>
  <c r="B597" i="67"/>
  <c r="B598" i="67"/>
  <c r="B599" i="67"/>
  <c r="B600" i="67"/>
  <c r="B601" i="67"/>
  <c r="B602" i="67"/>
  <c r="B603" i="67"/>
  <c r="B604" i="67"/>
  <c r="B605" i="67"/>
  <c r="B606" i="67"/>
  <c r="B607" i="67"/>
  <c r="B608" i="67"/>
  <c r="B609" i="67"/>
  <c r="B610" i="67"/>
  <c r="B611" i="67"/>
  <c r="B612" i="67"/>
  <c r="B613" i="67"/>
  <c r="B614" i="67"/>
  <c r="B615" i="67"/>
  <c r="B616" i="67"/>
  <c r="B617" i="67"/>
  <c r="B618" i="67"/>
  <c r="B619" i="67"/>
  <c r="B620" i="67"/>
  <c r="B621" i="67"/>
  <c r="B622" i="67"/>
  <c r="B623" i="67"/>
  <c r="B624" i="67"/>
  <c r="B625" i="67"/>
  <c r="B626" i="67"/>
  <c r="B627" i="67"/>
  <c r="B628" i="67"/>
  <c r="B629" i="67"/>
  <c r="B630" i="67"/>
  <c r="B631" i="67"/>
  <c r="B632" i="67"/>
  <c r="B633" i="67"/>
  <c r="B634" i="67"/>
  <c r="B635" i="67"/>
  <c r="B636" i="67"/>
  <c r="B637" i="67"/>
  <c r="B638" i="67"/>
  <c r="B639" i="67"/>
  <c r="B640" i="67"/>
  <c r="B641" i="67"/>
  <c r="B642" i="67"/>
  <c r="B643" i="67"/>
  <c r="B644" i="67"/>
  <c r="B645" i="67"/>
  <c r="B646" i="67"/>
  <c r="B647" i="67"/>
  <c r="B648" i="67"/>
  <c r="B649" i="67"/>
  <c r="B650" i="67"/>
  <c r="B651" i="67"/>
  <c r="B652" i="67"/>
  <c r="B653" i="67"/>
  <c r="B654" i="67"/>
  <c r="B655" i="67"/>
  <c r="B656" i="67"/>
  <c r="B657" i="67"/>
  <c r="B658" i="67"/>
  <c r="B659" i="67"/>
  <c r="B660" i="67"/>
  <c r="B661" i="67"/>
  <c r="B662" i="67"/>
  <c r="B663" i="67"/>
  <c r="B664" i="67"/>
  <c r="B665" i="67"/>
  <c r="B666" i="67"/>
  <c r="B667" i="67"/>
  <c r="B668" i="67"/>
  <c r="B669" i="67"/>
  <c r="B670" i="67"/>
  <c r="B671" i="67"/>
  <c r="B672" i="67"/>
  <c r="B673" i="67"/>
  <c r="B674" i="67"/>
  <c r="B675" i="67"/>
  <c r="B676" i="67"/>
  <c r="B677" i="67"/>
  <c r="B678" i="67"/>
  <c r="B679" i="67"/>
  <c r="B680" i="67"/>
  <c r="B681" i="67"/>
  <c r="B682" i="67"/>
  <c r="B683" i="67"/>
  <c r="B684" i="67"/>
  <c r="B685" i="67"/>
  <c r="B686" i="67"/>
  <c r="B687" i="67"/>
  <c r="B688" i="67"/>
  <c r="B689" i="67"/>
  <c r="B690" i="67"/>
  <c r="B691" i="67"/>
  <c r="B692" i="67"/>
  <c r="B693" i="67"/>
  <c r="B694" i="67"/>
  <c r="B695" i="67"/>
  <c r="B696" i="67"/>
  <c r="B697" i="67"/>
  <c r="B698" i="67"/>
  <c r="B699" i="67"/>
  <c r="B700" i="67"/>
  <c r="B701" i="67"/>
  <c r="B702" i="67"/>
  <c r="B703" i="67"/>
  <c r="B704" i="67"/>
  <c r="B705" i="67"/>
  <c r="B706" i="67"/>
  <c r="B707" i="67"/>
  <c r="B708" i="67"/>
  <c r="B709" i="67"/>
  <c r="B710" i="67"/>
  <c r="B711" i="67"/>
  <c r="B712" i="67"/>
  <c r="B713" i="67"/>
  <c r="B714" i="67"/>
  <c r="B715" i="67"/>
  <c r="B716" i="67"/>
  <c r="B717" i="67"/>
  <c r="B718" i="67"/>
  <c r="B719" i="67"/>
  <c r="B720" i="67"/>
  <c r="B721" i="67"/>
  <c r="B722" i="67"/>
  <c r="B723" i="67"/>
  <c r="B724" i="67"/>
  <c r="B725" i="67"/>
  <c r="B726" i="67"/>
  <c r="B727" i="67"/>
  <c r="B728" i="67"/>
  <c r="B729" i="67"/>
  <c r="B730" i="67"/>
  <c r="B731" i="67"/>
  <c r="B732" i="67"/>
  <c r="B733" i="67"/>
  <c r="B734" i="67"/>
  <c r="B735" i="67"/>
  <c r="B736" i="67"/>
  <c r="B737" i="67"/>
  <c r="B738" i="67"/>
  <c r="B739" i="67"/>
  <c r="B740" i="67"/>
  <c r="B741" i="67"/>
  <c r="B742" i="67"/>
  <c r="B743" i="67"/>
  <c r="B744" i="67"/>
  <c r="B745" i="67"/>
  <c r="B746" i="67"/>
  <c r="B747" i="67"/>
  <c r="B748" i="67"/>
  <c r="B749" i="67"/>
  <c r="B750" i="67"/>
  <c r="B751" i="67"/>
  <c r="B752" i="67"/>
  <c r="B753" i="67"/>
  <c r="B754" i="67"/>
  <c r="B755" i="67"/>
  <c r="B756" i="67"/>
  <c r="B757" i="67"/>
  <c r="B758" i="67"/>
  <c r="B759" i="67"/>
  <c r="B760" i="67"/>
  <c r="B761" i="67"/>
  <c r="B762" i="67"/>
  <c r="B763" i="67"/>
  <c r="B764" i="67"/>
  <c r="B765" i="67"/>
  <c r="B766" i="67"/>
  <c r="B767" i="67"/>
  <c r="B768" i="67"/>
  <c r="B769" i="67"/>
  <c r="B770" i="67"/>
  <c r="B771" i="67"/>
  <c r="B772" i="67"/>
  <c r="B773" i="67"/>
  <c r="B774" i="67"/>
  <c r="B775" i="67"/>
  <c r="B776" i="67"/>
  <c r="B777" i="67"/>
  <c r="B778" i="67"/>
  <c r="B779" i="67"/>
  <c r="B780" i="67"/>
  <c r="B781" i="67"/>
  <c r="B782" i="67"/>
  <c r="B783" i="67"/>
  <c r="B784" i="67"/>
  <c r="B785" i="67"/>
  <c r="B786" i="67"/>
  <c r="B787" i="67"/>
  <c r="B788" i="67"/>
  <c r="B789" i="67"/>
  <c r="B790" i="67"/>
  <c r="B791" i="67"/>
  <c r="B792" i="67"/>
  <c r="B793" i="67"/>
  <c r="B794" i="67"/>
  <c r="B795" i="67"/>
  <c r="B796" i="67"/>
  <c r="B797" i="67"/>
  <c r="B798" i="67"/>
  <c r="B799" i="67"/>
  <c r="B800" i="67"/>
  <c r="B801" i="67"/>
  <c r="B802" i="67"/>
  <c r="B803" i="67"/>
  <c r="B804" i="67"/>
  <c r="B805" i="67"/>
  <c r="B806" i="67"/>
  <c r="B807" i="67"/>
  <c r="B808" i="67"/>
  <c r="B809" i="67"/>
  <c r="B810" i="67"/>
  <c r="B811" i="67"/>
  <c r="B812" i="67"/>
  <c r="B813" i="67"/>
  <c r="B814" i="67"/>
  <c r="B815" i="67"/>
  <c r="B816" i="67"/>
  <c r="B817" i="67"/>
  <c r="B818" i="67"/>
  <c r="B819" i="67"/>
  <c r="B820" i="67"/>
  <c r="B821" i="67"/>
  <c r="B822" i="67"/>
  <c r="B823" i="67"/>
  <c r="B824" i="67"/>
  <c r="B825" i="67"/>
  <c r="B826" i="67"/>
  <c r="B827" i="67"/>
  <c r="B828" i="67"/>
  <c r="B829" i="67"/>
  <c r="B830" i="67"/>
  <c r="B831" i="67"/>
  <c r="B832" i="67"/>
  <c r="B833" i="67"/>
  <c r="B834" i="67"/>
  <c r="B835" i="67"/>
  <c r="B836" i="67"/>
  <c r="B837" i="67"/>
  <c r="B838" i="67"/>
  <c r="B839" i="67"/>
  <c r="B840" i="67"/>
  <c r="B841" i="67"/>
  <c r="B842" i="67"/>
  <c r="B843" i="67"/>
  <c r="B844" i="67"/>
  <c r="B845" i="67"/>
  <c r="B846" i="67"/>
  <c r="B847" i="67"/>
  <c r="B848" i="67"/>
  <c r="B849" i="67"/>
  <c r="B850" i="67"/>
  <c r="B851" i="67"/>
  <c r="B852" i="67"/>
  <c r="B853" i="67"/>
  <c r="B854" i="67"/>
  <c r="B855" i="67"/>
  <c r="B856" i="67"/>
  <c r="B857" i="67"/>
  <c r="B858" i="67"/>
  <c r="B859" i="67"/>
  <c r="B860" i="67"/>
  <c r="B861" i="67"/>
  <c r="B862" i="67"/>
  <c r="B863" i="67"/>
  <c r="B864" i="67"/>
  <c r="B865" i="67"/>
  <c r="B866" i="67"/>
  <c r="B867" i="67"/>
  <c r="B868" i="67"/>
  <c r="B869" i="67"/>
  <c r="B870" i="67"/>
  <c r="B871" i="67"/>
  <c r="B872" i="67"/>
  <c r="B873" i="67"/>
  <c r="B874" i="67"/>
  <c r="B875" i="67"/>
  <c r="B876" i="67"/>
  <c r="B877" i="67"/>
  <c r="B878" i="67"/>
  <c r="B879" i="67"/>
  <c r="B880" i="67"/>
  <c r="B881" i="67"/>
  <c r="B882" i="67"/>
  <c r="B883" i="67"/>
  <c r="B884" i="67"/>
  <c r="B885" i="67"/>
  <c r="B886" i="67"/>
  <c r="B887" i="67"/>
  <c r="B888" i="67"/>
  <c r="B889" i="67"/>
  <c r="B890" i="67"/>
  <c r="B891" i="67"/>
  <c r="B892" i="67"/>
  <c r="B893" i="67"/>
  <c r="B894" i="67"/>
  <c r="B895" i="67"/>
  <c r="B896" i="67"/>
  <c r="B897" i="67"/>
  <c r="B898" i="67"/>
  <c r="B899" i="67"/>
  <c r="B900" i="67"/>
  <c r="B901" i="67"/>
  <c r="B902" i="67"/>
  <c r="B903" i="67"/>
  <c r="B904" i="67"/>
  <c r="B905" i="67"/>
  <c r="B906" i="67"/>
  <c r="B907" i="67"/>
  <c r="B908" i="67"/>
  <c r="B909" i="67"/>
  <c r="B910" i="67"/>
  <c r="B911" i="67"/>
  <c r="B912" i="67"/>
  <c r="B913" i="67"/>
  <c r="B914" i="67"/>
  <c r="B915" i="67"/>
  <c r="B916" i="67"/>
  <c r="B917" i="67"/>
  <c r="B918" i="67"/>
  <c r="B919" i="67"/>
  <c r="B920" i="67"/>
  <c r="B921" i="67"/>
  <c r="B922" i="67"/>
  <c r="B923" i="67"/>
  <c r="B924" i="67"/>
  <c r="B925" i="67"/>
  <c r="B926" i="67"/>
  <c r="B927" i="67"/>
  <c r="B928" i="67"/>
  <c r="B929" i="67"/>
  <c r="B930" i="67"/>
  <c r="B931" i="67"/>
  <c r="B932" i="67"/>
  <c r="B933" i="67"/>
  <c r="B934" i="67"/>
  <c r="B935" i="67"/>
  <c r="B936" i="67"/>
  <c r="B937" i="67"/>
  <c r="B938" i="67"/>
  <c r="B939" i="67"/>
  <c r="B940" i="67"/>
  <c r="B941" i="67"/>
  <c r="B942" i="67"/>
  <c r="B943" i="67"/>
  <c r="B944" i="67"/>
  <c r="B945" i="67"/>
  <c r="B946" i="67"/>
  <c r="B947" i="67"/>
  <c r="B948" i="67"/>
  <c r="B949" i="67"/>
  <c r="B950" i="67"/>
  <c r="B951" i="67"/>
  <c r="B952" i="67"/>
  <c r="B953" i="67"/>
  <c r="B954" i="67"/>
  <c r="B955" i="67"/>
  <c r="B956" i="67"/>
  <c r="B957" i="67"/>
  <c r="B958" i="67"/>
  <c r="B959" i="67"/>
  <c r="B960" i="67"/>
  <c r="B961" i="67"/>
  <c r="B962" i="67"/>
  <c r="B963" i="67"/>
  <c r="B964" i="67"/>
  <c r="B965" i="67"/>
  <c r="B966" i="67"/>
  <c r="B967" i="67"/>
  <c r="B968" i="67"/>
  <c r="B969" i="67"/>
  <c r="B970" i="67"/>
  <c r="B971" i="67"/>
  <c r="B972" i="67"/>
  <c r="B973" i="67"/>
  <c r="B974" i="67"/>
  <c r="B975" i="67"/>
  <c r="B976" i="67"/>
  <c r="B977" i="67"/>
  <c r="B978" i="67"/>
  <c r="B979" i="67"/>
  <c r="B980" i="67"/>
  <c r="B981" i="67"/>
  <c r="B982" i="67"/>
  <c r="B983" i="67"/>
  <c r="B984" i="67"/>
  <c r="B985" i="67"/>
  <c r="B986" i="67"/>
  <c r="B987" i="67"/>
  <c r="B988" i="67"/>
  <c r="B989" i="67"/>
  <c r="B990" i="67"/>
  <c r="B991" i="67"/>
  <c r="B992" i="67"/>
  <c r="B993" i="67"/>
  <c r="B994" i="67"/>
  <c r="B995" i="67"/>
  <c r="B996" i="67"/>
  <c r="B997" i="67"/>
  <c r="B998" i="67"/>
  <c r="B999" i="67"/>
  <c r="B1000" i="67"/>
  <c r="B1001" i="67"/>
  <c r="B1002" i="67"/>
  <c r="B1003" i="67"/>
  <c r="B1004" i="67"/>
  <c r="B1005" i="67"/>
  <c r="B1006" i="67"/>
  <c r="B1007" i="67"/>
  <c r="B1008" i="67"/>
  <c r="B1009" i="67"/>
  <c r="B1010" i="67"/>
  <c r="B1011" i="67"/>
  <c r="B1012" i="67"/>
  <c r="B1013" i="67"/>
  <c r="B1014" i="67"/>
  <c r="B1015" i="67"/>
  <c r="B1016" i="67"/>
  <c r="B1017" i="67"/>
  <c r="B1018" i="67"/>
  <c r="B1019" i="67"/>
  <c r="B1020" i="67"/>
  <c r="B1021" i="67"/>
  <c r="B1022" i="67"/>
  <c r="B1023" i="67"/>
  <c r="B1024" i="67"/>
  <c r="B1025" i="67"/>
  <c r="B1026" i="67"/>
  <c r="B1027" i="67"/>
  <c r="B1028" i="67"/>
  <c r="B1029" i="67"/>
  <c r="B1030" i="67"/>
  <c r="B1031" i="67"/>
  <c r="B1032" i="67"/>
  <c r="B1033" i="67"/>
  <c r="B1034" i="67"/>
  <c r="B1035" i="67"/>
  <c r="B1036" i="67"/>
  <c r="B1037" i="67"/>
  <c r="B1038" i="67"/>
  <c r="B1039" i="67"/>
  <c r="B1040" i="67"/>
  <c r="B1041" i="67"/>
  <c r="B1042" i="67"/>
  <c r="B1043" i="67"/>
  <c r="B1044" i="67"/>
  <c r="B1045" i="67"/>
  <c r="B1046" i="67"/>
  <c r="B1047" i="67"/>
  <c r="B1048" i="67"/>
  <c r="B1049" i="67"/>
  <c r="B1050" i="67"/>
  <c r="B1051" i="67"/>
  <c r="B1052" i="67"/>
  <c r="B1053" i="67"/>
  <c r="B1054" i="67"/>
  <c r="B1055" i="67"/>
  <c r="B1056" i="67"/>
  <c r="B1057" i="67"/>
  <c r="B1058" i="67"/>
  <c r="B1059" i="67"/>
  <c r="B1060" i="67"/>
  <c r="B1061" i="67"/>
  <c r="B1062" i="67"/>
  <c r="B1063" i="67"/>
  <c r="B1064" i="67"/>
  <c r="B1065" i="67"/>
  <c r="B1066" i="67"/>
  <c r="B1067" i="67"/>
  <c r="B1068" i="67"/>
  <c r="B1069" i="67"/>
  <c r="B1070" i="67"/>
  <c r="B1071" i="67"/>
  <c r="B1072" i="67"/>
  <c r="B1073" i="67"/>
  <c r="B1074" i="67"/>
  <c r="B1075" i="67"/>
  <c r="B1076" i="67"/>
  <c r="B1077" i="67"/>
  <c r="B1078" i="67"/>
  <c r="B1079" i="67"/>
  <c r="B1080" i="67"/>
  <c r="B1081" i="67"/>
  <c r="B1082" i="67"/>
  <c r="B1083" i="67"/>
  <c r="B1084" i="67"/>
  <c r="B1085" i="67"/>
  <c r="B1086" i="67"/>
  <c r="B1087" i="67"/>
  <c r="B1088" i="67"/>
  <c r="B1089" i="67"/>
  <c r="B1090" i="67"/>
  <c r="B1091" i="67"/>
  <c r="B1092" i="67"/>
  <c r="B1093" i="67"/>
  <c r="B1094" i="67"/>
  <c r="B1095" i="67"/>
  <c r="B1096" i="67"/>
  <c r="B1097" i="67"/>
  <c r="B1098" i="67"/>
  <c r="B1099" i="67"/>
  <c r="B1100" i="67"/>
  <c r="B1101" i="67"/>
  <c r="B1102" i="67"/>
  <c r="B1103" i="67"/>
  <c r="B1104" i="67"/>
  <c r="B1105" i="67"/>
  <c r="B1106" i="67"/>
  <c r="B1107" i="67"/>
  <c r="B1108" i="67"/>
  <c r="B1109" i="67"/>
  <c r="B1110" i="67"/>
  <c r="B1111" i="67"/>
  <c r="B1112" i="67"/>
  <c r="B1113" i="67"/>
  <c r="B1114" i="67"/>
  <c r="B1115" i="67"/>
  <c r="B1116" i="67"/>
  <c r="B1117" i="67"/>
  <c r="B1118" i="67"/>
  <c r="B1119" i="67"/>
  <c r="B1120" i="67"/>
  <c r="B1121" i="67"/>
  <c r="B1122" i="67"/>
  <c r="B1123" i="67"/>
  <c r="B1124" i="67"/>
  <c r="B1125" i="67"/>
  <c r="B1126" i="67"/>
  <c r="B1127" i="67"/>
  <c r="B1128" i="67"/>
  <c r="B1129" i="67"/>
  <c r="B1130" i="67"/>
  <c r="B1131" i="67"/>
  <c r="B1132" i="67"/>
  <c r="B1133" i="67"/>
  <c r="B1134" i="67"/>
  <c r="B1135" i="67"/>
  <c r="B1136" i="67"/>
  <c r="B1137" i="67"/>
  <c r="B1138" i="67"/>
  <c r="B1139" i="67"/>
  <c r="B1140" i="67"/>
  <c r="B1141" i="67"/>
  <c r="B1142" i="67"/>
  <c r="B1143" i="67"/>
  <c r="B1144" i="67"/>
  <c r="B1145" i="67"/>
  <c r="B1146" i="67"/>
  <c r="B1147" i="67"/>
  <c r="B1148" i="67"/>
  <c r="B1149" i="67"/>
  <c r="B1150" i="67"/>
  <c r="B1151" i="67"/>
  <c r="B1152" i="67"/>
  <c r="B1153" i="67"/>
  <c r="B1154" i="67"/>
  <c r="B1155" i="67"/>
  <c r="B1156" i="67"/>
  <c r="B1157" i="67"/>
  <c r="B1158" i="67"/>
  <c r="B1159" i="67"/>
  <c r="B1160" i="67"/>
  <c r="B1161" i="67"/>
  <c r="B1162" i="67"/>
  <c r="B1163" i="67"/>
  <c r="B1164" i="67"/>
  <c r="B1165" i="67"/>
  <c r="B1166" i="67"/>
  <c r="B1167" i="67"/>
  <c r="B1168" i="67"/>
  <c r="B1169" i="67"/>
  <c r="B1170" i="67"/>
  <c r="B1171" i="67"/>
  <c r="B1172" i="67"/>
  <c r="B1173" i="67"/>
  <c r="B1174" i="67"/>
  <c r="B1175" i="67"/>
  <c r="B1176" i="67"/>
  <c r="B1177" i="67"/>
  <c r="B1178" i="67"/>
  <c r="B1179" i="67"/>
  <c r="B1180" i="67"/>
  <c r="B1181" i="67"/>
  <c r="B1182" i="67"/>
  <c r="B1183" i="67"/>
  <c r="B1184" i="67"/>
  <c r="B1185" i="67"/>
  <c r="B1186" i="67"/>
  <c r="B1187" i="67"/>
  <c r="B1188" i="67"/>
  <c r="B1189" i="67"/>
  <c r="B1190" i="67"/>
  <c r="B1191" i="67"/>
  <c r="B1192" i="67"/>
  <c r="B1193" i="67"/>
  <c r="B1194" i="67"/>
  <c r="B1195" i="67"/>
  <c r="B1196" i="67"/>
  <c r="B1197" i="67"/>
  <c r="B1198" i="67"/>
  <c r="B1199" i="67"/>
  <c r="B1200" i="67"/>
  <c r="B1201" i="67"/>
  <c r="B1202" i="67"/>
  <c r="B1203" i="67"/>
  <c r="B1204" i="67"/>
  <c r="B1205" i="67"/>
  <c r="B1206" i="67"/>
  <c r="B1207" i="67"/>
  <c r="B1208" i="67"/>
  <c r="B1209" i="67"/>
  <c r="B1210" i="67"/>
  <c r="B1211" i="67"/>
  <c r="B1212" i="67"/>
  <c r="B1213" i="67"/>
  <c r="B1214" i="67"/>
  <c r="B1215" i="67"/>
  <c r="B1216" i="67"/>
  <c r="B1217" i="67"/>
  <c r="B1218" i="67"/>
  <c r="B1219" i="67"/>
  <c r="B1220" i="67"/>
  <c r="B1221" i="67"/>
  <c r="B1222" i="67"/>
  <c r="B1223" i="67"/>
  <c r="B1224" i="67"/>
  <c r="B1225" i="67"/>
  <c r="B1226" i="67"/>
  <c r="B1227" i="67"/>
  <c r="B1228" i="67"/>
  <c r="B1229" i="67"/>
  <c r="B1230" i="67"/>
  <c r="B1231" i="67"/>
  <c r="B1232" i="67"/>
  <c r="B1233" i="67"/>
  <c r="B1234" i="67"/>
  <c r="B1235" i="67"/>
  <c r="B1236" i="67"/>
  <c r="B1237" i="67"/>
  <c r="B1238" i="67"/>
  <c r="B1239" i="67"/>
  <c r="B1240" i="67"/>
  <c r="B1241" i="67"/>
  <c r="B1242" i="67"/>
  <c r="B1243" i="67"/>
  <c r="B1244" i="67"/>
  <c r="B1245" i="67"/>
  <c r="B1246" i="67"/>
  <c r="B1247" i="67"/>
  <c r="B1248" i="67"/>
  <c r="B1249" i="67"/>
  <c r="B1250" i="67"/>
  <c r="B1251" i="67"/>
  <c r="B1252" i="67"/>
  <c r="B1253" i="67"/>
  <c r="B1254" i="67"/>
  <c r="B1255" i="67"/>
  <c r="B1256" i="67"/>
  <c r="B1257" i="67"/>
  <c r="B1258" i="67"/>
  <c r="B1259" i="67"/>
  <c r="B1260" i="67"/>
  <c r="B1261" i="67"/>
  <c r="B1262" i="67"/>
  <c r="B1263" i="67"/>
  <c r="B1264" i="67"/>
  <c r="B1265" i="67"/>
  <c r="B1266" i="67"/>
  <c r="B1267" i="67"/>
  <c r="B1268" i="67"/>
  <c r="B1269" i="67"/>
  <c r="B1270" i="67"/>
  <c r="B1271" i="67"/>
  <c r="B1272" i="67"/>
  <c r="B1273" i="67"/>
  <c r="B1274" i="67"/>
  <c r="B1275" i="67"/>
  <c r="B1276" i="67"/>
  <c r="B1277" i="67"/>
  <c r="B1278" i="67"/>
  <c r="B1279" i="67"/>
  <c r="B1280" i="67"/>
  <c r="B1281" i="67"/>
  <c r="B1282" i="67"/>
  <c r="B1283" i="67"/>
  <c r="B1284" i="67"/>
  <c r="B1285" i="67"/>
  <c r="B1286" i="67"/>
  <c r="B1287" i="67"/>
  <c r="B1288" i="67"/>
  <c r="B1289" i="67"/>
  <c r="B1290" i="67"/>
  <c r="B1291" i="67"/>
  <c r="B1292" i="67"/>
  <c r="B1293" i="67"/>
  <c r="B2" i="67"/>
  <c r="AC5" i="65" l="1"/>
  <c r="AC6" i="65"/>
  <c r="AC7" i="65"/>
  <c r="AC8" i="65"/>
  <c r="AC9" i="65"/>
  <c r="AC10" i="65"/>
  <c r="AC11" i="65"/>
  <c r="AC12" i="65"/>
  <c r="AC13" i="65"/>
  <c r="AC14" i="65"/>
  <c r="AC15" i="65"/>
  <c r="AC16" i="65"/>
  <c r="AC17" i="65"/>
  <c r="AC18" i="65"/>
  <c r="AC19" i="65"/>
  <c r="AC20" i="65"/>
  <c r="AC21" i="65"/>
  <c r="AC22" i="65"/>
  <c r="AC23" i="65"/>
  <c r="AC24" i="65"/>
  <c r="AC25" i="65"/>
  <c r="AC26" i="65"/>
  <c r="AC27" i="65"/>
  <c r="AC28" i="65"/>
  <c r="AC29" i="65"/>
  <c r="AC30" i="65"/>
  <c r="AC31" i="65"/>
  <c r="AC32" i="65"/>
  <c r="AC33" i="65"/>
  <c r="AC34" i="65"/>
  <c r="AC35" i="65"/>
  <c r="AC36" i="65"/>
  <c r="AC37" i="65"/>
  <c r="AC38" i="65"/>
  <c r="AC39" i="65"/>
  <c r="AC40" i="65"/>
  <c r="AC41" i="65"/>
  <c r="AC42" i="65"/>
  <c r="AC43" i="65"/>
  <c r="AC44" i="65"/>
  <c r="AC45" i="65"/>
  <c r="AC46" i="65"/>
  <c r="AC47" i="65"/>
  <c r="AC48" i="65"/>
  <c r="AC49" i="65"/>
  <c r="AC50" i="65"/>
  <c r="AC51" i="65"/>
  <c r="AC52" i="65"/>
  <c r="AC53" i="65"/>
  <c r="AC54" i="65"/>
  <c r="AC55" i="65"/>
  <c r="AC56" i="65"/>
  <c r="AC57" i="65"/>
  <c r="AC58" i="65"/>
  <c r="AC59" i="65"/>
  <c r="AC60" i="65"/>
  <c r="AC61" i="65"/>
  <c r="AC62" i="65"/>
  <c r="AC63" i="65"/>
  <c r="AC64" i="65"/>
  <c r="AC65" i="65"/>
  <c r="AC66" i="65"/>
  <c r="AC67" i="65"/>
  <c r="AC68" i="65"/>
  <c r="AC69" i="65"/>
  <c r="AC70" i="65"/>
  <c r="AC71" i="65"/>
  <c r="AC72" i="65"/>
  <c r="AC73" i="65"/>
  <c r="AC74" i="65"/>
  <c r="AC75" i="65"/>
  <c r="AC76" i="65"/>
  <c r="AC77" i="65"/>
  <c r="AC78" i="65"/>
  <c r="AC79" i="65"/>
  <c r="AC80" i="65"/>
  <c r="AC81" i="65"/>
  <c r="AC82" i="65"/>
  <c r="AC83" i="65"/>
  <c r="AC84" i="65"/>
  <c r="AC85" i="65"/>
  <c r="AC86" i="65"/>
  <c r="AC87" i="65"/>
  <c r="AC88" i="65"/>
  <c r="AC89" i="65"/>
  <c r="AC90" i="65"/>
  <c r="AC91" i="65"/>
  <c r="AC92" i="65"/>
  <c r="AC93" i="65"/>
  <c r="AC94" i="65"/>
  <c r="AC95" i="65"/>
  <c r="AC96" i="65"/>
  <c r="AC97" i="65"/>
  <c r="AC98" i="65"/>
  <c r="AC99" i="65"/>
  <c r="AC100" i="65"/>
  <c r="AC101" i="65"/>
  <c r="AC102" i="65"/>
  <c r="AC103" i="65"/>
  <c r="AC104" i="65"/>
  <c r="AC105" i="65"/>
  <c r="AC106" i="65"/>
  <c r="AC107" i="65"/>
  <c r="AC108" i="65"/>
  <c r="AC109" i="65"/>
  <c r="AC110" i="65"/>
  <c r="AC111" i="65"/>
  <c r="AC112" i="65"/>
  <c r="AC113" i="65"/>
  <c r="AC114" i="65"/>
  <c r="AC115" i="65"/>
  <c r="AC116" i="65"/>
  <c r="AC117" i="65"/>
  <c r="AC118" i="65"/>
  <c r="AC119" i="65"/>
  <c r="AC120" i="65"/>
  <c r="AC121" i="65"/>
  <c r="AC122" i="65"/>
  <c r="AC123" i="65"/>
  <c r="AC124" i="65"/>
  <c r="AC125" i="65"/>
  <c r="AC126" i="65"/>
  <c r="AC127" i="65"/>
  <c r="AC128" i="65"/>
  <c r="AC129" i="65"/>
  <c r="AC130" i="65"/>
  <c r="AC131" i="65"/>
  <c r="AC132" i="65"/>
  <c r="AC133" i="65"/>
  <c r="AC134" i="65"/>
  <c r="AC135" i="65"/>
  <c r="AC136" i="65"/>
  <c r="AC137" i="65"/>
  <c r="AC138" i="65"/>
  <c r="AC139" i="65"/>
  <c r="AC140" i="65"/>
  <c r="AC141" i="65"/>
  <c r="AC142" i="65"/>
  <c r="AC143" i="65"/>
  <c r="AC144" i="65"/>
  <c r="AC145" i="65"/>
  <c r="AC146" i="65"/>
  <c r="AC147" i="65"/>
  <c r="AC148" i="65"/>
  <c r="AC149" i="65"/>
  <c r="AC150" i="65"/>
  <c r="AC151" i="65"/>
  <c r="AC152" i="65"/>
  <c r="AC153" i="65"/>
  <c r="AC154" i="65"/>
  <c r="AC155" i="65"/>
  <c r="AC156" i="65"/>
  <c r="AC157" i="65"/>
  <c r="AC158" i="65"/>
  <c r="AC159" i="65"/>
  <c r="AC160" i="65"/>
  <c r="AC161" i="65"/>
  <c r="AC162" i="65"/>
  <c r="AC163" i="65"/>
  <c r="AC164" i="65"/>
  <c r="AC165" i="65"/>
  <c r="AC166" i="65"/>
  <c r="AC167" i="65"/>
  <c r="AC168" i="65"/>
  <c r="AC169" i="65"/>
  <c r="AC170" i="65"/>
  <c r="AC171" i="65"/>
  <c r="AC172" i="65"/>
  <c r="AC173" i="65"/>
  <c r="AC174" i="65"/>
  <c r="AC175" i="65"/>
  <c r="AC176" i="65"/>
  <c r="AC177" i="65"/>
  <c r="AC178" i="65"/>
  <c r="AC179" i="65"/>
  <c r="AC180" i="65"/>
  <c r="AC181" i="65"/>
  <c r="AC182" i="65"/>
  <c r="AC183" i="65"/>
  <c r="AC184" i="65"/>
  <c r="AC185" i="65"/>
  <c r="AC186" i="65"/>
  <c r="AC187" i="65"/>
  <c r="AC188" i="65"/>
  <c r="AC189" i="65"/>
  <c r="AC190" i="65"/>
  <c r="AC191" i="65"/>
  <c r="AC192" i="65"/>
  <c r="AC193" i="65"/>
  <c r="AC194" i="65"/>
  <c r="AC195" i="65"/>
  <c r="AC196" i="65"/>
  <c r="AC197" i="65"/>
  <c r="AC198" i="65"/>
  <c r="AC199" i="65"/>
  <c r="AC200" i="65"/>
  <c r="AC201" i="65"/>
  <c r="AC202" i="65"/>
  <c r="AC203" i="65"/>
  <c r="AC204" i="65"/>
  <c r="AC205" i="65"/>
  <c r="AC206" i="65"/>
  <c r="AC207" i="65"/>
  <c r="AC208" i="65"/>
  <c r="AC209" i="65"/>
  <c r="AC210" i="65"/>
  <c r="AC211" i="65"/>
  <c r="AC212" i="65"/>
  <c r="AC213" i="65"/>
  <c r="AC214" i="65"/>
  <c r="AC215" i="65"/>
  <c r="AC216" i="65"/>
  <c r="AC217" i="65"/>
  <c r="AC218" i="65"/>
  <c r="AC219" i="65"/>
  <c r="AC220" i="65"/>
  <c r="AC221" i="65"/>
  <c r="AC222" i="65"/>
  <c r="AC223" i="65"/>
  <c r="AC224" i="65"/>
  <c r="AC225" i="65"/>
  <c r="AC226" i="65"/>
  <c r="AC227" i="65"/>
  <c r="AC228" i="65"/>
  <c r="AC229" i="65"/>
  <c r="AC230" i="65"/>
  <c r="AC231" i="65"/>
  <c r="AC232" i="65"/>
  <c r="AC233" i="65"/>
  <c r="AC234" i="65"/>
  <c r="AC235" i="65"/>
  <c r="AC236" i="65"/>
  <c r="AC237" i="65"/>
  <c r="AC238" i="65"/>
  <c r="AC239" i="65"/>
  <c r="AC240" i="65"/>
  <c r="AC241" i="65"/>
  <c r="AC242" i="65"/>
  <c r="AC243" i="65"/>
  <c r="AC244" i="65"/>
  <c r="AC245" i="65"/>
  <c r="AC246" i="65"/>
  <c r="AC247" i="65"/>
  <c r="AC248" i="65"/>
  <c r="AC249" i="65"/>
  <c r="AC250" i="65"/>
  <c r="AC251" i="65"/>
  <c r="AC252" i="65"/>
  <c r="AC253" i="65"/>
  <c r="AC254" i="65"/>
  <c r="AC255" i="65"/>
  <c r="AC256" i="65"/>
  <c r="AC257" i="65"/>
  <c r="AC258" i="65"/>
  <c r="AC259" i="65"/>
  <c r="AC260" i="65"/>
  <c r="AC261" i="65"/>
  <c r="AC262" i="65"/>
  <c r="AC263" i="65"/>
  <c r="AC264" i="65"/>
  <c r="AC265" i="65"/>
  <c r="AC266" i="65"/>
  <c r="AC267" i="65"/>
  <c r="AC268" i="65"/>
  <c r="AC269" i="65"/>
  <c r="AC270" i="65"/>
  <c r="AC271" i="65"/>
  <c r="AC272" i="65"/>
  <c r="AC273" i="65"/>
  <c r="AC274" i="65"/>
  <c r="AC275" i="65"/>
  <c r="AC276" i="65"/>
  <c r="AC277" i="65"/>
  <c r="AC278" i="65"/>
  <c r="AC279" i="65"/>
  <c r="AC280" i="65"/>
  <c r="AC281" i="65"/>
  <c r="AC282" i="65"/>
  <c r="AC283" i="65"/>
  <c r="AC284" i="65"/>
  <c r="AC285" i="65"/>
  <c r="AC286" i="65"/>
  <c r="AC287" i="65"/>
  <c r="AC288" i="65"/>
  <c r="AC289" i="65"/>
  <c r="AC290" i="65"/>
  <c r="AC291" i="65"/>
  <c r="AC292" i="65"/>
  <c r="AC293" i="65"/>
  <c r="AC294" i="65"/>
  <c r="AC295" i="65"/>
  <c r="AC296" i="65"/>
  <c r="AC297" i="65"/>
  <c r="AC298" i="65"/>
  <c r="AC299" i="65"/>
  <c r="AC300" i="65"/>
  <c r="AC301" i="65"/>
  <c r="AC302" i="65"/>
  <c r="AC303" i="65"/>
  <c r="AC304" i="65"/>
  <c r="AC305" i="65"/>
  <c r="AC306" i="65"/>
  <c r="AC307" i="65"/>
  <c r="AC308" i="65"/>
  <c r="AC309" i="65"/>
  <c r="AC310" i="65"/>
  <c r="AC311" i="65"/>
  <c r="AC312" i="65"/>
  <c r="AC313" i="65"/>
  <c r="AC314" i="65"/>
  <c r="AC315" i="65"/>
  <c r="AC316" i="65"/>
  <c r="AC317" i="65"/>
  <c r="AC318" i="65"/>
  <c r="AC319" i="65"/>
  <c r="AC320" i="65"/>
  <c r="AC321" i="65"/>
  <c r="AC322" i="65"/>
  <c r="AC323" i="65"/>
  <c r="AC324" i="65"/>
  <c r="AC325" i="65"/>
  <c r="AC326" i="65"/>
  <c r="AC327" i="65"/>
  <c r="AC328" i="65"/>
  <c r="AC329" i="65"/>
  <c r="AC330" i="65"/>
  <c r="AC331" i="65"/>
  <c r="AC332" i="65"/>
  <c r="AC333" i="65"/>
  <c r="AC334" i="65"/>
  <c r="AC335" i="65"/>
  <c r="AC336" i="65"/>
  <c r="AC337" i="65"/>
  <c r="AC338" i="65"/>
  <c r="AC339" i="65"/>
  <c r="AC340" i="65"/>
  <c r="AC341" i="65"/>
  <c r="AC342" i="65"/>
  <c r="AC343" i="65"/>
  <c r="AC344" i="65"/>
  <c r="AC345" i="65"/>
  <c r="AC346" i="65"/>
  <c r="AC347" i="65"/>
  <c r="AC348" i="65"/>
  <c r="AC349" i="65"/>
  <c r="AC350" i="65"/>
  <c r="AC351" i="65"/>
  <c r="AC352" i="65"/>
  <c r="AC353" i="65"/>
  <c r="AC354" i="65"/>
  <c r="AC355" i="65"/>
  <c r="AC356" i="65"/>
  <c r="AC357" i="65"/>
  <c r="AC358" i="65"/>
  <c r="AC359" i="65"/>
  <c r="AC360" i="65"/>
  <c r="AC361" i="65"/>
  <c r="AC362" i="65"/>
  <c r="AC363" i="65"/>
  <c r="AC364" i="65"/>
  <c r="AC365" i="65"/>
  <c r="AC366" i="65"/>
  <c r="AC367" i="65"/>
  <c r="AC368" i="65"/>
  <c r="AC369" i="65"/>
  <c r="AC370" i="65"/>
  <c r="AC371" i="65"/>
  <c r="AC372" i="65"/>
  <c r="AC373" i="65"/>
  <c r="AC374" i="65"/>
  <c r="AC375" i="65"/>
  <c r="AC376" i="65"/>
  <c r="AC377" i="65"/>
  <c r="AC378" i="65"/>
  <c r="AC379" i="65"/>
  <c r="AC380" i="65"/>
  <c r="AC381" i="65"/>
  <c r="AC382" i="65"/>
  <c r="AC383" i="65"/>
  <c r="AC384" i="65"/>
  <c r="AC385" i="65"/>
  <c r="AC386" i="65"/>
  <c r="AC387" i="65"/>
  <c r="AC388" i="65"/>
  <c r="AC389" i="65"/>
  <c r="AC390" i="65"/>
  <c r="AC391" i="65"/>
  <c r="AC392" i="65"/>
  <c r="AC393" i="65"/>
  <c r="AC394" i="65"/>
  <c r="AC395" i="65"/>
  <c r="AC396" i="65"/>
  <c r="AC397" i="65"/>
  <c r="AC398" i="65"/>
  <c r="AC399" i="65"/>
  <c r="AC400" i="65"/>
  <c r="AC401" i="65"/>
  <c r="AC402" i="65"/>
  <c r="AC403" i="65"/>
  <c r="AC404" i="65"/>
  <c r="AC405" i="65"/>
  <c r="AC406" i="65"/>
  <c r="AC407" i="65"/>
  <c r="AC408" i="65"/>
  <c r="AC409" i="65"/>
  <c r="AC410" i="65"/>
  <c r="AC411" i="65"/>
  <c r="AC412" i="65"/>
  <c r="AC413" i="65"/>
  <c r="AC414" i="65"/>
  <c r="AC415" i="65"/>
  <c r="AC416" i="65"/>
  <c r="AC417" i="65"/>
  <c r="AC418" i="65"/>
  <c r="AC419" i="65"/>
  <c r="AC420" i="65"/>
  <c r="AC421" i="65"/>
  <c r="AC422" i="65"/>
  <c r="AC423" i="65"/>
  <c r="AC424" i="65"/>
  <c r="AC425" i="65"/>
  <c r="AC426" i="65"/>
  <c r="AC427" i="65"/>
  <c r="AC428" i="65"/>
  <c r="AC429" i="65"/>
  <c r="AC430" i="65"/>
  <c r="AC431" i="65"/>
  <c r="AC432" i="65"/>
  <c r="AC433" i="65"/>
  <c r="AC434" i="65"/>
  <c r="AC435" i="65"/>
  <c r="AC436" i="65"/>
  <c r="AC437" i="65"/>
  <c r="AC438" i="65"/>
  <c r="AC439" i="65"/>
  <c r="AC440" i="65"/>
  <c r="AC441" i="65"/>
  <c r="AC442" i="65"/>
  <c r="AC443" i="65"/>
  <c r="AC444" i="65"/>
  <c r="AC445" i="65"/>
  <c r="AC446" i="65"/>
  <c r="AC447" i="65"/>
  <c r="AC448" i="65"/>
  <c r="AC449" i="65"/>
  <c r="AC450" i="65"/>
  <c r="AC451" i="65"/>
  <c r="AC452" i="65"/>
  <c r="AC453" i="65"/>
  <c r="AC454" i="65"/>
  <c r="AC455" i="65"/>
  <c r="AC456" i="65"/>
  <c r="AC457" i="65"/>
  <c r="AC458" i="65"/>
  <c r="AC459" i="65"/>
  <c r="AC460" i="65"/>
  <c r="AC461" i="65"/>
  <c r="AC462" i="65"/>
  <c r="AC463" i="65"/>
  <c r="AC464" i="65"/>
  <c r="AC465" i="65"/>
  <c r="AC466" i="65"/>
  <c r="AC467" i="65"/>
  <c r="AC468" i="65"/>
  <c r="AC469" i="65"/>
  <c r="AC470" i="65"/>
  <c r="AC471" i="65"/>
  <c r="AC472" i="65"/>
  <c r="AC473" i="65"/>
  <c r="AC474" i="65"/>
  <c r="AC475" i="65"/>
  <c r="AC476" i="65"/>
  <c r="AC477" i="65"/>
  <c r="AC478" i="65"/>
  <c r="AC479" i="65"/>
  <c r="AC480" i="65"/>
  <c r="AC481" i="65"/>
  <c r="AC482" i="65"/>
  <c r="AC483" i="65"/>
  <c r="AC484" i="65"/>
  <c r="AC485" i="65"/>
  <c r="AC486" i="65"/>
  <c r="AC487" i="65"/>
  <c r="AC488" i="65"/>
  <c r="AC489" i="65"/>
  <c r="AC490" i="65"/>
  <c r="AC491" i="65"/>
  <c r="AC492" i="65"/>
  <c r="AC493" i="65"/>
  <c r="AC494" i="65"/>
  <c r="AC495" i="65"/>
  <c r="AC496" i="65"/>
  <c r="AC497" i="65"/>
  <c r="AC498" i="65"/>
  <c r="AC499" i="65"/>
  <c r="AC500" i="65"/>
  <c r="AC501" i="65"/>
  <c r="AC502" i="65"/>
  <c r="AC503" i="65"/>
  <c r="AC504" i="65"/>
  <c r="AC505" i="65"/>
  <c r="AC506" i="65"/>
  <c r="AC507" i="65"/>
  <c r="AC508" i="65"/>
  <c r="AC509" i="65"/>
  <c r="AC510" i="65"/>
  <c r="AC511" i="65"/>
  <c r="AC512" i="65"/>
  <c r="AC513" i="65"/>
  <c r="AC514" i="65"/>
  <c r="AC515" i="65"/>
  <c r="AC516" i="65"/>
  <c r="AC517" i="65"/>
  <c r="AC518" i="65"/>
  <c r="AC519" i="65"/>
  <c r="AC520" i="65"/>
  <c r="AC521" i="65"/>
  <c r="AC522" i="65"/>
  <c r="AC523" i="65"/>
  <c r="AC524" i="65"/>
  <c r="AC525" i="65"/>
  <c r="AC526" i="65"/>
  <c r="AC527" i="65"/>
  <c r="AC528" i="65"/>
  <c r="AC529" i="65"/>
  <c r="AC530" i="65"/>
  <c r="AC531" i="65"/>
  <c r="AC532" i="65"/>
  <c r="AC533" i="65"/>
  <c r="AC534" i="65"/>
  <c r="AC535" i="65"/>
  <c r="AC536" i="65"/>
  <c r="AC537" i="65"/>
  <c r="AC538" i="65"/>
  <c r="AC539" i="65"/>
  <c r="AC540" i="65"/>
  <c r="AC541" i="65"/>
  <c r="AC542" i="65"/>
  <c r="AC543" i="65"/>
  <c r="AC544" i="65"/>
  <c r="AC545" i="65"/>
  <c r="AC546" i="65"/>
  <c r="AC547" i="65"/>
  <c r="AC548" i="65"/>
  <c r="AC549" i="65"/>
  <c r="AC550" i="65"/>
  <c r="AC551" i="65"/>
  <c r="AC552" i="65"/>
  <c r="AC553" i="65"/>
  <c r="AC554" i="65"/>
  <c r="AC555" i="65"/>
  <c r="AC556" i="65"/>
  <c r="AC557" i="65"/>
  <c r="AC558" i="65"/>
  <c r="AC559" i="65"/>
  <c r="AC560" i="65"/>
  <c r="AC561" i="65"/>
  <c r="AC562" i="65"/>
  <c r="AC563" i="65"/>
  <c r="AC564" i="65"/>
  <c r="AC565" i="65"/>
  <c r="AC566" i="65"/>
  <c r="AC567" i="65"/>
  <c r="AC568" i="65"/>
  <c r="AC569" i="65"/>
  <c r="AC570" i="65"/>
  <c r="AC571" i="65"/>
  <c r="AC572" i="65"/>
  <c r="AC573" i="65"/>
  <c r="AC574" i="65"/>
  <c r="AC575" i="65"/>
  <c r="AC576" i="65"/>
  <c r="AC577" i="65"/>
  <c r="AC578" i="65"/>
  <c r="AC579" i="65"/>
  <c r="AC580" i="65"/>
  <c r="AC581" i="65"/>
  <c r="AC582" i="65"/>
  <c r="AC583" i="65"/>
  <c r="AC584" i="65"/>
  <c r="AC585" i="65"/>
  <c r="AC586" i="65"/>
  <c r="AC587" i="65"/>
  <c r="AC588" i="65"/>
  <c r="AC589" i="65"/>
  <c r="AC590" i="65"/>
  <c r="AC591" i="65"/>
  <c r="AC592" i="65"/>
  <c r="AC593" i="65"/>
  <c r="AC594" i="65"/>
  <c r="AC595" i="65"/>
  <c r="AC596" i="65"/>
  <c r="AC597" i="65"/>
  <c r="AC598" i="65"/>
  <c r="AC599" i="65"/>
  <c r="AC600" i="65"/>
  <c r="AC601" i="65"/>
  <c r="AC602" i="65"/>
  <c r="AC603" i="65"/>
  <c r="AC604" i="65"/>
  <c r="AC605" i="65"/>
  <c r="AC606" i="65"/>
  <c r="AC607" i="65"/>
  <c r="AC608" i="65"/>
  <c r="AC609" i="65"/>
  <c r="AC610" i="65"/>
  <c r="AC611" i="65"/>
  <c r="AC612" i="65"/>
  <c r="AC613" i="65"/>
  <c r="AC614" i="65"/>
  <c r="AC615" i="65"/>
  <c r="AC616" i="65"/>
  <c r="AC617" i="65"/>
  <c r="AC618" i="65"/>
  <c r="AC619" i="65"/>
  <c r="AC620" i="65"/>
  <c r="AC621" i="65"/>
  <c r="AC622" i="65"/>
  <c r="AC623" i="65"/>
  <c r="AC624" i="65"/>
  <c r="AC625" i="65"/>
  <c r="AC626" i="65"/>
  <c r="AC627" i="65"/>
  <c r="AC628" i="65"/>
  <c r="AC629" i="65"/>
  <c r="AC630" i="65"/>
  <c r="AC631" i="65"/>
  <c r="AC632" i="65"/>
  <c r="AC633" i="65"/>
  <c r="AC634" i="65"/>
  <c r="AC635" i="65"/>
  <c r="AC636" i="65"/>
  <c r="AC637" i="65"/>
  <c r="AC638" i="65"/>
  <c r="AC639" i="65"/>
  <c r="AC640" i="65"/>
  <c r="AC641" i="65"/>
  <c r="AC642" i="65"/>
  <c r="AC643" i="65"/>
  <c r="AC644" i="65"/>
  <c r="AC645" i="65"/>
  <c r="AC646" i="65"/>
  <c r="AC647" i="65"/>
  <c r="AC648" i="65"/>
  <c r="AC649" i="65"/>
  <c r="AC650" i="65"/>
  <c r="AC651" i="65"/>
  <c r="AC652" i="65"/>
  <c r="AC653" i="65"/>
  <c r="AC654" i="65"/>
  <c r="AC655" i="65"/>
  <c r="AC656" i="65"/>
  <c r="AC657" i="65"/>
  <c r="AC658" i="65"/>
  <c r="AC659" i="65"/>
  <c r="AC660" i="65"/>
  <c r="AC661" i="65"/>
  <c r="AC662" i="65"/>
  <c r="AC663" i="65"/>
  <c r="AC664" i="65"/>
  <c r="AC665" i="65"/>
  <c r="AC666" i="65"/>
  <c r="AC667" i="65"/>
  <c r="AC668" i="65"/>
  <c r="AC669" i="65"/>
  <c r="AC670" i="65"/>
  <c r="AC671" i="65"/>
  <c r="AC672" i="65"/>
  <c r="AC673" i="65"/>
  <c r="AC674" i="65"/>
  <c r="AC675" i="65"/>
  <c r="AC676" i="65"/>
  <c r="AC677" i="65"/>
  <c r="AC678" i="65"/>
  <c r="AC679" i="65"/>
  <c r="AC680" i="65"/>
  <c r="AC681" i="65"/>
  <c r="AC682" i="65"/>
  <c r="AC683" i="65"/>
  <c r="AC684" i="65"/>
  <c r="AC685" i="65"/>
  <c r="AC686" i="65"/>
  <c r="AC687" i="65"/>
  <c r="AC688" i="65"/>
  <c r="AC689" i="65"/>
  <c r="AC690" i="65"/>
  <c r="AC691" i="65"/>
  <c r="AC692" i="65"/>
  <c r="AC693" i="65"/>
  <c r="AC694" i="65"/>
  <c r="AC695" i="65"/>
  <c r="AC696" i="65"/>
  <c r="AC697" i="65"/>
  <c r="AC698" i="65"/>
  <c r="AC699" i="65"/>
  <c r="AC700" i="65"/>
  <c r="AC701" i="65"/>
  <c r="AC702" i="65"/>
  <c r="AC703" i="65"/>
  <c r="AC704" i="65"/>
  <c r="AC705" i="65"/>
  <c r="AC706" i="65"/>
  <c r="AC707" i="65"/>
  <c r="AC708" i="65"/>
  <c r="AC709" i="65"/>
  <c r="AC710" i="65"/>
  <c r="AC711" i="65"/>
  <c r="AC712" i="65"/>
  <c r="AC713" i="65"/>
  <c r="AC714" i="65"/>
  <c r="AC715" i="65"/>
  <c r="AC716" i="65"/>
  <c r="AC717" i="65"/>
  <c r="AC718" i="65"/>
  <c r="AC719" i="65"/>
  <c r="AC720" i="65"/>
  <c r="AC721" i="65"/>
  <c r="AC722" i="65"/>
  <c r="AC723" i="65"/>
  <c r="AC724" i="65"/>
  <c r="AC725" i="65"/>
  <c r="AC726" i="65"/>
  <c r="AC727" i="65"/>
  <c r="AC728" i="65"/>
  <c r="AC729" i="65"/>
  <c r="AC730" i="65"/>
  <c r="AC731" i="65"/>
  <c r="AC732" i="65"/>
  <c r="AC733" i="65"/>
  <c r="AC734" i="65"/>
  <c r="AC735" i="65"/>
  <c r="AC736" i="65"/>
  <c r="AC737" i="65"/>
  <c r="AC738" i="65"/>
  <c r="AC739" i="65"/>
  <c r="AC740" i="65"/>
  <c r="AC741" i="65"/>
  <c r="AC742" i="65"/>
  <c r="AC743" i="65"/>
  <c r="AC744" i="65"/>
  <c r="AC745" i="65"/>
  <c r="AC746" i="65"/>
  <c r="AC747" i="65"/>
  <c r="AC748" i="65"/>
  <c r="AC749" i="65"/>
  <c r="AC750" i="65"/>
  <c r="AC751" i="65"/>
  <c r="AC752" i="65"/>
  <c r="AC753" i="65"/>
  <c r="AC754" i="65"/>
  <c r="AC755" i="65"/>
  <c r="AC756" i="65"/>
  <c r="AC757" i="65"/>
  <c r="AC758" i="65"/>
  <c r="AC759" i="65"/>
  <c r="AC760" i="65"/>
  <c r="AC761" i="65"/>
  <c r="AC762" i="65"/>
  <c r="AC763" i="65"/>
  <c r="AC764" i="65"/>
  <c r="AC765" i="65"/>
  <c r="AC766" i="65"/>
  <c r="AC767" i="65"/>
  <c r="AC768" i="65"/>
  <c r="AC769" i="65"/>
  <c r="AC770" i="65"/>
  <c r="AC771" i="65"/>
  <c r="AC772" i="65"/>
  <c r="AC773" i="65"/>
  <c r="AC774" i="65"/>
  <c r="AC775" i="65"/>
  <c r="AC776" i="65"/>
  <c r="AC777" i="65"/>
  <c r="AC778" i="65"/>
  <c r="AC779" i="65"/>
  <c r="AC780" i="65"/>
  <c r="AC781" i="65"/>
  <c r="AC782" i="65"/>
  <c r="AC783" i="65"/>
  <c r="AC784" i="65"/>
  <c r="AC785" i="65"/>
  <c r="AC786" i="65"/>
  <c r="AC787" i="65"/>
  <c r="AC788" i="65"/>
  <c r="AC789" i="65"/>
  <c r="AC790" i="65"/>
  <c r="AC791" i="65"/>
  <c r="AC792" i="65"/>
  <c r="AC793" i="65"/>
  <c r="AC794" i="65"/>
  <c r="AC795" i="65"/>
  <c r="AC796" i="65"/>
  <c r="AC797" i="65"/>
  <c r="AC798" i="65"/>
  <c r="AC799" i="65"/>
  <c r="AC800" i="65"/>
  <c r="AC801" i="65"/>
  <c r="AC802" i="65"/>
  <c r="AC803" i="65"/>
  <c r="AC804" i="65"/>
  <c r="AC805" i="65"/>
  <c r="AC806" i="65"/>
  <c r="AC807" i="65"/>
  <c r="AC808" i="65"/>
  <c r="AC809" i="65"/>
  <c r="AC810" i="65"/>
  <c r="AC811" i="65"/>
  <c r="AC812" i="65"/>
  <c r="AC813" i="65"/>
  <c r="AC814" i="65"/>
  <c r="AC815" i="65"/>
  <c r="AC816" i="65"/>
  <c r="AC817" i="65"/>
  <c r="AC818" i="65"/>
  <c r="AC819" i="65"/>
  <c r="AC820" i="65"/>
  <c r="AC821" i="65"/>
  <c r="AC822" i="65"/>
  <c r="AC823" i="65"/>
  <c r="AC824" i="65"/>
  <c r="AC825" i="65"/>
  <c r="AC826" i="65"/>
  <c r="AC827" i="65"/>
  <c r="AC828" i="65"/>
  <c r="AC829" i="65"/>
  <c r="AC830" i="65"/>
  <c r="AC831" i="65"/>
  <c r="AC832" i="65"/>
  <c r="AC833" i="65"/>
  <c r="AC834" i="65"/>
  <c r="AC835" i="65"/>
  <c r="AC836" i="65"/>
  <c r="AC837" i="65"/>
  <c r="AC838" i="65"/>
  <c r="AC839" i="65"/>
  <c r="AC840" i="65"/>
  <c r="AC841" i="65"/>
  <c r="AC842" i="65"/>
  <c r="AC843" i="65"/>
  <c r="AC844" i="65"/>
  <c r="AC845" i="65"/>
  <c r="AC846" i="65"/>
  <c r="AC847" i="65"/>
  <c r="AC848" i="65"/>
  <c r="AC849" i="65"/>
  <c r="AC850" i="65"/>
  <c r="AC851" i="65"/>
  <c r="AC852" i="65"/>
  <c r="AC853" i="65"/>
  <c r="AC854" i="65"/>
  <c r="AC855" i="65"/>
  <c r="AC856" i="65"/>
  <c r="AC857" i="65"/>
  <c r="AC858" i="65"/>
  <c r="AC859" i="65"/>
  <c r="AC860" i="65"/>
  <c r="AC861" i="65"/>
  <c r="AC862" i="65"/>
  <c r="AC863" i="65"/>
  <c r="AC864" i="65"/>
  <c r="AC865" i="65"/>
  <c r="AC866" i="65"/>
  <c r="AC867" i="65"/>
  <c r="AC868" i="65"/>
  <c r="AC869" i="65"/>
  <c r="AC870" i="65"/>
  <c r="AC871" i="65"/>
  <c r="AC872" i="65"/>
  <c r="AC873" i="65"/>
  <c r="AC874" i="65"/>
  <c r="AC875" i="65"/>
  <c r="AC876" i="65"/>
  <c r="AC877" i="65"/>
  <c r="AC878" i="65"/>
  <c r="AC879" i="65"/>
  <c r="AC880" i="65"/>
  <c r="AC881" i="65"/>
  <c r="AC882" i="65"/>
  <c r="AC883" i="65"/>
  <c r="AC884" i="65"/>
  <c r="AC885" i="65"/>
  <c r="AC886" i="65"/>
  <c r="AC887" i="65"/>
  <c r="AC888" i="65"/>
  <c r="AC889" i="65"/>
  <c r="AC890" i="65"/>
  <c r="AC891" i="65"/>
  <c r="AC892" i="65"/>
  <c r="AC893" i="65"/>
  <c r="AC894" i="65"/>
  <c r="AC895" i="65"/>
  <c r="AC896" i="65"/>
  <c r="AC897" i="65"/>
  <c r="AC898" i="65"/>
  <c r="AC899" i="65"/>
  <c r="AC900" i="65"/>
  <c r="AC901" i="65"/>
  <c r="AC902" i="65"/>
  <c r="AC903" i="65"/>
  <c r="AC904" i="65"/>
  <c r="AC905" i="65"/>
  <c r="AC906" i="65"/>
  <c r="AC907" i="65"/>
  <c r="AC908" i="65"/>
  <c r="AC909" i="65"/>
  <c r="AC910" i="65"/>
  <c r="AC911" i="65"/>
  <c r="AC912" i="65"/>
  <c r="AC913" i="65"/>
  <c r="AC914" i="65"/>
  <c r="AC915" i="65"/>
  <c r="AC916" i="65"/>
  <c r="AC917" i="65"/>
  <c r="AC918" i="65"/>
  <c r="AC919" i="65"/>
  <c r="AC920" i="65"/>
  <c r="AC921" i="65"/>
  <c r="AC922" i="65"/>
  <c r="AC923" i="65"/>
  <c r="AC924" i="65"/>
  <c r="AC925" i="65"/>
  <c r="AC926" i="65"/>
  <c r="AC927" i="65"/>
  <c r="AC928" i="65"/>
  <c r="AC929" i="65"/>
  <c r="AC930" i="65"/>
  <c r="AC931" i="65"/>
  <c r="AC932" i="65"/>
  <c r="AC933" i="65"/>
  <c r="AC934" i="65"/>
  <c r="AC935" i="65"/>
  <c r="AC936" i="65"/>
  <c r="AC937" i="65"/>
  <c r="AC938" i="65"/>
  <c r="AC939" i="65"/>
  <c r="AC940" i="65"/>
  <c r="AC941" i="65"/>
  <c r="AC942" i="65"/>
  <c r="AC943" i="65"/>
  <c r="AC944" i="65"/>
  <c r="AC945" i="65"/>
  <c r="AC946" i="65"/>
  <c r="AC947" i="65"/>
  <c r="AC948" i="65"/>
  <c r="AC949" i="65"/>
  <c r="AC950" i="65"/>
  <c r="AC951" i="65"/>
  <c r="AC952" i="65"/>
  <c r="AC953" i="65"/>
  <c r="AC954" i="65"/>
  <c r="AC955" i="65"/>
  <c r="AC956" i="65"/>
  <c r="AC957" i="65"/>
  <c r="AC958" i="65"/>
  <c r="AC959" i="65"/>
  <c r="AC960" i="65"/>
  <c r="AC961" i="65"/>
  <c r="AC962" i="65"/>
  <c r="AC963" i="65"/>
  <c r="AC964" i="65"/>
  <c r="AC965" i="65"/>
  <c r="AC966" i="65"/>
  <c r="AC967" i="65"/>
  <c r="AC968" i="65"/>
  <c r="AC969" i="65"/>
  <c r="AC970" i="65"/>
  <c r="AC971" i="65"/>
  <c r="AC972" i="65"/>
  <c r="AC973" i="65"/>
  <c r="AC974" i="65"/>
  <c r="AC975" i="65"/>
  <c r="AC976" i="65"/>
  <c r="AC977" i="65"/>
  <c r="AC978" i="65"/>
  <c r="AC979" i="65"/>
  <c r="AC980" i="65"/>
  <c r="AC981" i="65"/>
  <c r="AC982" i="65"/>
  <c r="AC983" i="65"/>
  <c r="AC984" i="65"/>
  <c r="AC985" i="65"/>
  <c r="AC986" i="65"/>
  <c r="AC987" i="65"/>
  <c r="AC988" i="65"/>
  <c r="AC989" i="65"/>
  <c r="AC990" i="65"/>
  <c r="AC991" i="65"/>
  <c r="AC992" i="65"/>
  <c r="AC993" i="65"/>
  <c r="AC994" i="65"/>
  <c r="AC995" i="65"/>
  <c r="AC996" i="65"/>
  <c r="AC997" i="65"/>
  <c r="AC998" i="65"/>
  <c r="AC999" i="65"/>
  <c r="AC1000" i="65"/>
  <c r="AC1001" i="65"/>
  <c r="AC1002" i="65"/>
  <c r="AC1003" i="65"/>
  <c r="AC1004" i="65"/>
  <c r="AC1005" i="65"/>
  <c r="AC1006" i="65"/>
  <c r="AC1007" i="65"/>
  <c r="AC1008" i="65"/>
  <c r="AC1009" i="65"/>
  <c r="AC1010" i="65"/>
  <c r="AC1011" i="65"/>
  <c r="AC1012" i="65"/>
  <c r="AC1013" i="65"/>
  <c r="AC1014" i="65"/>
  <c r="AC1015" i="65"/>
  <c r="AC1016" i="65"/>
  <c r="AC1017" i="65"/>
  <c r="AC1018" i="65"/>
  <c r="AC1019" i="65"/>
  <c r="AC1020" i="65"/>
  <c r="AC1021" i="65"/>
  <c r="AC1022" i="65"/>
  <c r="AC1023" i="65"/>
  <c r="AC1024" i="65"/>
  <c r="AC1025" i="65"/>
  <c r="AC1026" i="65"/>
  <c r="AC1027" i="65"/>
  <c r="AC1028" i="65"/>
  <c r="AC1029" i="65"/>
  <c r="AC1030" i="65"/>
  <c r="AC1031" i="65"/>
  <c r="AC1032" i="65"/>
  <c r="AC1033" i="65"/>
  <c r="AC1034" i="65"/>
  <c r="AC1035" i="65"/>
  <c r="AC1036" i="65"/>
  <c r="AC1037" i="65"/>
  <c r="AC1038" i="65"/>
  <c r="AC1039" i="65"/>
  <c r="AC1040" i="65"/>
  <c r="AC1041" i="65"/>
  <c r="AC1042" i="65"/>
  <c r="AC1043" i="65"/>
  <c r="AC1044" i="65"/>
  <c r="AC1045" i="65"/>
  <c r="AC1046" i="65"/>
  <c r="AC1047" i="65"/>
  <c r="AC1048" i="65"/>
  <c r="AC1049" i="65"/>
  <c r="AC1050" i="65"/>
  <c r="AC1051" i="65"/>
  <c r="AC1052" i="65"/>
  <c r="AC1053" i="65"/>
  <c r="AC1054" i="65"/>
  <c r="AC1055" i="65"/>
  <c r="AC1056" i="65"/>
  <c r="AC1057" i="65"/>
  <c r="AC1058" i="65"/>
  <c r="AC1059" i="65"/>
  <c r="AC1060" i="65"/>
  <c r="AC1061" i="65"/>
  <c r="AC1062" i="65"/>
  <c r="AC1063" i="65"/>
  <c r="AC1064" i="65"/>
  <c r="AC1065" i="65"/>
  <c r="AC1066" i="65"/>
  <c r="AC1067" i="65"/>
  <c r="AC1068" i="65"/>
  <c r="AC1069" i="65"/>
  <c r="AC1070" i="65"/>
  <c r="AC1071" i="65"/>
  <c r="AC1072" i="65"/>
  <c r="AC1073" i="65"/>
  <c r="AC1074" i="65"/>
  <c r="AC1075" i="65"/>
  <c r="AC1076" i="65"/>
  <c r="AC1077" i="65"/>
  <c r="AC1078" i="65"/>
  <c r="AC1079" i="65"/>
  <c r="AC1080" i="65"/>
  <c r="AC1081" i="65"/>
  <c r="AC1082" i="65"/>
  <c r="AC1083" i="65"/>
  <c r="AC1084" i="65"/>
  <c r="AC1085" i="65"/>
  <c r="AC1086" i="65"/>
  <c r="AC1087" i="65"/>
  <c r="AC1088" i="65"/>
  <c r="AC1089" i="65"/>
  <c r="AC1090" i="65"/>
  <c r="AC1091" i="65"/>
  <c r="AC1092" i="65"/>
  <c r="AC1093" i="65"/>
  <c r="AC1094" i="65"/>
  <c r="AC1095" i="65"/>
  <c r="AC1096" i="65"/>
  <c r="AC1097" i="65"/>
  <c r="AC1098" i="65"/>
  <c r="AC1099" i="65"/>
  <c r="AC1100" i="65"/>
  <c r="AC1101" i="65"/>
  <c r="AC1102" i="65"/>
  <c r="AC1103" i="65"/>
  <c r="AC1104" i="65"/>
  <c r="AC1105" i="65"/>
  <c r="AC1106" i="65"/>
  <c r="AC1107" i="65"/>
  <c r="AC1108" i="65"/>
  <c r="AC1109" i="65"/>
  <c r="AC1110" i="65"/>
  <c r="AC1111" i="65"/>
  <c r="AC1112" i="65"/>
  <c r="AC1113" i="65"/>
  <c r="AC1114" i="65"/>
  <c r="AC1115" i="65"/>
  <c r="AC1116" i="65"/>
  <c r="AC1117" i="65"/>
  <c r="AC1118" i="65"/>
  <c r="AC1119" i="65"/>
  <c r="AC1120" i="65"/>
  <c r="AC1121" i="65"/>
  <c r="AC1122" i="65"/>
  <c r="AC1123" i="65"/>
  <c r="AC1124" i="65"/>
  <c r="AC1125" i="65"/>
  <c r="AC1126" i="65"/>
  <c r="AC1127" i="65"/>
  <c r="AC1128" i="65"/>
  <c r="AC1129" i="65"/>
  <c r="AC1130" i="65"/>
  <c r="AC1131" i="65"/>
  <c r="AC1132" i="65"/>
  <c r="AC1133" i="65"/>
  <c r="AC1134" i="65"/>
  <c r="AC1135" i="65"/>
  <c r="AC1136" i="65"/>
  <c r="AC1137" i="65"/>
  <c r="AC1138" i="65"/>
  <c r="AC1139" i="65"/>
  <c r="AC1140" i="65"/>
  <c r="AC1141" i="65"/>
  <c r="AC1142" i="65"/>
  <c r="AC1143" i="65"/>
  <c r="AC1144" i="65"/>
  <c r="AC1145" i="65"/>
  <c r="AC1146" i="65"/>
  <c r="AC1147" i="65"/>
  <c r="AC1148" i="65"/>
  <c r="AC1149" i="65"/>
  <c r="AC1150" i="65"/>
  <c r="AC1151" i="65"/>
  <c r="AC1152" i="65"/>
  <c r="AC1153" i="65"/>
  <c r="AC1154" i="65"/>
  <c r="AC1155" i="65"/>
  <c r="AC1156" i="65"/>
  <c r="AC1157" i="65"/>
  <c r="AC1158" i="65"/>
  <c r="AC1159" i="65"/>
  <c r="AC1160" i="65"/>
  <c r="AC1161" i="65"/>
  <c r="AC1162" i="65"/>
  <c r="AC1163" i="65"/>
  <c r="AC1164" i="65"/>
  <c r="AC1165" i="65"/>
  <c r="AC1166" i="65"/>
  <c r="AC1167" i="65"/>
  <c r="AC1168" i="65"/>
  <c r="AC1169" i="65"/>
  <c r="AC1170" i="65"/>
  <c r="AC1171" i="65"/>
  <c r="AC1172" i="65"/>
  <c r="AC1173" i="65"/>
  <c r="AC1174" i="65"/>
  <c r="AC1175" i="65"/>
  <c r="AC1176" i="65"/>
  <c r="AC1177" i="65"/>
  <c r="AC1178" i="65"/>
  <c r="AC1179" i="65"/>
  <c r="AC1180" i="65"/>
  <c r="AC1181" i="65"/>
  <c r="AC1182" i="65"/>
  <c r="AC1183" i="65"/>
  <c r="AC1184" i="65"/>
  <c r="AC1185" i="65"/>
  <c r="AC1186" i="65"/>
  <c r="AC1187" i="65"/>
  <c r="AC1188" i="65"/>
  <c r="AC1189" i="65"/>
  <c r="AC1190" i="65"/>
  <c r="AC1191" i="65"/>
  <c r="AC1192" i="65"/>
  <c r="AC1193" i="65"/>
  <c r="AC1194" i="65"/>
  <c r="AC1195" i="65"/>
  <c r="AC1196" i="65"/>
  <c r="AC1197" i="65"/>
  <c r="AC1198" i="65"/>
  <c r="AC1199" i="65"/>
  <c r="AC1200" i="65"/>
  <c r="AC1201" i="65"/>
  <c r="AC1202" i="65"/>
  <c r="AC1203" i="65"/>
  <c r="AC1204" i="65"/>
  <c r="AC1205" i="65"/>
  <c r="AC1206" i="65"/>
  <c r="AC4" i="65"/>
  <c r="AC5" i="62"/>
  <c r="AC6" i="62"/>
  <c r="AC7" i="62"/>
  <c r="AC8" i="62"/>
  <c r="AC9" i="62"/>
  <c r="AC10" i="62"/>
  <c r="AC11" i="62"/>
  <c r="AC12" i="62"/>
  <c r="AC13" i="62"/>
  <c r="AC14" i="62"/>
  <c r="AC15" i="62"/>
  <c r="AC16" i="62"/>
  <c r="AC17" i="62"/>
  <c r="AC18" i="62"/>
  <c r="AC19" i="62"/>
  <c r="AC20" i="62"/>
  <c r="AC21" i="62"/>
  <c r="AC22" i="62"/>
  <c r="AC23" i="62"/>
  <c r="AC24" i="62"/>
  <c r="AC25" i="62"/>
  <c r="AC26" i="62"/>
  <c r="AC27" i="62"/>
  <c r="AC28" i="62"/>
  <c r="AC29" i="62"/>
  <c r="AC30" i="62"/>
  <c r="AC31" i="62"/>
  <c r="AC32" i="62"/>
  <c r="AC33" i="62"/>
  <c r="AC34" i="62"/>
  <c r="AC35" i="62"/>
  <c r="AC36" i="62"/>
  <c r="AC37" i="62"/>
  <c r="AC38" i="62"/>
  <c r="AC39" i="62"/>
  <c r="AC40" i="62"/>
  <c r="AC41" i="62"/>
  <c r="AC42" i="62"/>
  <c r="AC43" i="62"/>
  <c r="AC44" i="62"/>
  <c r="AC45" i="62"/>
  <c r="AC46" i="62"/>
  <c r="AC47" i="62"/>
  <c r="AC48" i="62"/>
  <c r="AC49" i="62"/>
  <c r="AC50" i="62"/>
  <c r="AC51" i="62"/>
  <c r="AC52" i="62"/>
  <c r="AC53" i="62"/>
  <c r="AC54" i="62"/>
  <c r="AC55" i="62"/>
  <c r="AC56" i="62"/>
  <c r="AC57" i="62"/>
  <c r="AC58" i="62"/>
  <c r="AC59" i="62"/>
  <c r="AC60" i="62"/>
  <c r="AC61" i="62"/>
  <c r="AC62" i="62"/>
  <c r="AC63" i="62"/>
  <c r="AC64" i="62"/>
  <c r="AC65" i="62"/>
  <c r="AC66" i="62"/>
  <c r="AC67" i="62"/>
  <c r="AC68" i="62"/>
  <c r="AC69" i="62"/>
  <c r="AC70" i="62"/>
  <c r="AC71" i="62"/>
  <c r="AC72" i="62"/>
  <c r="AC73" i="62"/>
  <c r="AC74" i="62"/>
  <c r="AC75" i="62"/>
  <c r="AC76" i="62"/>
  <c r="AC77" i="62"/>
  <c r="AC78" i="62"/>
  <c r="AC79" i="62"/>
  <c r="AC80" i="62"/>
  <c r="AC81" i="62"/>
  <c r="AC82" i="62"/>
  <c r="AC83" i="62"/>
  <c r="AC84" i="62"/>
  <c r="AC85" i="62"/>
  <c r="AC86" i="62"/>
  <c r="AC87" i="62"/>
  <c r="AC88" i="62"/>
  <c r="AC89" i="62"/>
  <c r="AC90" i="62"/>
  <c r="AC91" i="62"/>
  <c r="AC92" i="62"/>
  <c r="AC93" i="62"/>
  <c r="AC94" i="62"/>
  <c r="AC95" i="62"/>
  <c r="AC96" i="62"/>
  <c r="AC97" i="62"/>
  <c r="AC98" i="62"/>
  <c r="AC99" i="62"/>
  <c r="AC100" i="62"/>
  <c r="AC101" i="62"/>
  <c r="AC102" i="62"/>
  <c r="AC103" i="62"/>
  <c r="AC104" i="62"/>
  <c r="AC105" i="62"/>
  <c r="AC106" i="62"/>
  <c r="AC107" i="62"/>
  <c r="AC108" i="62"/>
  <c r="AC109" i="62"/>
  <c r="AC110" i="62"/>
  <c r="AC111" i="62"/>
  <c r="AC112" i="62"/>
  <c r="AC113" i="62"/>
  <c r="AC114" i="62"/>
  <c r="AC115" i="62"/>
  <c r="AC116" i="62"/>
  <c r="AC117" i="62"/>
  <c r="AC118" i="62"/>
  <c r="AC119" i="62"/>
  <c r="AC120" i="62"/>
  <c r="AC121" i="62"/>
  <c r="AC122" i="62"/>
  <c r="AC123" i="62"/>
  <c r="AC124" i="62"/>
  <c r="AC125" i="62"/>
  <c r="AC126" i="62"/>
  <c r="AC127" i="62"/>
  <c r="AC128" i="62"/>
  <c r="AC129" i="62"/>
  <c r="AC130" i="62"/>
  <c r="AC131" i="62"/>
  <c r="AC132" i="62"/>
  <c r="AC133" i="62"/>
  <c r="AC134" i="62"/>
  <c r="AC135" i="62"/>
  <c r="AC136" i="62"/>
  <c r="AC137" i="62"/>
  <c r="AC138" i="62"/>
  <c r="AC139" i="62"/>
  <c r="AC140" i="62"/>
  <c r="AC141" i="62"/>
  <c r="AC142" i="62"/>
  <c r="AC143" i="62"/>
  <c r="AC144" i="62"/>
  <c r="AC145" i="62"/>
  <c r="AC146" i="62"/>
  <c r="AC147" i="62"/>
  <c r="AC148" i="62"/>
  <c r="AC149" i="62"/>
  <c r="AC150" i="62"/>
  <c r="AC151" i="62"/>
  <c r="AC152" i="62"/>
  <c r="AC153" i="62"/>
  <c r="AC154" i="62"/>
  <c r="AC155" i="62"/>
  <c r="AC156" i="62"/>
  <c r="AC157" i="62"/>
  <c r="AC158" i="62"/>
  <c r="AC159" i="62"/>
  <c r="AC160" i="62"/>
  <c r="AC161" i="62"/>
  <c r="AC162" i="62"/>
  <c r="AC163" i="62"/>
  <c r="AC164" i="62"/>
  <c r="AC165" i="62"/>
  <c r="AC166" i="62"/>
  <c r="AC167" i="62"/>
  <c r="AC168" i="62"/>
  <c r="AC169" i="62"/>
  <c r="AC170" i="62"/>
  <c r="AC171" i="62"/>
  <c r="AC172" i="62"/>
  <c r="AC173" i="62"/>
  <c r="AC174" i="62"/>
  <c r="AC175" i="62"/>
  <c r="AC176" i="62"/>
  <c r="AC177" i="62"/>
  <c r="AC178" i="62"/>
  <c r="AC179" i="62"/>
  <c r="AC180" i="62"/>
  <c r="AC181" i="62"/>
  <c r="AC182" i="62"/>
  <c r="AC183" i="62"/>
  <c r="AC184" i="62"/>
  <c r="AC185" i="62"/>
  <c r="AC186" i="62"/>
  <c r="AC187" i="62"/>
  <c r="AC188" i="62"/>
  <c r="AC189" i="62"/>
  <c r="AC190" i="62"/>
  <c r="AC191" i="62"/>
  <c r="AC192" i="62"/>
  <c r="AC193" i="62"/>
  <c r="AC194" i="62"/>
  <c r="AC195" i="62"/>
  <c r="AC196" i="62"/>
  <c r="AC197" i="62"/>
  <c r="AC198" i="62"/>
  <c r="AC199" i="62"/>
  <c r="AC200" i="62"/>
  <c r="AC201" i="62"/>
  <c r="AC202" i="62"/>
  <c r="AC203" i="62"/>
  <c r="AC204" i="62"/>
  <c r="AC205" i="62"/>
  <c r="AC206" i="62"/>
  <c r="AC207" i="62"/>
  <c r="AC208" i="62"/>
  <c r="AC209" i="62"/>
  <c r="AC210" i="62"/>
  <c r="AC211" i="62"/>
  <c r="AC212" i="62"/>
  <c r="AC213" i="62"/>
  <c r="AC214" i="62"/>
  <c r="AC215" i="62"/>
  <c r="AC216" i="62"/>
  <c r="AC217" i="62"/>
  <c r="AC218" i="62"/>
  <c r="AC219" i="62"/>
  <c r="AC220" i="62"/>
  <c r="AC221" i="62"/>
  <c r="AC222" i="62"/>
  <c r="AC223" i="62"/>
  <c r="AC224" i="62"/>
  <c r="AC225" i="62"/>
  <c r="AC226" i="62"/>
  <c r="AC227" i="62"/>
  <c r="AC228" i="62"/>
  <c r="AC229" i="62"/>
  <c r="AC230" i="62"/>
  <c r="AC231" i="62"/>
  <c r="AC232" i="62"/>
  <c r="AC233" i="62"/>
  <c r="AC234" i="62"/>
  <c r="AC235" i="62"/>
  <c r="AC236" i="62"/>
  <c r="AC237" i="62"/>
  <c r="AC238" i="62"/>
  <c r="AC239" i="62"/>
  <c r="AC240" i="62"/>
  <c r="AC241" i="62"/>
  <c r="AC242" i="62"/>
  <c r="AC243" i="62"/>
  <c r="AC244" i="62"/>
  <c r="AC245" i="62"/>
  <c r="AC246" i="62"/>
  <c r="AC247" i="62"/>
  <c r="AC248" i="62"/>
  <c r="AC249" i="62"/>
  <c r="AC250" i="62"/>
  <c r="AC251" i="62"/>
  <c r="AC252" i="62"/>
  <c r="AC253" i="62"/>
  <c r="AC254" i="62"/>
  <c r="AC255" i="62"/>
  <c r="AC256" i="62"/>
  <c r="AC257" i="62"/>
  <c r="AC258" i="62"/>
  <c r="AC259" i="62"/>
  <c r="AC260" i="62"/>
  <c r="AC261" i="62"/>
  <c r="AC262" i="62"/>
  <c r="AC263" i="62"/>
  <c r="AC264" i="62"/>
  <c r="AC265" i="62"/>
  <c r="AC266" i="62"/>
  <c r="AC267" i="62"/>
  <c r="AC268" i="62"/>
  <c r="AC269" i="62"/>
  <c r="AC270" i="62"/>
  <c r="AC271" i="62"/>
  <c r="AC272" i="62"/>
  <c r="AC273" i="62"/>
  <c r="AC274" i="62"/>
  <c r="AC275" i="62"/>
  <c r="AC276" i="62"/>
  <c r="AC277" i="62"/>
  <c r="AC278" i="62"/>
  <c r="AC279" i="62"/>
  <c r="AC280" i="62"/>
  <c r="AC281" i="62"/>
  <c r="AC282" i="62"/>
  <c r="AC283" i="62"/>
  <c r="AC284" i="62"/>
  <c r="AC285" i="62"/>
  <c r="AC286" i="62"/>
  <c r="AC287" i="62"/>
  <c r="AC288" i="62"/>
  <c r="AC289" i="62"/>
  <c r="AC290" i="62"/>
  <c r="AC291" i="62"/>
  <c r="AC292" i="62"/>
  <c r="AC293" i="62"/>
  <c r="AC294" i="62"/>
  <c r="AC295" i="62"/>
  <c r="AC296" i="62"/>
  <c r="AC297" i="62"/>
  <c r="AC298" i="62"/>
  <c r="AC299" i="62"/>
  <c r="AC300" i="62"/>
  <c r="AC301" i="62"/>
  <c r="AC302" i="62"/>
  <c r="AC303" i="62"/>
  <c r="AC304" i="62"/>
  <c r="AC305" i="62"/>
  <c r="AC306" i="62"/>
  <c r="AC307" i="62"/>
  <c r="AC308" i="62"/>
  <c r="AC309" i="62"/>
  <c r="AC310" i="62"/>
  <c r="AC311" i="62"/>
  <c r="AC312" i="62"/>
  <c r="AC313" i="62"/>
  <c r="AC314" i="62"/>
  <c r="AC315" i="62"/>
  <c r="AC316" i="62"/>
  <c r="AC317" i="62"/>
  <c r="AC318" i="62"/>
  <c r="AC319" i="62"/>
  <c r="AC320" i="62"/>
  <c r="AC321" i="62"/>
  <c r="AC322" i="62"/>
  <c r="AC323" i="62"/>
  <c r="AC324" i="62"/>
  <c r="AC325" i="62"/>
  <c r="AC326" i="62"/>
  <c r="AC327" i="62"/>
  <c r="AC328" i="62"/>
  <c r="AC329" i="62"/>
  <c r="AC330" i="62"/>
  <c r="AC331" i="62"/>
  <c r="AC332" i="62"/>
  <c r="AC333" i="62"/>
  <c r="AC334" i="62"/>
  <c r="AC335" i="62"/>
  <c r="AC336" i="62"/>
  <c r="AC337" i="62"/>
  <c r="AC338" i="62"/>
  <c r="AC339" i="62"/>
  <c r="AC340" i="62"/>
  <c r="AC341" i="62"/>
  <c r="AC342" i="62"/>
  <c r="AC343" i="62"/>
  <c r="AC344" i="62"/>
  <c r="AC345" i="62"/>
  <c r="AC346" i="62"/>
  <c r="AC347" i="62"/>
  <c r="AC348" i="62"/>
  <c r="AC349" i="62"/>
  <c r="AC350" i="62"/>
  <c r="AC351" i="62"/>
  <c r="AC352" i="62"/>
  <c r="AC353" i="62"/>
  <c r="AC354" i="62"/>
  <c r="AC355" i="62"/>
  <c r="AC356" i="62"/>
  <c r="AC357" i="62"/>
  <c r="AC358" i="62"/>
  <c r="AC359" i="62"/>
  <c r="AC360" i="62"/>
  <c r="AC361" i="62"/>
  <c r="AC362" i="62"/>
  <c r="AC363" i="62"/>
  <c r="AC364" i="62"/>
  <c r="AC365" i="62"/>
  <c r="AC366" i="62"/>
  <c r="AC367" i="62"/>
  <c r="AC368" i="62"/>
  <c r="AC369" i="62"/>
  <c r="AC370" i="62"/>
  <c r="AC371" i="62"/>
  <c r="AC372" i="62"/>
  <c r="AC373" i="62"/>
  <c r="AC374" i="62"/>
  <c r="AC375" i="62"/>
  <c r="AC376" i="62"/>
  <c r="AC377" i="62"/>
  <c r="AC378" i="62"/>
  <c r="AC379" i="62"/>
  <c r="AC380" i="62"/>
  <c r="AC381" i="62"/>
  <c r="AC382" i="62"/>
  <c r="AC383" i="62"/>
  <c r="AC384" i="62"/>
  <c r="AC385" i="62"/>
  <c r="AC386" i="62"/>
  <c r="AC387" i="62"/>
  <c r="AC388" i="62"/>
  <c r="AC389" i="62"/>
  <c r="AC390" i="62"/>
  <c r="AC391" i="62"/>
  <c r="AC392" i="62"/>
  <c r="AC393" i="62"/>
  <c r="AC394" i="62"/>
  <c r="AC395" i="62"/>
  <c r="AC396" i="62"/>
  <c r="AC397" i="62"/>
  <c r="AC398" i="62"/>
  <c r="AC399" i="62"/>
  <c r="AC400" i="62"/>
  <c r="AC401" i="62"/>
  <c r="AC402" i="62"/>
  <c r="AC403" i="62"/>
  <c r="AC404" i="62"/>
  <c r="AC405" i="62"/>
  <c r="AC406" i="62"/>
  <c r="AC407" i="62"/>
  <c r="AC408" i="62"/>
  <c r="AC409" i="62"/>
  <c r="AC410" i="62"/>
  <c r="AC411" i="62"/>
  <c r="AC412" i="62"/>
  <c r="AC413" i="62"/>
  <c r="AC414" i="62"/>
  <c r="AC415" i="62"/>
  <c r="AC416" i="62"/>
  <c r="AC417" i="62"/>
  <c r="AC418" i="62"/>
  <c r="AC419" i="62"/>
  <c r="AC420" i="62"/>
  <c r="AC421" i="62"/>
  <c r="AC422" i="62"/>
  <c r="AC423" i="62"/>
  <c r="AC424" i="62"/>
  <c r="AC425" i="62"/>
  <c r="AC426" i="62"/>
  <c r="AC427" i="62"/>
  <c r="AC428" i="62"/>
  <c r="AC429" i="62"/>
  <c r="AC430" i="62"/>
  <c r="AC431" i="62"/>
  <c r="AC432" i="62"/>
  <c r="AC433" i="62"/>
  <c r="AC434" i="62"/>
  <c r="AC435" i="62"/>
  <c r="AC436" i="62"/>
  <c r="AC437" i="62"/>
  <c r="AC438" i="62"/>
  <c r="AC439" i="62"/>
  <c r="AC440" i="62"/>
  <c r="AC441" i="62"/>
  <c r="AC442" i="62"/>
  <c r="AC443" i="62"/>
  <c r="AC444" i="62"/>
  <c r="AC445" i="62"/>
  <c r="AC446" i="62"/>
  <c r="AC447" i="62"/>
  <c r="AC448" i="62"/>
  <c r="AC449" i="62"/>
  <c r="AC450" i="62"/>
  <c r="AC451" i="62"/>
  <c r="AC452" i="62"/>
  <c r="AC453" i="62"/>
  <c r="AC454" i="62"/>
  <c r="AC455" i="62"/>
  <c r="AC456" i="62"/>
  <c r="AC457" i="62"/>
  <c r="AC458" i="62"/>
  <c r="AC459" i="62"/>
  <c r="AC460" i="62"/>
  <c r="AC461" i="62"/>
  <c r="AC462" i="62"/>
  <c r="AC463" i="62"/>
  <c r="AC464" i="62"/>
  <c r="AC465" i="62"/>
  <c r="AC466" i="62"/>
  <c r="AC467" i="62"/>
  <c r="AC468" i="62"/>
  <c r="AC469" i="62"/>
  <c r="AC470" i="62"/>
  <c r="AC471" i="62"/>
  <c r="AC472" i="62"/>
  <c r="AC473" i="62"/>
  <c r="AC474" i="62"/>
  <c r="AC475" i="62"/>
  <c r="AC476" i="62"/>
  <c r="AC477" i="62"/>
  <c r="AC478" i="62"/>
  <c r="AC479" i="62"/>
  <c r="AC480" i="62"/>
  <c r="AC481" i="62"/>
  <c r="AC482" i="62"/>
  <c r="AC483" i="62"/>
  <c r="AC484" i="62"/>
  <c r="AC485" i="62"/>
  <c r="AC486" i="62"/>
  <c r="AC487" i="62"/>
  <c r="AC488" i="62"/>
  <c r="AC489" i="62"/>
  <c r="AC490" i="62"/>
  <c r="AC491" i="62"/>
  <c r="AC492" i="62"/>
  <c r="AC493" i="62"/>
  <c r="AC494" i="62"/>
  <c r="AC495" i="62"/>
  <c r="AC496" i="62"/>
  <c r="AC497" i="62"/>
  <c r="AC498" i="62"/>
  <c r="AC499" i="62"/>
  <c r="AC500" i="62"/>
  <c r="AC501" i="62"/>
  <c r="AC502" i="62"/>
  <c r="AC503" i="62"/>
  <c r="AC504" i="62"/>
  <c r="AC505" i="62"/>
  <c r="AC506" i="62"/>
  <c r="AC507" i="62"/>
  <c r="AC508" i="62"/>
  <c r="AC509" i="62"/>
  <c r="AC510" i="62"/>
  <c r="AC511" i="62"/>
  <c r="AC512" i="62"/>
  <c r="AC513" i="62"/>
  <c r="AC514" i="62"/>
  <c r="AC515" i="62"/>
  <c r="AC516" i="62"/>
  <c r="AC517" i="62"/>
  <c r="AC518" i="62"/>
  <c r="AC519" i="62"/>
  <c r="AC520" i="62"/>
  <c r="AC521" i="62"/>
  <c r="AC522" i="62"/>
  <c r="AC523" i="62"/>
  <c r="AC524" i="62"/>
  <c r="AC525" i="62"/>
  <c r="AC526" i="62"/>
  <c r="AC527" i="62"/>
  <c r="AC528" i="62"/>
  <c r="AC529" i="62"/>
  <c r="AC530" i="62"/>
  <c r="AC531" i="62"/>
  <c r="AC532" i="62"/>
  <c r="AC533" i="62"/>
  <c r="AC534" i="62"/>
  <c r="AC535" i="62"/>
  <c r="AC536" i="62"/>
  <c r="AC537" i="62"/>
  <c r="AC538" i="62"/>
  <c r="AC539" i="62"/>
  <c r="AC540" i="62"/>
  <c r="AC541" i="62"/>
  <c r="AC542" i="62"/>
  <c r="AC543" i="62"/>
  <c r="AC544" i="62"/>
  <c r="AC545" i="62"/>
  <c r="AC546" i="62"/>
  <c r="AC547" i="62"/>
  <c r="AC548" i="62"/>
  <c r="AC549" i="62"/>
  <c r="AC550" i="62"/>
  <c r="AC551" i="62"/>
  <c r="AC552" i="62"/>
  <c r="AC553" i="62"/>
  <c r="AC554" i="62"/>
  <c r="AC555" i="62"/>
  <c r="AC556" i="62"/>
  <c r="AC557" i="62"/>
  <c r="AC558" i="62"/>
  <c r="AC559" i="62"/>
  <c r="AC560" i="62"/>
  <c r="AC561" i="62"/>
  <c r="AC562" i="62"/>
  <c r="AC563" i="62"/>
  <c r="AC564" i="62"/>
  <c r="AC565" i="62"/>
  <c r="AC566" i="62"/>
  <c r="AC567" i="62"/>
  <c r="AC568" i="62"/>
  <c r="AC569" i="62"/>
  <c r="AC570" i="62"/>
  <c r="AC571" i="62"/>
  <c r="AC572" i="62"/>
  <c r="AC573" i="62"/>
  <c r="AC574" i="62"/>
  <c r="AC575" i="62"/>
  <c r="AC576" i="62"/>
  <c r="AC577" i="62"/>
  <c r="AC578" i="62"/>
  <c r="AC579" i="62"/>
  <c r="AC580" i="62"/>
  <c r="AC581" i="62"/>
  <c r="AC582" i="62"/>
  <c r="AC583" i="62"/>
  <c r="AC584" i="62"/>
  <c r="AC585" i="62"/>
  <c r="AC586" i="62"/>
  <c r="AC587" i="62"/>
  <c r="AC588" i="62"/>
  <c r="AC589" i="62"/>
  <c r="AC590" i="62"/>
  <c r="AC591" i="62"/>
  <c r="AC592" i="62"/>
  <c r="AC593" i="62"/>
  <c r="AC594" i="62"/>
  <c r="AC595" i="62"/>
  <c r="AC596" i="62"/>
  <c r="AC597" i="62"/>
  <c r="AC598" i="62"/>
  <c r="AC599" i="62"/>
  <c r="AC600" i="62"/>
  <c r="AC601" i="62"/>
  <c r="AC602" i="62"/>
  <c r="AC603" i="62"/>
  <c r="AC604" i="62"/>
  <c r="AC605" i="62"/>
  <c r="AC606" i="62"/>
  <c r="AC607" i="62"/>
  <c r="AC608" i="62"/>
  <c r="AC609" i="62"/>
  <c r="AC610" i="62"/>
  <c r="AC611" i="62"/>
  <c r="AC612" i="62"/>
  <c r="AC613" i="62"/>
  <c r="AC614" i="62"/>
  <c r="AC615" i="62"/>
  <c r="AC616" i="62"/>
  <c r="AC617" i="62"/>
  <c r="AC618" i="62"/>
  <c r="AC619" i="62"/>
  <c r="AC620" i="62"/>
  <c r="AC621" i="62"/>
  <c r="AC622" i="62"/>
  <c r="AC623" i="62"/>
  <c r="AC624" i="62"/>
  <c r="AC625" i="62"/>
  <c r="AC626" i="62"/>
  <c r="AC627" i="62"/>
  <c r="AC628" i="62"/>
  <c r="AC629" i="62"/>
  <c r="AC630" i="62"/>
  <c r="AC631" i="62"/>
  <c r="AC632" i="62"/>
  <c r="AC633" i="62"/>
  <c r="AC634" i="62"/>
  <c r="AC635" i="62"/>
  <c r="AC636" i="62"/>
  <c r="AC637" i="62"/>
  <c r="AC638" i="62"/>
  <c r="AC639" i="62"/>
  <c r="AC640" i="62"/>
  <c r="AC641" i="62"/>
  <c r="AC642" i="62"/>
  <c r="AC643" i="62"/>
  <c r="AC644" i="62"/>
  <c r="AC645" i="62"/>
  <c r="AC646" i="62"/>
  <c r="AC647" i="62"/>
  <c r="AC648" i="62"/>
  <c r="AC649" i="62"/>
  <c r="AC650" i="62"/>
  <c r="AC651" i="62"/>
  <c r="AC652" i="62"/>
  <c r="AC653" i="62"/>
  <c r="AC654" i="62"/>
  <c r="AC655" i="62"/>
  <c r="AC656" i="62"/>
  <c r="AC657" i="62"/>
  <c r="AC658" i="62"/>
  <c r="AC659" i="62"/>
  <c r="AC660" i="62"/>
  <c r="AC661" i="62"/>
  <c r="AC662" i="62"/>
  <c r="AC663" i="62"/>
  <c r="AC664" i="62"/>
  <c r="AC665" i="62"/>
  <c r="AC666" i="62"/>
  <c r="AC667" i="62"/>
  <c r="AC668" i="62"/>
  <c r="AC669" i="62"/>
  <c r="AC670" i="62"/>
  <c r="AC671" i="62"/>
  <c r="AC672" i="62"/>
  <c r="AC673" i="62"/>
  <c r="AC674" i="62"/>
  <c r="AC675" i="62"/>
  <c r="AC676" i="62"/>
  <c r="AC677" i="62"/>
  <c r="AC678" i="62"/>
  <c r="AC679" i="62"/>
  <c r="AC680" i="62"/>
  <c r="AC681" i="62"/>
  <c r="AC682" i="62"/>
  <c r="AC683" i="62"/>
  <c r="AC684" i="62"/>
  <c r="AC685" i="62"/>
  <c r="AC686" i="62"/>
  <c r="AC687" i="62"/>
  <c r="AC688" i="62"/>
  <c r="AC689" i="62"/>
  <c r="AC690" i="62"/>
  <c r="AC691" i="62"/>
  <c r="AC692" i="62"/>
  <c r="AC693" i="62"/>
  <c r="AC694" i="62"/>
  <c r="AC695" i="62"/>
  <c r="AC696" i="62"/>
  <c r="AC697" i="62"/>
  <c r="AC698" i="62"/>
  <c r="AC699" i="62"/>
  <c r="AC700" i="62"/>
  <c r="AC701" i="62"/>
  <c r="AC702" i="62"/>
  <c r="AC703" i="62"/>
  <c r="AC704" i="62"/>
  <c r="AC705" i="62"/>
  <c r="AC706" i="62"/>
  <c r="AC707" i="62"/>
  <c r="AC708" i="62"/>
  <c r="AC709" i="62"/>
  <c r="AC710" i="62"/>
  <c r="AC711" i="62"/>
  <c r="AC712" i="62"/>
  <c r="AC713" i="62"/>
  <c r="AC714" i="62"/>
  <c r="AC715" i="62"/>
  <c r="AC716" i="62"/>
  <c r="AC717" i="62"/>
  <c r="AC718" i="62"/>
  <c r="AC719" i="62"/>
  <c r="AC720" i="62"/>
  <c r="AC721" i="62"/>
  <c r="AC722" i="62"/>
  <c r="AC723" i="62"/>
  <c r="AC724" i="62"/>
  <c r="AC725" i="62"/>
  <c r="AC726" i="62"/>
  <c r="AC727" i="62"/>
  <c r="AC728" i="62"/>
  <c r="AC729" i="62"/>
  <c r="AC730" i="62"/>
  <c r="AC731" i="62"/>
  <c r="AC732" i="62"/>
  <c r="AC733" i="62"/>
  <c r="AC734" i="62"/>
  <c r="AC735" i="62"/>
  <c r="AC736" i="62"/>
  <c r="AC737" i="62"/>
  <c r="AC738" i="62"/>
  <c r="AC739" i="62"/>
  <c r="AC740" i="62"/>
  <c r="AC741" i="62"/>
  <c r="AC742" i="62"/>
  <c r="AC743" i="62"/>
  <c r="AC744" i="62"/>
  <c r="AC745" i="62"/>
  <c r="AC746" i="62"/>
  <c r="AC747" i="62"/>
  <c r="AC748" i="62"/>
  <c r="AC749" i="62"/>
  <c r="AC750" i="62"/>
  <c r="AC751" i="62"/>
  <c r="AC752" i="62"/>
  <c r="AC753" i="62"/>
  <c r="AC754" i="62"/>
  <c r="AC755" i="62"/>
  <c r="AC756" i="62"/>
  <c r="AC757" i="62"/>
  <c r="AC758" i="62"/>
  <c r="AC759" i="62"/>
  <c r="AC760" i="62"/>
  <c r="AC761" i="62"/>
  <c r="AC762" i="62"/>
  <c r="AC763" i="62"/>
  <c r="AC764" i="62"/>
  <c r="AC765" i="62"/>
  <c r="AC766" i="62"/>
  <c r="AC767" i="62"/>
  <c r="AC768" i="62"/>
  <c r="AC769" i="62"/>
  <c r="AC770" i="62"/>
  <c r="AC771" i="62"/>
  <c r="AC772" i="62"/>
  <c r="AC773" i="62"/>
  <c r="AC774" i="62"/>
  <c r="AC775" i="62"/>
  <c r="AC776" i="62"/>
  <c r="AC777" i="62"/>
  <c r="AC778" i="62"/>
  <c r="AC779" i="62"/>
  <c r="AC780" i="62"/>
  <c r="AC781" i="62"/>
  <c r="AC782" i="62"/>
  <c r="AC783" i="62"/>
  <c r="AC784" i="62"/>
  <c r="AC785" i="62"/>
  <c r="AC786" i="62"/>
  <c r="AC787" i="62"/>
  <c r="AC788" i="62"/>
  <c r="AC789" i="62"/>
  <c r="AC790" i="62"/>
  <c r="AC791" i="62"/>
  <c r="AC792" i="62"/>
  <c r="AC793" i="62"/>
  <c r="AC794" i="62"/>
  <c r="AC795" i="62"/>
  <c r="AC796" i="62"/>
  <c r="AC797" i="62"/>
  <c r="AC798" i="62"/>
  <c r="AC799" i="62"/>
  <c r="AC800" i="62"/>
  <c r="AC801" i="62"/>
  <c r="AC802" i="62"/>
  <c r="AC803" i="62"/>
  <c r="AC804" i="62"/>
  <c r="AC805" i="62"/>
  <c r="AC806" i="62"/>
  <c r="AC807" i="62"/>
  <c r="AC808" i="62"/>
  <c r="AC809" i="62"/>
  <c r="AC810" i="62"/>
  <c r="AC811" i="62"/>
  <c r="AC812" i="62"/>
  <c r="AC813" i="62"/>
  <c r="AC814" i="62"/>
  <c r="AC815" i="62"/>
  <c r="AC816" i="62"/>
  <c r="AC817" i="62"/>
  <c r="AC818" i="62"/>
  <c r="AC819" i="62"/>
  <c r="AC820" i="62"/>
  <c r="AC821" i="62"/>
  <c r="AC822" i="62"/>
  <c r="AC823" i="62"/>
  <c r="AC824" i="62"/>
  <c r="AC825" i="62"/>
  <c r="AC826" i="62"/>
  <c r="AC827" i="62"/>
  <c r="AC828" i="62"/>
  <c r="AC829" i="62"/>
  <c r="AC830" i="62"/>
  <c r="AC831" i="62"/>
  <c r="AC832" i="62"/>
  <c r="AC833" i="62"/>
  <c r="AC834" i="62"/>
  <c r="AC835" i="62"/>
  <c r="AC836" i="62"/>
  <c r="AC837" i="62"/>
  <c r="AC838" i="62"/>
  <c r="AC839" i="62"/>
  <c r="AC840" i="62"/>
  <c r="AC841" i="62"/>
  <c r="AC842" i="62"/>
  <c r="AC843" i="62"/>
  <c r="AC844" i="62"/>
  <c r="AC845" i="62"/>
  <c r="AC846" i="62"/>
  <c r="AC847" i="62"/>
  <c r="AC848" i="62"/>
  <c r="AC849" i="62"/>
  <c r="AC850" i="62"/>
  <c r="AC851" i="62"/>
  <c r="AC852" i="62"/>
  <c r="AC853" i="62"/>
  <c r="AC854" i="62"/>
  <c r="AC855" i="62"/>
  <c r="AC856" i="62"/>
  <c r="AC857" i="62"/>
  <c r="AC858" i="62"/>
  <c r="AC859" i="62"/>
  <c r="AC860" i="62"/>
  <c r="AC861" i="62"/>
  <c r="AC862" i="62"/>
  <c r="AC863" i="62"/>
  <c r="AC864" i="62"/>
  <c r="AC865" i="62"/>
  <c r="AC866" i="62"/>
  <c r="AC867" i="62"/>
  <c r="AC868" i="62"/>
  <c r="AC869" i="62"/>
  <c r="AC870" i="62"/>
  <c r="AC871" i="62"/>
  <c r="AC872" i="62"/>
  <c r="AC873" i="62"/>
  <c r="AC874" i="62"/>
  <c r="AC875" i="62"/>
  <c r="AC876" i="62"/>
  <c r="AC877" i="62"/>
  <c r="AC878" i="62"/>
  <c r="AC879" i="62"/>
  <c r="AC880" i="62"/>
  <c r="AC881" i="62"/>
  <c r="AC882" i="62"/>
  <c r="AC883" i="62"/>
  <c r="AC884" i="62"/>
  <c r="AC885" i="62"/>
  <c r="AC886" i="62"/>
  <c r="AC887" i="62"/>
  <c r="AC888" i="62"/>
  <c r="AC889" i="62"/>
  <c r="AC890" i="62"/>
  <c r="AC891" i="62"/>
  <c r="AC892" i="62"/>
  <c r="AC893" i="62"/>
  <c r="AC894" i="62"/>
  <c r="AC895" i="62"/>
  <c r="AC896" i="62"/>
  <c r="AC897" i="62"/>
  <c r="AC898" i="62"/>
  <c r="AC899" i="62"/>
  <c r="AC900" i="62"/>
  <c r="AC901" i="62"/>
  <c r="AC902" i="62"/>
  <c r="AC903" i="62"/>
  <c r="AC904" i="62"/>
  <c r="AC905" i="62"/>
  <c r="AC906" i="62"/>
  <c r="AC907" i="62"/>
  <c r="AC908" i="62"/>
  <c r="AC909" i="62"/>
  <c r="AC910" i="62"/>
  <c r="AC911" i="62"/>
  <c r="AC912" i="62"/>
  <c r="AC913" i="62"/>
  <c r="AC914" i="62"/>
  <c r="AC915" i="62"/>
  <c r="AC916" i="62"/>
  <c r="AC917" i="62"/>
  <c r="AC918" i="62"/>
  <c r="AC919" i="62"/>
  <c r="AC920" i="62"/>
  <c r="AC921" i="62"/>
  <c r="AC922" i="62"/>
  <c r="AC923" i="62"/>
  <c r="AC924" i="62"/>
  <c r="AC925" i="62"/>
  <c r="AC926" i="62"/>
  <c r="AC927" i="62"/>
  <c r="AC928" i="62"/>
  <c r="AC929" i="62"/>
  <c r="AC930" i="62"/>
  <c r="AC931" i="62"/>
  <c r="AC932" i="62"/>
  <c r="AC933" i="62"/>
  <c r="AC934" i="62"/>
  <c r="AC935" i="62"/>
  <c r="AC936" i="62"/>
  <c r="AC937" i="62"/>
  <c r="AC938" i="62"/>
  <c r="AC939" i="62"/>
  <c r="AC940" i="62"/>
  <c r="AC941" i="62"/>
  <c r="AC942" i="62"/>
  <c r="AC943" i="62"/>
  <c r="AC944" i="62"/>
  <c r="AC945" i="62"/>
  <c r="AC946" i="62"/>
  <c r="AC947" i="62"/>
  <c r="AC948" i="62"/>
  <c r="AC949" i="62"/>
  <c r="AC950" i="62"/>
  <c r="AC951" i="62"/>
  <c r="AC952" i="62"/>
  <c r="AC953" i="62"/>
  <c r="AC954" i="62"/>
  <c r="AC955" i="62"/>
  <c r="AC956" i="62"/>
  <c r="AC957" i="62"/>
  <c r="AC958" i="62"/>
  <c r="AC959" i="62"/>
  <c r="AC960" i="62"/>
  <c r="AC961" i="62"/>
  <c r="AC962" i="62"/>
  <c r="AC963" i="62"/>
  <c r="AC964" i="62"/>
  <c r="AC965" i="62"/>
  <c r="AC966" i="62"/>
  <c r="AC967" i="62"/>
  <c r="AC968" i="62"/>
  <c r="AC969" i="62"/>
  <c r="AC970" i="62"/>
  <c r="AC971" i="62"/>
  <c r="AC972" i="62"/>
  <c r="AC973" i="62"/>
  <c r="AC974" i="62"/>
  <c r="AC975" i="62"/>
  <c r="AC976" i="62"/>
  <c r="AC977" i="62"/>
  <c r="AC978" i="62"/>
  <c r="AC979" i="62"/>
  <c r="AC980" i="62"/>
  <c r="AC981" i="62"/>
  <c r="AC982" i="62"/>
  <c r="AC983" i="62"/>
  <c r="AC984" i="62"/>
  <c r="AC985" i="62"/>
  <c r="AC986" i="62"/>
  <c r="AC987" i="62"/>
  <c r="AC988" i="62"/>
  <c r="AC989" i="62"/>
  <c r="AC990" i="62"/>
  <c r="AC991" i="62"/>
  <c r="AC992" i="62"/>
  <c r="AC993" i="62"/>
  <c r="AC994" i="62"/>
  <c r="AC995" i="62"/>
  <c r="AC996" i="62"/>
  <c r="AC997" i="62"/>
  <c r="AC998" i="62"/>
  <c r="AC999" i="62"/>
  <c r="AC1000" i="62"/>
  <c r="AC1001" i="62"/>
  <c r="AC1002" i="62"/>
  <c r="AC1003" i="62"/>
  <c r="AC1004" i="62"/>
  <c r="AC1005" i="62"/>
  <c r="AC1006" i="62"/>
  <c r="AC1007" i="62"/>
  <c r="AC1008" i="62"/>
  <c r="AC1009" i="62"/>
  <c r="AC1010" i="62"/>
  <c r="AC1011" i="62"/>
  <c r="AC1012" i="62"/>
  <c r="AC1013" i="62"/>
  <c r="AC1014" i="62"/>
  <c r="AC1015" i="62"/>
  <c r="AC1016" i="62"/>
  <c r="AC1017" i="62"/>
  <c r="AC1018" i="62"/>
  <c r="AC1019" i="62"/>
  <c r="AC1020" i="62"/>
  <c r="AC1021" i="62"/>
  <c r="AC1022" i="62"/>
  <c r="AC1023" i="62"/>
  <c r="AC1024" i="62"/>
  <c r="AC1025" i="62"/>
  <c r="AC1026" i="62"/>
  <c r="AC1027" i="62"/>
  <c r="AC1028" i="62"/>
  <c r="AC1029" i="62"/>
  <c r="AC1030" i="62"/>
  <c r="AC1031" i="62"/>
  <c r="AC1032" i="62"/>
  <c r="AC1033" i="62"/>
  <c r="AC1034" i="62"/>
  <c r="AC1035" i="62"/>
  <c r="AC1036" i="62"/>
  <c r="AC1037" i="62"/>
  <c r="AC1038" i="62"/>
  <c r="AC1039" i="62"/>
  <c r="AC1040" i="62"/>
  <c r="AC1041" i="62"/>
  <c r="AC1042" i="62"/>
  <c r="AC1043" i="62"/>
  <c r="AC1044" i="62"/>
  <c r="AC1045" i="62"/>
  <c r="AC1046" i="62"/>
  <c r="AC1047" i="62"/>
  <c r="AC1048" i="62"/>
  <c r="AC1049" i="62"/>
  <c r="AC1050" i="62"/>
  <c r="AC1051" i="62"/>
  <c r="AC1052" i="62"/>
  <c r="AC1053" i="62"/>
  <c r="AC1054" i="62"/>
  <c r="AC1055" i="62"/>
  <c r="AC1056" i="62"/>
  <c r="AC1057" i="62"/>
  <c r="AC1058" i="62"/>
  <c r="AC1059" i="62"/>
  <c r="AC1060" i="62"/>
  <c r="AC1061" i="62"/>
  <c r="AC1062" i="62"/>
  <c r="AC1063" i="62"/>
  <c r="AC1064" i="62"/>
  <c r="AC1065" i="62"/>
  <c r="AC1066" i="62"/>
  <c r="AC1067" i="62"/>
  <c r="AC1068" i="62"/>
  <c r="AC1069" i="62"/>
  <c r="AC1070" i="62"/>
  <c r="AC1071" i="62"/>
  <c r="AC1072" i="62"/>
  <c r="AC1073" i="62"/>
  <c r="AC1074" i="62"/>
  <c r="AC1075" i="62"/>
  <c r="AC1076" i="62"/>
  <c r="AC1077" i="62"/>
  <c r="AC1078" i="62"/>
  <c r="AC1079" i="62"/>
  <c r="AC1080" i="62"/>
  <c r="AC1081" i="62"/>
  <c r="AC1082" i="62"/>
  <c r="AC1083" i="62"/>
  <c r="AC1084" i="62"/>
  <c r="AC1085" i="62"/>
  <c r="AC1086" i="62"/>
  <c r="AC1087" i="62"/>
  <c r="AC1088" i="62"/>
  <c r="AC1089" i="62"/>
  <c r="AC1090" i="62"/>
  <c r="AC1091" i="62"/>
  <c r="AC1092" i="62"/>
  <c r="AC1093" i="62"/>
  <c r="AC1094" i="62"/>
  <c r="AC1095" i="62"/>
  <c r="AC1096" i="62"/>
  <c r="AC1097" i="62"/>
  <c r="AC1098" i="62"/>
  <c r="AC1099" i="62"/>
  <c r="AC1100" i="62"/>
  <c r="AC1101" i="62"/>
  <c r="AC1102" i="62"/>
  <c r="AC1103" i="62"/>
  <c r="AC1104" i="62"/>
  <c r="AC1105" i="62"/>
  <c r="AC1106" i="62"/>
  <c r="AC1107" i="62"/>
  <c r="AC1108" i="62"/>
  <c r="AC1109" i="62"/>
  <c r="AC1110" i="62"/>
  <c r="AC1111" i="62"/>
  <c r="AC1112" i="62"/>
  <c r="AC1113" i="62"/>
  <c r="AC1114" i="62"/>
  <c r="AC1115" i="62"/>
  <c r="AC1116" i="62"/>
  <c r="AC1117" i="62"/>
  <c r="AC1118" i="62"/>
  <c r="AC1119" i="62"/>
  <c r="AC1120" i="62"/>
  <c r="AC1121" i="62"/>
  <c r="AC1122" i="62"/>
  <c r="AC1123" i="62"/>
  <c r="AC1124" i="62"/>
  <c r="AC1125" i="62"/>
  <c r="AC1126" i="62"/>
  <c r="AC1127" i="62"/>
  <c r="AC1128" i="62"/>
  <c r="AC1129" i="62"/>
  <c r="AC1130" i="62"/>
  <c r="AC1131" i="62"/>
  <c r="AC1132" i="62"/>
  <c r="AC1133" i="62"/>
  <c r="AC1134" i="62"/>
  <c r="AC1135" i="62"/>
  <c r="AC1136" i="62"/>
  <c r="AC1137" i="62"/>
  <c r="AC1138" i="62"/>
  <c r="AC1139" i="62"/>
  <c r="AC1140" i="62"/>
  <c r="AC1141" i="62"/>
  <c r="AC1142" i="62"/>
  <c r="AC1143" i="62"/>
  <c r="AC1144" i="62"/>
  <c r="AC1145" i="62"/>
  <c r="AC1146" i="62"/>
  <c r="AC1147" i="62"/>
  <c r="AC1148" i="62"/>
  <c r="AC1149" i="62"/>
  <c r="AC1150" i="62"/>
  <c r="AC1151" i="62"/>
  <c r="AC1152" i="62"/>
  <c r="AC1153" i="62"/>
  <c r="AC1154" i="62"/>
  <c r="AC1155" i="62"/>
  <c r="AC1156" i="62"/>
  <c r="AC1157" i="62"/>
  <c r="AC1158" i="62"/>
  <c r="AC1159" i="62"/>
  <c r="AC1160" i="62"/>
  <c r="AC1161" i="62"/>
  <c r="AC1162" i="62"/>
  <c r="AC1163" i="62"/>
  <c r="AC1164" i="62"/>
  <c r="AC1165" i="62"/>
  <c r="AC1166" i="62"/>
  <c r="AC1167" i="62"/>
  <c r="AC1168" i="62"/>
  <c r="AC1169" i="62"/>
  <c r="AC1170" i="62"/>
  <c r="AC1171" i="62"/>
  <c r="AC1172" i="62"/>
  <c r="AC1173" i="62"/>
  <c r="AC1174" i="62"/>
  <c r="AC1175" i="62"/>
  <c r="AC1176" i="62"/>
  <c r="AC1177" i="62"/>
  <c r="AC1178" i="62"/>
  <c r="AC1179" i="62"/>
  <c r="AC1180" i="62"/>
  <c r="AC1181" i="62"/>
  <c r="AC1182" i="62"/>
  <c r="AC1183" i="62"/>
  <c r="AC1184" i="62"/>
  <c r="AC1185" i="62"/>
  <c r="AC1186" i="62"/>
  <c r="AC1187" i="62"/>
  <c r="AC1188" i="62"/>
  <c r="AC1189" i="62"/>
  <c r="AC1190" i="62"/>
  <c r="AC1191" i="62"/>
  <c r="AC1192" i="62"/>
  <c r="AC1193" i="62"/>
  <c r="AC1194" i="62"/>
  <c r="AC1195" i="62"/>
  <c r="AC1196" i="62"/>
  <c r="AC1197" i="62"/>
  <c r="AC1198" i="62"/>
  <c r="AC1199" i="62"/>
  <c r="AC1200" i="62"/>
  <c r="AC1201" i="62"/>
  <c r="AC1202" i="62"/>
  <c r="AC1203" i="62"/>
  <c r="AC1204" i="62"/>
  <c r="AC1205" i="62"/>
  <c r="AC1206" i="62"/>
  <c r="AC4" i="62"/>
  <c r="A3" i="67"/>
  <c r="A4" i="67"/>
  <c r="A5" i="67"/>
  <c r="A6" i="67"/>
  <c r="A7" i="67"/>
  <c r="A8" i="67"/>
  <c r="A9" i="67"/>
  <c r="A10" i="67"/>
  <c r="A11" i="67"/>
  <c r="A12" i="67"/>
  <c r="A13" i="67"/>
  <c r="A14" i="67"/>
  <c r="A15" i="67"/>
  <c r="A16" i="67"/>
  <c r="A17" i="67"/>
  <c r="A18" i="67"/>
  <c r="A19" i="67"/>
  <c r="A20" i="67"/>
  <c r="A21" i="67"/>
  <c r="A22" i="67"/>
  <c r="A23" i="67"/>
  <c r="A24" i="67"/>
  <c r="A25" i="67"/>
  <c r="A26" i="67"/>
  <c r="A27" i="67"/>
  <c r="A28" i="67"/>
  <c r="A29" i="67"/>
  <c r="A30" i="67"/>
  <c r="A31" i="67"/>
  <c r="A32" i="67"/>
  <c r="A33" i="67"/>
  <c r="A34" i="67"/>
  <c r="A35" i="67"/>
  <c r="A36" i="67"/>
  <c r="A37" i="67"/>
  <c r="A38" i="67"/>
  <c r="A39" i="67"/>
  <c r="A40" i="67"/>
  <c r="A41" i="67"/>
  <c r="A42" i="67"/>
  <c r="A43" i="67"/>
  <c r="A44" i="67"/>
  <c r="A45" i="67"/>
  <c r="A46" i="67"/>
  <c r="A47" i="67"/>
  <c r="A48" i="67"/>
  <c r="A49" i="67"/>
  <c r="A50" i="67"/>
  <c r="A51" i="67"/>
  <c r="A52" i="67"/>
  <c r="A53" i="67"/>
  <c r="A54" i="67"/>
  <c r="A55" i="67"/>
  <c r="A56" i="67"/>
  <c r="A57" i="67"/>
  <c r="A58" i="67"/>
  <c r="A59" i="67"/>
  <c r="A60" i="67"/>
  <c r="A61" i="67"/>
  <c r="A62" i="67"/>
  <c r="A63" i="67"/>
  <c r="A64" i="67"/>
  <c r="A65" i="67"/>
  <c r="A66" i="67"/>
  <c r="A67" i="67"/>
  <c r="A68" i="67"/>
  <c r="A69" i="67"/>
  <c r="A70" i="67"/>
  <c r="A71" i="67"/>
  <c r="A72" i="67"/>
  <c r="A73" i="67"/>
  <c r="A74" i="67"/>
  <c r="A75" i="67"/>
  <c r="A76" i="67"/>
  <c r="A77" i="67"/>
  <c r="A78" i="67"/>
  <c r="A79" i="67"/>
  <c r="A80" i="67"/>
  <c r="A81" i="67"/>
  <c r="A82" i="67"/>
  <c r="A83" i="67"/>
  <c r="A84" i="67"/>
  <c r="A85" i="67"/>
  <c r="A86" i="67"/>
  <c r="A87" i="67"/>
  <c r="A88" i="67"/>
  <c r="A89" i="67"/>
  <c r="A90" i="67"/>
  <c r="A91" i="67"/>
  <c r="A92" i="67"/>
  <c r="A93" i="67"/>
  <c r="A94" i="67"/>
  <c r="A95" i="67"/>
  <c r="A96" i="67"/>
  <c r="A97" i="67"/>
  <c r="A98" i="67"/>
  <c r="A99" i="67"/>
  <c r="A100" i="67"/>
  <c r="A101" i="67"/>
  <c r="A102" i="67"/>
  <c r="A103" i="67"/>
  <c r="A104" i="67"/>
  <c r="A105" i="67"/>
  <c r="A106" i="67"/>
  <c r="A107" i="67"/>
  <c r="A108" i="67"/>
  <c r="A109" i="67"/>
  <c r="A110" i="67"/>
  <c r="A111" i="67"/>
  <c r="A112" i="67"/>
  <c r="A113" i="67"/>
  <c r="A114" i="67"/>
  <c r="A115" i="67"/>
  <c r="A116" i="67"/>
  <c r="A117" i="67"/>
  <c r="A118" i="67"/>
  <c r="A119" i="67"/>
  <c r="A120" i="67"/>
  <c r="A121" i="67"/>
  <c r="A122" i="67"/>
  <c r="A123" i="67"/>
  <c r="A124" i="67"/>
  <c r="A125" i="67"/>
  <c r="A126" i="67"/>
  <c r="A127" i="67"/>
  <c r="A128" i="67"/>
  <c r="A129" i="67"/>
  <c r="A130" i="67"/>
  <c r="A131" i="67"/>
  <c r="A132" i="67"/>
  <c r="A133" i="67"/>
  <c r="A134" i="67"/>
  <c r="A135" i="67"/>
  <c r="A136" i="67"/>
  <c r="A137" i="67"/>
  <c r="A138" i="67"/>
  <c r="A139" i="67"/>
  <c r="A140" i="67"/>
  <c r="A141" i="67"/>
  <c r="A142" i="67"/>
  <c r="A143" i="67"/>
  <c r="A144" i="67"/>
  <c r="A145" i="67"/>
  <c r="A146" i="67"/>
  <c r="A147" i="67"/>
  <c r="A148" i="67"/>
  <c r="A149" i="67"/>
  <c r="A150" i="67"/>
  <c r="A151" i="67"/>
  <c r="A152" i="67"/>
  <c r="A153" i="67"/>
  <c r="A154" i="67"/>
  <c r="A155" i="67"/>
  <c r="A156" i="67"/>
  <c r="A157" i="67"/>
  <c r="A158" i="67"/>
  <c r="A159" i="67"/>
  <c r="A160" i="67"/>
  <c r="A161" i="67"/>
  <c r="A162" i="67"/>
  <c r="A163" i="67"/>
  <c r="A164" i="67"/>
  <c r="A165" i="67"/>
  <c r="A166" i="67"/>
  <c r="A167" i="67"/>
  <c r="A168" i="67"/>
  <c r="A169" i="67"/>
  <c r="A170" i="67"/>
  <c r="A171" i="67"/>
  <c r="A172" i="67"/>
  <c r="A173" i="67"/>
  <c r="A174" i="67"/>
  <c r="A175" i="67"/>
  <c r="A176" i="67"/>
  <c r="A177" i="67"/>
  <c r="A178" i="67"/>
  <c r="A179" i="67"/>
  <c r="A180" i="67"/>
  <c r="A181" i="67"/>
  <c r="A182" i="67"/>
  <c r="A183" i="67"/>
  <c r="A184" i="67"/>
  <c r="A185" i="67"/>
  <c r="A186" i="67"/>
  <c r="A187" i="67"/>
  <c r="A188" i="67"/>
  <c r="A189" i="67"/>
  <c r="A190" i="67"/>
  <c r="A191" i="67"/>
  <c r="A192" i="67"/>
  <c r="A193" i="67"/>
  <c r="A194" i="67"/>
  <c r="A195" i="67"/>
  <c r="A196" i="67"/>
  <c r="A197" i="67"/>
  <c r="A198" i="67"/>
  <c r="A199" i="67"/>
  <c r="A200" i="67"/>
  <c r="A201" i="67"/>
  <c r="A202" i="67"/>
  <c r="A203" i="67"/>
  <c r="A204" i="67"/>
  <c r="A205" i="67"/>
  <c r="A206" i="67"/>
  <c r="A207" i="67"/>
  <c r="A208" i="67"/>
  <c r="A209" i="67"/>
  <c r="A210" i="67"/>
  <c r="A211" i="67"/>
  <c r="A212" i="67"/>
  <c r="A213" i="67"/>
  <c r="A214" i="67"/>
  <c r="A215" i="67"/>
  <c r="A216" i="67"/>
  <c r="A217" i="67"/>
  <c r="A218" i="67"/>
  <c r="A219" i="67"/>
  <c r="A220" i="67"/>
  <c r="A221" i="67"/>
  <c r="A222" i="67"/>
  <c r="A223" i="67"/>
  <c r="A224" i="67"/>
  <c r="A225" i="67"/>
  <c r="A226" i="67"/>
  <c r="A227" i="67"/>
  <c r="A228" i="67"/>
  <c r="A229" i="67"/>
  <c r="A230" i="67"/>
  <c r="A231" i="67"/>
  <c r="A232" i="67"/>
  <c r="A233" i="67"/>
  <c r="A234" i="67"/>
  <c r="A235" i="67"/>
  <c r="A236" i="67"/>
  <c r="A237" i="67"/>
  <c r="A238" i="67"/>
  <c r="A239" i="67"/>
  <c r="A240" i="67"/>
  <c r="A241" i="67"/>
  <c r="A242" i="67"/>
  <c r="A243" i="67"/>
  <c r="A244" i="67"/>
  <c r="A245" i="67"/>
  <c r="A246" i="67"/>
  <c r="A247" i="67"/>
  <c r="A248" i="67"/>
  <c r="A249" i="67"/>
  <c r="A250" i="67"/>
  <c r="A251" i="67"/>
  <c r="A252" i="67"/>
  <c r="A253" i="67"/>
  <c r="A254" i="67"/>
  <c r="A255" i="67"/>
  <c r="A256" i="67"/>
  <c r="A257" i="67"/>
  <c r="A258" i="67"/>
  <c r="A259" i="67"/>
  <c r="A260" i="67"/>
  <c r="A261" i="67"/>
  <c r="A262" i="67"/>
  <c r="A263" i="67"/>
  <c r="A264" i="67"/>
  <c r="A265" i="67"/>
  <c r="A266" i="67"/>
  <c r="A267" i="67"/>
  <c r="A268" i="67"/>
  <c r="A269" i="67"/>
  <c r="A270" i="67"/>
  <c r="A271" i="67"/>
  <c r="A272" i="67"/>
  <c r="A273" i="67"/>
  <c r="A274" i="67"/>
  <c r="A275" i="67"/>
  <c r="A276" i="67"/>
  <c r="A277" i="67"/>
  <c r="A278" i="67"/>
  <c r="A279" i="67"/>
  <c r="A280" i="67"/>
  <c r="A281" i="67"/>
  <c r="A282" i="67"/>
  <c r="A283" i="67"/>
  <c r="A284" i="67"/>
  <c r="A285" i="67"/>
  <c r="A286" i="67"/>
  <c r="A287" i="67"/>
  <c r="A288" i="67"/>
  <c r="A289" i="67"/>
  <c r="A290" i="67"/>
  <c r="A291" i="67"/>
  <c r="A292" i="67"/>
  <c r="A293" i="67"/>
  <c r="A294" i="67"/>
  <c r="A295" i="67"/>
  <c r="A296" i="67"/>
  <c r="A297" i="67"/>
  <c r="A298" i="67"/>
  <c r="A299" i="67"/>
  <c r="A300" i="67"/>
  <c r="A301" i="67"/>
  <c r="A302" i="67"/>
  <c r="A303" i="67"/>
  <c r="A304" i="67"/>
  <c r="A305" i="67"/>
  <c r="A306" i="67"/>
  <c r="A307" i="67"/>
  <c r="A308" i="67"/>
  <c r="A309" i="67"/>
  <c r="A310" i="67"/>
  <c r="A311" i="67"/>
  <c r="A312" i="67"/>
  <c r="A313" i="67"/>
  <c r="A314" i="67"/>
  <c r="A315" i="67"/>
  <c r="A316" i="67"/>
  <c r="A317" i="67"/>
  <c r="A318" i="67"/>
  <c r="A319" i="67"/>
  <c r="A320" i="67"/>
  <c r="A321" i="67"/>
  <c r="A322" i="67"/>
  <c r="A323" i="67"/>
  <c r="A324" i="67"/>
  <c r="A325" i="67"/>
  <c r="A326" i="67"/>
  <c r="A327" i="67"/>
  <c r="A328" i="67"/>
  <c r="A329" i="67"/>
  <c r="A330" i="67"/>
  <c r="A331" i="67"/>
  <c r="A332" i="67"/>
  <c r="A333" i="67"/>
  <c r="A334" i="67"/>
  <c r="A335" i="67"/>
  <c r="A336" i="67"/>
  <c r="A337" i="67"/>
  <c r="A338" i="67"/>
  <c r="A339" i="67"/>
  <c r="A340" i="67"/>
  <c r="A341" i="67"/>
  <c r="A342" i="67"/>
  <c r="A343" i="67"/>
  <c r="A344" i="67"/>
  <c r="A345" i="67"/>
  <c r="A346" i="67"/>
  <c r="A347" i="67"/>
  <c r="A348" i="67"/>
  <c r="A349" i="67"/>
  <c r="A350" i="67"/>
  <c r="A351" i="67"/>
  <c r="A352" i="67"/>
  <c r="A353" i="67"/>
  <c r="A354" i="67"/>
  <c r="A355" i="67"/>
  <c r="A356" i="67"/>
  <c r="A357" i="67"/>
  <c r="A358" i="67"/>
  <c r="A359" i="67"/>
  <c r="A360" i="67"/>
  <c r="A361" i="67"/>
  <c r="A362" i="67"/>
  <c r="A363" i="67"/>
  <c r="A364" i="67"/>
  <c r="A365" i="67"/>
  <c r="A366" i="67"/>
  <c r="A367" i="67"/>
  <c r="A368" i="67"/>
  <c r="A369" i="67"/>
  <c r="A370" i="67"/>
  <c r="A371" i="67"/>
  <c r="A372" i="67"/>
  <c r="A373" i="67"/>
  <c r="A374" i="67"/>
  <c r="A375" i="67"/>
  <c r="A376" i="67"/>
  <c r="A377" i="67"/>
  <c r="A378" i="67"/>
  <c r="A379" i="67"/>
  <c r="A380" i="67"/>
  <c r="A381" i="67"/>
  <c r="A382" i="67"/>
  <c r="A383" i="67"/>
  <c r="A384" i="67"/>
  <c r="A385" i="67"/>
  <c r="A386" i="67"/>
  <c r="A387" i="67"/>
  <c r="A388" i="67"/>
  <c r="A389" i="67"/>
  <c r="A390" i="67"/>
  <c r="A391" i="67"/>
  <c r="A392" i="67"/>
  <c r="A393" i="67"/>
  <c r="A394" i="67"/>
  <c r="A395" i="67"/>
  <c r="A396" i="67"/>
  <c r="A397" i="67"/>
  <c r="A398" i="67"/>
  <c r="A399" i="67"/>
  <c r="A400" i="67"/>
  <c r="A401" i="67"/>
  <c r="A402" i="67"/>
  <c r="A403" i="67"/>
  <c r="A404" i="67"/>
  <c r="A405" i="67"/>
  <c r="A406" i="67"/>
  <c r="A407" i="67"/>
  <c r="A408" i="67"/>
  <c r="A409" i="67"/>
  <c r="A410" i="67"/>
  <c r="A411" i="67"/>
  <c r="A412" i="67"/>
  <c r="A413" i="67"/>
  <c r="A414" i="67"/>
  <c r="A415" i="67"/>
  <c r="A416" i="67"/>
  <c r="A417" i="67"/>
  <c r="A418" i="67"/>
  <c r="A419" i="67"/>
  <c r="A420" i="67"/>
  <c r="A421" i="67"/>
  <c r="A422" i="67"/>
  <c r="A423" i="67"/>
  <c r="A424" i="67"/>
  <c r="A425" i="67"/>
  <c r="A426" i="67"/>
  <c r="A427" i="67"/>
  <c r="A428" i="67"/>
  <c r="A429" i="67"/>
  <c r="A430" i="67"/>
  <c r="A431" i="67"/>
  <c r="A432" i="67"/>
  <c r="A433" i="67"/>
  <c r="A434" i="67"/>
  <c r="A435" i="67"/>
  <c r="A436" i="67"/>
  <c r="A437" i="67"/>
  <c r="A438" i="67"/>
  <c r="A439" i="67"/>
  <c r="A440" i="67"/>
  <c r="A441" i="67"/>
  <c r="A442" i="67"/>
  <c r="A443" i="67"/>
  <c r="A444" i="67"/>
  <c r="A445" i="67"/>
  <c r="A446" i="67"/>
  <c r="A447" i="67"/>
  <c r="A448" i="67"/>
  <c r="A449" i="67"/>
  <c r="A450" i="67"/>
  <c r="A451" i="67"/>
  <c r="A452" i="67"/>
  <c r="A453" i="67"/>
  <c r="A454" i="67"/>
  <c r="A455" i="67"/>
  <c r="A456" i="67"/>
  <c r="A457" i="67"/>
  <c r="A458" i="67"/>
  <c r="A459" i="67"/>
  <c r="A460" i="67"/>
  <c r="A461" i="67"/>
  <c r="A462" i="67"/>
  <c r="A463" i="67"/>
  <c r="A464" i="67"/>
  <c r="A465" i="67"/>
  <c r="A466" i="67"/>
  <c r="A467" i="67"/>
  <c r="A468" i="67"/>
  <c r="A469" i="67"/>
  <c r="A470" i="67"/>
  <c r="A471" i="67"/>
  <c r="A472" i="67"/>
  <c r="A473" i="67"/>
  <c r="A474" i="67"/>
  <c r="A475" i="67"/>
  <c r="A476" i="67"/>
  <c r="A477" i="67"/>
  <c r="A478" i="67"/>
  <c r="A479" i="67"/>
  <c r="A480" i="67"/>
  <c r="A481" i="67"/>
  <c r="A482" i="67"/>
  <c r="A483" i="67"/>
  <c r="A484" i="67"/>
  <c r="A485" i="67"/>
  <c r="A486" i="67"/>
  <c r="A487" i="67"/>
  <c r="A488" i="67"/>
  <c r="A489" i="67"/>
  <c r="A490" i="67"/>
  <c r="A491" i="67"/>
  <c r="A492" i="67"/>
  <c r="A493" i="67"/>
  <c r="A494" i="67"/>
  <c r="A495" i="67"/>
  <c r="A496" i="67"/>
  <c r="A497" i="67"/>
  <c r="A498" i="67"/>
  <c r="A499" i="67"/>
  <c r="A500" i="67"/>
  <c r="A501" i="67"/>
  <c r="A502" i="67"/>
  <c r="A503" i="67"/>
  <c r="A504" i="67"/>
  <c r="A505" i="67"/>
  <c r="A506" i="67"/>
  <c r="A507" i="67"/>
  <c r="A508" i="67"/>
  <c r="A509" i="67"/>
  <c r="A510" i="67"/>
  <c r="A511" i="67"/>
  <c r="A512" i="67"/>
  <c r="A513" i="67"/>
  <c r="A514" i="67"/>
  <c r="A515" i="67"/>
  <c r="A516" i="67"/>
  <c r="A517" i="67"/>
  <c r="A518" i="67"/>
  <c r="A519" i="67"/>
  <c r="A520" i="67"/>
  <c r="A521" i="67"/>
  <c r="A522" i="67"/>
  <c r="A523" i="67"/>
  <c r="A524" i="67"/>
  <c r="A525" i="67"/>
  <c r="A526" i="67"/>
  <c r="A527" i="67"/>
  <c r="A528" i="67"/>
  <c r="A529" i="67"/>
  <c r="A530" i="67"/>
  <c r="A531" i="67"/>
  <c r="A532" i="67"/>
  <c r="A533" i="67"/>
  <c r="A534" i="67"/>
  <c r="A535" i="67"/>
  <c r="A536" i="67"/>
  <c r="A537" i="67"/>
  <c r="A538" i="67"/>
  <c r="A539" i="67"/>
  <c r="A540" i="67"/>
  <c r="A541" i="67"/>
  <c r="A542" i="67"/>
  <c r="A543" i="67"/>
  <c r="A544" i="67"/>
  <c r="A545" i="67"/>
  <c r="A546" i="67"/>
  <c r="A547" i="67"/>
  <c r="A548" i="67"/>
  <c r="A549" i="67"/>
  <c r="A550" i="67"/>
  <c r="A551" i="67"/>
  <c r="A552" i="67"/>
  <c r="A553" i="67"/>
  <c r="A554" i="67"/>
  <c r="A555" i="67"/>
  <c r="A556" i="67"/>
  <c r="A557" i="67"/>
  <c r="A558" i="67"/>
  <c r="A559" i="67"/>
  <c r="A560" i="67"/>
  <c r="A561" i="67"/>
  <c r="A562" i="67"/>
  <c r="A563" i="67"/>
  <c r="A564" i="67"/>
  <c r="A565" i="67"/>
  <c r="A566" i="67"/>
  <c r="A567" i="67"/>
  <c r="A568" i="67"/>
  <c r="A569" i="67"/>
  <c r="A570" i="67"/>
  <c r="A571" i="67"/>
  <c r="A572" i="67"/>
  <c r="A573" i="67"/>
  <c r="A574" i="67"/>
  <c r="A575" i="67"/>
  <c r="A576" i="67"/>
  <c r="A577" i="67"/>
  <c r="A578" i="67"/>
  <c r="A579" i="67"/>
  <c r="A580" i="67"/>
  <c r="A581" i="67"/>
  <c r="A582" i="67"/>
  <c r="A583" i="67"/>
  <c r="A584" i="67"/>
  <c r="A585" i="67"/>
  <c r="A586" i="67"/>
  <c r="A587" i="67"/>
  <c r="A588" i="67"/>
  <c r="A589" i="67"/>
  <c r="A590" i="67"/>
  <c r="A591" i="67"/>
  <c r="A592" i="67"/>
  <c r="A593" i="67"/>
  <c r="A594" i="67"/>
  <c r="A595" i="67"/>
  <c r="A596" i="67"/>
  <c r="A597" i="67"/>
  <c r="A598" i="67"/>
  <c r="A599" i="67"/>
  <c r="A600" i="67"/>
  <c r="A601" i="67"/>
  <c r="A602" i="67"/>
  <c r="A603" i="67"/>
  <c r="A604" i="67"/>
  <c r="A605" i="67"/>
  <c r="A606" i="67"/>
  <c r="A607" i="67"/>
  <c r="A608" i="67"/>
  <c r="A609" i="67"/>
  <c r="A610" i="67"/>
  <c r="A611" i="67"/>
  <c r="A612" i="67"/>
  <c r="A613" i="67"/>
  <c r="A614" i="67"/>
  <c r="A615" i="67"/>
  <c r="A616" i="67"/>
  <c r="A617" i="67"/>
  <c r="A618" i="67"/>
  <c r="A619" i="67"/>
  <c r="A620" i="67"/>
  <c r="A621" i="67"/>
  <c r="A622" i="67"/>
  <c r="A623" i="67"/>
  <c r="A624" i="67"/>
  <c r="A625" i="67"/>
  <c r="A626" i="67"/>
  <c r="A627" i="67"/>
  <c r="A628" i="67"/>
  <c r="A629" i="67"/>
  <c r="A630" i="67"/>
  <c r="A631" i="67"/>
  <c r="A632" i="67"/>
  <c r="A633" i="67"/>
  <c r="A634" i="67"/>
  <c r="A635" i="67"/>
  <c r="A636" i="67"/>
  <c r="A637" i="67"/>
  <c r="A638" i="67"/>
  <c r="A639" i="67"/>
  <c r="A640" i="67"/>
  <c r="A641" i="67"/>
  <c r="A642" i="67"/>
  <c r="A643" i="67"/>
  <c r="A644" i="67"/>
  <c r="A645" i="67"/>
  <c r="A646" i="67"/>
  <c r="A647" i="67"/>
  <c r="A648" i="67"/>
  <c r="A649" i="67"/>
  <c r="A650" i="67"/>
  <c r="A651" i="67"/>
  <c r="A652" i="67"/>
  <c r="A653" i="67"/>
  <c r="A654" i="67"/>
  <c r="A655" i="67"/>
  <c r="A656" i="67"/>
  <c r="A657" i="67"/>
  <c r="A658" i="67"/>
  <c r="A659" i="67"/>
  <c r="A660" i="67"/>
  <c r="A661" i="67"/>
  <c r="A662" i="67"/>
  <c r="A663" i="67"/>
  <c r="A664" i="67"/>
  <c r="A665" i="67"/>
  <c r="A666" i="67"/>
  <c r="A667" i="67"/>
  <c r="A668" i="67"/>
  <c r="A669" i="67"/>
  <c r="A670" i="67"/>
  <c r="A671" i="67"/>
  <c r="A672" i="67"/>
  <c r="A673" i="67"/>
  <c r="A674" i="67"/>
  <c r="A675" i="67"/>
  <c r="A676" i="67"/>
  <c r="A677" i="67"/>
  <c r="A678" i="67"/>
  <c r="A679" i="67"/>
  <c r="A680" i="67"/>
  <c r="A681" i="67"/>
  <c r="A682" i="67"/>
  <c r="A683" i="67"/>
  <c r="A684" i="67"/>
  <c r="A685" i="67"/>
  <c r="A686" i="67"/>
  <c r="A687" i="67"/>
  <c r="A688" i="67"/>
  <c r="A689" i="67"/>
  <c r="A690" i="67"/>
  <c r="A691" i="67"/>
  <c r="A692" i="67"/>
  <c r="A693" i="67"/>
  <c r="A694" i="67"/>
  <c r="A695" i="67"/>
  <c r="A696" i="67"/>
  <c r="A697" i="67"/>
  <c r="A698" i="67"/>
  <c r="A699" i="67"/>
  <c r="A700" i="67"/>
  <c r="A701" i="67"/>
  <c r="A702" i="67"/>
  <c r="A703" i="67"/>
  <c r="A704" i="67"/>
  <c r="A705" i="67"/>
  <c r="A706" i="67"/>
  <c r="A707" i="67"/>
  <c r="A708" i="67"/>
  <c r="A709" i="67"/>
  <c r="A710" i="67"/>
  <c r="A711" i="67"/>
  <c r="A712" i="67"/>
  <c r="A713" i="67"/>
  <c r="A714" i="67"/>
  <c r="A715" i="67"/>
  <c r="A716" i="67"/>
  <c r="A717" i="67"/>
  <c r="A718" i="67"/>
  <c r="A719" i="67"/>
  <c r="A720" i="67"/>
  <c r="A721" i="67"/>
  <c r="A722" i="67"/>
  <c r="A723" i="67"/>
  <c r="A724" i="67"/>
  <c r="A725" i="67"/>
  <c r="A726" i="67"/>
  <c r="A727" i="67"/>
  <c r="A728" i="67"/>
  <c r="A729" i="67"/>
  <c r="A730" i="67"/>
  <c r="A731" i="67"/>
  <c r="A732" i="67"/>
  <c r="A733" i="67"/>
  <c r="A734" i="67"/>
  <c r="A735" i="67"/>
  <c r="A736" i="67"/>
  <c r="A737" i="67"/>
  <c r="A738" i="67"/>
  <c r="A739" i="67"/>
  <c r="A740" i="67"/>
  <c r="A741" i="67"/>
  <c r="A742" i="67"/>
  <c r="A743" i="67"/>
  <c r="A744" i="67"/>
  <c r="A745" i="67"/>
  <c r="A746" i="67"/>
  <c r="A747" i="67"/>
  <c r="A748" i="67"/>
  <c r="A749" i="67"/>
  <c r="A750" i="67"/>
  <c r="A751" i="67"/>
  <c r="A752" i="67"/>
  <c r="A753" i="67"/>
  <c r="A754" i="67"/>
  <c r="A755" i="67"/>
  <c r="A756" i="67"/>
  <c r="A757" i="67"/>
  <c r="A758" i="67"/>
  <c r="A759" i="67"/>
  <c r="A760" i="67"/>
  <c r="A761" i="67"/>
  <c r="A762" i="67"/>
  <c r="A763" i="67"/>
  <c r="A764" i="67"/>
  <c r="A765" i="67"/>
  <c r="A766" i="67"/>
  <c r="A767" i="67"/>
  <c r="A768" i="67"/>
  <c r="A769" i="67"/>
  <c r="A770" i="67"/>
  <c r="A771" i="67"/>
  <c r="A772" i="67"/>
  <c r="A773" i="67"/>
  <c r="A774" i="67"/>
  <c r="A775" i="67"/>
  <c r="A776" i="67"/>
  <c r="A777" i="67"/>
  <c r="A778" i="67"/>
  <c r="A779" i="67"/>
  <c r="A780" i="67"/>
  <c r="A781" i="67"/>
  <c r="A782" i="67"/>
  <c r="A783" i="67"/>
  <c r="A784" i="67"/>
  <c r="A785" i="67"/>
  <c r="A786" i="67"/>
  <c r="A787" i="67"/>
  <c r="A788" i="67"/>
  <c r="A789" i="67"/>
  <c r="A790" i="67"/>
  <c r="A791" i="67"/>
  <c r="A792" i="67"/>
  <c r="A793" i="67"/>
  <c r="A794" i="67"/>
  <c r="A795" i="67"/>
  <c r="A796" i="67"/>
  <c r="A797" i="67"/>
  <c r="A798" i="67"/>
  <c r="A799" i="67"/>
  <c r="A800" i="67"/>
  <c r="A801" i="67"/>
  <c r="A802" i="67"/>
  <c r="A803" i="67"/>
  <c r="A804" i="67"/>
  <c r="A805" i="67"/>
  <c r="A806" i="67"/>
  <c r="A807" i="67"/>
  <c r="A808" i="67"/>
  <c r="A809" i="67"/>
  <c r="A810" i="67"/>
  <c r="A811" i="67"/>
  <c r="A812" i="67"/>
  <c r="A813" i="67"/>
  <c r="A814" i="67"/>
  <c r="A815" i="67"/>
  <c r="A816" i="67"/>
  <c r="A817" i="67"/>
  <c r="A818" i="67"/>
  <c r="A819" i="67"/>
  <c r="A820" i="67"/>
  <c r="A821" i="67"/>
  <c r="A822" i="67"/>
  <c r="A823" i="67"/>
  <c r="A824" i="67"/>
  <c r="A825" i="67"/>
  <c r="A826" i="67"/>
  <c r="A827" i="67"/>
  <c r="A828" i="67"/>
  <c r="A829" i="67"/>
  <c r="A830" i="67"/>
  <c r="A831" i="67"/>
  <c r="A832" i="67"/>
  <c r="A833" i="67"/>
  <c r="A834" i="67"/>
  <c r="A835" i="67"/>
  <c r="A836" i="67"/>
  <c r="A837" i="67"/>
  <c r="A838" i="67"/>
  <c r="A839" i="67"/>
  <c r="A840" i="67"/>
  <c r="A841" i="67"/>
  <c r="A842" i="67"/>
  <c r="A843" i="67"/>
  <c r="A844" i="67"/>
  <c r="A845" i="67"/>
  <c r="A846" i="67"/>
  <c r="A847" i="67"/>
  <c r="A848" i="67"/>
  <c r="A849" i="67"/>
  <c r="A850" i="67"/>
  <c r="A851" i="67"/>
  <c r="A852" i="67"/>
  <c r="A853" i="67"/>
  <c r="A854" i="67"/>
  <c r="A855" i="67"/>
  <c r="A856" i="67"/>
  <c r="A857" i="67"/>
  <c r="A858" i="67"/>
  <c r="A859" i="67"/>
  <c r="A860" i="67"/>
  <c r="A861" i="67"/>
  <c r="A862" i="67"/>
  <c r="A863" i="67"/>
  <c r="A864" i="67"/>
  <c r="A865" i="67"/>
  <c r="A866" i="67"/>
  <c r="A867" i="67"/>
  <c r="A868" i="67"/>
  <c r="A869" i="67"/>
  <c r="A870" i="67"/>
  <c r="A871" i="67"/>
  <c r="A872" i="67"/>
  <c r="A873" i="67"/>
  <c r="A874" i="67"/>
  <c r="A875" i="67"/>
  <c r="A876" i="67"/>
  <c r="A877" i="67"/>
  <c r="A878" i="67"/>
  <c r="A879" i="67"/>
  <c r="A880" i="67"/>
  <c r="A881" i="67"/>
  <c r="A882" i="67"/>
  <c r="A883" i="67"/>
  <c r="A884" i="67"/>
  <c r="A885" i="67"/>
  <c r="A886" i="67"/>
  <c r="A887" i="67"/>
  <c r="A888" i="67"/>
  <c r="A889" i="67"/>
  <c r="A890" i="67"/>
  <c r="A891" i="67"/>
  <c r="A892" i="67"/>
  <c r="A893" i="67"/>
  <c r="A894" i="67"/>
  <c r="A895" i="67"/>
  <c r="A896" i="67"/>
  <c r="A897" i="67"/>
  <c r="A898" i="67"/>
  <c r="A899" i="67"/>
  <c r="A900" i="67"/>
  <c r="A901" i="67"/>
  <c r="A902" i="67"/>
  <c r="A903" i="67"/>
  <c r="A904" i="67"/>
  <c r="A905" i="67"/>
  <c r="A906" i="67"/>
  <c r="A907" i="67"/>
  <c r="A908" i="67"/>
  <c r="A909" i="67"/>
  <c r="A910" i="67"/>
  <c r="A911" i="67"/>
  <c r="A912" i="67"/>
  <c r="A913" i="67"/>
  <c r="A914" i="67"/>
  <c r="A915" i="67"/>
  <c r="A916" i="67"/>
  <c r="A917" i="67"/>
  <c r="A918" i="67"/>
  <c r="A919" i="67"/>
  <c r="A920" i="67"/>
  <c r="A921" i="67"/>
  <c r="A922" i="67"/>
  <c r="A923" i="67"/>
  <c r="A924" i="67"/>
  <c r="A925" i="67"/>
  <c r="A926" i="67"/>
  <c r="A927" i="67"/>
  <c r="A928" i="67"/>
  <c r="A929" i="67"/>
  <c r="A930" i="67"/>
  <c r="A931" i="67"/>
  <c r="A932" i="67"/>
  <c r="A933" i="67"/>
  <c r="A934" i="67"/>
  <c r="A935" i="67"/>
  <c r="A936" i="67"/>
  <c r="A937" i="67"/>
  <c r="A938" i="67"/>
  <c r="A939" i="67"/>
  <c r="A940" i="67"/>
  <c r="A941" i="67"/>
  <c r="A942" i="67"/>
  <c r="A943" i="67"/>
  <c r="A944" i="67"/>
  <c r="A945" i="67"/>
  <c r="A946" i="67"/>
  <c r="A947" i="67"/>
  <c r="A948" i="67"/>
  <c r="A949" i="67"/>
  <c r="A950" i="67"/>
  <c r="A951" i="67"/>
  <c r="A952" i="67"/>
  <c r="A953" i="67"/>
  <c r="A954" i="67"/>
  <c r="A955" i="67"/>
  <c r="A956" i="67"/>
  <c r="A957" i="67"/>
  <c r="A958" i="67"/>
  <c r="A959" i="67"/>
  <c r="A960" i="67"/>
  <c r="A961" i="67"/>
  <c r="A962" i="67"/>
  <c r="A963" i="67"/>
  <c r="A964" i="67"/>
  <c r="A965" i="67"/>
  <c r="A966" i="67"/>
  <c r="A967" i="67"/>
  <c r="A968" i="67"/>
  <c r="A969" i="67"/>
  <c r="A970" i="67"/>
  <c r="A971" i="67"/>
  <c r="A972" i="67"/>
  <c r="A973" i="67"/>
  <c r="A974" i="67"/>
  <c r="A975" i="67"/>
  <c r="A976" i="67"/>
  <c r="A977" i="67"/>
  <c r="A978" i="67"/>
  <c r="A979" i="67"/>
  <c r="A980" i="67"/>
  <c r="A981" i="67"/>
  <c r="A982" i="67"/>
  <c r="A983" i="67"/>
  <c r="A984" i="67"/>
  <c r="A985" i="67"/>
  <c r="A986" i="67"/>
  <c r="A987" i="67"/>
  <c r="A988" i="67"/>
  <c r="A989" i="67"/>
  <c r="A990" i="67"/>
  <c r="A991" i="67"/>
  <c r="A992" i="67"/>
  <c r="A993" i="67"/>
  <c r="A994" i="67"/>
  <c r="A995" i="67"/>
  <c r="A996" i="67"/>
  <c r="A997" i="67"/>
  <c r="A998" i="67"/>
  <c r="A999" i="67"/>
  <c r="A1000" i="67"/>
  <c r="A1001" i="67"/>
  <c r="A1002" i="67"/>
  <c r="A1003" i="67"/>
  <c r="A1004" i="67"/>
  <c r="A1005" i="67"/>
  <c r="A1006" i="67"/>
  <c r="A1007" i="67"/>
  <c r="A1008" i="67"/>
  <c r="A1009" i="67"/>
  <c r="A1010" i="67"/>
  <c r="A1011" i="67"/>
  <c r="A1012" i="67"/>
  <c r="A1013" i="67"/>
  <c r="A1014" i="67"/>
  <c r="A1015" i="67"/>
  <c r="A1016" i="67"/>
  <c r="A1017" i="67"/>
  <c r="A1018" i="67"/>
  <c r="A1019" i="67"/>
  <c r="A1020" i="67"/>
  <c r="A1021" i="67"/>
  <c r="A1022" i="67"/>
  <c r="A1023" i="67"/>
  <c r="A1024" i="67"/>
  <c r="A1025" i="67"/>
  <c r="A1026" i="67"/>
  <c r="A1027" i="67"/>
  <c r="A1028" i="67"/>
  <c r="A1029" i="67"/>
  <c r="A1030" i="67"/>
  <c r="A1031" i="67"/>
  <c r="A1032" i="67"/>
  <c r="A1033" i="67"/>
  <c r="A1034" i="67"/>
  <c r="A1035" i="67"/>
  <c r="A1036" i="67"/>
  <c r="A1037" i="67"/>
  <c r="A1038" i="67"/>
  <c r="A1039" i="67"/>
  <c r="A1040" i="67"/>
  <c r="A1041" i="67"/>
  <c r="A1042" i="67"/>
  <c r="A1043" i="67"/>
  <c r="A1044" i="67"/>
  <c r="A1045" i="67"/>
  <c r="A1046" i="67"/>
  <c r="A1047" i="67"/>
  <c r="A1048" i="67"/>
  <c r="A1049" i="67"/>
  <c r="A1050" i="67"/>
  <c r="A1051" i="67"/>
  <c r="A1052" i="67"/>
  <c r="A1053" i="67"/>
  <c r="A1054" i="67"/>
  <c r="A1055" i="67"/>
  <c r="A1056" i="67"/>
  <c r="A1057" i="67"/>
  <c r="A1058" i="67"/>
  <c r="A1059" i="67"/>
  <c r="A1060" i="67"/>
  <c r="A1061" i="67"/>
  <c r="A1062" i="67"/>
  <c r="A1063" i="67"/>
  <c r="A1064" i="67"/>
  <c r="A1065" i="67"/>
  <c r="A1066" i="67"/>
  <c r="A1067" i="67"/>
  <c r="A1068" i="67"/>
  <c r="A1069" i="67"/>
  <c r="A1070" i="67"/>
  <c r="A1071" i="67"/>
  <c r="A1072" i="67"/>
  <c r="A1073" i="67"/>
  <c r="A1074" i="67"/>
  <c r="A1075" i="67"/>
  <c r="A1076" i="67"/>
  <c r="A1077" i="67"/>
  <c r="A1078" i="67"/>
  <c r="A1079" i="67"/>
  <c r="A1080" i="67"/>
  <c r="A1081" i="67"/>
  <c r="A1082" i="67"/>
  <c r="A1083" i="67"/>
  <c r="A1084" i="67"/>
  <c r="A1085" i="67"/>
  <c r="A1086" i="67"/>
  <c r="A1087" i="67"/>
  <c r="A1088" i="67"/>
  <c r="A1089" i="67"/>
  <c r="A1090" i="67"/>
  <c r="A1091" i="67"/>
  <c r="A1092" i="67"/>
  <c r="A1093" i="67"/>
  <c r="A1094" i="67"/>
  <c r="A1095" i="67"/>
  <c r="A1096" i="67"/>
  <c r="A1097" i="67"/>
  <c r="A1098" i="67"/>
  <c r="A1099" i="67"/>
  <c r="A1100" i="67"/>
  <c r="A1101" i="67"/>
  <c r="A1102" i="67"/>
  <c r="A1103" i="67"/>
  <c r="A1104" i="67"/>
  <c r="A1105" i="67"/>
  <c r="A1106" i="67"/>
  <c r="A1107" i="67"/>
  <c r="A1108" i="67"/>
  <c r="A1109" i="67"/>
  <c r="A1110" i="67"/>
  <c r="A1111" i="67"/>
  <c r="A1112" i="67"/>
  <c r="A1113" i="67"/>
  <c r="A1114" i="67"/>
  <c r="A1115" i="67"/>
  <c r="A1116" i="67"/>
  <c r="A1117" i="67"/>
  <c r="A1118" i="67"/>
  <c r="A1119" i="67"/>
  <c r="A1120" i="67"/>
  <c r="A1121" i="67"/>
  <c r="A1122" i="67"/>
  <c r="A1123" i="67"/>
  <c r="A1124" i="67"/>
  <c r="A1125" i="67"/>
  <c r="A1126" i="67"/>
  <c r="A1127" i="67"/>
  <c r="A1128" i="67"/>
  <c r="A1129" i="67"/>
  <c r="A1130" i="67"/>
  <c r="A1131" i="67"/>
  <c r="A1132" i="67"/>
  <c r="A1133" i="67"/>
  <c r="A1134" i="67"/>
  <c r="A1135" i="67"/>
  <c r="A1136" i="67"/>
  <c r="A1137" i="67"/>
  <c r="A1138" i="67"/>
  <c r="A1139" i="67"/>
  <c r="A1140" i="67"/>
  <c r="A1141" i="67"/>
  <c r="A1142" i="67"/>
  <c r="A1143" i="67"/>
  <c r="A1144" i="67"/>
  <c r="A1145" i="67"/>
  <c r="A1146" i="67"/>
  <c r="A1147" i="67"/>
  <c r="A1148" i="67"/>
  <c r="A1149" i="67"/>
  <c r="A1150" i="67"/>
  <c r="A1151" i="67"/>
  <c r="A1152" i="67"/>
  <c r="A1153" i="67"/>
  <c r="A1154" i="67"/>
  <c r="A1155" i="67"/>
  <c r="A1156" i="67"/>
  <c r="A1157" i="67"/>
  <c r="A1158" i="67"/>
  <c r="A1159" i="67"/>
  <c r="A1160" i="67"/>
  <c r="A1161" i="67"/>
  <c r="A1162" i="67"/>
  <c r="A1163" i="67"/>
  <c r="A1164" i="67"/>
  <c r="A1165" i="67"/>
  <c r="A1166" i="67"/>
  <c r="A1167" i="67"/>
  <c r="A1168" i="67"/>
  <c r="A1169" i="67"/>
  <c r="A1170" i="67"/>
  <c r="A1171" i="67"/>
  <c r="A1172" i="67"/>
  <c r="A1173" i="67"/>
  <c r="A1174" i="67"/>
  <c r="A1175" i="67"/>
  <c r="A1176" i="67"/>
  <c r="A1177" i="67"/>
  <c r="A1178" i="67"/>
  <c r="A1179" i="67"/>
  <c r="A1180" i="67"/>
  <c r="A1181" i="67"/>
  <c r="A1182" i="67"/>
  <c r="A1183" i="67"/>
  <c r="A1184" i="67"/>
  <c r="A1185" i="67"/>
  <c r="A1186" i="67"/>
  <c r="A1187" i="67"/>
  <c r="A1188" i="67"/>
  <c r="A1189" i="67"/>
  <c r="A1190" i="67"/>
  <c r="A1191" i="67"/>
  <c r="A1192" i="67"/>
  <c r="A1193" i="67"/>
  <c r="A1194" i="67"/>
  <c r="A1195" i="67"/>
  <c r="A1196" i="67"/>
  <c r="A1197" i="67"/>
  <c r="A1198" i="67"/>
  <c r="A1199" i="67"/>
  <c r="A1200" i="67"/>
  <c r="A1201" i="67"/>
  <c r="A1202" i="67"/>
  <c r="A1203" i="67"/>
  <c r="A1204" i="67"/>
  <c r="A1205" i="67"/>
  <c r="A1206" i="67"/>
  <c r="A1207" i="67"/>
  <c r="A1208" i="67"/>
  <c r="A1209" i="67"/>
  <c r="A1210" i="67"/>
  <c r="A1211" i="67"/>
  <c r="A1212" i="67"/>
  <c r="A1213" i="67"/>
  <c r="A1214" i="67"/>
  <c r="A1215" i="67"/>
  <c r="A1216" i="67"/>
  <c r="A1217" i="67"/>
  <c r="A1218" i="67"/>
  <c r="A1219" i="67"/>
  <c r="A1220" i="67"/>
  <c r="A1221" i="67"/>
  <c r="A1222" i="67"/>
  <c r="A1223" i="67"/>
  <c r="A1224" i="67"/>
  <c r="A1225" i="67"/>
  <c r="A1226" i="67"/>
  <c r="A1227" i="67"/>
  <c r="A1228" i="67"/>
  <c r="A1229" i="67"/>
  <c r="A1230" i="67"/>
  <c r="A1231" i="67"/>
  <c r="A1232" i="67"/>
  <c r="A1233" i="67"/>
  <c r="A1234" i="67"/>
  <c r="A1235" i="67"/>
  <c r="A1236" i="67"/>
  <c r="A1237" i="67"/>
  <c r="A1238" i="67"/>
  <c r="A1239" i="67"/>
  <c r="A1240" i="67"/>
  <c r="A1241" i="67"/>
  <c r="A1242" i="67"/>
  <c r="A1243" i="67"/>
  <c r="A1244" i="67"/>
  <c r="A1245" i="67"/>
  <c r="A1246" i="67"/>
  <c r="A1247" i="67"/>
  <c r="A1248" i="67"/>
  <c r="A1249" i="67"/>
  <c r="A1250" i="67"/>
  <c r="A1251" i="67"/>
  <c r="A1252" i="67"/>
  <c r="A1253" i="67"/>
  <c r="A1254" i="67"/>
  <c r="A1255" i="67"/>
  <c r="A1256" i="67"/>
  <c r="A1257" i="67"/>
  <c r="A1258" i="67"/>
  <c r="A1259" i="67"/>
  <c r="A1260" i="67"/>
  <c r="A1261" i="67"/>
  <c r="A1262" i="67"/>
  <c r="A1263" i="67"/>
  <c r="A1264" i="67"/>
  <c r="A1265" i="67"/>
  <c r="A1266" i="67"/>
  <c r="A1267" i="67"/>
  <c r="A1268" i="67"/>
  <c r="A1269" i="67"/>
  <c r="A1270" i="67"/>
  <c r="A1271" i="67"/>
  <c r="A1272" i="67"/>
  <c r="A1273" i="67"/>
  <c r="A1274" i="67"/>
  <c r="A1275" i="67"/>
  <c r="A1276" i="67"/>
  <c r="A1277" i="67"/>
  <c r="A1278" i="67"/>
  <c r="A1279" i="67"/>
  <c r="A1280" i="67"/>
  <c r="A1281" i="67"/>
  <c r="A1282" i="67"/>
  <c r="A1283" i="67"/>
  <c r="A1284" i="67"/>
  <c r="A1285" i="67"/>
  <c r="A1286" i="67"/>
  <c r="A1287" i="67"/>
  <c r="A1288" i="67"/>
  <c r="A1289" i="67"/>
  <c r="A1290" i="67"/>
  <c r="A1291" i="67"/>
  <c r="A1292" i="67"/>
  <c r="A1293" i="67"/>
  <c r="A2" i="67"/>
  <c r="H171" i="10" l="1"/>
  <c r="G171" i="10"/>
  <c r="F171" i="10"/>
  <c r="E171" i="10"/>
  <c r="H169" i="10"/>
  <c r="G169" i="10"/>
  <c r="F169" i="10"/>
  <c r="E169" i="10"/>
  <c r="H166" i="10"/>
  <c r="G166" i="10"/>
  <c r="F166" i="10"/>
  <c r="E166" i="10"/>
  <c r="W12" i="59" l="1"/>
  <c r="R19" i="59"/>
  <c r="C107" i="10"/>
  <c r="D107" i="10"/>
  <c r="C108" i="10"/>
  <c r="D108" i="10"/>
  <c r="C109" i="10"/>
  <c r="D109" i="10"/>
  <c r="C107" i="57"/>
  <c r="D107" i="57"/>
  <c r="C108" i="57"/>
  <c r="D108" i="57"/>
  <c r="C109" i="57"/>
  <c r="D109" i="57"/>
  <c r="G107" i="10" l="1"/>
  <c r="E107" i="10"/>
  <c r="F109" i="10"/>
  <c r="H109" i="10"/>
  <c r="G109" i="10"/>
  <c r="E109" i="10"/>
  <c r="F108" i="10"/>
  <c r="H108" i="10"/>
  <c r="G108" i="10"/>
  <c r="E108" i="10"/>
  <c r="H107" i="10"/>
  <c r="F107" i="10"/>
  <c r="C109" i="58" l="1"/>
  <c r="C108" i="58"/>
  <c r="C107" i="58"/>
  <c r="C109" i="56"/>
  <c r="C108" i="56"/>
  <c r="C107" i="56"/>
  <c r="C109" i="21"/>
  <c r="C108" i="21"/>
  <c r="C107" i="21"/>
  <c r="C109" i="13"/>
  <c r="C108" i="13"/>
  <c r="C107" i="13"/>
  <c r="C109" i="43"/>
  <c r="C108" i="43"/>
  <c r="C107" i="43"/>
  <c r="C109" i="44"/>
  <c r="C108" i="44"/>
  <c r="C107" i="44"/>
  <c r="C109" i="29"/>
  <c r="C108" i="29"/>
  <c r="C107" i="29"/>
  <c r="C109" i="45"/>
  <c r="C108" i="45"/>
  <c r="C107" i="45"/>
  <c r="C109" i="35"/>
  <c r="C108" i="35"/>
  <c r="C107" i="35"/>
  <c r="C109" i="23"/>
  <c r="C108" i="23"/>
  <c r="C107" i="23"/>
  <c r="C109" i="46"/>
  <c r="C108" i="46"/>
  <c r="C107" i="46"/>
  <c r="C109" i="47"/>
  <c r="C108" i="47"/>
  <c r="C107" i="47"/>
  <c r="C109" i="14"/>
  <c r="C108" i="14"/>
  <c r="C107" i="14"/>
  <c r="C109" i="19"/>
  <c r="C108" i="19"/>
  <c r="C107" i="19"/>
  <c r="C109" i="24"/>
  <c r="C108" i="24"/>
  <c r="C107" i="24"/>
  <c r="C109" i="18"/>
  <c r="C108" i="18"/>
  <c r="C107" i="18"/>
  <c r="C109" i="20"/>
  <c r="C108" i="20"/>
  <c r="C107" i="20"/>
  <c r="C109" i="17"/>
  <c r="C108" i="17"/>
  <c r="C107" i="17"/>
  <c r="X1206" i="65"/>
  <c r="AB1206" i="65" s="1"/>
  <c r="AD1206" i="65" s="1"/>
  <c r="AA1206" i="65" s="1"/>
  <c r="X1205" i="65"/>
  <c r="AB1205" i="65" s="1"/>
  <c r="AD1205" i="65" s="1"/>
  <c r="AA1205" i="65" s="1"/>
  <c r="X1204" i="65"/>
  <c r="AB1204" i="65" s="1"/>
  <c r="AD1204" i="65" s="1"/>
  <c r="AA1204" i="65" s="1"/>
  <c r="X1203" i="65"/>
  <c r="AB1203" i="65" s="1"/>
  <c r="AD1203" i="65" s="1"/>
  <c r="AA1203" i="65" s="1"/>
  <c r="X1202" i="65"/>
  <c r="AB1202" i="65" s="1"/>
  <c r="AD1202" i="65" s="1"/>
  <c r="AA1202" i="65" s="1"/>
  <c r="X1201" i="65"/>
  <c r="AB1201" i="65" s="1"/>
  <c r="AD1201" i="65" s="1"/>
  <c r="AA1201" i="65" s="1"/>
  <c r="X1200" i="65"/>
  <c r="AB1200" i="65" s="1"/>
  <c r="AD1200" i="65" s="1"/>
  <c r="AA1200" i="65" s="1"/>
  <c r="X1199" i="65"/>
  <c r="AB1199" i="65" s="1"/>
  <c r="AD1199" i="65" s="1"/>
  <c r="AA1199" i="65" s="1"/>
  <c r="X1198" i="65"/>
  <c r="AB1198" i="65" s="1"/>
  <c r="AD1198" i="65" s="1"/>
  <c r="AA1198" i="65" s="1"/>
  <c r="X1197" i="65"/>
  <c r="AB1197" i="65" s="1"/>
  <c r="AD1197" i="65" s="1"/>
  <c r="AA1197" i="65" s="1"/>
  <c r="X1196" i="65"/>
  <c r="AB1196" i="65" s="1"/>
  <c r="AD1196" i="65" s="1"/>
  <c r="AA1196" i="65" s="1"/>
  <c r="X1195" i="65"/>
  <c r="AB1195" i="65" s="1"/>
  <c r="AD1195" i="65" s="1"/>
  <c r="AA1195" i="65" s="1"/>
  <c r="X1194" i="65"/>
  <c r="AB1194" i="65" s="1"/>
  <c r="AD1194" i="65" s="1"/>
  <c r="AA1194" i="65" s="1"/>
  <c r="X1193" i="65"/>
  <c r="AB1193" i="65" s="1"/>
  <c r="AD1193" i="65" s="1"/>
  <c r="AA1193" i="65" s="1"/>
  <c r="X1192" i="65"/>
  <c r="AB1192" i="65" s="1"/>
  <c r="AD1192" i="65" s="1"/>
  <c r="AA1192" i="65" s="1"/>
  <c r="X1191" i="65"/>
  <c r="AB1191" i="65" s="1"/>
  <c r="AD1191" i="65" s="1"/>
  <c r="AA1191" i="65" s="1"/>
  <c r="X1190" i="65"/>
  <c r="AB1190" i="65" s="1"/>
  <c r="AD1190" i="65" s="1"/>
  <c r="AA1190" i="65" s="1"/>
  <c r="X1189" i="65"/>
  <c r="AB1189" i="65" s="1"/>
  <c r="AD1189" i="65" s="1"/>
  <c r="AA1189" i="65" s="1"/>
  <c r="X1188" i="65"/>
  <c r="AB1188" i="65" s="1"/>
  <c r="AD1188" i="65" s="1"/>
  <c r="AA1188" i="65" s="1"/>
  <c r="X1187" i="65"/>
  <c r="AB1187" i="65" s="1"/>
  <c r="AD1187" i="65" s="1"/>
  <c r="AA1187" i="65" s="1"/>
  <c r="X1186" i="65"/>
  <c r="AB1186" i="65" s="1"/>
  <c r="AD1186" i="65" s="1"/>
  <c r="AA1186" i="65" s="1"/>
  <c r="X1185" i="65"/>
  <c r="AB1185" i="65" s="1"/>
  <c r="AD1185" i="65" s="1"/>
  <c r="AA1185" i="65" s="1"/>
  <c r="X1184" i="65"/>
  <c r="AB1184" i="65" s="1"/>
  <c r="AD1184" i="65" s="1"/>
  <c r="AA1184" i="65" s="1"/>
  <c r="X1183" i="65"/>
  <c r="AB1183" i="65" s="1"/>
  <c r="AD1183" i="65" s="1"/>
  <c r="AA1183" i="65" s="1"/>
  <c r="X1182" i="65"/>
  <c r="AB1182" i="65" s="1"/>
  <c r="AD1182" i="65" s="1"/>
  <c r="AA1182" i="65" s="1"/>
  <c r="X1181" i="65"/>
  <c r="AB1181" i="65" s="1"/>
  <c r="AD1181" i="65" s="1"/>
  <c r="AA1181" i="65" s="1"/>
  <c r="X1180" i="65"/>
  <c r="AB1180" i="65" s="1"/>
  <c r="AD1180" i="65" s="1"/>
  <c r="AA1180" i="65" s="1"/>
  <c r="X1179" i="65"/>
  <c r="AB1179" i="65" s="1"/>
  <c r="AD1179" i="65" s="1"/>
  <c r="AA1179" i="65" s="1"/>
  <c r="X1178" i="65"/>
  <c r="AB1178" i="65" s="1"/>
  <c r="AD1178" i="65" s="1"/>
  <c r="AA1178" i="65" s="1"/>
  <c r="X1177" i="65"/>
  <c r="AB1177" i="65" s="1"/>
  <c r="AD1177" i="65" s="1"/>
  <c r="AA1177" i="65" s="1"/>
  <c r="X1176" i="65"/>
  <c r="AB1176" i="65" s="1"/>
  <c r="AD1176" i="65" s="1"/>
  <c r="AA1176" i="65" s="1"/>
  <c r="X1175" i="65"/>
  <c r="AB1175" i="65" s="1"/>
  <c r="AD1175" i="65" s="1"/>
  <c r="AA1175" i="65" s="1"/>
  <c r="X1174" i="65"/>
  <c r="AB1174" i="65" s="1"/>
  <c r="AD1174" i="65" s="1"/>
  <c r="AA1174" i="65" s="1"/>
  <c r="X1173" i="65"/>
  <c r="AB1173" i="65" s="1"/>
  <c r="AD1173" i="65" s="1"/>
  <c r="AA1173" i="65" s="1"/>
  <c r="X1172" i="65"/>
  <c r="AB1172" i="65" s="1"/>
  <c r="AD1172" i="65" s="1"/>
  <c r="AA1172" i="65" s="1"/>
  <c r="X1171" i="65"/>
  <c r="AB1171" i="65" s="1"/>
  <c r="AD1171" i="65" s="1"/>
  <c r="AA1171" i="65" s="1"/>
  <c r="X1170" i="65"/>
  <c r="AB1170" i="65" s="1"/>
  <c r="AD1170" i="65" s="1"/>
  <c r="AA1170" i="65" s="1"/>
  <c r="X1169" i="65"/>
  <c r="AB1169" i="65" s="1"/>
  <c r="AD1169" i="65" s="1"/>
  <c r="AA1169" i="65" s="1"/>
  <c r="X1168" i="65"/>
  <c r="AB1168" i="65" s="1"/>
  <c r="AD1168" i="65" s="1"/>
  <c r="AA1168" i="65" s="1"/>
  <c r="X1167" i="65"/>
  <c r="AB1167" i="65" s="1"/>
  <c r="AD1167" i="65" s="1"/>
  <c r="AA1167" i="65" s="1"/>
  <c r="X1166" i="65"/>
  <c r="AB1166" i="65" s="1"/>
  <c r="AD1166" i="65" s="1"/>
  <c r="AA1166" i="65" s="1"/>
  <c r="X1165" i="65"/>
  <c r="AB1165" i="65" s="1"/>
  <c r="AD1165" i="65" s="1"/>
  <c r="AA1165" i="65" s="1"/>
  <c r="X1164" i="65"/>
  <c r="AB1164" i="65" s="1"/>
  <c r="AD1164" i="65" s="1"/>
  <c r="AA1164" i="65" s="1"/>
  <c r="X1163" i="65"/>
  <c r="AB1163" i="65" s="1"/>
  <c r="AD1163" i="65" s="1"/>
  <c r="AA1163" i="65" s="1"/>
  <c r="X1162" i="65"/>
  <c r="AB1162" i="65" s="1"/>
  <c r="AD1162" i="65" s="1"/>
  <c r="AA1162" i="65" s="1"/>
  <c r="X1161" i="65"/>
  <c r="AB1161" i="65" s="1"/>
  <c r="AD1161" i="65" s="1"/>
  <c r="AA1161" i="65" s="1"/>
  <c r="X1160" i="65"/>
  <c r="AB1160" i="65" s="1"/>
  <c r="AD1160" i="65" s="1"/>
  <c r="AA1160" i="65" s="1"/>
  <c r="X1159" i="65"/>
  <c r="AB1159" i="65" s="1"/>
  <c r="AD1159" i="65" s="1"/>
  <c r="AA1159" i="65" s="1"/>
  <c r="X1158" i="65"/>
  <c r="AB1158" i="65" s="1"/>
  <c r="AD1158" i="65" s="1"/>
  <c r="AA1158" i="65" s="1"/>
  <c r="X1157" i="65"/>
  <c r="AB1157" i="65" s="1"/>
  <c r="AD1157" i="65" s="1"/>
  <c r="AA1157" i="65" s="1"/>
  <c r="X1156" i="65"/>
  <c r="AB1156" i="65" s="1"/>
  <c r="AD1156" i="65" s="1"/>
  <c r="AA1156" i="65" s="1"/>
  <c r="X1155" i="65"/>
  <c r="AB1155" i="65" s="1"/>
  <c r="AD1155" i="65" s="1"/>
  <c r="AA1155" i="65" s="1"/>
  <c r="X1154" i="65"/>
  <c r="AB1154" i="65" s="1"/>
  <c r="AD1154" i="65" s="1"/>
  <c r="AA1154" i="65" s="1"/>
  <c r="X1153" i="65"/>
  <c r="AB1153" i="65" s="1"/>
  <c r="AD1153" i="65" s="1"/>
  <c r="AA1153" i="65" s="1"/>
  <c r="X1152" i="65"/>
  <c r="AB1152" i="65" s="1"/>
  <c r="AD1152" i="65" s="1"/>
  <c r="AA1152" i="65" s="1"/>
  <c r="X1151" i="65"/>
  <c r="AB1151" i="65" s="1"/>
  <c r="AD1151" i="65" s="1"/>
  <c r="AA1151" i="65" s="1"/>
  <c r="X1150" i="65"/>
  <c r="AB1150" i="65" s="1"/>
  <c r="AD1150" i="65" s="1"/>
  <c r="AA1150" i="65" s="1"/>
  <c r="X1149" i="65"/>
  <c r="AB1149" i="65" s="1"/>
  <c r="AD1149" i="65" s="1"/>
  <c r="AA1149" i="65" s="1"/>
  <c r="X1148" i="65"/>
  <c r="AB1148" i="65" s="1"/>
  <c r="AD1148" i="65" s="1"/>
  <c r="AA1148" i="65" s="1"/>
  <c r="X1147" i="65"/>
  <c r="AB1147" i="65" s="1"/>
  <c r="AD1147" i="65" s="1"/>
  <c r="AA1147" i="65" s="1"/>
  <c r="X1146" i="65"/>
  <c r="AB1146" i="65" s="1"/>
  <c r="AD1146" i="65" s="1"/>
  <c r="AA1146" i="65" s="1"/>
  <c r="X1145" i="65"/>
  <c r="AB1145" i="65" s="1"/>
  <c r="AD1145" i="65" s="1"/>
  <c r="AA1145" i="65" s="1"/>
  <c r="X1144" i="65"/>
  <c r="AB1144" i="65" s="1"/>
  <c r="AD1144" i="65" s="1"/>
  <c r="AA1144" i="65" s="1"/>
  <c r="X1143" i="65"/>
  <c r="AB1143" i="65" s="1"/>
  <c r="AD1143" i="65" s="1"/>
  <c r="AA1143" i="65" s="1"/>
  <c r="X1142" i="65"/>
  <c r="AB1142" i="65" s="1"/>
  <c r="AD1142" i="65" s="1"/>
  <c r="AA1142" i="65" s="1"/>
  <c r="X1141" i="65"/>
  <c r="AB1141" i="65" s="1"/>
  <c r="AD1141" i="65" s="1"/>
  <c r="AA1141" i="65" s="1"/>
  <c r="X1140" i="65"/>
  <c r="AB1140" i="65" s="1"/>
  <c r="AD1140" i="65" s="1"/>
  <c r="AA1140" i="65" s="1"/>
  <c r="X1139" i="65"/>
  <c r="AB1139" i="65" s="1"/>
  <c r="AD1139" i="65" s="1"/>
  <c r="AA1139" i="65" s="1"/>
  <c r="X1138" i="65"/>
  <c r="AB1138" i="65" s="1"/>
  <c r="AD1138" i="65" s="1"/>
  <c r="AA1138" i="65" s="1"/>
  <c r="X1137" i="65"/>
  <c r="AB1137" i="65" s="1"/>
  <c r="AD1137" i="65" s="1"/>
  <c r="AA1137" i="65" s="1"/>
  <c r="X1136" i="65"/>
  <c r="AB1136" i="65" s="1"/>
  <c r="AD1136" i="65" s="1"/>
  <c r="AA1136" i="65" s="1"/>
  <c r="X1135" i="65"/>
  <c r="AB1135" i="65" s="1"/>
  <c r="AD1135" i="65" s="1"/>
  <c r="AA1135" i="65" s="1"/>
  <c r="X1134" i="65"/>
  <c r="AB1134" i="65" s="1"/>
  <c r="AD1134" i="65" s="1"/>
  <c r="AA1134" i="65" s="1"/>
  <c r="X1133" i="65"/>
  <c r="AB1133" i="65" s="1"/>
  <c r="AD1133" i="65" s="1"/>
  <c r="AA1133" i="65" s="1"/>
  <c r="X1132" i="65"/>
  <c r="AB1132" i="65" s="1"/>
  <c r="AD1132" i="65" s="1"/>
  <c r="AA1132" i="65" s="1"/>
  <c r="X1131" i="65"/>
  <c r="AB1131" i="65" s="1"/>
  <c r="AD1131" i="65" s="1"/>
  <c r="AA1131" i="65" s="1"/>
  <c r="X1130" i="65"/>
  <c r="AB1130" i="65" s="1"/>
  <c r="AD1130" i="65" s="1"/>
  <c r="AA1130" i="65" s="1"/>
  <c r="X1129" i="65"/>
  <c r="AB1129" i="65" s="1"/>
  <c r="AD1129" i="65" s="1"/>
  <c r="AA1129" i="65" s="1"/>
  <c r="X1128" i="65"/>
  <c r="AB1128" i="65" s="1"/>
  <c r="AD1128" i="65" s="1"/>
  <c r="AA1128" i="65" s="1"/>
  <c r="X1127" i="65"/>
  <c r="AB1127" i="65" s="1"/>
  <c r="AD1127" i="65" s="1"/>
  <c r="AA1127" i="65" s="1"/>
  <c r="X1126" i="65"/>
  <c r="AB1126" i="65" s="1"/>
  <c r="AD1126" i="65" s="1"/>
  <c r="AA1126" i="65" s="1"/>
  <c r="X1125" i="65"/>
  <c r="AB1125" i="65" s="1"/>
  <c r="AD1125" i="65" s="1"/>
  <c r="AA1125" i="65" s="1"/>
  <c r="X1124" i="65"/>
  <c r="AB1124" i="65" s="1"/>
  <c r="AD1124" i="65" s="1"/>
  <c r="AA1124" i="65" s="1"/>
  <c r="X1123" i="65"/>
  <c r="AB1123" i="65" s="1"/>
  <c r="AD1123" i="65" s="1"/>
  <c r="AA1123" i="65" s="1"/>
  <c r="X1122" i="65"/>
  <c r="AB1122" i="65" s="1"/>
  <c r="AD1122" i="65" s="1"/>
  <c r="AA1122" i="65" s="1"/>
  <c r="X1121" i="65"/>
  <c r="AB1121" i="65" s="1"/>
  <c r="AD1121" i="65" s="1"/>
  <c r="AA1121" i="65" s="1"/>
  <c r="X1120" i="65"/>
  <c r="AB1120" i="65" s="1"/>
  <c r="AD1120" i="65" s="1"/>
  <c r="AA1120" i="65" s="1"/>
  <c r="X1119" i="65"/>
  <c r="AB1119" i="65" s="1"/>
  <c r="AD1119" i="65" s="1"/>
  <c r="AA1119" i="65" s="1"/>
  <c r="X1118" i="65"/>
  <c r="AB1118" i="65" s="1"/>
  <c r="AD1118" i="65" s="1"/>
  <c r="AA1118" i="65" s="1"/>
  <c r="X1117" i="65"/>
  <c r="AB1117" i="65" s="1"/>
  <c r="AD1117" i="65" s="1"/>
  <c r="AA1117" i="65" s="1"/>
  <c r="X1116" i="65"/>
  <c r="AB1116" i="65" s="1"/>
  <c r="AD1116" i="65" s="1"/>
  <c r="AA1116" i="65" s="1"/>
  <c r="X1115" i="65"/>
  <c r="AB1115" i="65" s="1"/>
  <c r="AD1115" i="65" s="1"/>
  <c r="AA1115" i="65" s="1"/>
  <c r="X1114" i="65"/>
  <c r="AB1114" i="65" s="1"/>
  <c r="AD1114" i="65" s="1"/>
  <c r="AA1114" i="65" s="1"/>
  <c r="X1113" i="65"/>
  <c r="AB1113" i="65" s="1"/>
  <c r="AD1113" i="65" s="1"/>
  <c r="AA1113" i="65" s="1"/>
  <c r="X1112" i="65"/>
  <c r="AB1112" i="65" s="1"/>
  <c r="AD1112" i="65" s="1"/>
  <c r="AA1112" i="65" s="1"/>
  <c r="X1111" i="65"/>
  <c r="AB1111" i="65" s="1"/>
  <c r="AD1111" i="65" s="1"/>
  <c r="AA1111" i="65" s="1"/>
  <c r="X1110" i="65"/>
  <c r="AB1110" i="65" s="1"/>
  <c r="AD1110" i="65" s="1"/>
  <c r="AA1110" i="65" s="1"/>
  <c r="X1109" i="65"/>
  <c r="AB1109" i="65" s="1"/>
  <c r="AD1109" i="65" s="1"/>
  <c r="AA1109" i="65" s="1"/>
  <c r="X1108" i="65"/>
  <c r="AB1108" i="65" s="1"/>
  <c r="AD1108" i="65" s="1"/>
  <c r="AA1108" i="65" s="1"/>
  <c r="X1107" i="65"/>
  <c r="AB1107" i="65" s="1"/>
  <c r="AD1107" i="65" s="1"/>
  <c r="AA1107" i="65" s="1"/>
  <c r="X1106" i="65"/>
  <c r="AB1106" i="65" s="1"/>
  <c r="AD1106" i="65" s="1"/>
  <c r="AA1106" i="65" s="1"/>
  <c r="X1105" i="65"/>
  <c r="AB1105" i="65" s="1"/>
  <c r="AD1105" i="65" s="1"/>
  <c r="AA1105" i="65" s="1"/>
  <c r="X1104" i="65"/>
  <c r="AB1104" i="65" s="1"/>
  <c r="AD1104" i="65" s="1"/>
  <c r="AA1104" i="65" s="1"/>
  <c r="X1103" i="65"/>
  <c r="AB1103" i="65" s="1"/>
  <c r="AD1103" i="65" s="1"/>
  <c r="AA1103" i="65" s="1"/>
  <c r="X1102" i="65"/>
  <c r="AB1102" i="65" s="1"/>
  <c r="AD1102" i="65" s="1"/>
  <c r="AA1102" i="65" s="1"/>
  <c r="X1101" i="65"/>
  <c r="AB1101" i="65" s="1"/>
  <c r="AD1101" i="65" s="1"/>
  <c r="AA1101" i="65" s="1"/>
  <c r="X1100" i="65"/>
  <c r="AB1100" i="65" s="1"/>
  <c r="AD1100" i="65" s="1"/>
  <c r="AA1100" i="65" s="1"/>
  <c r="X1099" i="65"/>
  <c r="AB1099" i="65" s="1"/>
  <c r="AD1099" i="65" s="1"/>
  <c r="AA1099" i="65" s="1"/>
  <c r="X1098" i="65"/>
  <c r="AB1098" i="65" s="1"/>
  <c r="AD1098" i="65" s="1"/>
  <c r="AA1098" i="65" s="1"/>
  <c r="X1097" i="65"/>
  <c r="AB1097" i="65" s="1"/>
  <c r="AD1097" i="65" s="1"/>
  <c r="AA1097" i="65" s="1"/>
  <c r="X1096" i="65"/>
  <c r="AB1096" i="65" s="1"/>
  <c r="AD1096" i="65" s="1"/>
  <c r="AA1096" i="65" s="1"/>
  <c r="X1095" i="65"/>
  <c r="AB1095" i="65" s="1"/>
  <c r="AD1095" i="65" s="1"/>
  <c r="AA1095" i="65" s="1"/>
  <c r="X1094" i="65"/>
  <c r="AB1094" i="65" s="1"/>
  <c r="AD1094" i="65" s="1"/>
  <c r="AA1094" i="65" s="1"/>
  <c r="X1093" i="65"/>
  <c r="AB1093" i="65" s="1"/>
  <c r="AD1093" i="65" s="1"/>
  <c r="AA1093" i="65" s="1"/>
  <c r="X1092" i="65"/>
  <c r="AB1092" i="65" s="1"/>
  <c r="AD1092" i="65" s="1"/>
  <c r="AA1092" i="65" s="1"/>
  <c r="X1091" i="65"/>
  <c r="AB1091" i="65" s="1"/>
  <c r="AD1091" i="65" s="1"/>
  <c r="AA1091" i="65" s="1"/>
  <c r="X1090" i="65"/>
  <c r="AB1090" i="65" s="1"/>
  <c r="AD1090" i="65" s="1"/>
  <c r="AA1090" i="65" s="1"/>
  <c r="X1089" i="65"/>
  <c r="AB1089" i="65" s="1"/>
  <c r="AD1089" i="65" s="1"/>
  <c r="AA1089" i="65" s="1"/>
  <c r="X1088" i="65"/>
  <c r="AB1088" i="65" s="1"/>
  <c r="AD1088" i="65" s="1"/>
  <c r="AA1088" i="65" s="1"/>
  <c r="X1087" i="65"/>
  <c r="AB1087" i="65" s="1"/>
  <c r="AD1087" i="65" s="1"/>
  <c r="AA1087" i="65" s="1"/>
  <c r="X1086" i="65"/>
  <c r="AB1086" i="65" s="1"/>
  <c r="AD1086" i="65" s="1"/>
  <c r="AA1086" i="65" s="1"/>
  <c r="X1085" i="65"/>
  <c r="AB1085" i="65" s="1"/>
  <c r="AD1085" i="65" s="1"/>
  <c r="AA1085" i="65" s="1"/>
  <c r="X1084" i="65"/>
  <c r="AB1084" i="65" s="1"/>
  <c r="AD1084" i="65" s="1"/>
  <c r="AA1084" i="65" s="1"/>
  <c r="X1083" i="65"/>
  <c r="AB1083" i="65" s="1"/>
  <c r="AD1083" i="65" s="1"/>
  <c r="AA1083" i="65" s="1"/>
  <c r="X1082" i="65"/>
  <c r="AB1082" i="65" s="1"/>
  <c r="AD1082" i="65" s="1"/>
  <c r="AA1082" i="65" s="1"/>
  <c r="X1081" i="65"/>
  <c r="AB1081" i="65" s="1"/>
  <c r="AD1081" i="65" s="1"/>
  <c r="AA1081" i="65" s="1"/>
  <c r="X1080" i="65"/>
  <c r="AB1080" i="65" s="1"/>
  <c r="AD1080" i="65" s="1"/>
  <c r="AA1080" i="65" s="1"/>
  <c r="X1079" i="65"/>
  <c r="AB1079" i="65" s="1"/>
  <c r="AD1079" i="65" s="1"/>
  <c r="AA1079" i="65" s="1"/>
  <c r="X1078" i="65"/>
  <c r="AB1078" i="65" s="1"/>
  <c r="AD1078" i="65" s="1"/>
  <c r="AA1078" i="65" s="1"/>
  <c r="X1077" i="65"/>
  <c r="AB1077" i="65" s="1"/>
  <c r="AD1077" i="65" s="1"/>
  <c r="AA1077" i="65" s="1"/>
  <c r="X1076" i="65"/>
  <c r="AB1076" i="65" s="1"/>
  <c r="AD1076" i="65" s="1"/>
  <c r="AA1076" i="65" s="1"/>
  <c r="X1075" i="65"/>
  <c r="AB1075" i="65" s="1"/>
  <c r="AD1075" i="65" s="1"/>
  <c r="AA1075" i="65" s="1"/>
  <c r="X1074" i="65"/>
  <c r="AB1074" i="65" s="1"/>
  <c r="AD1074" i="65" s="1"/>
  <c r="AA1074" i="65" s="1"/>
  <c r="X1073" i="65"/>
  <c r="AB1073" i="65" s="1"/>
  <c r="AD1073" i="65" s="1"/>
  <c r="AA1073" i="65" s="1"/>
  <c r="X1072" i="65"/>
  <c r="AB1072" i="65" s="1"/>
  <c r="AD1072" i="65" s="1"/>
  <c r="AA1072" i="65" s="1"/>
  <c r="X1071" i="65"/>
  <c r="AB1071" i="65" s="1"/>
  <c r="AD1071" i="65" s="1"/>
  <c r="AA1071" i="65" s="1"/>
  <c r="X1070" i="65"/>
  <c r="AB1070" i="65" s="1"/>
  <c r="AD1070" i="65" s="1"/>
  <c r="AA1070" i="65" s="1"/>
  <c r="X1069" i="65"/>
  <c r="AB1069" i="65" s="1"/>
  <c r="AD1069" i="65" s="1"/>
  <c r="AA1069" i="65" s="1"/>
  <c r="X1068" i="65"/>
  <c r="AB1068" i="65" s="1"/>
  <c r="AD1068" i="65" s="1"/>
  <c r="AA1068" i="65" s="1"/>
  <c r="X1067" i="65"/>
  <c r="AB1067" i="65" s="1"/>
  <c r="AD1067" i="65" s="1"/>
  <c r="AA1067" i="65" s="1"/>
  <c r="X1066" i="65"/>
  <c r="AB1066" i="65" s="1"/>
  <c r="AD1066" i="65" s="1"/>
  <c r="AA1066" i="65" s="1"/>
  <c r="X1065" i="65"/>
  <c r="AB1065" i="65" s="1"/>
  <c r="AD1065" i="65" s="1"/>
  <c r="AA1065" i="65" s="1"/>
  <c r="X1064" i="65"/>
  <c r="AB1064" i="65" s="1"/>
  <c r="AD1064" i="65" s="1"/>
  <c r="AA1064" i="65" s="1"/>
  <c r="X1063" i="65"/>
  <c r="AB1063" i="65" s="1"/>
  <c r="AD1063" i="65" s="1"/>
  <c r="AA1063" i="65" s="1"/>
  <c r="X1062" i="65"/>
  <c r="AB1062" i="65" s="1"/>
  <c r="AD1062" i="65" s="1"/>
  <c r="AA1062" i="65" s="1"/>
  <c r="X1061" i="65"/>
  <c r="AB1061" i="65" s="1"/>
  <c r="AD1061" i="65" s="1"/>
  <c r="AA1061" i="65" s="1"/>
  <c r="X1060" i="65"/>
  <c r="AB1060" i="65" s="1"/>
  <c r="AD1060" i="65" s="1"/>
  <c r="AA1060" i="65" s="1"/>
  <c r="X1059" i="65"/>
  <c r="AB1059" i="65" s="1"/>
  <c r="AD1059" i="65" s="1"/>
  <c r="AA1059" i="65" s="1"/>
  <c r="X1058" i="65"/>
  <c r="AB1058" i="65" s="1"/>
  <c r="AD1058" i="65" s="1"/>
  <c r="AA1058" i="65" s="1"/>
  <c r="X1057" i="65"/>
  <c r="AB1057" i="65" s="1"/>
  <c r="AD1057" i="65" s="1"/>
  <c r="AA1057" i="65" s="1"/>
  <c r="X1056" i="65"/>
  <c r="AB1056" i="65" s="1"/>
  <c r="AD1056" i="65" s="1"/>
  <c r="AA1056" i="65" s="1"/>
  <c r="X1055" i="65"/>
  <c r="AB1055" i="65" s="1"/>
  <c r="AD1055" i="65" s="1"/>
  <c r="AA1055" i="65" s="1"/>
  <c r="X1054" i="65"/>
  <c r="AB1054" i="65" s="1"/>
  <c r="AD1054" i="65" s="1"/>
  <c r="AA1054" i="65" s="1"/>
  <c r="X1053" i="65"/>
  <c r="AB1053" i="65" s="1"/>
  <c r="AD1053" i="65" s="1"/>
  <c r="AA1053" i="65" s="1"/>
  <c r="X1052" i="65"/>
  <c r="AB1052" i="65" s="1"/>
  <c r="AD1052" i="65" s="1"/>
  <c r="AA1052" i="65" s="1"/>
  <c r="X1051" i="65"/>
  <c r="AB1051" i="65" s="1"/>
  <c r="AD1051" i="65" s="1"/>
  <c r="AA1051" i="65" s="1"/>
  <c r="X1050" i="65"/>
  <c r="AB1050" i="65" s="1"/>
  <c r="AD1050" i="65" s="1"/>
  <c r="AA1050" i="65" s="1"/>
  <c r="X1049" i="65"/>
  <c r="AB1049" i="65" s="1"/>
  <c r="AD1049" i="65" s="1"/>
  <c r="AA1049" i="65" s="1"/>
  <c r="X1048" i="65"/>
  <c r="AB1048" i="65" s="1"/>
  <c r="AD1048" i="65" s="1"/>
  <c r="AA1048" i="65" s="1"/>
  <c r="X1047" i="65"/>
  <c r="AB1047" i="65" s="1"/>
  <c r="AD1047" i="65" s="1"/>
  <c r="AA1047" i="65" s="1"/>
  <c r="X1046" i="65"/>
  <c r="AB1046" i="65" s="1"/>
  <c r="AD1046" i="65" s="1"/>
  <c r="AA1046" i="65" s="1"/>
  <c r="X1045" i="65"/>
  <c r="AB1045" i="65" s="1"/>
  <c r="AD1045" i="65" s="1"/>
  <c r="AA1045" i="65" s="1"/>
  <c r="X1044" i="65"/>
  <c r="AB1044" i="65" s="1"/>
  <c r="AD1044" i="65" s="1"/>
  <c r="AA1044" i="65" s="1"/>
  <c r="X1043" i="65"/>
  <c r="AB1043" i="65" s="1"/>
  <c r="AD1043" i="65" s="1"/>
  <c r="AA1043" i="65" s="1"/>
  <c r="X1042" i="65"/>
  <c r="AB1042" i="65" s="1"/>
  <c r="AD1042" i="65" s="1"/>
  <c r="AA1042" i="65" s="1"/>
  <c r="X1041" i="65"/>
  <c r="AB1041" i="65" s="1"/>
  <c r="AD1041" i="65" s="1"/>
  <c r="AA1041" i="65" s="1"/>
  <c r="X1040" i="65"/>
  <c r="AB1040" i="65" s="1"/>
  <c r="AD1040" i="65" s="1"/>
  <c r="AA1040" i="65" s="1"/>
  <c r="X1039" i="65"/>
  <c r="AB1039" i="65" s="1"/>
  <c r="AD1039" i="65" s="1"/>
  <c r="AA1039" i="65" s="1"/>
  <c r="X1038" i="65"/>
  <c r="AB1038" i="65" s="1"/>
  <c r="AD1038" i="65" s="1"/>
  <c r="AA1038" i="65" s="1"/>
  <c r="X1037" i="65"/>
  <c r="AB1037" i="65" s="1"/>
  <c r="AD1037" i="65" s="1"/>
  <c r="AA1037" i="65" s="1"/>
  <c r="X1036" i="65"/>
  <c r="AB1036" i="65" s="1"/>
  <c r="AD1036" i="65" s="1"/>
  <c r="AA1036" i="65" s="1"/>
  <c r="X1035" i="65"/>
  <c r="AB1035" i="65" s="1"/>
  <c r="AD1035" i="65" s="1"/>
  <c r="AA1035" i="65" s="1"/>
  <c r="X1034" i="65"/>
  <c r="AB1034" i="65" s="1"/>
  <c r="AD1034" i="65" s="1"/>
  <c r="AA1034" i="65" s="1"/>
  <c r="X1033" i="65"/>
  <c r="AB1033" i="65" s="1"/>
  <c r="AD1033" i="65" s="1"/>
  <c r="AA1033" i="65" s="1"/>
  <c r="X1032" i="65"/>
  <c r="AB1032" i="65" s="1"/>
  <c r="AD1032" i="65" s="1"/>
  <c r="AA1032" i="65" s="1"/>
  <c r="X1031" i="65"/>
  <c r="AB1031" i="65" s="1"/>
  <c r="AD1031" i="65" s="1"/>
  <c r="AA1031" i="65" s="1"/>
  <c r="X1030" i="65"/>
  <c r="AB1030" i="65" s="1"/>
  <c r="AD1030" i="65" s="1"/>
  <c r="AA1030" i="65" s="1"/>
  <c r="X1029" i="65"/>
  <c r="AB1029" i="65" s="1"/>
  <c r="AD1029" i="65" s="1"/>
  <c r="AA1029" i="65" s="1"/>
  <c r="X1028" i="65"/>
  <c r="AB1028" i="65" s="1"/>
  <c r="AD1028" i="65" s="1"/>
  <c r="AA1028" i="65" s="1"/>
  <c r="X1027" i="65"/>
  <c r="AB1027" i="65" s="1"/>
  <c r="AD1027" i="65" s="1"/>
  <c r="AA1027" i="65" s="1"/>
  <c r="X1026" i="65"/>
  <c r="AB1026" i="65" s="1"/>
  <c r="AD1026" i="65" s="1"/>
  <c r="AA1026" i="65" s="1"/>
  <c r="X1025" i="65"/>
  <c r="AB1025" i="65" s="1"/>
  <c r="AD1025" i="65" s="1"/>
  <c r="AA1025" i="65" s="1"/>
  <c r="X1024" i="65"/>
  <c r="AB1024" i="65" s="1"/>
  <c r="AD1024" i="65" s="1"/>
  <c r="AA1024" i="65" s="1"/>
  <c r="X1023" i="65"/>
  <c r="AB1023" i="65" s="1"/>
  <c r="AD1023" i="65" s="1"/>
  <c r="AA1023" i="65" s="1"/>
  <c r="X1022" i="65"/>
  <c r="AB1022" i="65" s="1"/>
  <c r="AD1022" i="65" s="1"/>
  <c r="AA1022" i="65" s="1"/>
  <c r="X1021" i="65"/>
  <c r="AB1021" i="65" s="1"/>
  <c r="AD1021" i="65" s="1"/>
  <c r="AA1021" i="65" s="1"/>
  <c r="X1020" i="65"/>
  <c r="AB1020" i="65" s="1"/>
  <c r="AD1020" i="65" s="1"/>
  <c r="AA1020" i="65" s="1"/>
  <c r="X1019" i="65"/>
  <c r="AB1019" i="65" s="1"/>
  <c r="AD1019" i="65" s="1"/>
  <c r="AA1019" i="65" s="1"/>
  <c r="X1018" i="65"/>
  <c r="AB1018" i="65" s="1"/>
  <c r="AD1018" i="65" s="1"/>
  <c r="AA1018" i="65" s="1"/>
  <c r="X1017" i="65"/>
  <c r="AB1017" i="65" s="1"/>
  <c r="AD1017" i="65" s="1"/>
  <c r="AA1017" i="65" s="1"/>
  <c r="X1016" i="65"/>
  <c r="AB1016" i="65" s="1"/>
  <c r="AD1016" i="65" s="1"/>
  <c r="AA1016" i="65" s="1"/>
  <c r="X1015" i="65"/>
  <c r="AB1015" i="65" s="1"/>
  <c r="AD1015" i="65" s="1"/>
  <c r="AA1015" i="65" s="1"/>
  <c r="X1014" i="65"/>
  <c r="AB1014" i="65" s="1"/>
  <c r="AD1014" i="65" s="1"/>
  <c r="AA1014" i="65" s="1"/>
  <c r="X1013" i="65"/>
  <c r="AB1013" i="65" s="1"/>
  <c r="AD1013" i="65" s="1"/>
  <c r="AA1013" i="65" s="1"/>
  <c r="X1012" i="65"/>
  <c r="AB1012" i="65" s="1"/>
  <c r="AD1012" i="65" s="1"/>
  <c r="AA1012" i="65" s="1"/>
  <c r="X1011" i="65"/>
  <c r="AB1011" i="65" s="1"/>
  <c r="AD1011" i="65" s="1"/>
  <c r="AA1011" i="65" s="1"/>
  <c r="X1010" i="65"/>
  <c r="AB1010" i="65" s="1"/>
  <c r="AD1010" i="65" s="1"/>
  <c r="AA1010" i="65" s="1"/>
  <c r="X1009" i="65"/>
  <c r="AB1009" i="65" s="1"/>
  <c r="AD1009" i="65" s="1"/>
  <c r="AA1009" i="65" s="1"/>
  <c r="X1008" i="65"/>
  <c r="AB1008" i="65" s="1"/>
  <c r="AD1008" i="65" s="1"/>
  <c r="AA1008" i="65" s="1"/>
  <c r="X1007" i="65"/>
  <c r="AB1007" i="65" s="1"/>
  <c r="AD1007" i="65" s="1"/>
  <c r="AA1007" i="65" s="1"/>
  <c r="X1006" i="65"/>
  <c r="AB1006" i="65" s="1"/>
  <c r="AD1006" i="65" s="1"/>
  <c r="AA1006" i="65" s="1"/>
  <c r="X1005" i="65"/>
  <c r="AB1005" i="65" s="1"/>
  <c r="AD1005" i="65" s="1"/>
  <c r="AA1005" i="65" s="1"/>
  <c r="X1004" i="65"/>
  <c r="AB1004" i="65" s="1"/>
  <c r="AD1004" i="65" s="1"/>
  <c r="AA1004" i="65" s="1"/>
  <c r="X1003" i="65"/>
  <c r="AB1003" i="65" s="1"/>
  <c r="AD1003" i="65" s="1"/>
  <c r="AA1003" i="65" s="1"/>
  <c r="X1002" i="65"/>
  <c r="AB1002" i="65" s="1"/>
  <c r="AD1002" i="65" s="1"/>
  <c r="AA1002" i="65" s="1"/>
  <c r="X1001" i="65"/>
  <c r="AB1001" i="65" s="1"/>
  <c r="AD1001" i="65" s="1"/>
  <c r="AA1001" i="65" s="1"/>
  <c r="X1000" i="65"/>
  <c r="AB1000" i="65" s="1"/>
  <c r="AD1000" i="65" s="1"/>
  <c r="AA1000" i="65" s="1"/>
  <c r="X999" i="65"/>
  <c r="AB999" i="65" s="1"/>
  <c r="AD999" i="65" s="1"/>
  <c r="AA999" i="65" s="1"/>
  <c r="X998" i="65"/>
  <c r="AB998" i="65" s="1"/>
  <c r="AD998" i="65" s="1"/>
  <c r="AA998" i="65" s="1"/>
  <c r="X997" i="65"/>
  <c r="AB997" i="65" s="1"/>
  <c r="AD997" i="65" s="1"/>
  <c r="AA997" i="65" s="1"/>
  <c r="X996" i="65"/>
  <c r="AB996" i="65" s="1"/>
  <c r="AD996" i="65" s="1"/>
  <c r="AA996" i="65" s="1"/>
  <c r="X995" i="65"/>
  <c r="AB995" i="65" s="1"/>
  <c r="AD995" i="65" s="1"/>
  <c r="AA995" i="65" s="1"/>
  <c r="X994" i="65"/>
  <c r="AB994" i="65" s="1"/>
  <c r="AD994" i="65" s="1"/>
  <c r="AA994" i="65" s="1"/>
  <c r="X993" i="65"/>
  <c r="AB993" i="65" s="1"/>
  <c r="AD993" i="65" s="1"/>
  <c r="AA993" i="65" s="1"/>
  <c r="X992" i="65"/>
  <c r="AB992" i="65" s="1"/>
  <c r="AD992" i="65" s="1"/>
  <c r="AA992" i="65" s="1"/>
  <c r="X991" i="65"/>
  <c r="AB991" i="65" s="1"/>
  <c r="AD991" i="65" s="1"/>
  <c r="AA991" i="65" s="1"/>
  <c r="X990" i="65"/>
  <c r="AB990" i="65" s="1"/>
  <c r="AD990" i="65" s="1"/>
  <c r="AA990" i="65" s="1"/>
  <c r="X989" i="65"/>
  <c r="AB989" i="65" s="1"/>
  <c r="AD989" i="65" s="1"/>
  <c r="AA989" i="65" s="1"/>
  <c r="X988" i="65"/>
  <c r="AB988" i="65" s="1"/>
  <c r="AD988" i="65" s="1"/>
  <c r="AA988" i="65" s="1"/>
  <c r="X987" i="65"/>
  <c r="AB987" i="65" s="1"/>
  <c r="AD987" i="65" s="1"/>
  <c r="AA987" i="65" s="1"/>
  <c r="X986" i="65"/>
  <c r="AB986" i="65" s="1"/>
  <c r="AD986" i="65" s="1"/>
  <c r="AA986" i="65" s="1"/>
  <c r="X985" i="65"/>
  <c r="AB985" i="65" s="1"/>
  <c r="AD985" i="65" s="1"/>
  <c r="AA985" i="65" s="1"/>
  <c r="X984" i="65"/>
  <c r="AB984" i="65" s="1"/>
  <c r="AD984" i="65" s="1"/>
  <c r="AA984" i="65" s="1"/>
  <c r="X983" i="65"/>
  <c r="AB983" i="65" s="1"/>
  <c r="AD983" i="65" s="1"/>
  <c r="AA983" i="65" s="1"/>
  <c r="X982" i="65"/>
  <c r="AB982" i="65" s="1"/>
  <c r="AD982" i="65" s="1"/>
  <c r="AA982" i="65" s="1"/>
  <c r="X981" i="65"/>
  <c r="AB981" i="65" s="1"/>
  <c r="AD981" i="65" s="1"/>
  <c r="AA981" i="65" s="1"/>
  <c r="X980" i="65"/>
  <c r="AB980" i="65" s="1"/>
  <c r="AD980" i="65" s="1"/>
  <c r="AA980" i="65" s="1"/>
  <c r="X979" i="65"/>
  <c r="AB979" i="65" s="1"/>
  <c r="AD979" i="65" s="1"/>
  <c r="AA979" i="65" s="1"/>
  <c r="X978" i="65"/>
  <c r="AB978" i="65" s="1"/>
  <c r="AD978" i="65" s="1"/>
  <c r="AA978" i="65" s="1"/>
  <c r="X977" i="65"/>
  <c r="AB977" i="65" s="1"/>
  <c r="AD977" i="65" s="1"/>
  <c r="AA977" i="65" s="1"/>
  <c r="X976" i="65"/>
  <c r="AB976" i="65" s="1"/>
  <c r="AD976" i="65" s="1"/>
  <c r="AA976" i="65" s="1"/>
  <c r="X975" i="65"/>
  <c r="AB975" i="65" s="1"/>
  <c r="AD975" i="65" s="1"/>
  <c r="AA975" i="65" s="1"/>
  <c r="X974" i="65"/>
  <c r="AB974" i="65" s="1"/>
  <c r="AD974" i="65" s="1"/>
  <c r="AA974" i="65" s="1"/>
  <c r="X973" i="65"/>
  <c r="AB973" i="65" s="1"/>
  <c r="AD973" i="65" s="1"/>
  <c r="AA973" i="65" s="1"/>
  <c r="X972" i="65"/>
  <c r="AB972" i="65" s="1"/>
  <c r="AD972" i="65" s="1"/>
  <c r="AA972" i="65" s="1"/>
  <c r="X971" i="65"/>
  <c r="AB971" i="65" s="1"/>
  <c r="AD971" i="65" s="1"/>
  <c r="AA971" i="65" s="1"/>
  <c r="X970" i="65"/>
  <c r="AB970" i="65" s="1"/>
  <c r="AD970" i="65" s="1"/>
  <c r="AA970" i="65" s="1"/>
  <c r="X969" i="65"/>
  <c r="AB969" i="65" s="1"/>
  <c r="AD969" i="65" s="1"/>
  <c r="AA969" i="65" s="1"/>
  <c r="X968" i="65"/>
  <c r="AB968" i="65" s="1"/>
  <c r="AD968" i="65" s="1"/>
  <c r="AA968" i="65" s="1"/>
  <c r="X967" i="65"/>
  <c r="AB967" i="65" s="1"/>
  <c r="AD967" i="65" s="1"/>
  <c r="AA967" i="65" s="1"/>
  <c r="X966" i="65"/>
  <c r="AB966" i="65" s="1"/>
  <c r="AD966" i="65" s="1"/>
  <c r="AA966" i="65" s="1"/>
  <c r="X965" i="65"/>
  <c r="AB965" i="65" s="1"/>
  <c r="AD965" i="65" s="1"/>
  <c r="AA965" i="65" s="1"/>
  <c r="X964" i="65"/>
  <c r="AB964" i="65" s="1"/>
  <c r="AD964" i="65" s="1"/>
  <c r="AA964" i="65" s="1"/>
  <c r="X963" i="65"/>
  <c r="AB963" i="65" s="1"/>
  <c r="AD963" i="65" s="1"/>
  <c r="AA963" i="65" s="1"/>
  <c r="X962" i="65"/>
  <c r="AB962" i="65" s="1"/>
  <c r="AD962" i="65" s="1"/>
  <c r="AA962" i="65" s="1"/>
  <c r="X961" i="65"/>
  <c r="AB961" i="65" s="1"/>
  <c r="AD961" i="65" s="1"/>
  <c r="AA961" i="65" s="1"/>
  <c r="X960" i="65"/>
  <c r="AB960" i="65" s="1"/>
  <c r="AD960" i="65" s="1"/>
  <c r="AA960" i="65" s="1"/>
  <c r="X959" i="65"/>
  <c r="AB959" i="65" s="1"/>
  <c r="AD959" i="65" s="1"/>
  <c r="AA959" i="65" s="1"/>
  <c r="X958" i="65"/>
  <c r="AB958" i="65" s="1"/>
  <c r="AD958" i="65" s="1"/>
  <c r="AA958" i="65" s="1"/>
  <c r="X957" i="65"/>
  <c r="AB957" i="65" s="1"/>
  <c r="AD957" i="65" s="1"/>
  <c r="AA957" i="65" s="1"/>
  <c r="X956" i="65"/>
  <c r="AB956" i="65" s="1"/>
  <c r="AD956" i="65" s="1"/>
  <c r="AA956" i="65" s="1"/>
  <c r="X955" i="65"/>
  <c r="AB955" i="65" s="1"/>
  <c r="AD955" i="65" s="1"/>
  <c r="AA955" i="65" s="1"/>
  <c r="X954" i="65"/>
  <c r="AB954" i="65" s="1"/>
  <c r="AD954" i="65" s="1"/>
  <c r="AA954" i="65" s="1"/>
  <c r="X953" i="65"/>
  <c r="AB953" i="65" s="1"/>
  <c r="AD953" i="65" s="1"/>
  <c r="AA953" i="65" s="1"/>
  <c r="X952" i="65"/>
  <c r="AB952" i="65" s="1"/>
  <c r="AD952" i="65" s="1"/>
  <c r="AA952" i="65" s="1"/>
  <c r="X951" i="65"/>
  <c r="AB951" i="65" s="1"/>
  <c r="AD951" i="65" s="1"/>
  <c r="AA951" i="65" s="1"/>
  <c r="X950" i="65"/>
  <c r="AB950" i="65" s="1"/>
  <c r="AD950" i="65" s="1"/>
  <c r="AA950" i="65" s="1"/>
  <c r="X949" i="65"/>
  <c r="AB949" i="65" s="1"/>
  <c r="AD949" i="65" s="1"/>
  <c r="AA949" i="65" s="1"/>
  <c r="X948" i="65"/>
  <c r="AB948" i="65" s="1"/>
  <c r="AD948" i="65" s="1"/>
  <c r="AA948" i="65" s="1"/>
  <c r="X947" i="65"/>
  <c r="AB947" i="65" s="1"/>
  <c r="AD947" i="65" s="1"/>
  <c r="AA947" i="65" s="1"/>
  <c r="X946" i="65"/>
  <c r="AB946" i="65" s="1"/>
  <c r="AD946" i="65" s="1"/>
  <c r="AA946" i="65" s="1"/>
  <c r="X945" i="65"/>
  <c r="AB945" i="65" s="1"/>
  <c r="AD945" i="65" s="1"/>
  <c r="AA945" i="65" s="1"/>
  <c r="X944" i="65"/>
  <c r="AB944" i="65" s="1"/>
  <c r="AD944" i="65" s="1"/>
  <c r="AA944" i="65" s="1"/>
  <c r="X943" i="65"/>
  <c r="AB943" i="65" s="1"/>
  <c r="AD943" i="65" s="1"/>
  <c r="AA943" i="65" s="1"/>
  <c r="X942" i="65"/>
  <c r="AB942" i="65" s="1"/>
  <c r="AD942" i="65" s="1"/>
  <c r="AA942" i="65" s="1"/>
  <c r="X941" i="65"/>
  <c r="AB941" i="65" s="1"/>
  <c r="AD941" i="65" s="1"/>
  <c r="AA941" i="65" s="1"/>
  <c r="X940" i="65"/>
  <c r="AB940" i="65" s="1"/>
  <c r="AD940" i="65" s="1"/>
  <c r="AA940" i="65" s="1"/>
  <c r="X939" i="65"/>
  <c r="AB939" i="65" s="1"/>
  <c r="AD939" i="65" s="1"/>
  <c r="AA939" i="65" s="1"/>
  <c r="X938" i="65"/>
  <c r="AB938" i="65" s="1"/>
  <c r="AD938" i="65" s="1"/>
  <c r="AA938" i="65" s="1"/>
  <c r="X937" i="65"/>
  <c r="AB937" i="65" s="1"/>
  <c r="AD937" i="65" s="1"/>
  <c r="AA937" i="65" s="1"/>
  <c r="X936" i="65"/>
  <c r="AB936" i="65" s="1"/>
  <c r="AD936" i="65" s="1"/>
  <c r="AA936" i="65" s="1"/>
  <c r="X935" i="65"/>
  <c r="AB935" i="65" s="1"/>
  <c r="AD935" i="65" s="1"/>
  <c r="AA935" i="65" s="1"/>
  <c r="X934" i="65"/>
  <c r="AB934" i="65" s="1"/>
  <c r="AD934" i="65" s="1"/>
  <c r="AA934" i="65" s="1"/>
  <c r="X933" i="65"/>
  <c r="AB933" i="65" s="1"/>
  <c r="AD933" i="65" s="1"/>
  <c r="AA933" i="65" s="1"/>
  <c r="X932" i="65"/>
  <c r="AB932" i="65" s="1"/>
  <c r="AD932" i="65" s="1"/>
  <c r="AA932" i="65" s="1"/>
  <c r="X931" i="65"/>
  <c r="AB931" i="65" s="1"/>
  <c r="AD931" i="65" s="1"/>
  <c r="AA931" i="65" s="1"/>
  <c r="X930" i="65"/>
  <c r="AB930" i="65" s="1"/>
  <c r="AD930" i="65" s="1"/>
  <c r="AA930" i="65" s="1"/>
  <c r="X929" i="65"/>
  <c r="AB929" i="65" s="1"/>
  <c r="AD929" i="65" s="1"/>
  <c r="AA929" i="65" s="1"/>
  <c r="X928" i="65"/>
  <c r="AB928" i="65" s="1"/>
  <c r="AD928" i="65" s="1"/>
  <c r="AA928" i="65" s="1"/>
  <c r="X927" i="65"/>
  <c r="AB927" i="65" s="1"/>
  <c r="AD927" i="65" s="1"/>
  <c r="AA927" i="65" s="1"/>
  <c r="X926" i="65"/>
  <c r="AB926" i="65" s="1"/>
  <c r="AD926" i="65" s="1"/>
  <c r="AA926" i="65" s="1"/>
  <c r="X925" i="65"/>
  <c r="AB925" i="65" s="1"/>
  <c r="AD925" i="65" s="1"/>
  <c r="AA925" i="65" s="1"/>
  <c r="X924" i="65"/>
  <c r="AB924" i="65" s="1"/>
  <c r="AD924" i="65" s="1"/>
  <c r="AA924" i="65" s="1"/>
  <c r="X923" i="65"/>
  <c r="AB923" i="65" s="1"/>
  <c r="AD923" i="65" s="1"/>
  <c r="AA923" i="65" s="1"/>
  <c r="X922" i="65"/>
  <c r="AB922" i="65" s="1"/>
  <c r="AD922" i="65" s="1"/>
  <c r="AA922" i="65" s="1"/>
  <c r="X921" i="65"/>
  <c r="AB921" i="65" s="1"/>
  <c r="AD921" i="65" s="1"/>
  <c r="AA921" i="65" s="1"/>
  <c r="X920" i="65"/>
  <c r="AB920" i="65" s="1"/>
  <c r="AD920" i="65" s="1"/>
  <c r="AA920" i="65" s="1"/>
  <c r="X919" i="65"/>
  <c r="AB919" i="65" s="1"/>
  <c r="AD919" i="65" s="1"/>
  <c r="AA919" i="65" s="1"/>
  <c r="X918" i="65"/>
  <c r="AB918" i="65" s="1"/>
  <c r="AD918" i="65" s="1"/>
  <c r="AA918" i="65" s="1"/>
  <c r="X917" i="65"/>
  <c r="AB917" i="65" s="1"/>
  <c r="AD917" i="65" s="1"/>
  <c r="AA917" i="65" s="1"/>
  <c r="X916" i="65"/>
  <c r="AB916" i="65" s="1"/>
  <c r="AD916" i="65" s="1"/>
  <c r="AA916" i="65" s="1"/>
  <c r="X915" i="65"/>
  <c r="AB915" i="65" s="1"/>
  <c r="AD915" i="65" s="1"/>
  <c r="AA915" i="65" s="1"/>
  <c r="X914" i="65"/>
  <c r="AB914" i="65" s="1"/>
  <c r="AD914" i="65" s="1"/>
  <c r="AA914" i="65" s="1"/>
  <c r="X913" i="65"/>
  <c r="AB913" i="65" s="1"/>
  <c r="AD913" i="65" s="1"/>
  <c r="AA913" i="65" s="1"/>
  <c r="X912" i="65"/>
  <c r="AB912" i="65" s="1"/>
  <c r="AD912" i="65" s="1"/>
  <c r="AA912" i="65" s="1"/>
  <c r="X911" i="65"/>
  <c r="AB911" i="65" s="1"/>
  <c r="AD911" i="65" s="1"/>
  <c r="AA911" i="65" s="1"/>
  <c r="X910" i="65"/>
  <c r="AB910" i="65" s="1"/>
  <c r="AD910" i="65" s="1"/>
  <c r="AA910" i="65" s="1"/>
  <c r="X909" i="65"/>
  <c r="AB909" i="65" s="1"/>
  <c r="AD909" i="65" s="1"/>
  <c r="AA909" i="65" s="1"/>
  <c r="X908" i="65"/>
  <c r="AB908" i="65" s="1"/>
  <c r="AD908" i="65" s="1"/>
  <c r="AA908" i="65" s="1"/>
  <c r="X907" i="65"/>
  <c r="AB907" i="65" s="1"/>
  <c r="AD907" i="65" s="1"/>
  <c r="AA907" i="65" s="1"/>
  <c r="X906" i="65"/>
  <c r="AB906" i="65" s="1"/>
  <c r="AD906" i="65" s="1"/>
  <c r="AA906" i="65" s="1"/>
  <c r="X905" i="65"/>
  <c r="AB905" i="65" s="1"/>
  <c r="AD905" i="65" s="1"/>
  <c r="AA905" i="65" s="1"/>
  <c r="X904" i="65"/>
  <c r="AB904" i="65" s="1"/>
  <c r="AD904" i="65" s="1"/>
  <c r="AA904" i="65" s="1"/>
  <c r="X903" i="65"/>
  <c r="AB903" i="65" s="1"/>
  <c r="AD903" i="65" s="1"/>
  <c r="AA903" i="65" s="1"/>
  <c r="X902" i="65"/>
  <c r="AB902" i="65" s="1"/>
  <c r="AD902" i="65" s="1"/>
  <c r="AA902" i="65" s="1"/>
  <c r="X901" i="65"/>
  <c r="AB901" i="65" s="1"/>
  <c r="AD901" i="65" s="1"/>
  <c r="AA901" i="65" s="1"/>
  <c r="X900" i="65"/>
  <c r="AB900" i="65" s="1"/>
  <c r="AD900" i="65" s="1"/>
  <c r="AA900" i="65" s="1"/>
  <c r="X899" i="65"/>
  <c r="AB899" i="65" s="1"/>
  <c r="AD899" i="65" s="1"/>
  <c r="AA899" i="65" s="1"/>
  <c r="X898" i="65"/>
  <c r="AB898" i="65" s="1"/>
  <c r="AD898" i="65" s="1"/>
  <c r="AA898" i="65" s="1"/>
  <c r="X897" i="65"/>
  <c r="AB897" i="65" s="1"/>
  <c r="AD897" i="65" s="1"/>
  <c r="AA897" i="65" s="1"/>
  <c r="X896" i="65"/>
  <c r="AB896" i="65" s="1"/>
  <c r="AD896" i="65" s="1"/>
  <c r="AA896" i="65" s="1"/>
  <c r="X895" i="65"/>
  <c r="AB895" i="65" s="1"/>
  <c r="AD895" i="65" s="1"/>
  <c r="AA895" i="65" s="1"/>
  <c r="X894" i="65"/>
  <c r="AB894" i="65" s="1"/>
  <c r="AD894" i="65" s="1"/>
  <c r="AA894" i="65" s="1"/>
  <c r="X893" i="65"/>
  <c r="AB893" i="65" s="1"/>
  <c r="AD893" i="65" s="1"/>
  <c r="AA893" i="65" s="1"/>
  <c r="X892" i="65"/>
  <c r="AB892" i="65" s="1"/>
  <c r="AD892" i="65" s="1"/>
  <c r="AA892" i="65" s="1"/>
  <c r="X891" i="65"/>
  <c r="AB891" i="65" s="1"/>
  <c r="AD891" i="65" s="1"/>
  <c r="AA891" i="65" s="1"/>
  <c r="X890" i="65"/>
  <c r="AB890" i="65" s="1"/>
  <c r="AD890" i="65" s="1"/>
  <c r="AA890" i="65" s="1"/>
  <c r="X889" i="65"/>
  <c r="AB889" i="65" s="1"/>
  <c r="AD889" i="65" s="1"/>
  <c r="AA889" i="65" s="1"/>
  <c r="X888" i="65"/>
  <c r="AB888" i="65" s="1"/>
  <c r="AD888" i="65" s="1"/>
  <c r="AA888" i="65" s="1"/>
  <c r="X887" i="65"/>
  <c r="AB887" i="65" s="1"/>
  <c r="AD887" i="65" s="1"/>
  <c r="AA887" i="65" s="1"/>
  <c r="X886" i="65"/>
  <c r="AB886" i="65" s="1"/>
  <c r="AD886" i="65" s="1"/>
  <c r="AA886" i="65" s="1"/>
  <c r="X885" i="65"/>
  <c r="AB885" i="65" s="1"/>
  <c r="AD885" i="65" s="1"/>
  <c r="AA885" i="65" s="1"/>
  <c r="X884" i="65"/>
  <c r="AB884" i="65" s="1"/>
  <c r="AD884" i="65" s="1"/>
  <c r="AA884" i="65" s="1"/>
  <c r="X883" i="65"/>
  <c r="AB883" i="65" s="1"/>
  <c r="AD883" i="65" s="1"/>
  <c r="AA883" i="65" s="1"/>
  <c r="X882" i="65"/>
  <c r="AB882" i="65" s="1"/>
  <c r="AD882" i="65" s="1"/>
  <c r="AA882" i="65" s="1"/>
  <c r="X881" i="65"/>
  <c r="AB881" i="65" s="1"/>
  <c r="AD881" i="65" s="1"/>
  <c r="AA881" i="65" s="1"/>
  <c r="X880" i="65"/>
  <c r="AB880" i="65" s="1"/>
  <c r="AD880" i="65" s="1"/>
  <c r="AA880" i="65" s="1"/>
  <c r="X879" i="65"/>
  <c r="AB879" i="65" s="1"/>
  <c r="AD879" i="65" s="1"/>
  <c r="AA879" i="65" s="1"/>
  <c r="X878" i="65"/>
  <c r="AB878" i="65" s="1"/>
  <c r="AD878" i="65" s="1"/>
  <c r="AA878" i="65" s="1"/>
  <c r="X877" i="65"/>
  <c r="AB877" i="65" s="1"/>
  <c r="AD877" i="65" s="1"/>
  <c r="AA877" i="65" s="1"/>
  <c r="X876" i="65"/>
  <c r="AB876" i="65" s="1"/>
  <c r="AD876" i="65" s="1"/>
  <c r="AA876" i="65" s="1"/>
  <c r="X875" i="65"/>
  <c r="AB875" i="65" s="1"/>
  <c r="AD875" i="65" s="1"/>
  <c r="AA875" i="65" s="1"/>
  <c r="X874" i="65"/>
  <c r="AB874" i="65" s="1"/>
  <c r="AD874" i="65" s="1"/>
  <c r="AA874" i="65" s="1"/>
  <c r="X873" i="65"/>
  <c r="AB873" i="65" s="1"/>
  <c r="AD873" i="65" s="1"/>
  <c r="AA873" i="65" s="1"/>
  <c r="X872" i="65"/>
  <c r="AB872" i="65" s="1"/>
  <c r="AD872" i="65" s="1"/>
  <c r="AA872" i="65" s="1"/>
  <c r="X871" i="65"/>
  <c r="AB871" i="65" s="1"/>
  <c r="AD871" i="65" s="1"/>
  <c r="AA871" i="65" s="1"/>
  <c r="X870" i="65"/>
  <c r="AB870" i="65" s="1"/>
  <c r="AD870" i="65" s="1"/>
  <c r="AA870" i="65" s="1"/>
  <c r="X869" i="65"/>
  <c r="AB869" i="65" s="1"/>
  <c r="AD869" i="65" s="1"/>
  <c r="AA869" i="65" s="1"/>
  <c r="X868" i="65"/>
  <c r="AB868" i="65" s="1"/>
  <c r="AD868" i="65" s="1"/>
  <c r="AA868" i="65" s="1"/>
  <c r="X867" i="65"/>
  <c r="AB867" i="65" s="1"/>
  <c r="AD867" i="65" s="1"/>
  <c r="AA867" i="65" s="1"/>
  <c r="X866" i="65"/>
  <c r="AB866" i="65" s="1"/>
  <c r="AD866" i="65" s="1"/>
  <c r="AA866" i="65" s="1"/>
  <c r="X865" i="65"/>
  <c r="AB865" i="65" s="1"/>
  <c r="AD865" i="65" s="1"/>
  <c r="AA865" i="65" s="1"/>
  <c r="X864" i="65"/>
  <c r="AB864" i="65" s="1"/>
  <c r="AD864" i="65" s="1"/>
  <c r="AA864" i="65" s="1"/>
  <c r="X863" i="65"/>
  <c r="AB863" i="65" s="1"/>
  <c r="AD863" i="65" s="1"/>
  <c r="AA863" i="65" s="1"/>
  <c r="X862" i="65"/>
  <c r="AB862" i="65" s="1"/>
  <c r="AD862" i="65" s="1"/>
  <c r="AA862" i="65" s="1"/>
  <c r="X861" i="65"/>
  <c r="AB861" i="65" s="1"/>
  <c r="AD861" i="65" s="1"/>
  <c r="AA861" i="65" s="1"/>
  <c r="X860" i="65"/>
  <c r="AB860" i="65" s="1"/>
  <c r="AD860" i="65" s="1"/>
  <c r="AA860" i="65" s="1"/>
  <c r="X859" i="65"/>
  <c r="AB859" i="65" s="1"/>
  <c r="AD859" i="65" s="1"/>
  <c r="AA859" i="65" s="1"/>
  <c r="X858" i="65"/>
  <c r="AB858" i="65" s="1"/>
  <c r="AD858" i="65" s="1"/>
  <c r="AA858" i="65" s="1"/>
  <c r="X857" i="65"/>
  <c r="AB857" i="65" s="1"/>
  <c r="AD857" i="65" s="1"/>
  <c r="AA857" i="65" s="1"/>
  <c r="X856" i="65"/>
  <c r="AB856" i="65" s="1"/>
  <c r="AD856" i="65" s="1"/>
  <c r="AA856" i="65" s="1"/>
  <c r="X855" i="65"/>
  <c r="AB855" i="65" s="1"/>
  <c r="AD855" i="65" s="1"/>
  <c r="AA855" i="65" s="1"/>
  <c r="X854" i="65"/>
  <c r="AB854" i="65" s="1"/>
  <c r="AD854" i="65" s="1"/>
  <c r="AA854" i="65" s="1"/>
  <c r="X853" i="65"/>
  <c r="AB853" i="65" s="1"/>
  <c r="AD853" i="65" s="1"/>
  <c r="AA853" i="65" s="1"/>
  <c r="X852" i="65"/>
  <c r="AB852" i="65" s="1"/>
  <c r="AD852" i="65" s="1"/>
  <c r="AA852" i="65" s="1"/>
  <c r="X851" i="65"/>
  <c r="AB851" i="65" s="1"/>
  <c r="AD851" i="65" s="1"/>
  <c r="AA851" i="65" s="1"/>
  <c r="X850" i="65"/>
  <c r="AB850" i="65" s="1"/>
  <c r="AD850" i="65" s="1"/>
  <c r="AA850" i="65" s="1"/>
  <c r="X849" i="65"/>
  <c r="AB849" i="65" s="1"/>
  <c r="AD849" i="65" s="1"/>
  <c r="AA849" i="65" s="1"/>
  <c r="X848" i="65"/>
  <c r="AB848" i="65" s="1"/>
  <c r="AD848" i="65" s="1"/>
  <c r="AA848" i="65" s="1"/>
  <c r="X847" i="65"/>
  <c r="AB847" i="65" s="1"/>
  <c r="AD847" i="65" s="1"/>
  <c r="AA847" i="65" s="1"/>
  <c r="X846" i="65"/>
  <c r="AB846" i="65" s="1"/>
  <c r="AD846" i="65" s="1"/>
  <c r="AA846" i="65" s="1"/>
  <c r="X845" i="65"/>
  <c r="AB845" i="65" s="1"/>
  <c r="AD845" i="65" s="1"/>
  <c r="AA845" i="65" s="1"/>
  <c r="X844" i="65"/>
  <c r="AB844" i="65" s="1"/>
  <c r="AD844" i="65" s="1"/>
  <c r="AA844" i="65" s="1"/>
  <c r="X843" i="65"/>
  <c r="AB843" i="65" s="1"/>
  <c r="AD843" i="65" s="1"/>
  <c r="AA843" i="65" s="1"/>
  <c r="X842" i="65"/>
  <c r="AB842" i="65" s="1"/>
  <c r="AD842" i="65" s="1"/>
  <c r="AA842" i="65" s="1"/>
  <c r="X841" i="65"/>
  <c r="AB841" i="65" s="1"/>
  <c r="AD841" i="65" s="1"/>
  <c r="AA841" i="65" s="1"/>
  <c r="X840" i="65"/>
  <c r="AB840" i="65" s="1"/>
  <c r="AD840" i="65" s="1"/>
  <c r="AA840" i="65" s="1"/>
  <c r="X839" i="65"/>
  <c r="AB839" i="65" s="1"/>
  <c r="AD839" i="65" s="1"/>
  <c r="AA839" i="65" s="1"/>
  <c r="X838" i="65"/>
  <c r="AB838" i="65" s="1"/>
  <c r="AD838" i="65" s="1"/>
  <c r="AA838" i="65" s="1"/>
  <c r="X837" i="65"/>
  <c r="AB837" i="65" s="1"/>
  <c r="AD837" i="65" s="1"/>
  <c r="AA837" i="65" s="1"/>
  <c r="X836" i="65"/>
  <c r="AB836" i="65" s="1"/>
  <c r="AD836" i="65" s="1"/>
  <c r="AA836" i="65" s="1"/>
  <c r="X835" i="65"/>
  <c r="AB835" i="65" s="1"/>
  <c r="AD835" i="65" s="1"/>
  <c r="AA835" i="65" s="1"/>
  <c r="X834" i="65"/>
  <c r="AB834" i="65" s="1"/>
  <c r="AD834" i="65" s="1"/>
  <c r="AA834" i="65" s="1"/>
  <c r="X833" i="65"/>
  <c r="AB833" i="65" s="1"/>
  <c r="AD833" i="65" s="1"/>
  <c r="AA833" i="65" s="1"/>
  <c r="X832" i="65"/>
  <c r="AB832" i="65" s="1"/>
  <c r="AD832" i="65" s="1"/>
  <c r="AA832" i="65" s="1"/>
  <c r="X831" i="65"/>
  <c r="AB831" i="65" s="1"/>
  <c r="AD831" i="65" s="1"/>
  <c r="AA831" i="65" s="1"/>
  <c r="X830" i="65"/>
  <c r="AB830" i="65" s="1"/>
  <c r="AD830" i="65" s="1"/>
  <c r="AA830" i="65" s="1"/>
  <c r="X829" i="65"/>
  <c r="AB829" i="65" s="1"/>
  <c r="AD829" i="65" s="1"/>
  <c r="AA829" i="65" s="1"/>
  <c r="X828" i="65"/>
  <c r="AB828" i="65" s="1"/>
  <c r="AD828" i="65" s="1"/>
  <c r="AA828" i="65" s="1"/>
  <c r="X827" i="65"/>
  <c r="AB827" i="65" s="1"/>
  <c r="AD827" i="65" s="1"/>
  <c r="AA827" i="65" s="1"/>
  <c r="X826" i="65"/>
  <c r="AB826" i="65" s="1"/>
  <c r="AD826" i="65" s="1"/>
  <c r="AA826" i="65" s="1"/>
  <c r="X825" i="65"/>
  <c r="AB825" i="65" s="1"/>
  <c r="AD825" i="65" s="1"/>
  <c r="AA825" i="65" s="1"/>
  <c r="X824" i="65"/>
  <c r="AB824" i="65" s="1"/>
  <c r="AD824" i="65" s="1"/>
  <c r="AA824" i="65" s="1"/>
  <c r="X823" i="65"/>
  <c r="AB823" i="65" s="1"/>
  <c r="AD823" i="65" s="1"/>
  <c r="AA823" i="65" s="1"/>
  <c r="X822" i="65"/>
  <c r="AB822" i="65" s="1"/>
  <c r="AD822" i="65" s="1"/>
  <c r="AA822" i="65" s="1"/>
  <c r="X821" i="65"/>
  <c r="AB821" i="65" s="1"/>
  <c r="AD821" i="65" s="1"/>
  <c r="AA821" i="65" s="1"/>
  <c r="X820" i="65"/>
  <c r="AB820" i="65" s="1"/>
  <c r="AD820" i="65" s="1"/>
  <c r="AA820" i="65" s="1"/>
  <c r="X819" i="65"/>
  <c r="AB819" i="65" s="1"/>
  <c r="AD819" i="65" s="1"/>
  <c r="AA819" i="65" s="1"/>
  <c r="X818" i="65"/>
  <c r="AB818" i="65" s="1"/>
  <c r="AD818" i="65" s="1"/>
  <c r="AA818" i="65" s="1"/>
  <c r="X817" i="65"/>
  <c r="AB817" i="65" s="1"/>
  <c r="AD817" i="65" s="1"/>
  <c r="AA817" i="65" s="1"/>
  <c r="X816" i="65"/>
  <c r="AB816" i="65" s="1"/>
  <c r="AD816" i="65" s="1"/>
  <c r="AA816" i="65" s="1"/>
  <c r="X815" i="65"/>
  <c r="AB815" i="65" s="1"/>
  <c r="AD815" i="65" s="1"/>
  <c r="AA815" i="65" s="1"/>
  <c r="X814" i="65"/>
  <c r="AB814" i="65" s="1"/>
  <c r="AD814" i="65" s="1"/>
  <c r="AA814" i="65" s="1"/>
  <c r="X813" i="65"/>
  <c r="AB813" i="65" s="1"/>
  <c r="AD813" i="65" s="1"/>
  <c r="AA813" i="65" s="1"/>
  <c r="X812" i="65"/>
  <c r="AB812" i="65" s="1"/>
  <c r="AD812" i="65" s="1"/>
  <c r="AA812" i="65" s="1"/>
  <c r="X811" i="65"/>
  <c r="AB811" i="65" s="1"/>
  <c r="AD811" i="65" s="1"/>
  <c r="AA811" i="65" s="1"/>
  <c r="X810" i="65"/>
  <c r="AB810" i="65" s="1"/>
  <c r="AD810" i="65" s="1"/>
  <c r="AA810" i="65" s="1"/>
  <c r="X809" i="65"/>
  <c r="AB809" i="65" s="1"/>
  <c r="AD809" i="65" s="1"/>
  <c r="AA809" i="65" s="1"/>
  <c r="X808" i="65"/>
  <c r="AB808" i="65" s="1"/>
  <c r="AD808" i="65" s="1"/>
  <c r="AA808" i="65" s="1"/>
  <c r="X807" i="65"/>
  <c r="AB807" i="65" s="1"/>
  <c r="AD807" i="65" s="1"/>
  <c r="AA807" i="65" s="1"/>
  <c r="X806" i="65"/>
  <c r="AB806" i="65" s="1"/>
  <c r="AD806" i="65" s="1"/>
  <c r="AA806" i="65" s="1"/>
  <c r="X805" i="65"/>
  <c r="AB805" i="65" s="1"/>
  <c r="AD805" i="65" s="1"/>
  <c r="AA805" i="65" s="1"/>
  <c r="X804" i="65"/>
  <c r="AB804" i="65" s="1"/>
  <c r="AD804" i="65" s="1"/>
  <c r="AA804" i="65" s="1"/>
  <c r="X803" i="65"/>
  <c r="AB803" i="65" s="1"/>
  <c r="AD803" i="65" s="1"/>
  <c r="AA803" i="65" s="1"/>
  <c r="X802" i="65"/>
  <c r="AB802" i="65" s="1"/>
  <c r="AD802" i="65" s="1"/>
  <c r="AA802" i="65" s="1"/>
  <c r="X801" i="65"/>
  <c r="AB801" i="65" s="1"/>
  <c r="AD801" i="65" s="1"/>
  <c r="AA801" i="65" s="1"/>
  <c r="X800" i="65"/>
  <c r="AB800" i="65" s="1"/>
  <c r="AD800" i="65" s="1"/>
  <c r="AA800" i="65" s="1"/>
  <c r="X799" i="65"/>
  <c r="AB799" i="65" s="1"/>
  <c r="AD799" i="65" s="1"/>
  <c r="AA799" i="65" s="1"/>
  <c r="X798" i="65"/>
  <c r="AB798" i="65" s="1"/>
  <c r="AD798" i="65" s="1"/>
  <c r="AA798" i="65" s="1"/>
  <c r="X797" i="65"/>
  <c r="AB797" i="65" s="1"/>
  <c r="AD797" i="65" s="1"/>
  <c r="AA797" i="65" s="1"/>
  <c r="X796" i="65"/>
  <c r="AB796" i="65" s="1"/>
  <c r="AD796" i="65" s="1"/>
  <c r="AA796" i="65" s="1"/>
  <c r="X795" i="65"/>
  <c r="AB795" i="65" s="1"/>
  <c r="AD795" i="65" s="1"/>
  <c r="AA795" i="65" s="1"/>
  <c r="X794" i="65"/>
  <c r="AB794" i="65" s="1"/>
  <c r="AD794" i="65" s="1"/>
  <c r="AA794" i="65" s="1"/>
  <c r="X793" i="65"/>
  <c r="AB793" i="65" s="1"/>
  <c r="AD793" i="65" s="1"/>
  <c r="AA793" i="65" s="1"/>
  <c r="X792" i="65"/>
  <c r="AB792" i="65" s="1"/>
  <c r="AD792" i="65" s="1"/>
  <c r="AA792" i="65" s="1"/>
  <c r="X791" i="65"/>
  <c r="AB791" i="65" s="1"/>
  <c r="AD791" i="65" s="1"/>
  <c r="AA791" i="65" s="1"/>
  <c r="X790" i="65"/>
  <c r="AB790" i="65" s="1"/>
  <c r="AD790" i="65" s="1"/>
  <c r="AA790" i="65" s="1"/>
  <c r="X789" i="65"/>
  <c r="AB789" i="65" s="1"/>
  <c r="AD789" i="65" s="1"/>
  <c r="AA789" i="65" s="1"/>
  <c r="X788" i="65"/>
  <c r="AB788" i="65" s="1"/>
  <c r="AD788" i="65" s="1"/>
  <c r="AA788" i="65" s="1"/>
  <c r="X787" i="65"/>
  <c r="AB787" i="65" s="1"/>
  <c r="AD787" i="65" s="1"/>
  <c r="AA787" i="65" s="1"/>
  <c r="X786" i="65"/>
  <c r="AB786" i="65" s="1"/>
  <c r="AD786" i="65" s="1"/>
  <c r="AA786" i="65" s="1"/>
  <c r="X785" i="65"/>
  <c r="AB785" i="65" s="1"/>
  <c r="AD785" i="65" s="1"/>
  <c r="AA785" i="65" s="1"/>
  <c r="X784" i="65"/>
  <c r="AB784" i="65" s="1"/>
  <c r="AD784" i="65" s="1"/>
  <c r="AA784" i="65" s="1"/>
  <c r="X783" i="65"/>
  <c r="AB783" i="65" s="1"/>
  <c r="AD783" i="65" s="1"/>
  <c r="AA783" i="65" s="1"/>
  <c r="X782" i="65"/>
  <c r="AB782" i="65" s="1"/>
  <c r="AD782" i="65" s="1"/>
  <c r="AA782" i="65" s="1"/>
  <c r="X781" i="65"/>
  <c r="AB781" i="65" s="1"/>
  <c r="AD781" i="65" s="1"/>
  <c r="AA781" i="65" s="1"/>
  <c r="X780" i="65"/>
  <c r="AB780" i="65" s="1"/>
  <c r="AD780" i="65" s="1"/>
  <c r="AA780" i="65" s="1"/>
  <c r="X779" i="65"/>
  <c r="AB779" i="65" s="1"/>
  <c r="AD779" i="65" s="1"/>
  <c r="AA779" i="65" s="1"/>
  <c r="X778" i="65"/>
  <c r="AB778" i="65" s="1"/>
  <c r="AD778" i="65" s="1"/>
  <c r="AA778" i="65" s="1"/>
  <c r="X777" i="65"/>
  <c r="AB777" i="65" s="1"/>
  <c r="AD777" i="65" s="1"/>
  <c r="AA777" i="65" s="1"/>
  <c r="X776" i="65"/>
  <c r="AB776" i="65" s="1"/>
  <c r="AD776" i="65" s="1"/>
  <c r="AA776" i="65" s="1"/>
  <c r="X775" i="65"/>
  <c r="AB775" i="65" s="1"/>
  <c r="AD775" i="65" s="1"/>
  <c r="AA775" i="65" s="1"/>
  <c r="X774" i="65"/>
  <c r="AB774" i="65" s="1"/>
  <c r="AD774" i="65" s="1"/>
  <c r="AA774" i="65" s="1"/>
  <c r="X773" i="65"/>
  <c r="AB773" i="65" s="1"/>
  <c r="AD773" i="65" s="1"/>
  <c r="AA773" i="65" s="1"/>
  <c r="X772" i="65"/>
  <c r="AB772" i="65" s="1"/>
  <c r="AD772" i="65" s="1"/>
  <c r="AA772" i="65" s="1"/>
  <c r="X771" i="65"/>
  <c r="AB771" i="65" s="1"/>
  <c r="AD771" i="65" s="1"/>
  <c r="AA771" i="65" s="1"/>
  <c r="X770" i="65"/>
  <c r="AB770" i="65" s="1"/>
  <c r="AD770" i="65" s="1"/>
  <c r="AA770" i="65" s="1"/>
  <c r="X769" i="65"/>
  <c r="AB769" i="65" s="1"/>
  <c r="AD769" i="65" s="1"/>
  <c r="AA769" i="65" s="1"/>
  <c r="X768" i="65"/>
  <c r="AB768" i="65" s="1"/>
  <c r="AD768" i="65" s="1"/>
  <c r="AA768" i="65" s="1"/>
  <c r="X767" i="65"/>
  <c r="AB767" i="65" s="1"/>
  <c r="AD767" i="65" s="1"/>
  <c r="AA767" i="65" s="1"/>
  <c r="X766" i="65"/>
  <c r="AB766" i="65" s="1"/>
  <c r="AD766" i="65" s="1"/>
  <c r="AA766" i="65" s="1"/>
  <c r="X765" i="65"/>
  <c r="AB765" i="65" s="1"/>
  <c r="AD765" i="65" s="1"/>
  <c r="AA765" i="65" s="1"/>
  <c r="X764" i="65"/>
  <c r="AB764" i="65" s="1"/>
  <c r="AD764" i="65" s="1"/>
  <c r="AA764" i="65" s="1"/>
  <c r="X763" i="65"/>
  <c r="AB763" i="65" s="1"/>
  <c r="AD763" i="65" s="1"/>
  <c r="AA763" i="65" s="1"/>
  <c r="X762" i="65"/>
  <c r="AB762" i="65" s="1"/>
  <c r="AD762" i="65" s="1"/>
  <c r="AA762" i="65" s="1"/>
  <c r="X761" i="65"/>
  <c r="AB761" i="65" s="1"/>
  <c r="AD761" i="65" s="1"/>
  <c r="AA761" i="65" s="1"/>
  <c r="X760" i="65"/>
  <c r="AB760" i="65" s="1"/>
  <c r="AD760" i="65" s="1"/>
  <c r="AA760" i="65" s="1"/>
  <c r="X759" i="65"/>
  <c r="AB759" i="65" s="1"/>
  <c r="AD759" i="65" s="1"/>
  <c r="AA759" i="65" s="1"/>
  <c r="X758" i="65"/>
  <c r="AB758" i="65" s="1"/>
  <c r="AD758" i="65" s="1"/>
  <c r="AA758" i="65" s="1"/>
  <c r="X757" i="65"/>
  <c r="AB757" i="65" s="1"/>
  <c r="AD757" i="65" s="1"/>
  <c r="AA757" i="65" s="1"/>
  <c r="X756" i="65"/>
  <c r="AB756" i="65" s="1"/>
  <c r="AD756" i="65" s="1"/>
  <c r="AA756" i="65" s="1"/>
  <c r="X755" i="65"/>
  <c r="AB755" i="65" s="1"/>
  <c r="AD755" i="65" s="1"/>
  <c r="AA755" i="65" s="1"/>
  <c r="X754" i="65"/>
  <c r="AB754" i="65" s="1"/>
  <c r="AD754" i="65" s="1"/>
  <c r="AA754" i="65" s="1"/>
  <c r="X753" i="65"/>
  <c r="AB753" i="65" s="1"/>
  <c r="AD753" i="65" s="1"/>
  <c r="AA753" i="65" s="1"/>
  <c r="X752" i="65"/>
  <c r="AB752" i="65" s="1"/>
  <c r="AD752" i="65" s="1"/>
  <c r="AA752" i="65" s="1"/>
  <c r="X751" i="65"/>
  <c r="AB751" i="65" s="1"/>
  <c r="AD751" i="65" s="1"/>
  <c r="AA751" i="65" s="1"/>
  <c r="X750" i="65"/>
  <c r="AB750" i="65" s="1"/>
  <c r="AD750" i="65" s="1"/>
  <c r="AA750" i="65" s="1"/>
  <c r="X749" i="65"/>
  <c r="AB749" i="65" s="1"/>
  <c r="AD749" i="65" s="1"/>
  <c r="AA749" i="65" s="1"/>
  <c r="X748" i="65"/>
  <c r="AB748" i="65" s="1"/>
  <c r="AD748" i="65" s="1"/>
  <c r="AA748" i="65" s="1"/>
  <c r="X747" i="65"/>
  <c r="AB747" i="65" s="1"/>
  <c r="AD747" i="65" s="1"/>
  <c r="AA747" i="65" s="1"/>
  <c r="X746" i="65"/>
  <c r="AB746" i="65" s="1"/>
  <c r="AD746" i="65" s="1"/>
  <c r="AA746" i="65" s="1"/>
  <c r="X745" i="65"/>
  <c r="AB745" i="65" s="1"/>
  <c r="AD745" i="65" s="1"/>
  <c r="AA745" i="65" s="1"/>
  <c r="X744" i="65"/>
  <c r="AB744" i="65" s="1"/>
  <c r="AD744" i="65" s="1"/>
  <c r="AA744" i="65" s="1"/>
  <c r="X743" i="65"/>
  <c r="AB743" i="65" s="1"/>
  <c r="AD743" i="65" s="1"/>
  <c r="AA743" i="65" s="1"/>
  <c r="X742" i="65"/>
  <c r="AB742" i="65" s="1"/>
  <c r="AD742" i="65" s="1"/>
  <c r="AA742" i="65" s="1"/>
  <c r="X741" i="65"/>
  <c r="AB741" i="65" s="1"/>
  <c r="AD741" i="65" s="1"/>
  <c r="AA741" i="65" s="1"/>
  <c r="X740" i="65"/>
  <c r="AB740" i="65" s="1"/>
  <c r="AD740" i="65" s="1"/>
  <c r="AA740" i="65" s="1"/>
  <c r="X739" i="65"/>
  <c r="AB739" i="65" s="1"/>
  <c r="AD739" i="65" s="1"/>
  <c r="AA739" i="65" s="1"/>
  <c r="X738" i="65"/>
  <c r="AB738" i="65" s="1"/>
  <c r="AD738" i="65" s="1"/>
  <c r="AA738" i="65" s="1"/>
  <c r="X737" i="65"/>
  <c r="AB737" i="65" s="1"/>
  <c r="AD737" i="65" s="1"/>
  <c r="AA737" i="65" s="1"/>
  <c r="X736" i="65"/>
  <c r="AB736" i="65" s="1"/>
  <c r="AD736" i="65" s="1"/>
  <c r="AA736" i="65" s="1"/>
  <c r="X735" i="65"/>
  <c r="AB735" i="65" s="1"/>
  <c r="AD735" i="65" s="1"/>
  <c r="AA735" i="65" s="1"/>
  <c r="X734" i="65"/>
  <c r="AB734" i="65" s="1"/>
  <c r="AD734" i="65" s="1"/>
  <c r="AA734" i="65" s="1"/>
  <c r="X733" i="65"/>
  <c r="AB733" i="65" s="1"/>
  <c r="AD733" i="65" s="1"/>
  <c r="AA733" i="65" s="1"/>
  <c r="X732" i="65"/>
  <c r="AB732" i="65" s="1"/>
  <c r="AD732" i="65" s="1"/>
  <c r="AA732" i="65" s="1"/>
  <c r="X731" i="65"/>
  <c r="AB731" i="65" s="1"/>
  <c r="AD731" i="65" s="1"/>
  <c r="AA731" i="65" s="1"/>
  <c r="X730" i="65"/>
  <c r="AB730" i="65" s="1"/>
  <c r="AD730" i="65" s="1"/>
  <c r="AA730" i="65" s="1"/>
  <c r="X729" i="65"/>
  <c r="AB729" i="65" s="1"/>
  <c r="AD729" i="65" s="1"/>
  <c r="AA729" i="65" s="1"/>
  <c r="X728" i="65"/>
  <c r="AB728" i="65" s="1"/>
  <c r="AD728" i="65" s="1"/>
  <c r="AA728" i="65" s="1"/>
  <c r="X727" i="65"/>
  <c r="AB727" i="65" s="1"/>
  <c r="AD727" i="65" s="1"/>
  <c r="AA727" i="65" s="1"/>
  <c r="X726" i="65"/>
  <c r="AB726" i="65" s="1"/>
  <c r="AD726" i="65" s="1"/>
  <c r="AA726" i="65" s="1"/>
  <c r="X725" i="65"/>
  <c r="AB725" i="65" s="1"/>
  <c r="AD725" i="65" s="1"/>
  <c r="AA725" i="65" s="1"/>
  <c r="X724" i="65"/>
  <c r="AB724" i="65" s="1"/>
  <c r="AD724" i="65" s="1"/>
  <c r="AA724" i="65" s="1"/>
  <c r="X723" i="65"/>
  <c r="AB723" i="65" s="1"/>
  <c r="AD723" i="65" s="1"/>
  <c r="AA723" i="65" s="1"/>
  <c r="X722" i="65"/>
  <c r="AB722" i="65" s="1"/>
  <c r="AD722" i="65" s="1"/>
  <c r="AA722" i="65" s="1"/>
  <c r="X721" i="65"/>
  <c r="AB721" i="65" s="1"/>
  <c r="AD721" i="65" s="1"/>
  <c r="AA721" i="65" s="1"/>
  <c r="X720" i="65"/>
  <c r="AB720" i="65" s="1"/>
  <c r="AD720" i="65" s="1"/>
  <c r="AA720" i="65" s="1"/>
  <c r="X719" i="65"/>
  <c r="AB719" i="65" s="1"/>
  <c r="AD719" i="65" s="1"/>
  <c r="AA719" i="65" s="1"/>
  <c r="X718" i="65"/>
  <c r="AB718" i="65" s="1"/>
  <c r="AD718" i="65" s="1"/>
  <c r="AA718" i="65" s="1"/>
  <c r="X717" i="65"/>
  <c r="AB717" i="65" s="1"/>
  <c r="AD717" i="65" s="1"/>
  <c r="AA717" i="65" s="1"/>
  <c r="X716" i="65"/>
  <c r="AB716" i="65" s="1"/>
  <c r="AD716" i="65" s="1"/>
  <c r="AA716" i="65" s="1"/>
  <c r="X715" i="65"/>
  <c r="AB715" i="65" s="1"/>
  <c r="AD715" i="65" s="1"/>
  <c r="AA715" i="65" s="1"/>
  <c r="X714" i="65"/>
  <c r="AB714" i="65" s="1"/>
  <c r="AD714" i="65" s="1"/>
  <c r="AA714" i="65" s="1"/>
  <c r="X713" i="65"/>
  <c r="AB713" i="65" s="1"/>
  <c r="AD713" i="65" s="1"/>
  <c r="AA713" i="65" s="1"/>
  <c r="X712" i="65"/>
  <c r="AB712" i="65" s="1"/>
  <c r="AD712" i="65" s="1"/>
  <c r="AA712" i="65" s="1"/>
  <c r="X711" i="65"/>
  <c r="AB711" i="65" s="1"/>
  <c r="AD711" i="65" s="1"/>
  <c r="AA711" i="65" s="1"/>
  <c r="X710" i="65"/>
  <c r="AB710" i="65" s="1"/>
  <c r="AD710" i="65" s="1"/>
  <c r="AA710" i="65" s="1"/>
  <c r="X709" i="65"/>
  <c r="AB709" i="65" s="1"/>
  <c r="AD709" i="65" s="1"/>
  <c r="AA709" i="65" s="1"/>
  <c r="X708" i="65"/>
  <c r="AB708" i="65" s="1"/>
  <c r="AD708" i="65" s="1"/>
  <c r="AA708" i="65" s="1"/>
  <c r="X707" i="65"/>
  <c r="AB707" i="65" s="1"/>
  <c r="AD707" i="65" s="1"/>
  <c r="AA707" i="65" s="1"/>
  <c r="X706" i="65"/>
  <c r="AB706" i="65" s="1"/>
  <c r="AD706" i="65" s="1"/>
  <c r="AA706" i="65" s="1"/>
  <c r="X705" i="65"/>
  <c r="AB705" i="65" s="1"/>
  <c r="AD705" i="65" s="1"/>
  <c r="AA705" i="65" s="1"/>
  <c r="X704" i="65"/>
  <c r="AB704" i="65" s="1"/>
  <c r="AD704" i="65" s="1"/>
  <c r="AA704" i="65" s="1"/>
  <c r="X703" i="65"/>
  <c r="AB703" i="65" s="1"/>
  <c r="AD703" i="65" s="1"/>
  <c r="AA703" i="65" s="1"/>
  <c r="X702" i="65"/>
  <c r="AB702" i="65" s="1"/>
  <c r="AD702" i="65" s="1"/>
  <c r="AA702" i="65" s="1"/>
  <c r="X701" i="65"/>
  <c r="AB701" i="65" s="1"/>
  <c r="AD701" i="65" s="1"/>
  <c r="AA701" i="65" s="1"/>
  <c r="X700" i="65"/>
  <c r="AB700" i="65" s="1"/>
  <c r="AD700" i="65" s="1"/>
  <c r="AA700" i="65" s="1"/>
  <c r="X699" i="65"/>
  <c r="AB699" i="65" s="1"/>
  <c r="AD699" i="65" s="1"/>
  <c r="AA699" i="65" s="1"/>
  <c r="X698" i="65"/>
  <c r="AB698" i="65" s="1"/>
  <c r="AD698" i="65" s="1"/>
  <c r="AA698" i="65" s="1"/>
  <c r="X697" i="65"/>
  <c r="AB697" i="65" s="1"/>
  <c r="AD697" i="65" s="1"/>
  <c r="AA697" i="65" s="1"/>
  <c r="X696" i="65"/>
  <c r="AB696" i="65" s="1"/>
  <c r="AD696" i="65" s="1"/>
  <c r="AA696" i="65" s="1"/>
  <c r="X695" i="65"/>
  <c r="AB695" i="65" s="1"/>
  <c r="AD695" i="65" s="1"/>
  <c r="AA695" i="65" s="1"/>
  <c r="X694" i="65"/>
  <c r="AB694" i="65" s="1"/>
  <c r="AD694" i="65" s="1"/>
  <c r="AA694" i="65" s="1"/>
  <c r="X693" i="65"/>
  <c r="AB693" i="65" s="1"/>
  <c r="AD693" i="65" s="1"/>
  <c r="AA693" i="65" s="1"/>
  <c r="X692" i="65"/>
  <c r="AB692" i="65" s="1"/>
  <c r="AD692" i="65" s="1"/>
  <c r="AA692" i="65" s="1"/>
  <c r="X691" i="65"/>
  <c r="AB691" i="65" s="1"/>
  <c r="AD691" i="65" s="1"/>
  <c r="AA691" i="65" s="1"/>
  <c r="X690" i="65"/>
  <c r="AB690" i="65" s="1"/>
  <c r="AD690" i="65" s="1"/>
  <c r="AA690" i="65" s="1"/>
  <c r="X689" i="65"/>
  <c r="AB689" i="65" s="1"/>
  <c r="AD689" i="65" s="1"/>
  <c r="AA689" i="65" s="1"/>
  <c r="X688" i="65"/>
  <c r="AB688" i="65" s="1"/>
  <c r="AD688" i="65" s="1"/>
  <c r="AA688" i="65" s="1"/>
  <c r="X687" i="65"/>
  <c r="AB687" i="65" s="1"/>
  <c r="AD687" i="65" s="1"/>
  <c r="AA687" i="65" s="1"/>
  <c r="X686" i="65"/>
  <c r="AB686" i="65" s="1"/>
  <c r="AD686" i="65" s="1"/>
  <c r="AA686" i="65" s="1"/>
  <c r="X685" i="65"/>
  <c r="AB685" i="65" s="1"/>
  <c r="AD685" i="65" s="1"/>
  <c r="AA685" i="65" s="1"/>
  <c r="X684" i="65"/>
  <c r="AB684" i="65" s="1"/>
  <c r="AD684" i="65" s="1"/>
  <c r="AA684" i="65" s="1"/>
  <c r="X683" i="65"/>
  <c r="AB683" i="65" s="1"/>
  <c r="AD683" i="65" s="1"/>
  <c r="AA683" i="65" s="1"/>
  <c r="X682" i="65"/>
  <c r="AB682" i="65" s="1"/>
  <c r="AD682" i="65" s="1"/>
  <c r="AA682" i="65" s="1"/>
  <c r="X681" i="65"/>
  <c r="AB681" i="65" s="1"/>
  <c r="AD681" i="65" s="1"/>
  <c r="AA681" i="65" s="1"/>
  <c r="X680" i="65"/>
  <c r="AB680" i="65" s="1"/>
  <c r="AD680" i="65" s="1"/>
  <c r="AA680" i="65" s="1"/>
  <c r="X679" i="65"/>
  <c r="AB679" i="65" s="1"/>
  <c r="AD679" i="65" s="1"/>
  <c r="AA679" i="65" s="1"/>
  <c r="X678" i="65"/>
  <c r="AB678" i="65" s="1"/>
  <c r="AD678" i="65" s="1"/>
  <c r="AA678" i="65" s="1"/>
  <c r="X677" i="65"/>
  <c r="AB677" i="65" s="1"/>
  <c r="AD677" i="65" s="1"/>
  <c r="AA677" i="65" s="1"/>
  <c r="X676" i="65"/>
  <c r="AB676" i="65" s="1"/>
  <c r="AD676" i="65" s="1"/>
  <c r="AA676" i="65" s="1"/>
  <c r="X675" i="65"/>
  <c r="AB675" i="65" s="1"/>
  <c r="AD675" i="65" s="1"/>
  <c r="AA675" i="65" s="1"/>
  <c r="X674" i="65"/>
  <c r="AB674" i="65" s="1"/>
  <c r="AD674" i="65" s="1"/>
  <c r="AA674" i="65" s="1"/>
  <c r="X673" i="65"/>
  <c r="AB673" i="65" s="1"/>
  <c r="AD673" i="65" s="1"/>
  <c r="AA673" i="65" s="1"/>
  <c r="X672" i="65"/>
  <c r="AB672" i="65" s="1"/>
  <c r="AD672" i="65" s="1"/>
  <c r="AA672" i="65" s="1"/>
  <c r="X671" i="65"/>
  <c r="AB671" i="65" s="1"/>
  <c r="AD671" i="65" s="1"/>
  <c r="AA671" i="65" s="1"/>
  <c r="X670" i="65"/>
  <c r="AB670" i="65" s="1"/>
  <c r="AD670" i="65" s="1"/>
  <c r="AA670" i="65" s="1"/>
  <c r="X669" i="65"/>
  <c r="AB669" i="65" s="1"/>
  <c r="AD669" i="65" s="1"/>
  <c r="AA669" i="65" s="1"/>
  <c r="X668" i="65"/>
  <c r="AB668" i="65" s="1"/>
  <c r="AD668" i="65" s="1"/>
  <c r="AA668" i="65" s="1"/>
  <c r="X667" i="65"/>
  <c r="AB667" i="65" s="1"/>
  <c r="AD667" i="65" s="1"/>
  <c r="AA667" i="65" s="1"/>
  <c r="X666" i="65"/>
  <c r="AB666" i="65" s="1"/>
  <c r="AD666" i="65" s="1"/>
  <c r="AA666" i="65" s="1"/>
  <c r="X665" i="65"/>
  <c r="AB665" i="65" s="1"/>
  <c r="AD665" i="65" s="1"/>
  <c r="AA665" i="65" s="1"/>
  <c r="X664" i="65"/>
  <c r="AB664" i="65" s="1"/>
  <c r="AD664" i="65" s="1"/>
  <c r="AA664" i="65" s="1"/>
  <c r="X663" i="65"/>
  <c r="AB663" i="65" s="1"/>
  <c r="AD663" i="65" s="1"/>
  <c r="AA663" i="65" s="1"/>
  <c r="X662" i="65"/>
  <c r="AB662" i="65" s="1"/>
  <c r="AD662" i="65" s="1"/>
  <c r="AA662" i="65" s="1"/>
  <c r="X661" i="65"/>
  <c r="AB661" i="65" s="1"/>
  <c r="AD661" i="65" s="1"/>
  <c r="AA661" i="65" s="1"/>
  <c r="X660" i="65"/>
  <c r="AB660" i="65" s="1"/>
  <c r="AD660" i="65" s="1"/>
  <c r="AA660" i="65" s="1"/>
  <c r="X659" i="65"/>
  <c r="AB659" i="65" s="1"/>
  <c r="AD659" i="65" s="1"/>
  <c r="AA659" i="65" s="1"/>
  <c r="X658" i="65"/>
  <c r="AB658" i="65" s="1"/>
  <c r="AD658" i="65" s="1"/>
  <c r="AA658" i="65" s="1"/>
  <c r="X657" i="65"/>
  <c r="AB657" i="65" s="1"/>
  <c r="AD657" i="65" s="1"/>
  <c r="AA657" i="65" s="1"/>
  <c r="X656" i="65"/>
  <c r="AB656" i="65" s="1"/>
  <c r="AD656" i="65" s="1"/>
  <c r="AA656" i="65" s="1"/>
  <c r="X655" i="65"/>
  <c r="AB655" i="65" s="1"/>
  <c r="AD655" i="65" s="1"/>
  <c r="AA655" i="65" s="1"/>
  <c r="X654" i="65"/>
  <c r="AB654" i="65" s="1"/>
  <c r="AD654" i="65" s="1"/>
  <c r="AA654" i="65" s="1"/>
  <c r="X653" i="65"/>
  <c r="AB653" i="65" s="1"/>
  <c r="AD653" i="65" s="1"/>
  <c r="AA653" i="65" s="1"/>
  <c r="X652" i="65"/>
  <c r="AB652" i="65" s="1"/>
  <c r="AD652" i="65" s="1"/>
  <c r="AA652" i="65" s="1"/>
  <c r="X651" i="65"/>
  <c r="AB651" i="65" s="1"/>
  <c r="AD651" i="65" s="1"/>
  <c r="AA651" i="65" s="1"/>
  <c r="X650" i="65"/>
  <c r="AB650" i="65" s="1"/>
  <c r="AD650" i="65" s="1"/>
  <c r="AA650" i="65" s="1"/>
  <c r="X649" i="65"/>
  <c r="AB649" i="65" s="1"/>
  <c r="AD649" i="65" s="1"/>
  <c r="AA649" i="65" s="1"/>
  <c r="X648" i="65"/>
  <c r="AB648" i="65" s="1"/>
  <c r="AD648" i="65" s="1"/>
  <c r="AA648" i="65" s="1"/>
  <c r="X647" i="65"/>
  <c r="AB647" i="65" s="1"/>
  <c r="AD647" i="65" s="1"/>
  <c r="AA647" i="65" s="1"/>
  <c r="X646" i="65"/>
  <c r="AB646" i="65" s="1"/>
  <c r="AD646" i="65" s="1"/>
  <c r="AA646" i="65" s="1"/>
  <c r="X645" i="65"/>
  <c r="AB645" i="65" s="1"/>
  <c r="AD645" i="65" s="1"/>
  <c r="AA645" i="65" s="1"/>
  <c r="X644" i="65"/>
  <c r="AB644" i="65" s="1"/>
  <c r="AD644" i="65" s="1"/>
  <c r="AA644" i="65" s="1"/>
  <c r="X643" i="65"/>
  <c r="AB643" i="65" s="1"/>
  <c r="AD643" i="65" s="1"/>
  <c r="AA643" i="65" s="1"/>
  <c r="X642" i="65"/>
  <c r="AB642" i="65" s="1"/>
  <c r="AD642" i="65" s="1"/>
  <c r="AA642" i="65" s="1"/>
  <c r="X641" i="65"/>
  <c r="AB641" i="65" s="1"/>
  <c r="AD641" i="65" s="1"/>
  <c r="AA641" i="65" s="1"/>
  <c r="X640" i="65"/>
  <c r="AB640" i="65" s="1"/>
  <c r="AD640" i="65" s="1"/>
  <c r="AA640" i="65" s="1"/>
  <c r="X639" i="65"/>
  <c r="AB639" i="65" s="1"/>
  <c r="AD639" i="65" s="1"/>
  <c r="AA639" i="65" s="1"/>
  <c r="X638" i="65"/>
  <c r="AB638" i="65" s="1"/>
  <c r="AD638" i="65" s="1"/>
  <c r="AA638" i="65" s="1"/>
  <c r="X637" i="65"/>
  <c r="AB637" i="65" s="1"/>
  <c r="AD637" i="65" s="1"/>
  <c r="AA637" i="65" s="1"/>
  <c r="X636" i="65"/>
  <c r="AB636" i="65" s="1"/>
  <c r="AD636" i="65" s="1"/>
  <c r="AA636" i="65" s="1"/>
  <c r="X635" i="65"/>
  <c r="AB635" i="65" s="1"/>
  <c r="AD635" i="65" s="1"/>
  <c r="AA635" i="65" s="1"/>
  <c r="X634" i="65"/>
  <c r="AB634" i="65" s="1"/>
  <c r="AD634" i="65" s="1"/>
  <c r="AA634" i="65" s="1"/>
  <c r="X633" i="65"/>
  <c r="AB633" i="65" s="1"/>
  <c r="AD633" i="65" s="1"/>
  <c r="AA633" i="65" s="1"/>
  <c r="X632" i="65"/>
  <c r="AB632" i="65" s="1"/>
  <c r="AD632" i="65" s="1"/>
  <c r="AA632" i="65" s="1"/>
  <c r="X631" i="65"/>
  <c r="AB631" i="65" s="1"/>
  <c r="AD631" i="65" s="1"/>
  <c r="AA631" i="65" s="1"/>
  <c r="X630" i="65"/>
  <c r="AB630" i="65" s="1"/>
  <c r="AD630" i="65" s="1"/>
  <c r="AA630" i="65" s="1"/>
  <c r="X629" i="65"/>
  <c r="AB629" i="65" s="1"/>
  <c r="AD629" i="65" s="1"/>
  <c r="AA629" i="65" s="1"/>
  <c r="X628" i="65"/>
  <c r="AB628" i="65" s="1"/>
  <c r="AD628" i="65" s="1"/>
  <c r="AA628" i="65" s="1"/>
  <c r="X627" i="65"/>
  <c r="AB627" i="65" s="1"/>
  <c r="AD627" i="65" s="1"/>
  <c r="AA627" i="65" s="1"/>
  <c r="X626" i="65"/>
  <c r="AB626" i="65" s="1"/>
  <c r="AD626" i="65" s="1"/>
  <c r="AA626" i="65" s="1"/>
  <c r="X625" i="65"/>
  <c r="AB625" i="65" s="1"/>
  <c r="AD625" i="65" s="1"/>
  <c r="AA625" i="65" s="1"/>
  <c r="X624" i="65"/>
  <c r="AB624" i="65" s="1"/>
  <c r="AD624" i="65" s="1"/>
  <c r="AA624" i="65" s="1"/>
  <c r="X623" i="65"/>
  <c r="AB623" i="65" s="1"/>
  <c r="AD623" i="65" s="1"/>
  <c r="AA623" i="65" s="1"/>
  <c r="X622" i="65"/>
  <c r="AB622" i="65" s="1"/>
  <c r="AD622" i="65" s="1"/>
  <c r="AA622" i="65" s="1"/>
  <c r="X621" i="65"/>
  <c r="AB621" i="65" s="1"/>
  <c r="AD621" i="65" s="1"/>
  <c r="AA621" i="65" s="1"/>
  <c r="X620" i="65"/>
  <c r="AB620" i="65" s="1"/>
  <c r="AD620" i="65" s="1"/>
  <c r="AA620" i="65" s="1"/>
  <c r="X619" i="65"/>
  <c r="AB619" i="65" s="1"/>
  <c r="AD619" i="65" s="1"/>
  <c r="AA619" i="65" s="1"/>
  <c r="X618" i="65"/>
  <c r="AB618" i="65" s="1"/>
  <c r="AD618" i="65" s="1"/>
  <c r="AA618" i="65" s="1"/>
  <c r="X617" i="65"/>
  <c r="AB617" i="65" s="1"/>
  <c r="AD617" i="65" s="1"/>
  <c r="AA617" i="65" s="1"/>
  <c r="X616" i="65"/>
  <c r="AB616" i="65" s="1"/>
  <c r="AD616" i="65" s="1"/>
  <c r="AA616" i="65" s="1"/>
  <c r="X615" i="65"/>
  <c r="AB615" i="65" s="1"/>
  <c r="AD615" i="65" s="1"/>
  <c r="AA615" i="65" s="1"/>
  <c r="X614" i="65"/>
  <c r="AB614" i="65" s="1"/>
  <c r="AD614" i="65" s="1"/>
  <c r="AA614" i="65" s="1"/>
  <c r="X613" i="65"/>
  <c r="AB613" i="65" s="1"/>
  <c r="AD613" i="65" s="1"/>
  <c r="AA613" i="65" s="1"/>
  <c r="X612" i="65"/>
  <c r="AB612" i="65" s="1"/>
  <c r="AD612" i="65" s="1"/>
  <c r="AA612" i="65" s="1"/>
  <c r="X611" i="65"/>
  <c r="AB611" i="65" s="1"/>
  <c r="AD611" i="65" s="1"/>
  <c r="AA611" i="65" s="1"/>
  <c r="X610" i="65"/>
  <c r="AB610" i="65" s="1"/>
  <c r="AD610" i="65" s="1"/>
  <c r="AA610" i="65" s="1"/>
  <c r="X609" i="65"/>
  <c r="AB609" i="65" s="1"/>
  <c r="AD609" i="65" s="1"/>
  <c r="AA609" i="65" s="1"/>
  <c r="X608" i="65"/>
  <c r="AB608" i="65" s="1"/>
  <c r="AD608" i="65" s="1"/>
  <c r="AA608" i="65" s="1"/>
  <c r="X607" i="65"/>
  <c r="AB607" i="65" s="1"/>
  <c r="AD607" i="65" s="1"/>
  <c r="AA607" i="65" s="1"/>
  <c r="X606" i="65"/>
  <c r="AB606" i="65" s="1"/>
  <c r="AD606" i="65" s="1"/>
  <c r="AA606" i="65" s="1"/>
  <c r="X605" i="65"/>
  <c r="AB605" i="65" s="1"/>
  <c r="AD605" i="65" s="1"/>
  <c r="AA605" i="65" s="1"/>
  <c r="X604" i="65"/>
  <c r="AB604" i="65" s="1"/>
  <c r="AD604" i="65" s="1"/>
  <c r="AA604" i="65" s="1"/>
  <c r="X603" i="65"/>
  <c r="AB603" i="65" s="1"/>
  <c r="AD603" i="65" s="1"/>
  <c r="AA603" i="65" s="1"/>
  <c r="X602" i="65"/>
  <c r="AB602" i="65" s="1"/>
  <c r="AD602" i="65" s="1"/>
  <c r="AA602" i="65" s="1"/>
  <c r="X601" i="65"/>
  <c r="AB601" i="65" s="1"/>
  <c r="AD601" i="65" s="1"/>
  <c r="AA601" i="65" s="1"/>
  <c r="X600" i="65"/>
  <c r="AB600" i="65" s="1"/>
  <c r="AD600" i="65" s="1"/>
  <c r="AA600" i="65" s="1"/>
  <c r="X599" i="65"/>
  <c r="AB599" i="65" s="1"/>
  <c r="AD599" i="65" s="1"/>
  <c r="AA599" i="65" s="1"/>
  <c r="X598" i="65"/>
  <c r="AB598" i="65" s="1"/>
  <c r="AD598" i="65" s="1"/>
  <c r="AA598" i="65" s="1"/>
  <c r="X597" i="65"/>
  <c r="AB597" i="65" s="1"/>
  <c r="AD597" i="65" s="1"/>
  <c r="AA597" i="65" s="1"/>
  <c r="X596" i="65"/>
  <c r="AB596" i="65" s="1"/>
  <c r="AD596" i="65" s="1"/>
  <c r="AA596" i="65" s="1"/>
  <c r="X595" i="65"/>
  <c r="AB595" i="65" s="1"/>
  <c r="AD595" i="65" s="1"/>
  <c r="AA595" i="65" s="1"/>
  <c r="X594" i="65"/>
  <c r="AB594" i="65" s="1"/>
  <c r="AD594" i="65" s="1"/>
  <c r="AA594" i="65" s="1"/>
  <c r="X593" i="65"/>
  <c r="AB593" i="65" s="1"/>
  <c r="AD593" i="65" s="1"/>
  <c r="AA593" i="65" s="1"/>
  <c r="X592" i="65"/>
  <c r="AB592" i="65" s="1"/>
  <c r="AD592" i="65" s="1"/>
  <c r="AA592" i="65" s="1"/>
  <c r="X591" i="65"/>
  <c r="AB591" i="65" s="1"/>
  <c r="AD591" i="65" s="1"/>
  <c r="AA591" i="65" s="1"/>
  <c r="X590" i="65"/>
  <c r="AB590" i="65" s="1"/>
  <c r="AD590" i="65" s="1"/>
  <c r="AA590" i="65" s="1"/>
  <c r="X589" i="65"/>
  <c r="AB589" i="65" s="1"/>
  <c r="AD589" i="65" s="1"/>
  <c r="AA589" i="65" s="1"/>
  <c r="X588" i="65"/>
  <c r="AB588" i="65" s="1"/>
  <c r="AD588" i="65" s="1"/>
  <c r="AA588" i="65" s="1"/>
  <c r="X587" i="65"/>
  <c r="AB587" i="65" s="1"/>
  <c r="AD587" i="65" s="1"/>
  <c r="AA587" i="65" s="1"/>
  <c r="X586" i="65"/>
  <c r="AB586" i="65" s="1"/>
  <c r="AD586" i="65" s="1"/>
  <c r="AA586" i="65" s="1"/>
  <c r="X585" i="65"/>
  <c r="AB585" i="65" s="1"/>
  <c r="AD585" i="65" s="1"/>
  <c r="AA585" i="65" s="1"/>
  <c r="X584" i="65"/>
  <c r="AB584" i="65" s="1"/>
  <c r="AD584" i="65" s="1"/>
  <c r="AA584" i="65" s="1"/>
  <c r="X583" i="65"/>
  <c r="AB583" i="65" s="1"/>
  <c r="AD583" i="65" s="1"/>
  <c r="AA583" i="65" s="1"/>
  <c r="X582" i="65"/>
  <c r="AB582" i="65" s="1"/>
  <c r="AD582" i="65" s="1"/>
  <c r="AA582" i="65" s="1"/>
  <c r="X581" i="65"/>
  <c r="AB581" i="65" s="1"/>
  <c r="AD581" i="65" s="1"/>
  <c r="AA581" i="65" s="1"/>
  <c r="X580" i="65"/>
  <c r="AB580" i="65" s="1"/>
  <c r="AD580" i="65" s="1"/>
  <c r="AA580" i="65" s="1"/>
  <c r="X579" i="65"/>
  <c r="AB579" i="65" s="1"/>
  <c r="AD579" i="65" s="1"/>
  <c r="AA579" i="65" s="1"/>
  <c r="X578" i="65"/>
  <c r="AB578" i="65" s="1"/>
  <c r="AD578" i="65" s="1"/>
  <c r="AA578" i="65" s="1"/>
  <c r="X577" i="65"/>
  <c r="AB577" i="65" s="1"/>
  <c r="AD577" i="65" s="1"/>
  <c r="AA577" i="65" s="1"/>
  <c r="X576" i="65"/>
  <c r="AB576" i="65" s="1"/>
  <c r="AD576" i="65" s="1"/>
  <c r="AA576" i="65" s="1"/>
  <c r="X575" i="65"/>
  <c r="AB575" i="65" s="1"/>
  <c r="AD575" i="65" s="1"/>
  <c r="AA575" i="65" s="1"/>
  <c r="X574" i="65"/>
  <c r="AB574" i="65" s="1"/>
  <c r="AD574" i="65" s="1"/>
  <c r="AA574" i="65" s="1"/>
  <c r="X573" i="65"/>
  <c r="AB573" i="65" s="1"/>
  <c r="AD573" i="65" s="1"/>
  <c r="AA573" i="65" s="1"/>
  <c r="X572" i="65"/>
  <c r="AB572" i="65" s="1"/>
  <c r="AD572" i="65" s="1"/>
  <c r="AA572" i="65" s="1"/>
  <c r="X571" i="65"/>
  <c r="AB571" i="65" s="1"/>
  <c r="AD571" i="65" s="1"/>
  <c r="AA571" i="65" s="1"/>
  <c r="X570" i="65"/>
  <c r="AB570" i="65" s="1"/>
  <c r="AD570" i="65" s="1"/>
  <c r="AA570" i="65" s="1"/>
  <c r="X569" i="65"/>
  <c r="AB569" i="65" s="1"/>
  <c r="AD569" i="65" s="1"/>
  <c r="AA569" i="65" s="1"/>
  <c r="X568" i="65"/>
  <c r="AB568" i="65" s="1"/>
  <c r="AD568" i="65" s="1"/>
  <c r="AA568" i="65" s="1"/>
  <c r="X567" i="65"/>
  <c r="AB567" i="65" s="1"/>
  <c r="AD567" i="65" s="1"/>
  <c r="AA567" i="65" s="1"/>
  <c r="X566" i="65"/>
  <c r="AB566" i="65" s="1"/>
  <c r="AD566" i="65" s="1"/>
  <c r="AA566" i="65" s="1"/>
  <c r="X565" i="65"/>
  <c r="AB565" i="65" s="1"/>
  <c r="AD565" i="65" s="1"/>
  <c r="AA565" i="65" s="1"/>
  <c r="X564" i="65"/>
  <c r="AB564" i="65" s="1"/>
  <c r="AD564" i="65" s="1"/>
  <c r="AA564" i="65" s="1"/>
  <c r="X563" i="65"/>
  <c r="AB563" i="65" s="1"/>
  <c r="AD563" i="65" s="1"/>
  <c r="AA563" i="65" s="1"/>
  <c r="X562" i="65"/>
  <c r="AB562" i="65" s="1"/>
  <c r="AD562" i="65" s="1"/>
  <c r="AA562" i="65" s="1"/>
  <c r="X561" i="65"/>
  <c r="AB561" i="65" s="1"/>
  <c r="AD561" i="65" s="1"/>
  <c r="AA561" i="65" s="1"/>
  <c r="X560" i="65"/>
  <c r="AB560" i="65" s="1"/>
  <c r="AD560" i="65" s="1"/>
  <c r="AA560" i="65" s="1"/>
  <c r="X559" i="65"/>
  <c r="AB559" i="65" s="1"/>
  <c r="AD559" i="65" s="1"/>
  <c r="AA559" i="65" s="1"/>
  <c r="X558" i="65"/>
  <c r="AB558" i="65" s="1"/>
  <c r="AD558" i="65" s="1"/>
  <c r="AA558" i="65" s="1"/>
  <c r="X557" i="65"/>
  <c r="AB557" i="65" s="1"/>
  <c r="AD557" i="65" s="1"/>
  <c r="AA557" i="65" s="1"/>
  <c r="X556" i="65"/>
  <c r="AB556" i="65" s="1"/>
  <c r="AD556" i="65" s="1"/>
  <c r="AA556" i="65" s="1"/>
  <c r="X555" i="65"/>
  <c r="AB555" i="65" s="1"/>
  <c r="AD555" i="65" s="1"/>
  <c r="AA555" i="65" s="1"/>
  <c r="X554" i="65"/>
  <c r="AB554" i="65" s="1"/>
  <c r="AD554" i="65" s="1"/>
  <c r="AA554" i="65" s="1"/>
  <c r="X553" i="65"/>
  <c r="AB553" i="65" s="1"/>
  <c r="AD553" i="65" s="1"/>
  <c r="AA553" i="65" s="1"/>
  <c r="X552" i="65"/>
  <c r="AB552" i="65" s="1"/>
  <c r="AD552" i="65" s="1"/>
  <c r="AA552" i="65" s="1"/>
  <c r="X551" i="65"/>
  <c r="AB551" i="65" s="1"/>
  <c r="AD551" i="65" s="1"/>
  <c r="AA551" i="65" s="1"/>
  <c r="X550" i="65"/>
  <c r="AB550" i="65" s="1"/>
  <c r="AD550" i="65" s="1"/>
  <c r="AA550" i="65" s="1"/>
  <c r="X549" i="65"/>
  <c r="AB549" i="65" s="1"/>
  <c r="AD549" i="65" s="1"/>
  <c r="AA549" i="65" s="1"/>
  <c r="X548" i="65"/>
  <c r="AB548" i="65" s="1"/>
  <c r="AD548" i="65" s="1"/>
  <c r="AA548" i="65" s="1"/>
  <c r="X547" i="65"/>
  <c r="AB547" i="65" s="1"/>
  <c r="AD547" i="65" s="1"/>
  <c r="AA547" i="65" s="1"/>
  <c r="X546" i="65"/>
  <c r="AB546" i="65" s="1"/>
  <c r="AD546" i="65" s="1"/>
  <c r="AA546" i="65" s="1"/>
  <c r="X545" i="65"/>
  <c r="AB545" i="65" s="1"/>
  <c r="AD545" i="65" s="1"/>
  <c r="AA545" i="65" s="1"/>
  <c r="X544" i="65"/>
  <c r="AB544" i="65" s="1"/>
  <c r="AD544" i="65" s="1"/>
  <c r="AA544" i="65" s="1"/>
  <c r="X543" i="65"/>
  <c r="AB543" i="65" s="1"/>
  <c r="AD543" i="65" s="1"/>
  <c r="AA543" i="65" s="1"/>
  <c r="X542" i="65"/>
  <c r="AB542" i="65" s="1"/>
  <c r="AD542" i="65" s="1"/>
  <c r="AA542" i="65" s="1"/>
  <c r="X541" i="65"/>
  <c r="AB541" i="65" s="1"/>
  <c r="AD541" i="65" s="1"/>
  <c r="AA541" i="65" s="1"/>
  <c r="X540" i="65"/>
  <c r="AB540" i="65" s="1"/>
  <c r="AD540" i="65" s="1"/>
  <c r="AA540" i="65" s="1"/>
  <c r="X539" i="65"/>
  <c r="AB539" i="65" s="1"/>
  <c r="AD539" i="65" s="1"/>
  <c r="AA539" i="65" s="1"/>
  <c r="X538" i="65"/>
  <c r="AB538" i="65" s="1"/>
  <c r="AD538" i="65" s="1"/>
  <c r="AA538" i="65" s="1"/>
  <c r="X537" i="65"/>
  <c r="AB537" i="65" s="1"/>
  <c r="AD537" i="65" s="1"/>
  <c r="AA537" i="65" s="1"/>
  <c r="X536" i="65"/>
  <c r="AB536" i="65" s="1"/>
  <c r="AD536" i="65" s="1"/>
  <c r="AA536" i="65" s="1"/>
  <c r="X535" i="65"/>
  <c r="AB535" i="65" s="1"/>
  <c r="AD535" i="65" s="1"/>
  <c r="AA535" i="65" s="1"/>
  <c r="X534" i="65"/>
  <c r="AB534" i="65" s="1"/>
  <c r="AD534" i="65" s="1"/>
  <c r="AA534" i="65" s="1"/>
  <c r="X533" i="65"/>
  <c r="AB533" i="65" s="1"/>
  <c r="AD533" i="65" s="1"/>
  <c r="AA533" i="65" s="1"/>
  <c r="X532" i="65"/>
  <c r="AB532" i="65" s="1"/>
  <c r="AD532" i="65" s="1"/>
  <c r="AA532" i="65" s="1"/>
  <c r="X531" i="65"/>
  <c r="AB531" i="65" s="1"/>
  <c r="AD531" i="65" s="1"/>
  <c r="AA531" i="65" s="1"/>
  <c r="X530" i="65"/>
  <c r="AB530" i="65" s="1"/>
  <c r="AD530" i="65" s="1"/>
  <c r="AA530" i="65" s="1"/>
  <c r="X529" i="65"/>
  <c r="AB529" i="65" s="1"/>
  <c r="AD529" i="65" s="1"/>
  <c r="AA529" i="65" s="1"/>
  <c r="X528" i="65"/>
  <c r="AB528" i="65" s="1"/>
  <c r="AD528" i="65" s="1"/>
  <c r="AA528" i="65" s="1"/>
  <c r="X527" i="65"/>
  <c r="AB527" i="65" s="1"/>
  <c r="AD527" i="65" s="1"/>
  <c r="AA527" i="65" s="1"/>
  <c r="X526" i="65"/>
  <c r="AB526" i="65" s="1"/>
  <c r="AD526" i="65" s="1"/>
  <c r="AA526" i="65" s="1"/>
  <c r="X525" i="65"/>
  <c r="AB525" i="65" s="1"/>
  <c r="AD525" i="65" s="1"/>
  <c r="AA525" i="65" s="1"/>
  <c r="X524" i="65"/>
  <c r="AB524" i="65" s="1"/>
  <c r="AD524" i="65" s="1"/>
  <c r="AA524" i="65" s="1"/>
  <c r="X523" i="65"/>
  <c r="AB523" i="65" s="1"/>
  <c r="AD523" i="65" s="1"/>
  <c r="AA523" i="65" s="1"/>
  <c r="X522" i="65"/>
  <c r="AB522" i="65" s="1"/>
  <c r="AD522" i="65" s="1"/>
  <c r="AA522" i="65" s="1"/>
  <c r="X521" i="65"/>
  <c r="AB521" i="65" s="1"/>
  <c r="AD521" i="65" s="1"/>
  <c r="AA521" i="65" s="1"/>
  <c r="X520" i="65"/>
  <c r="AB520" i="65" s="1"/>
  <c r="AD520" i="65" s="1"/>
  <c r="AA520" i="65" s="1"/>
  <c r="X519" i="65"/>
  <c r="AB519" i="65" s="1"/>
  <c r="AD519" i="65" s="1"/>
  <c r="AA519" i="65" s="1"/>
  <c r="X518" i="65"/>
  <c r="AB518" i="65" s="1"/>
  <c r="AD518" i="65" s="1"/>
  <c r="AA518" i="65" s="1"/>
  <c r="X517" i="65"/>
  <c r="AB517" i="65" s="1"/>
  <c r="AD517" i="65" s="1"/>
  <c r="AA517" i="65" s="1"/>
  <c r="X516" i="65"/>
  <c r="AB516" i="65" s="1"/>
  <c r="AD516" i="65" s="1"/>
  <c r="AA516" i="65" s="1"/>
  <c r="X515" i="65"/>
  <c r="AB515" i="65" s="1"/>
  <c r="AD515" i="65" s="1"/>
  <c r="AA515" i="65" s="1"/>
  <c r="X514" i="65"/>
  <c r="AB514" i="65" s="1"/>
  <c r="AD514" i="65" s="1"/>
  <c r="AA514" i="65" s="1"/>
  <c r="X513" i="65"/>
  <c r="AB513" i="65" s="1"/>
  <c r="AD513" i="65" s="1"/>
  <c r="AA513" i="65" s="1"/>
  <c r="X512" i="65"/>
  <c r="AB512" i="65" s="1"/>
  <c r="AD512" i="65" s="1"/>
  <c r="AA512" i="65" s="1"/>
  <c r="X511" i="65"/>
  <c r="AB511" i="65" s="1"/>
  <c r="AD511" i="65" s="1"/>
  <c r="AA511" i="65" s="1"/>
  <c r="X510" i="65"/>
  <c r="AB510" i="65" s="1"/>
  <c r="AD510" i="65" s="1"/>
  <c r="AA510" i="65" s="1"/>
  <c r="X509" i="65"/>
  <c r="AB509" i="65" s="1"/>
  <c r="AD509" i="65" s="1"/>
  <c r="AA509" i="65" s="1"/>
  <c r="X508" i="65"/>
  <c r="AB508" i="65" s="1"/>
  <c r="AD508" i="65" s="1"/>
  <c r="AA508" i="65" s="1"/>
  <c r="X507" i="65"/>
  <c r="AB507" i="65" s="1"/>
  <c r="AD507" i="65" s="1"/>
  <c r="AA507" i="65" s="1"/>
  <c r="X506" i="65"/>
  <c r="AB506" i="65" s="1"/>
  <c r="AD506" i="65" s="1"/>
  <c r="AA506" i="65" s="1"/>
  <c r="X505" i="65"/>
  <c r="AB505" i="65" s="1"/>
  <c r="AD505" i="65" s="1"/>
  <c r="AA505" i="65" s="1"/>
  <c r="X504" i="65"/>
  <c r="AB504" i="65" s="1"/>
  <c r="AD504" i="65" s="1"/>
  <c r="AA504" i="65" s="1"/>
  <c r="X503" i="65"/>
  <c r="AB503" i="65" s="1"/>
  <c r="AD503" i="65" s="1"/>
  <c r="AA503" i="65" s="1"/>
  <c r="X502" i="65"/>
  <c r="AB502" i="65" s="1"/>
  <c r="AD502" i="65" s="1"/>
  <c r="AA502" i="65" s="1"/>
  <c r="X501" i="65"/>
  <c r="AB501" i="65" s="1"/>
  <c r="AD501" i="65" s="1"/>
  <c r="AA501" i="65" s="1"/>
  <c r="X500" i="65"/>
  <c r="AB500" i="65" s="1"/>
  <c r="AD500" i="65" s="1"/>
  <c r="AA500" i="65" s="1"/>
  <c r="X499" i="65"/>
  <c r="AB499" i="65" s="1"/>
  <c r="AD499" i="65" s="1"/>
  <c r="AA499" i="65" s="1"/>
  <c r="X498" i="65"/>
  <c r="AB498" i="65" s="1"/>
  <c r="AD498" i="65" s="1"/>
  <c r="AA498" i="65" s="1"/>
  <c r="X497" i="65"/>
  <c r="AB497" i="65" s="1"/>
  <c r="AD497" i="65" s="1"/>
  <c r="AA497" i="65" s="1"/>
  <c r="X496" i="65"/>
  <c r="AB496" i="65" s="1"/>
  <c r="AD496" i="65" s="1"/>
  <c r="AA496" i="65" s="1"/>
  <c r="X495" i="65"/>
  <c r="AB495" i="65" s="1"/>
  <c r="AD495" i="65" s="1"/>
  <c r="AA495" i="65" s="1"/>
  <c r="X494" i="65"/>
  <c r="AB494" i="65" s="1"/>
  <c r="AD494" i="65" s="1"/>
  <c r="AA494" i="65" s="1"/>
  <c r="X493" i="65"/>
  <c r="AB493" i="65" s="1"/>
  <c r="AD493" i="65" s="1"/>
  <c r="AA493" i="65" s="1"/>
  <c r="X492" i="65"/>
  <c r="AB492" i="65" s="1"/>
  <c r="AD492" i="65" s="1"/>
  <c r="AA492" i="65" s="1"/>
  <c r="X491" i="65"/>
  <c r="AB491" i="65" s="1"/>
  <c r="AD491" i="65" s="1"/>
  <c r="AA491" i="65" s="1"/>
  <c r="X490" i="65"/>
  <c r="AB490" i="65" s="1"/>
  <c r="AD490" i="65" s="1"/>
  <c r="AA490" i="65" s="1"/>
  <c r="X489" i="65"/>
  <c r="AB489" i="65" s="1"/>
  <c r="AD489" i="65" s="1"/>
  <c r="AA489" i="65" s="1"/>
  <c r="X488" i="65"/>
  <c r="AB488" i="65" s="1"/>
  <c r="AD488" i="65" s="1"/>
  <c r="AA488" i="65" s="1"/>
  <c r="X487" i="65"/>
  <c r="AB487" i="65" s="1"/>
  <c r="AD487" i="65" s="1"/>
  <c r="AA487" i="65" s="1"/>
  <c r="X486" i="65"/>
  <c r="AB486" i="65" s="1"/>
  <c r="AD486" i="65" s="1"/>
  <c r="AA486" i="65" s="1"/>
  <c r="X485" i="65"/>
  <c r="AB485" i="65" s="1"/>
  <c r="AD485" i="65" s="1"/>
  <c r="AA485" i="65" s="1"/>
  <c r="X484" i="65"/>
  <c r="AB484" i="65" s="1"/>
  <c r="AD484" i="65" s="1"/>
  <c r="AA484" i="65" s="1"/>
  <c r="X483" i="65"/>
  <c r="AB483" i="65" s="1"/>
  <c r="AD483" i="65" s="1"/>
  <c r="AA483" i="65" s="1"/>
  <c r="X482" i="65"/>
  <c r="AB482" i="65" s="1"/>
  <c r="AD482" i="65" s="1"/>
  <c r="AA482" i="65" s="1"/>
  <c r="X481" i="65"/>
  <c r="AB481" i="65" s="1"/>
  <c r="AD481" i="65" s="1"/>
  <c r="AA481" i="65" s="1"/>
  <c r="X480" i="65"/>
  <c r="AB480" i="65" s="1"/>
  <c r="AD480" i="65" s="1"/>
  <c r="AA480" i="65" s="1"/>
  <c r="X479" i="65"/>
  <c r="AB479" i="65" s="1"/>
  <c r="AD479" i="65" s="1"/>
  <c r="AA479" i="65" s="1"/>
  <c r="X478" i="65"/>
  <c r="AB478" i="65" s="1"/>
  <c r="AD478" i="65" s="1"/>
  <c r="AA478" i="65" s="1"/>
  <c r="X477" i="65"/>
  <c r="AB477" i="65" s="1"/>
  <c r="AD477" i="65" s="1"/>
  <c r="AA477" i="65" s="1"/>
  <c r="X476" i="65"/>
  <c r="AB476" i="65" s="1"/>
  <c r="AD476" i="65" s="1"/>
  <c r="AA476" i="65" s="1"/>
  <c r="X475" i="65"/>
  <c r="AB475" i="65" s="1"/>
  <c r="AD475" i="65" s="1"/>
  <c r="AA475" i="65" s="1"/>
  <c r="X474" i="65"/>
  <c r="AB474" i="65" s="1"/>
  <c r="AD474" i="65" s="1"/>
  <c r="AA474" i="65" s="1"/>
  <c r="X473" i="65"/>
  <c r="AB473" i="65" s="1"/>
  <c r="AD473" i="65" s="1"/>
  <c r="AA473" i="65" s="1"/>
  <c r="X472" i="65"/>
  <c r="AB472" i="65" s="1"/>
  <c r="AD472" i="65" s="1"/>
  <c r="AA472" i="65" s="1"/>
  <c r="X471" i="65"/>
  <c r="AB471" i="65" s="1"/>
  <c r="AD471" i="65" s="1"/>
  <c r="AA471" i="65" s="1"/>
  <c r="X470" i="65"/>
  <c r="AB470" i="65" s="1"/>
  <c r="AD470" i="65" s="1"/>
  <c r="AA470" i="65" s="1"/>
  <c r="X469" i="65"/>
  <c r="AB469" i="65" s="1"/>
  <c r="AD469" i="65" s="1"/>
  <c r="AA469" i="65" s="1"/>
  <c r="X468" i="65"/>
  <c r="AB468" i="65" s="1"/>
  <c r="AD468" i="65" s="1"/>
  <c r="AA468" i="65" s="1"/>
  <c r="X467" i="65"/>
  <c r="AB467" i="65" s="1"/>
  <c r="AD467" i="65" s="1"/>
  <c r="AA467" i="65" s="1"/>
  <c r="X466" i="65"/>
  <c r="AB466" i="65" s="1"/>
  <c r="AD466" i="65" s="1"/>
  <c r="AA466" i="65" s="1"/>
  <c r="X465" i="65"/>
  <c r="AB465" i="65" s="1"/>
  <c r="AD465" i="65" s="1"/>
  <c r="AA465" i="65" s="1"/>
  <c r="X464" i="65"/>
  <c r="AB464" i="65" s="1"/>
  <c r="AD464" i="65" s="1"/>
  <c r="AA464" i="65" s="1"/>
  <c r="X463" i="65"/>
  <c r="AB463" i="65" s="1"/>
  <c r="AD463" i="65" s="1"/>
  <c r="AA463" i="65" s="1"/>
  <c r="X462" i="65"/>
  <c r="AB462" i="65" s="1"/>
  <c r="AD462" i="65" s="1"/>
  <c r="AA462" i="65" s="1"/>
  <c r="X461" i="65"/>
  <c r="AB461" i="65" s="1"/>
  <c r="AD461" i="65" s="1"/>
  <c r="AA461" i="65" s="1"/>
  <c r="X460" i="65"/>
  <c r="AB460" i="65" s="1"/>
  <c r="AD460" i="65" s="1"/>
  <c r="AA460" i="65" s="1"/>
  <c r="X459" i="65"/>
  <c r="AB459" i="65" s="1"/>
  <c r="AD459" i="65" s="1"/>
  <c r="AA459" i="65" s="1"/>
  <c r="X458" i="65"/>
  <c r="AB458" i="65" s="1"/>
  <c r="AD458" i="65" s="1"/>
  <c r="AA458" i="65" s="1"/>
  <c r="X457" i="65"/>
  <c r="AB457" i="65" s="1"/>
  <c r="AD457" i="65" s="1"/>
  <c r="AA457" i="65" s="1"/>
  <c r="X456" i="65"/>
  <c r="AB456" i="65" s="1"/>
  <c r="AD456" i="65" s="1"/>
  <c r="AA456" i="65" s="1"/>
  <c r="X455" i="65"/>
  <c r="AB455" i="65" s="1"/>
  <c r="AD455" i="65" s="1"/>
  <c r="AA455" i="65" s="1"/>
  <c r="X454" i="65"/>
  <c r="AB454" i="65" s="1"/>
  <c r="AD454" i="65" s="1"/>
  <c r="AA454" i="65" s="1"/>
  <c r="X453" i="65"/>
  <c r="AB453" i="65" s="1"/>
  <c r="AD453" i="65" s="1"/>
  <c r="AA453" i="65" s="1"/>
  <c r="X452" i="65"/>
  <c r="AB452" i="65" s="1"/>
  <c r="AD452" i="65" s="1"/>
  <c r="AA452" i="65" s="1"/>
  <c r="X451" i="65"/>
  <c r="AB451" i="65" s="1"/>
  <c r="AD451" i="65" s="1"/>
  <c r="AA451" i="65" s="1"/>
  <c r="X450" i="65"/>
  <c r="AB450" i="65" s="1"/>
  <c r="AD450" i="65" s="1"/>
  <c r="AA450" i="65" s="1"/>
  <c r="X449" i="65"/>
  <c r="AB449" i="65" s="1"/>
  <c r="AD449" i="65" s="1"/>
  <c r="AA449" i="65" s="1"/>
  <c r="X448" i="65"/>
  <c r="AB448" i="65" s="1"/>
  <c r="AD448" i="65" s="1"/>
  <c r="AA448" i="65" s="1"/>
  <c r="X447" i="65"/>
  <c r="AB447" i="65" s="1"/>
  <c r="AD447" i="65" s="1"/>
  <c r="AA447" i="65" s="1"/>
  <c r="X446" i="65"/>
  <c r="AB446" i="65" s="1"/>
  <c r="AD446" i="65" s="1"/>
  <c r="AA446" i="65" s="1"/>
  <c r="X445" i="65"/>
  <c r="AB445" i="65" s="1"/>
  <c r="AD445" i="65" s="1"/>
  <c r="AA445" i="65" s="1"/>
  <c r="X444" i="65"/>
  <c r="AB444" i="65" s="1"/>
  <c r="AD444" i="65" s="1"/>
  <c r="AA444" i="65" s="1"/>
  <c r="X443" i="65"/>
  <c r="AB443" i="65" s="1"/>
  <c r="AD443" i="65" s="1"/>
  <c r="AA443" i="65" s="1"/>
  <c r="X442" i="65"/>
  <c r="AB442" i="65" s="1"/>
  <c r="AD442" i="65" s="1"/>
  <c r="AA442" i="65" s="1"/>
  <c r="X441" i="65"/>
  <c r="AB441" i="65" s="1"/>
  <c r="AD441" i="65" s="1"/>
  <c r="AA441" i="65" s="1"/>
  <c r="X440" i="65"/>
  <c r="AB440" i="65" s="1"/>
  <c r="AD440" i="65" s="1"/>
  <c r="AA440" i="65" s="1"/>
  <c r="X439" i="65"/>
  <c r="AB439" i="65" s="1"/>
  <c r="AD439" i="65" s="1"/>
  <c r="AA439" i="65" s="1"/>
  <c r="X438" i="65"/>
  <c r="AB438" i="65" s="1"/>
  <c r="AD438" i="65" s="1"/>
  <c r="AA438" i="65" s="1"/>
  <c r="X437" i="65"/>
  <c r="AB437" i="65" s="1"/>
  <c r="AD437" i="65" s="1"/>
  <c r="AA437" i="65" s="1"/>
  <c r="X436" i="65"/>
  <c r="AB436" i="65" s="1"/>
  <c r="AD436" i="65" s="1"/>
  <c r="AA436" i="65" s="1"/>
  <c r="X435" i="65"/>
  <c r="AB435" i="65" s="1"/>
  <c r="AD435" i="65" s="1"/>
  <c r="AA435" i="65" s="1"/>
  <c r="X434" i="65"/>
  <c r="AB434" i="65" s="1"/>
  <c r="AD434" i="65" s="1"/>
  <c r="AA434" i="65" s="1"/>
  <c r="X433" i="65"/>
  <c r="AB433" i="65" s="1"/>
  <c r="AD433" i="65" s="1"/>
  <c r="AA433" i="65" s="1"/>
  <c r="X432" i="65"/>
  <c r="AB432" i="65" s="1"/>
  <c r="AD432" i="65" s="1"/>
  <c r="AA432" i="65" s="1"/>
  <c r="X431" i="65"/>
  <c r="AB431" i="65" s="1"/>
  <c r="AD431" i="65" s="1"/>
  <c r="AA431" i="65" s="1"/>
  <c r="X430" i="65"/>
  <c r="AB430" i="65" s="1"/>
  <c r="AD430" i="65" s="1"/>
  <c r="AA430" i="65" s="1"/>
  <c r="X429" i="65"/>
  <c r="AB429" i="65" s="1"/>
  <c r="AD429" i="65" s="1"/>
  <c r="AA429" i="65" s="1"/>
  <c r="X428" i="65"/>
  <c r="AB428" i="65" s="1"/>
  <c r="AD428" i="65" s="1"/>
  <c r="AA428" i="65" s="1"/>
  <c r="X427" i="65"/>
  <c r="AB427" i="65" s="1"/>
  <c r="AD427" i="65" s="1"/>
  <c r="AA427" i="65" s="1"/>
  <c r="X426" i="65"/>
  <c r="AB426" i="65" s="1"/>
  <c r="AD426" i="65" s="1"/>
  <c r="AA426" i="65" s="1"/>
  <c r="X425" i="65"/>
  <c r="AB425" i="65" s="1"/>
  <c r="AD425" i="65" s="1"/>
  <c r="AA425" i="65" s="1"/>
  <c r="X424" i="65"/>
  <c r="AB424" i="65" s="1"/>
  <c r="AD424" i="65" s="1"/>
  <c r="AA424" i="65" s="1"/>
  <c r="X423" i="65"/>
  <c r="AB423" i="65" s="1"/>
  <c r="AD423" i="65" s="1"/>
  <c r="AA423" i="65" s="1"/>
  <c r="X422" i="65"/>
  <c r="AB422" i="65" s="1"/>
  <c r="AD422" i="65" s="1"/>
  <c r="AA422" i="65" s="1"/>
  <c r="X421" i="65"/>
  <c r="AB421" i="65" s="1"/>
  <c r="AD421" i="65" s="1"/>
  <c r="AA421" i="65" s="1"/>
  <c r="X420" i="65"/>
  <c r="AB420" i="65" s="1"/>
  <c r="AD420" i="65" s="1"/>
  <c r="AA420" i="65" s="1"/>
  <c r="X419" i="65"/>
  <c r="AB419" i="65" s="1"/>
  <c r="AD419" i="65" s="1"/>
  <c r="AA419" i="65" s="1"/>
  <c r="X418" i="65"/>
  <c r="AB418" i="65" s="1"/>
  <c r="AD418" i="65" s="1"/>
  <c r="AA418" i="65" s="1"/>
  <c r="X417" i="65"/>
  <c r="AB417" i="65" s="1"/>
  <c r="AD417" i="65" s="1"/>
  <c r="AA417" i="65" s="1"/>
  <c r="X416" i="65"/>
  <c r="AB416" i="65" s="1"/>
  <c r="AD416" i="65" s="1"/>
  <c r="AA416" i="65" s="1"/>
  <c r="X415" i="65"/>
  <c r="AB415" i="65" s="1"/>
  <c r="AD415" i="65" s="1"/>
  <c r="AA415" i="65" s="1"/>
  <c r="X414" i="65"/>
  <c r="AB414" i="65" s="1"/>
  <c r="AD414" i="65" s="1"/>
  <c r="AA414" i="65" s="1"/>
  <c r="X413" i="65"/>
  <c r="AB413" i="65" s="1"/>
  <c r="AD413" i="65" s="1"/>
  <c r="AA413" i="65" s="1"/>
  <c r="X412" i="65"/>
  <c r="AB412" i="65" s="1"/>
  <c r="AD412" i="65" s="1"/>
  <c r="AA412" i="65" s="1"/>
  <c r="X411" i="65"/>
  <c r="AB411" i="65" s="1"/>
  <c r="AD411" i="65" s="1"/>
  <c r="AA411" i="65" s="1"/>
  <c r="X410" i="65"/>
  <c r="AB410" i="65" s="1"/>
  <c r="AD410" i="65" s="1"/>
  <c r="AA410" i="65" s="1"/>
  <c r="X409" i="65"/>
  <c r="AB409" i="65" s="1"/>
  <c r="AD409" i="65" s="1"/>
  <c r="AA409" i="65" s="1"/>
  <c r="X408" i="65"/>
  <c r="AB408" i="65" s="1"/>
  <c r="AD408" i="65" s="1"/>
  <c r="AA408" i="65" s="1"/>
  <c r="X407" i="65"/>
  <c r="AB407" i="65" s="1"/>
  <c r="AD407" i="65" s="1"/>
  <c r="AA407" i="65" s="1"/>
  <c r="X406" i="65"/>
  <c r="AB406" i="65" s="1"/>
  <c r="AD406" i="65" s="1"/>
  <c r="AA406" i="65" s="1"/>
  <c r="X405" i="65"/>
  <c r="AB405" i="65" s="1"/>
  <c r="AD405" i="65" s="1"/>
  <c r="AA405" i="65" s="1"/>
  <c r="X404" i="65"/>
  <c r="AB404" i="65" s="1"/>
  <c r="AD404" i="65" s="1"/>
  <c r="AA404" i="65" s="1"/>
  <c r="X403" i="65"/>
  <c r="AB403" i="65" s="1"/>
  <c r="AD403" i="65" s="1"/>
  <c r="AA403" i="65" s="1"/>
  <c r="X402" i="65"/>
  <c r="AB402" i="65" s="1"/>
  <c r="AD402" i="65" s="1"/>
  <c r="AA402" i="65" s="1"/>
  <c r="X401" i="65"/>
  <c r="AB401" i="65" s="1"/>
  <c r="AD401" i="65" s="1"/>
  <c r="AA401" i="65" s="1"/>
  <c r="X400" i="65"/>
  <c r="AB400" i="65" s="1"/>
  <c r="AD400" i="65" s="1"/>
  <c r="AA400" i="65" s="1"/>
  <c r="X399" i="65"/>
  <c r="AB399" i="65" s="1"/>
  <c r="AD399" i="65" s="1"/>
  <c r="AA399" i="65" s="1"/>
  <c r="X398" i="65"/>
  <c r="AB398" i="65" s="1"/>
  <c r="AD398" i="65" s="1"/>
  <c r="AA398" i="65" s="1"/>
  <c r="X397" i="65"/>
  <c r="AB397" i="65" s="1"/>
  <c r="AD397" i="65" s="1"/>
  <c r="AA397" i="65" s="1"/>
  <c r="X396" i="65"/>
  <c r="AB396" i="65" s="1"/>
  <c r="AD396" i="65" s="1"/>
  <c r="AA396" i="65" s="1"/>
  <c r="X395" i="65"/>
  <c r="AB395" i="65" s="1"/>
  <c r="AD395" i="65" s="1"/>
  <c r="AA395" i="65" s="1"/>
  <c r="X394" i="65"/>
  <c r="AB394" i="65" s="1"/>
  <c r="AD394" i="65" s="1"/>
  <c r="AA394" i="65" s="1"/>
  <c r="X393" i="65"/>
  <c r="AB393" i="65" s="1"/>
  <c r="AD393" i="65" s="1"/>
  <c r="AA393" i="65" s="1"/>
  <c r="X392" i="65"/>
  <c r="AB392" i="65" s="1"/>
  <c r="AD392" i="65" s="1"/>
  <c r="AA392" i="65" s="1"/>
  <c r="X391" i="65"/>
  <c r="AB391" i="65" s="1"/>
  <c r="AD391" i="65" s="1"/>
  <c r="AA391" i="65" s="1"/>
  <c r="X390" i="65"/>
  <c r="AB390" i="65" s="1"/>
  <c r="AD390" i="65" s="1"/>
  <c r="AA390" i="65" s="1"/>
  <c r="X389" i="65"/>
  <c r="AB389" i="65" s="1"/>
  <c r="AD389" i="65" s="1"/>
  <c r="AA389" i="65" s="1"/>
  <c r="X388" i="65"/>
  <c r="AB388" i="65" s="1"/>
  <c r="AD388" i="65" s="1"/>
  <c r="AA388" i="65" s="1"/>
  <c r="X387" i="65"/>
  <c r="AB387" i="65" s="1"/>
  <c r="AD387" i="65" s="1"/>
  <c r="AA387" i="65" s="1"/>
  <c r="X386" i="65"/>
  <c r="AB386" i="65" s="1"/>
  <c r="AD386" i="65" s="1"/>
  <c r="AA386" i="65" s="1"/>
  <c r="X385" i="65"/>
  <c r="AB385" i="65" s="1"/>
  <c r="AD385" i="65" s="1"/>
  <c r="AA385" i="65" s="1"/>
  <c r="X384" i="65"/>
  <c r="AB384" i="65" s="1"/>
  <c r="AD384" i="65" s="1"/>
  <c r="AA384" i="65" s="1"/>
  <c r="X383" i="65"/>
  <c r="AB383" i="65" s="1"/>
  <c r="AD383" i="65" s="1"/>
  <c r="AA383" i="65" s="1"/>
  <c r="X382" i="65"/>
  <c r="AB382" i="65" s="1"/>
  <c r="AD382" i="65" s="1"/>
  <c r="AA382" i="65" s="1"/>
  <c r="X381" i="65"/>
  <c r="AB381" i="65" s="1"/>
  <c r="AD381" i="65" s="1"/>
  <c r="AA381" i="65" s="1"/>
  <c r="X380" i="65"/>
  <c r="AB380" i="65" s="1"/>
  <c r="AD380" i="65" s="1"/>
  <c r="AA380" i="65" s="1"/>
  <c r="X379" i="65"/>
  <c r="AB379" i="65" s="1"/>
  <c r="AD379" i="65" s="1"/>
  <c r="AA379" i="65" s="1"/>
  <c r="X378" i="65"/>
  <c r="AB378" i="65" s="1"/>
  <c r="AD378" i="65" s="1"/>
  <c r="AA378" i="65" s="1"/>
  <c r="X377" i="65"/>
  <c r="AB377" i="65" s="1"/>
  <c r="AD377" i="65" s="1"/>
  <c r="AA377" i="65" s="1"/>
  <c r="X376" i="65"/>
  <c r="AB376" i="65" s="1"/>
  <c r="AD376" i="65" s="1"/>
  <c r="AA376" i="65" s="1"/>
  <c r="X375" i="65"/>
  <c r="AB375" i="65" s="1"/>
  <c r="AD375" i="65" s="1"/>
  <c r="AA375" i="65" s="1"/>
  <c r="X374" i="65"/>
  <c r="AB374" i="65" s="1"/>
  <c r="AD374" i="65" s="1"/>
  <c r="AA374" i="65" s="1"/>
  <c r="X373" i="65"/>
  <c r="AB373" i="65" s="1"/>
  <c r="AD373" i="65" s="1"/>
  <c r="AA373" i="65" s="1"/>
  <c r="X372" i="65"/>
  <c r="AB372" i="65" s="1"/>
  <c r="AD372" i="65" s="1"/>
  <c r="AA372" i="65" s="1"/>
  <c r="X371" i="65"/>
  <c r="AB371" i="65" s="1"/>
  <c r="AD371" i="65" s="1"/>
  <c r="AA371" i="65" s="1"/>
  <c r="X370" i="65"/>
  <c r="AB370" i="65" s="1"/>
  <c r="AD370" i="65" s="1"/>
  <c r="AA370" i="65" s="1"/>
  <c r="X369" i="65"/>
  <c r="AB369" i="65" s="1"/>
  <c r="AD369" i="65" s="1"/>
  <c r="AA369" i="65" s="1"/>
  <c r="X368" i="65"/>
  <c r="AB368" i="65" s="1"/>
  <c r="AD368" i="65" s="1"/>
  <c r="AA368" i="65" s="1"/>
  <c r="X367" i="65"/>
  <c r="AB367" i="65" s="1"/>
  <c r="AD367" i="65" s="1"/>
  <c r="AA367" i="65" s="1"/>
  <c r="X366" i="65"/>
  <c r="AB366" i="65" s="1"/>
  <c r="AD366" i="65" s="1"/>
  <c r="AA366" i="65" s="1"/>
  <c r="X365" i="65"/>
  <c r="AB365" i="65" s="1"/>
  <c r="AD365" i="65" s="1"/>
  <c r="AA365" i="65" s="1"/>
  <c r="X364" i="65"/>
  <c r="AB364" i="65" s="1"/>
  <c r="AD364" i="65" s="1"/>
  <c r="AA364" i="65" s="1"/>
  <c r="X363" i="65"/>
  <c r="AB363" i="65" s="1"/>
  <c r="AD363" i="65" s="1"/>
  <c r="AA363" i="65" s="1"/>
  <c r="X362" i="65"/>
  <c r="AB362" i="65" s="1"/>
  <c r="AD362" i="65" s="1"/>
  <c r="AA362" i="65" s="1"/>
  <c r="X361" i="65"/>
  <c r="AB361" i="65" s="1"/>
  <c r="AD361" i="65" s="1"/>
  <c r="AA361" i="65" s="1"/>
  <c r="X360" i="65"/>
  <c r="AB360" i="65" s="1"/>
  <c r="AD360" i="65" s="1"/>
  <c r="AA360" i="65" s="1"/>
  <c r="X359" i="65"/>
  <c r="AB359" i="65" s="1"/>
  <c r="AD359" i="65" s="1"/>
  <c r="AA359" i="65" s="1"/>
  <c r="X358" i="65"/>
  <c r="AB358" i="65" s="1"/>
  <c r="AD358" i="65" s="1"/>
  <c r="AA358" i="65" s="1"/>
  <c r="X357" i="65"/>
  <c r="AB357" i="65" s="1"/>
  <c r="AD357" i="65" s="1"/>
  <c r="AA357" i="65" s="1"/>
  <c r="X356" i="65"/>
  <c r="AB356" i="65" s="1"/>
  <c r="AD356" i="65" s="1"/>
  <c r="AA356" i="65" s="1"/>
  <c r="X355" i="65"/>
  <c r="AB355" i="65" s="1"/>
  <c r="AD355" i="65" s="1"/>
  <c r="AA355" i="65" s="1"/>
  <c r="X354" i="65"/>
  <c r="AB354" i="65" s="1"/>
  <c r="AD354" i="65" s="1"/>
  <c r="AA354" i="65" s="1"/>
  <c r="X353" i="65"/>
  <c r="AB353" i="65" s="1"/>
  <c r="AD353" i="65" s="1"/>
  <c r="AA353" i="65" s="1"/>
  <c r="X352" i="65"/>
  <c r="AB352" i="65" s="1"/>
  <c r="AD352" i="65" s="1"/>
  <c r="AA352" i="65" s="1"/>
  <c r="X351" i="65"/>
  <c r="AB351" i="65" s="1"/>
  <c r="AD351" i="65" s="1"/>
  <c r="AA351" i="65" s="1"/>
  <c r="X350" i="65"/>
  <c r="AB350" i="65" s="1"/>
  <c r="AD350" i="65" s="1"/>
  <c r="AA350" i="65" s="1"/>
  <c r="X349" i="65"/>
  <c r="AB349" i="65" s="1"/>
  <c r="AD349" i="65" s="1"/>
  <c r="AA349" i="65" s="1"/>
  <c r="X348" i="65"/>
  <c r="AB348" i="65" s="1"/>
  <c r="AD348" i="65" s="1"/>
  <c r="AA348" i="65" s="1"/>
  <c r="X347" i="65"/>
  <c r="AB347" i="65" s="1"/>
  <c r="AD347" i="65" s="1"/>
  <c r="AA347" i="65" s="1"/>
  <c r="X346" i="65"/>
  <c r="AB346" i="65" s="1"/>
  <c r="AD346" i="65" s="1"/>
  <c r="AA346" i="65" s="1"/>
  <c r="X345" i="65"/>
  <c r="AB345" i="65" s="1"/>
  <c r="AD345" i="65" s="1"/>
  <c r="AA345" i="65" s="1"/>
  <c r="X344" i="65"/>
  <c r="AB344" i="65" s="1"/>
  <c r="AD344" i="65" s="1"/>
  <c r="AA344" i="65" s="1"/>
  <c r="X343" i="65"/>
  <c r="AB343" i="65" s="1"/>
  <c r="AD343" i="65" s="1"/>
  <c r="AA343" i="65" s="1"/>
  <c r="X342" i="65"/>
  <c r="AB342" i="65" s="1"/>
  <c r="AD342" i="65" s="1"/>
  <c r="AA342" i="65" s="1"/>
  <c r="X341" i="65"/>
  <c r="AB341" i="65" s="1"/>
  <c r="AD341" i="65" s="1"/>
  <c r="AA341" i="65" s="1"/>
  <c r="X340" i="65"/>
  <c r="AB340" i="65" s="1"/>
  <c r="AD340" i="65" s="1"/>
  <c r="AA340" i="65" s="1"/>
  <c r="X339" i="65"/>
  <c r="AB339" i="65" s="1"/>
  <c r="AD339" i="65" s="1"/>
  <c r="AA339" i="65" s="1"/>
  <c r="X338" i="65"/>
  <c r="AB338" i="65" s="1"/>
  <c r="AD338" i="65" s="1"/>
  <c r="AA338" i="65" s="1"/>
  <c r="X337" i="65"/>
  <c r="AB337" i="65" s="1"/>
  <c r="AD337" i="65" s="1"/>
  <c r="AA337" i="65" s="1"/>
  <c r="X336" i="65"/>
  <c r="AB336" i="65" s="1"/>
  <c r="AD336" i="65" s="1"/>
  <c r="AA336" i="65" s="1"/>
  <c r="X335" i="65"/>
  <c r="AB335" i="65" s="1"/>
  <c r="AD335" i="65" s="1"/>
  <c r="AA335" i="65" s="1"/>
  <c r="X334" i="65"/>
  <c r="AB334" i="65" s="1"/>
  <c r="AD334" i="65" s="1"/>
  <c r="AA334" i="65" s="1"/>
  <c r="X333" i="65"/>
  <c r="AB333" i="65" s="1"/>
  <c r="AD333" i="65" s="1"/>
  <c r="AA333" i="65" s="1"/>
  <c r="X332" i="65"/>
  <c r="AB332" i="65" s="1"/>
  <c r="AD332" i="65" s="1"/>
  <c r="AA332" i="65" s="1"/>
  <c r="X331" i="65"/>
  <c r="AB331" i="65" s="1"/>
  <c r="AD331" i="65" s="1"/>
  <c r="AA331" i="65" s="1"/>
  <c r="X330" i="65"/>
  <c r="AB330" i="65" s="1"/>
  <c r="AD330" i="65" s="1"/>
  <c r="AA330" i="65" s="1"/>
  <c r="X329" i="65"/>
  <c r="AB329" i="65" s="1"/>
  <c r="AD329" i="65" s="1"/>
  <c r="AA329" i="65" s="1"/>
  <c r="X328" i="65"/>
  <c r="AB328" i="65" s="1"/>
  <c r="AD328" i="65" s="1"/>
  <c r="AA328" i="65" s="1"/>
  <c r="X327" i="65"/>
  <c r="AB327" i="65" s="1"/>
  <c r="AD327" i="65" s="1"/>
  <c r="AA327" i="65" s="1"/>
  <c r="X326" i="65"/>
  <c r="AB326" i="65" s="1"/>
  <c r="AD326" i="65" s="1"/>
  <c r="AA326" i="65" s="1"/>
  <c r="X325" i="65"/>
  <c r="AB325" i="65" s="1"/>
  <c r="AD325" i="65" s="1"/>
  <c r="AA325" i="65" s="1"/>
  <c r="X324" i="65"/>
  <c r="AB324" i="65" s="1"/>
  <c r="AD324" i="65" s="1"/>
  <c r="AA324" i="65" s="1"/>
  <c r="X323" i="65"/>
  <c r="AB323" i="65" s="1"/>
  <c r="AD323" i="65" s="1"/>
  <c r="AA323" i="65" s="1"/>
  <c r="X322" i="65"/>
  <c r="AB322" i="65" s="1"/>
  <c r="AD322" i="65" s="1"/>
  <c r="AA322" i="65" s="1"/>
  <c r="X321" i="65"/>
  <c r="AB321" i="65" s="1"/>
  <c r="AD321" i="65" s="1"/>
  <c r="AA321" i="65" s="1"/>
  <c r="X320" i="65"/>
  <c r="AB320" i="65" s="1"/>
  <c r="AD320" i="65" s="1"/>
  <c r="AA320" i="65" s="1"/>
  <c r="X319" i="65"/>
  <c r="AB319" i="65" s="1"/>
  <c r="AD319" i="65" s="1"/>
  <c r="AA319" i="65" s="1"/>
  <c r="X318" i="65"/>
  <c r="AB318" i="65" s="1"/>
  <c r="AD318" i="65" s="1"/>
  <c r="AA318" i="65" s="1"/>
  <c r="X317" i="65"/>
  <c r="AB317" i="65" s="1"/>
  <c r="AD317" i="65" s="1"/>
  <c r="AA317" i="65" s="1"/>
  <c r="X316" i="65"/>
  <c r="AB316" i="65" s="1"/>
  <c r="AD316" i="65" s="1"/>
  <c r="AA316" i="65" s="1"/>
  <c r="X315" i="65"/>
  <c r="AB315" i="65" s="1"/>
  <c r="AD315" i="65" s="1"/>
  <c r="AA315" i="65" s="1"/>
  <c r="X314" i="65"/>
  <c r="AB314" i="65" s="1"/>
  <c r="AD314" i="65" s="1"/>
  <c r="AA314" i="65" s="1"/>
  <c r="X313" i="65"/>
  <c r="AB313" i="65" s="1"/>
  <c r="AD313" i="65" s="1"/>
  <c r="AA313" i="65" s="1"/>
  <c r="X312" i="65"/>
  <c r="AB312" i="65" s="1"/>
  <c r="AD312" i="65" s="1"/>
  <c r="AA312" i="65" s="1"/>
  <c r="X311" i="65"/>
  <c r="AB311" i="65" s="1"/>
  <c r="AD311" i="65" s="1"/>
  <c r="AA311" i="65" s="1"/>
  <c r="X310" i="65"/>
  <c r="AB310" i="65" s="1"/>
  <c r="AD310" i="65" s="1"/>
  <c r="AA310" i="65" s="1"/>
  <c r="X309" i="65"/>
  <c r="AB309" i="65" s="1"/>
  <c r="AD309" i="65" s="1"/>
  <c r="AA309" i="65" s="1"/>
  <c r="X308" i="65"/>
  <c r="AB308" i="65" s="1"/>
  <c r="AD308" i="65" s="1"/>
  <c r="AA308" i="65" s="1"/>
  <c r="X307" i="65"/>
  <c r="AB307" i="65" s="1"/>
  <c r="AD307" i="65" s="1"/>
  <c r="AA307" i="65" s="1"/>
  <c r="X306" i="65"/>
  <c r="AB306" i="65" s="1"/>
  <c r="AD306" i="65" s="1"/>
  <c r="AA306" i="65" s="1"/>
  <c r="X305" i="65"/>
  <c r="AB305" i="65" s="1"/>
  <c r="AD305" i="65" s="1"/>
  <c r="AA305" i="65" s="1"/>
  <c r="X304" i="65"/>
  <c r="AB304" i="65" s="1"/>
  <c r="AD304" i="65" s="1"/>
  <c r="AA304" i="65" s="1"/>
  <c r="X303" i="65"/>
  <c r="AB303" i="65" s="1"/>
  <c r="AD303" i="65" s="1"/>
  <c r="AA303" i="65" s="1"/>
  <c r="X302" i="65"/>
  <c r="AB302" i="65" s="1"/>
  <c r="AD302" i="65" s="1"/>
  <c r="AA302" i="65" s="1"/>
  <c r="X301" i="65"/>
  <c r="AB301" i="65" s="1"/>
  <c r="AD301" i="65" s="1"/>
  <c r="AA301" i="65" s="1"/>
  <c r="X300" i="65"/>
  <c r="AB300" i="65" s="1"/>
  <c r="AD300" i="65" s="1"/>
  <c r="AA300" i="65" s="1"/>
  <c r="X299" i="65"/>
  <c r="AB299" i="65" s="1"/>
  <c r="AD299" i="65" s="1"/>
  <c r="AA299" i="65" s="1"/>
  <c r="X298" i="65"/>
  <c r="AB298" i="65" s="1"/>
  <c r="AD298" i="65" s="1"/>
  <c r="AA298" i="65" s="1"/>
  <c r="X297" i="65"/>
  <c r="AB297" i="65" s="1"/>
  <c r="AD297" i="65" s="1"/>
  <c r="AA297" i="65" s="1"/>
  <c r="X296" i="65"/>
  <c r="AB296" i="65" s="1"/>
  <c r="AD296" i="65" s="1"/>
  <c r="AA296" i="65" s="1"/>
  <c r="X295" i="65"/>
  <c r="AB295" i="65" s="1"/>
  <c r="AD295" i="65" s="1"/>
  <c r="AA295" i="65" s="1"/>
  <c r="X294" i="65"/>
  <c r="AB294" i="65" s="1"/>
  <c r="AD294" i="65" s="1"/>
  <c r="AA294" i="65" s="1"/>
  <c r="X293" i="65"/>
  <c r="AB293" i="65" s="1"/>
  <c r="AD293" i="65" s="1"/>
  <c r="AA293" i="65" s="1"/>
  <c r="X292" i="65"/>
  <c r="AB292" i="65" s="1"/>
  <c r="AD292" i="65" s="1"/>
  <c r="AA292" i="65" s="1"/>
  <c r="X291" i="65"/>
  <c r="AB291" i="65" s="1"/>
  <c r="AD291" i="65" s="1"/>
  <c r="AA291" i="65" s="1"/>
  <c r="X290" i="65"/>
  <c r="AB290" i="65" s="1"/>
  <c r="AD290" i="65" s="1"/>
  <c r="AA290" i="65" s="1"/>
  <c r="X289" i="65"/>
  <c r="AB289" i="65" s="1"/>
  <c r="AD289" i="65" s="1"/>
  <c r="AA289" i="65" s="1"/>
  <c r="X288" i="65"/>
  <c r="AB288" i="65" s="1"/>
  <c r="AD288" i="65" s="1"/>
  <c r="AA288" i="65" s="1"/>
  <c r="X287" i="65"/>
  <c r="AB287" i="65" s="1"/>
  <c r="AD287" i="65" s="1"/>
  <c r="AA287" i="65" s="1"/>
  <c r="X286" i="65"/>
  <c r="AB286" i="65" s="1"/>
  <c r="AD286" i="65" s="1"/>
  <c r="AA286" i="65" s="1"/>
  <c r="X285" i="65"/>
  <c r="AB285" i="65" s="1"/>
  <c r="AD285" i="65" s="1"/>
  <c r="AA285" i="65" s="1"/>
  <c r="X284" i="65"/>
  <c r="AB284" i="65" s="1"/>
  <c r="AD284" i="65" s="1"/>
  <c r="AA284" i="65" s="1"/>
  <c r="X283" i="65"/>
  <c r="AB283" i="65" s="1"/>
  <c r="AD283" i="65" s="1"/>
  <c r="AA283" i="65" s="1"/>
  <c r="X282" i="65"/>
  <c r="AB282" i="65" s="1"/>
  <c r="AD282" i="65" s="1"/>
  <c r="AA282" i="65" s="1"/>
  <c r="X281" i="65"/>
  <c r="AB281" i="65" s="1"/>
  <c r="AD281" i="65" s="1"/>
  <c r="AA281" i="65" s="1"/>
  <c r="X280" i="65"/>
  <c r="AB280" i="65" s="1"/>
  <c r="AD280" i="65" s="1"/>
  <c r="AA280" i="65" s="1"/>
  <c r="X279" i="65"/>
  <c r="AB279" i="65" s="1"/>
  <c r="AD279" i="65" s="1"/>
  <c r="AA279" i="65" s="1"/>
  <c r="X278" i="65"/>
  <c r="AB278" i="65" s="1"/>
  <c r="AD278" i="65" s="1"/>
  <c r="AA278" i="65" s="1"/>
  <c r="X277" i="65"/>
  <c r="AB277" i="65" s="1"/>
  <c r="AD277" i="65" s="1"/>
  <c r="AA277" i="65" s="1"/>
  <c r="X276" i="65"/>
  <c r="AB276" i="65" s="1"/>
  <c r="AD276" i="65" s="1"/>
  <c r="AA276" i="65" s="1"/>
  <c r="X275" i="65"/>
  <c r="AB275" i="65" s="1"/>
  <c r="AD275" i="65" s="1"/>
  <c r="AA275" i="65" s="1"/>
  <c r="X274" i="65"/>
  <c r="AB274" i="65" s="1"/>
  <c r="AD274" i="65" s="1"/>
  <c r="AA274" i="65" s="1"/>
  <c r="X273" i="65"/>
  <c r="AB273" i="65" s="1"/>
  <c r="AD273" i="65" s="1"/>
  <c r="AA273" i="65" s="1"/>
  <c r="X272" i="65"/>
  <c r="AB272" i="65" s="1"/>
  <c r="AD272" i="65" s="1"/>
  <c r="AA272" i="65" s="1"/>
  <c r="X271" i="65"/>
  <c r="AB271" i="65" s="1"/>
  <c r="AD271" i="65" s="1"/>
  <c r="AA271" i="65" s="1"/>
  <c r="X270" i="65"/>
  <c r="AB270" i="65" s="1"/>
  <c r="AD270" i="65" s="1"/>
  <c r="AA270" i="65" s="1"/>
  <c r="X269" i="65"/>
  <c r="AB269" i="65" s="1"/>
  <c r="AD269" i="65" s="1"/>
  <c r="AA269" i="65" s="1"/>
  <c r="X268" i="65"/>
  <c r="AB268" i="65" s="1"/>
  <c r="AD268" i="65" s="1"/>
  <c r="AA268" i="65" s="1"/>
  <c r="X267" i="65"/>
  <c r="AB267" i="65" s="1"/>
  <c r="AD267" i="65" s="1"/>
  <c r="AA267" i="65" s="1"/>
  <c r="X266" i="65"/>
  <c r="AB266" i="65" s="1"/>
  <c r="AD266" i="65" s="1"/>
  <c r="AA266" i="65" s="1"/>
  <c r="X265" i="65"/>
  <c r="AB265" i="65" s="1"/>
  <c r="AD265" i="65" s="1"/>
  <c r="AA265" i="65" s="1"/>
  <c r="X264" i="65"/>
  <c r="AB264" i="65" s="1"/>
  <c r="AD264" i="65" s="1"/>
  <c r="AA264" i="65" s="1"/>
  <c r="X263" i="65"/>
  <c r="AB263" i="65" s="1"/>
  <c r="AD263" i="65" s="1"/>
  <c r="AA263" i="65" s="1"/>
  <c r="X262" i="65"/>
  <c r="AB262" i="65" s="1"/>
  <c r="AD262" i="65" s="1"/>
  <c r="AA262" i="65" s="1"/>
  <c r="X261" i="65"/>
  <c r="AB261" i="65" s="1"/>
  <c r="AD261" i="65" s="1"/>
  <c r="AA261" i="65" s="1"/>
  <c r="X260" i="65"/>
  <c r="AB260" i="65" s="1"/>
  <c r="AD260" i="65" s="1"/>
  <c r="AA260" i="65" s="1"/>
  <c r="X259" i="65"/>
  <c r="AB259" i="65" s="1"/>
  <c r="AD259" i="65" s="1"/>
  <c r="AA259" i="65" s="1"/>
  <c r="X258" i="65"/>
  <c r="AB258" i="65" s="1"/>
  <c r="AD258" i="65" s="1"/>
  <c r="AA258" i="65" s="1"/>
  <c r="X257" i="65"/>
  <c r="AB257" i="65" s="1"/>
  <c r="AD257" i="65" s="1"/>
  <c r="AA257" i="65" s="1"/>
  <c r="X256" i="65"/>
  <c r="AB256" i="65" s="1"/>
  <c r="AD256" i="65" s="1"/>
  <c r="AA256" i="65" s="1"/>
  <c r="X255" i="65"/>
  <c r="AB255" i="65" s="1"/>
  <c r="AD255" i="65" s="1"/>
  <c r="AA255" i="65" s="1"/>
  <c r="X254" i="65"/>
  <c r="AB254" i="65" s="1"/>
  <c r="AD254" i="65" s="1"/>
  <c r="AA254" i="65" s="1"/>
  <c r="X253" i="65"/>
  <c r="AB253" i="65" s="1"/>
  <c r="AD253" i="65" s="1"/>
  <c r="AA253" i="65" s="1"/>
  <c r="X252" i="65"/>
  <c r="AB252" i="65" s="1"/>
  <c r="AD252" i="65" s="1"/>
  <c r="AA252" i="65" s="1"/>
  <c r="X251" i="65"/>
  <c r="AB251" i="65" s="1"/>
  <c r="AD251" i="65" s="1"/>
  <c r="AA251" i="65" s="1"/>
  <c r="X250" i="65"/>
  <c r="AB250" i="65" s="1"/>
  <c r="AD250" i="65" s="1"/>
  <c r="AA250" i="65" s="1"/>
  <c r="X249" i="65"/>
  <c r="AB249" i="65" s="1"/>
  <c r="AD249" i="65" s="1"/>
  <c r="AA249" i="65" s="1"/>
  <c r="X248" i="65"/>
  <c r="AB248" i="65" s="1"/>
  <c r="AD248" i="65" s="1"/>
  <c r="AA248" i="65" s="1"/>
  <c r="X247" i="65"/>
  <c r="AB247" i="65" s="1"/>
  <c r="AD247" i="65" s="1"/>
  <c r="AA247" i="65" s="1"/>
  <c r="X246" i="65"/>
  <c r="AB246" i="65" s="1"/>
  <c r="AD246" i="65" s="1"/>
  <c r="AA246" i="65" s="1"/>
  <c r="X245" i="65"/>
  <c r="AB245" i="65" s="1"/>
  <c r="AD245" i="65" s="1"/>
  <c r="AA245" i="65" s="1"/>
  <c r="X244" i="65"/>
  <c r="AB244" i="65" s="1"/>
  <c r="AD244" i="65" s="1"/>
  <c r="AA244" i="65" s="1"/>
  <c r="X243" i="65"/>
  <c r="AB243" i="65" s="1"/>
  <c r="AD243" i="65" s="1"/>
  <c r="AA243" i="65" s="1"/>
  <c r="X242" i="65"/>
  <c r="AB242" i="65" s="1"/>
  <c r="AD242" i="65" s="1"/>
  <c r="AA242" i="65" s="1"/>
  <c r="X241" i="65"/>
  <c r="AB241" i="65" s="1"/>
  <c r="AD241" i="65" s="1"/>
  <c r="AA241" i="65" s="1"/>
  <c r="X240" i="65"/>
  <c r="AB240" i="65" s="1"/>
  <c r="AD240" i="65" s="1"/>
  <c r="AA240" i="65" s="1"/>
  <c r="X239" i="65"/>
  <c r="AB239" i="65" s="1"/>
  <c r="AD239" i="65" s="1"/>
  <c r="AA239" i="65" s="1"/>
  <c r="X238" i="65"/>
  <c r="AB238" i="65" s="1"/>
  <c r="AD238" i="65" s="1"/>
  <c r="AA238" i="65" s="1"/>
  <c r="X237" i="65"/>
  <c r="AB237" i="65" s="1"/>
  <c r="AD237" i="65" s="1"/>
  <c r="AA237" i="65" s="1"/>
  <c r="X236" i="65"/>
  <c r="AB236" i="65" s="1"/>
  <c r="AD236" i="65" s="1"/>
  <c r="AA236" i="65" s="1"/>
  <c r="X235" i="65"/>
  <c r="AB235" i="65" s="1"/>
  <c r="AD235" i="65" s="1"/>
  <c r="AA235" i="65" s="1"/>
  <c r="X234" i="65"/>
  <c r="AB234" i="65" s="1"/>
  <c r="AD234" i="65" s="1"/>
  <c r="AA234" i="65" s="1"/>
  <c r="X233" i="65"/>
  <c r="AB233" i="65" s="1"/>
  <c r="AD233" i="65" s="1"/>
  <c r="AA233" i="65" s="1"/>
  <c r="X232" i="65"/>
  <c r="AB232" i="65" s="1"/>
  <c r="AD232" i="65" s="1"/>
  <c r="AA232" i="65" s="1"/>
  <c r="X231" i="65"/>
  <c r="AB231" i="65" s="1"/>
  <c r="AD231" i="65" s="1"/>
  <c r="AA231" i="65" s="1"/>
  <c r="X230" i="65"/>
  <c r="AB230" i="65" s="1"/>
  <c r="AD230" i="65" s="1"/>
  <c r="AA230" i="65" s="1"/>
  <c r="X229" i="65"/>
  <c r="AB229" i="65" s="1"/>
  <c r="AD229" i="65" s="1"/>
  <c r="AA229" i="65" s="1"/>
  <c r="X228" i="65"/>
  <c r="AB228" i="65" s="1"/>
  <c r="AD228" i="65" s="1"/>
  <c r="AA228" i="65" s="1"/>
  <c r="X227" i="65"/>
  <c r="AB227" i="65" s="1"/>
  <c r="AD227" i="65" s="1"/>
  <c r="AA227" i="65" s="1"/>
  <c r="X226" i="65"/>
  <c r="AB226" i="65" s="1"/>
  <c r="AD226" i="65" s="1"/>
  <c r="AA226" i="65" s="1"/>
  <c r="X225" i="65"/>
  <c r="AB225" i="65" s="1"/>
  <c r="AD225" i="65" s="1"/>
  <c r="AA225" i="65" s="1"/>
  <c r="X224" i="65"/>
  <c r="AB224" i="65" s="1"/>
  <c r="AD224" i="65" s="1"/>
  <c r="AA224" i="65" s="1"/>
  <c r="X223" i="65"/>
  <c r="AB223" i="65" s="1"/>
  <c r="AD223" i="65" s="1"/>
  <c r="AA223" i="65" s="1"/>
  <c r="X222" i="65"/>
  <c r="AB222" i="65" s="1"/>
  <c r="AD222" i="65" s="1"/>
  <c r="AA222" i="65" s="1"/>
  <c r="X221" i="65"/>
  <c r="AB221" i="65" s="1"/>
  <c r="AD221" i="65" s="1"/>
  <c r="AA221" i="65" s="1"/>
  <c r="X220" i="65"/>
  <c r="AB220" i="65" s="1"/>
  <c r="AD220" i="65" s="1"/>
  <c r="AA220" i="65" s="1"/>
  <c r="X219" i="65"/>
  <c r="AB219" i="65" s="1"/>
  <c r="AD219" i="65" s="1"/>
  <c r="AA219" i="65" s="1"/>
  <c r="X218" i="65"/>
  <c r="AB218" i="65" s="1"/>
  <c r="AD218" i="65" s="1"/>
  <c r="AA218" i="65" s="1"/>
  <c r="X217" i="65"/>
  <c r="AB217" i="65" s="1"/>
  <c r="AD217" i="65" s="1"/>
  <c r="AA217" i="65" s="1"/>
  <c r="X216" i="65"/>
  <c r="AB216" i="65" s="1"/>
  <c r="AD216" i="65" s="1"/>
  <c r="AA216" i="65" s="1"/>
  <c r="X215" i="65"/>
  <c r="AB215" i="65" s="1"/>
  <c r="AD215" i="65" s="1"/>
  <c r="AA215" i="65" s="1"/>
  <c r="X214" i="65"/>
  <c r="AB214" i="65" s="1"/>
  <c r="AD214" i="65" s="1"/>
  <c r="AA214" i="65" s="1"/>
  <c r="X213" i="65"/>
  <c r="AB213" i="65" s="1"/>
  <c r="AD213" i="65" s="1"/>
  <c r="AA213" i="65" s="1"/>
  <c r="X212" i="65"/>
  <c r="AB212" i="65" s="1"/>
  <c r="AD212" i="65" s="1"/>
  <c r="AA212" i="65" s="1"/>
  <c r="X211" i="65"/>
  <c r="AB211" i="65" s="1"/>
  <c r="AD211" i="65" s="1"/>
  <c r="AA211" i="65" s="1"/>
  <c r="X210" i="65"/>
  <c r="AB210" i="65" s="1"/>
  <c r="AD210" i="65" s="1"/>
  <c r="AA210" i="65" s="1"/>
  <c r="X209" i="65"/>
  <c r="AB209" i="65" s="1"/>
  <c r="AD209" i="65" s="1"/>
  <c r="AA209" i="65" s="1"/>
  <c r="X208" i="65"/>
  <c r="AB208" i="65" s="1"/>
  <c r="AD208" i="65" s="1"/>
  <c r="AA208" i="65" s="1"/>
  <c r="X207" i="65"/>
  <c r="AB207" i="65" s="1"/>
  <c r="AD207" i="65" s="1"/>
  <c r="AA207" i="65" s="1"/>
  <c r="X206" i="65"/>
  <c r="AB206" i="65" s="1"/>
  <c r="AD206" i="65" s="1"/>
  <c r="AA206" i="65" s="1"/>
  <c r="X205" i="65"/>
  <c r="AB205" i="65" s="1"/>
  <c r="AD205" i="65" s="1"/>
  <c r="AA205" i="65" s="1"/>
  <c r="X204" i="65"/>
  <c r="AB204" i="65" s="1"/>
  <c r="AD204" i="65" s="1"/>
  <c r="AA204" i="65" s="1"/>
  <c r="X203" i="65"/>
  <c r="AB203" i="65" s="1"/>
  <c r="AD203" i="65" s="1"/>
  <c r="AA203" i="65" s="1"/>
  <c r="X202" i="65"/>
  <c r="AB202" i="65" s="1"/>
  <c r="AD202" i="65" s="1"/>
  <c r="AA202" i="65" s="1"/>
  <c r="X201" i="65"/>
  <c r="AB201" i="65" s="1"/>
  <c r="AD201" i="65" s="1"/>
  <c r="AA201" i="65" s="1"/>
  <c r="X200" i="65"/>
  <c r="AB200" i="65" s="1"/>
  <c r="AD200" i="65" s="1"/>
  <c r="AA200" i="65" s="1"/>
  <c r="X199" i="65"/>
  <c r="AB199" i="65" s="1"/>
  <c r="AD199" i="65" s="1"/>
  <c r="AA199" i="65" s="1"/>
  <c r="X198" i="65"/>
  <c r="AB198" i="65" s="1"/>
  <c r="AD198" i="65" s="1"/>
  <c r="AA198" i="65" s="1"/>
  <c r="X197" i="65"/>
  <c r="AB197" i="65" s="1"/>
  <c r="AD197" i="65" s="1"/>
  <c r="AA197" i="65" s="1"/>
  <c r="X196" i="65"/>
  <c r="AB196" i="65" s="1"/>
  <c r="AD196" i="65" s="1"/>
  <c r="AA196" i="65" s="1"/>
  <c r="X195" i="65"/>
  <c r="AB195" i="65" s="1"/>
  <c r="AD195" i="65" s="1"/>
  <c r="AA195" i="65" s="1"/>
  <c r="X194" i="65"/>
  <c r="AB194" i="65" s="1"/>
  <c r="AD194" i="65" s="1"/>
  <c r="AA194" i="65" s="1"/>
  <c r="X193" i="65"/>
  <c r="AB193" i="65" s="1"/>
  <c r="AD193" i="65" s="1"/>
  <c r="AA193" i="65" s="1"/>
  <c r="X192" i="65"/>
  <c r="AB192" i="65" s="1"/>
  <c r="AD192" i="65" s="1"/>
  <c r="AA192" i="65" s="1"/>
  <c r="X191" i="65"/>
  <c r="AB191" i="65" s="1"/>
  <c r="AD191" i="65" s="1"/>
  <c r="AA191" i="65" s="1"/>
  <c r="X190" i="65"/>
  <c r="AB190" i="65" s="1"/>
  <c r="AD190" i="65" s="1"/>
  <c r="AA190" i="65" s="1"/>
  <c r="X189" i="65"/>
  <c r="AB189" i="65" s="1"/>
  <c r="AD189" i="65" s="1"/>
  <c r="AA189" i="65" s="1"/>
  <c r="X188" i="65"/>
  <c r="AB188" i="65" s="1"/>
  <c r="AD188" i="65" s="1"/>
  <c r="AA188" i="65" s="1"/>
  <c r="X187" i="65"/>
  <c r="AB187" i="65" s="1"/>
  <c r="AD187" i="65" s="1"/>
  <c r="AA187" i="65" s="1"/>
  <c r="X186" i="65"/>
  <c r="AB186" i="65" s="1"/>
  <c r="AD186" i="65" s="1"/>
  <c r="AA186" i="65" s="1"/>
  <c r="X185" i="65"/>
  <c r="AB185" i="65" s="1"/>
  <c r="AD185" i="65" s="1"/>
  <c r="AA185" i="65" s="1"/>
  <c r="X184" i="65"/>
  <c r="AB184" i="65" s="1"/>
  <c r="AD184" i="65" s="1"/>
  <c r="AA184" i="65" s="1"/>
  <c r="X183" i="65"/>
  <c r="AB183" i="65" s="1"/>
  <c r="AD183" i="65" s="1"/>
  <c r="AA183" i="65" s="1"/>
  <c r="X182" i="65"/>
  <c r="AB182" i="65" s="1"/>
  <c r="AD182" i="65" s="1"/>
  <c r="AA182" i="65" s="1"/>
  <c r="X181" i="65"/>
  <c r="AB181" i="65" s="1"/>
  <c r="AD181" i="65" s="1"/>
  <c r="AA181" i="65" s="1"/>
  <c r="X180" i="65"/>
  <c r="AB180" i="65" s="1"/>
  <c r="AD180" i="65" s="1"/>
  <c r="AA180" i="65" s="1"/>
  <c r="X179" i="65"/>
  <c r="AB179" i="65" s="1"/>
  <c r="AD179" i="65" s="1"/>
  <c r="AA179" i="65" s="1"/>
  <c r="X178" i="65"/>
  <c r="AB178" i="65" s="1"/>
  <c r="AD178" i="65" s="1"/>
  <c r="AA178" i="65" s="1"/>
  <c r="X177" i="65"/>
  <c r="AB177" i="65" s="1"/>
  <c r="AD177" i="65" s="1"/>
  <c r="AA177" i="65" s="1"/>
  <c r="X176" i="65"/>
  <c r="AB176" i="65" s="1"/>
  <c r="AD176" i="65" s="1"/>
  <c r="AA176" i="65" s="1"/>
  <c r="X175" i="65"/>
  <c r="AB175" i="65" s="1"/>
  <c r="AD175" i="65" s="1"/>
  <c r="AA175" i="65" s="1"/>
  <c r="X174" i="65"/>
  <c r="AB174" i="65" s="1"/>
  <c r="AD174" i="65" s="1"/>
  <c r="AA174" i="65" s="1"/>
  <c r="X173" i="65"/>
  <c r="AB173" i="65" s="1"/>
  <c r="AD173" i="65" s="1"/>
  <c r="AA173" i="65" s="1"/>
  <c r="X172" i="65"/>
  <c r="AB172" i="65" s="1"/>
  <c r="AD172" i="65" s="1"/>
  <c r="AA172" i="65" s="1"/>
  <c r="X171" i="65"/>
  <c r="AB171" i="65" s="1"/>
  <c r="AD171" i="65" s="1"/>
  <c r="AA171" i="65" s="1"/>
  <c r="X170" i="65"/>
  <c r="AB170" i="65" s="1"/>
  <c r="AD170" i="65" s="1"/>
  <c r="AA170" i="65" s="1"/>
  <c r="X169" i="65"/>
  <c r="AB169" i="65" s="1"/>
  <c r="AD169" i="65" s="1"/>
  <c r="AA169" i="65" s="1"/>
  <c r="X168" i="65"/>
  <c r="AB168" i="65" s="1"/>
  <c r="AD168" i="65" s="1"/>
  <c r="AA168" i="65" s="1"/>
  <c r="X167" i="65"/>
  <c r="AB167" i="65" s="1"/>
  <c r="AD167" i="65" s="1"/>
  <c r="AA167" i="65" s="1"/>
  <c r="X166" i="65"/>
  <c r="AB166" i="65" s="1"/>
  <c r="AD166" i="65" s="1"/>
  <c r="AA166" i="65" s="1"/>
  <c r="X165" i="65"/>
  <c r="AB165" i="65" s="1"/>
  <c r="AD165" i="65" s="1"/>
  <c r="AA165" i="65" s="1"/>
  <c r="X164" i="65"/>
  <c r="AB164" i="65" s="1"/>
  <c r="AD164" i="65" s="1"/>
  <c r="AA164" i="65" s="1"/>
  <c r="X163" i="65"/>
  <c r="AB163" i="65" s="1"/>
  <c r="AD163" i="65" s="1"/>
  <c r="AA163" i="65" s="1"/>
  <c r="X162" i="65"/>
  <c r="AB162" i="65" s="1"/>
  <c r="AD162" i="65" s="1"/>
  <c r="AA162" i="65" s="1"/>
  <c r="X161" i="65"/>
  <c r="AB161" i="65" s="1"/>
  <c r="AD161" i="65" s="1"/>
  <c r="AA161" i="65" s="1"/>
  <c r="X160" i="65"/>
  <c r="AB160" i="65" s="1"/>
  <c r="AD160" i="65" s="1"/>
  <c r="AA160" i="65" s="1"/>
  <c r="X159" i="65"/>
  <c r="AB159" i="65" s="1"/>
  <c r="AD159" i="65" s="1"/>
  <c r="AA159" i="65" s="1"/>
  <c r="X158" i="65"/>
  <c r="AB158" i="65" s="1"/>
  <c r="AD158" i="65" s="1"/>
  <c r="AA158" i="65" s="1"/>
  <c r="X157" i="65"/>
  <c r="AB157" i="65" s="1"/>
  <c r="AD157" i="65" s="1"/>
  <c r="AA157" i="65" s="1"/>
  <c r="X156" i="65"/>
  <c r="AB156" i="65" s="1"/>
  <c r="AD156" i="65" s="1"/>
  <c r="AA156" i="65" s="1"/>
  <c r="X155" i="65"/>
  <c r="AB155" i="65" s="1"/>
  <c r="AD155" i="65" s="1"/>
  <c r="AA155" i="65" s="1"/>
  <c r="X154" i="65"/>
  <c r="AB154" i="65" s="1"/>
  <c r="AD154" i="65" s="1"/>
  <c r="AA154" i="65" s="1"/>
  <c r="X153" i="65"/>
  <c r="AB153" i="65" s="1"/>
  <c r="AD153" i="65" s="1"/>
  <c r="AA153" i="65" s="1"/>
  <c r="X152" i="65"/>
  <c r="AB152" i="65" s="1"/>
  <c r="AD152" i="65" s="1"/>
  <c r="AA152" i="65" s="1"/>
  <c r="X151" i="65"/>
  <c r="AB151" i="65" s="1"/>
  <c r="AD151" i="65" s="1"/>
  <c r="AA151" i="65" s="1"/>
  <c r="X150" i="65"/>
  <c r="AB150" i="65" s="1"/>
  <c r="AD150" i="65" s="1"/>
  <c r="AA150" i="65" s="1"/>
  <c r="X149" i="65"/>
  <c r="AB149" i="65" s="1"/>
  <c r="AD149" i="65" s="1"/>
  <c r="AA149" i="65" s="1"/>
  <c r="X148" i="65"/>
  <c r="AB148" i="65" s="1"/>
  <c r="AD148" i="65" s="1"/>
  <c r="AA148" i="65" s="1"/>
  <c r="X147" i="65"/>
  <c r="AB147" i="65" s="1"/>
  <c r="AD147" i="65" s="1"/>
  <c r="AA147" i="65" s="1"/>
  <c r="X146" i="65"/>
  <c r="AB146" i="65" s="1"/>
  <c r="AD146" i="65" s="1"/>
  <c r="AA146" i="65" s="1"/>
  <c r="X145" i="65"/>
  <c r="AB145" i="65" s="1"/>
  <c r="AD145" i="65" s="1"/>
  <c r="AA145" i="65" s="1"/>
  <c r="X144" i="65"/>
  <c r="AB144" i="65" s="1"/>
  <c r="AD144" i="65" s="1"/>
  <c r="AA144" i="65" s="1"/>
  <c r="X143" i="65"/>
  <c r="AB143" i="65" s="1"/>
  <c r="AD143" i="65" s="1"/>
  <c r="AA143" i="65" s="1"/>
  <c r="X142" i="65"/>
  <c r="AB142" i="65" s="1"/>
  <c r="AD142" i="65" s="1"/>
  <c r="AA142" i="65" s="1"/>
  <c r="X141" i="65"/>
  <c r="AB141" i="65" s="1"/>
  <c r="AD141" i="65" s="1"/>
  <c r="AA141" i="65" s="1"/>
  <c r="X140" i="65"/>
  <c r="AB140" i="65" s="1"/>
  <c r="AD140" i="65" s="1"/>
  <c r="AA140" i="65" s="1"/>
  <c r="X139" i="65"/>
  <c r="AB139" i="65" s="1"/>
  <c r="AD139" i="65" s="1"/>
  <c r="AA139" i="65" s="1"/>
  <c r="X138" i="65"/>
  <c r="AB138" i="65" s="1"/>
  <c r="AD138" i="65" s="1"/>
  <c r="AA138" i="65" s="1"/>
  <c r="X137" i="65"/>
  <c r="AB137" i="65" s="1"/>
  <c r="AD137" i="65" s="1"/>
  <c r="AA137" i="65" s="1"/>
  <c r="X136" i="65"/>
  <c r="AB136" i="65" s="1"/>
  <c r="AD136" i="65" s="1"/>
  <c r="AA136" i="65" s="1"/>
  <c r="X135" i="65"/>
  <c r="AB135" i="65" s="1"/>
  <c r="AD135" i="65" s="1"/>
  <c r="AA135" i="65" s="1"/>
  <c r="X134" i="65"/>
  <c r="AB134" i="65" s="1"/>
  <c r="AD134" i="65" s="1"/>
  <c r="AA134" i="65" s="1"/>
  <c r="X133" i="65"/>
  <c r="AB133" i="65" s="1"/>
  <c r="AD133" i="65" s="1"/>
  <c r="AA133" i="65" s="1"/>
  <c r="X132" i="65"/>
  <c r="AB132" i="65" s="1"/>
  <c r="AD132" i="65" s="1"/>
  <c r="AA132" i="65" s="1"/>
  <c r="X131" i="65"/>
  <c r="AB131" i="65" s="1"/>
  <c r="AD131" i="65" s="1"/>
  <c r="AA131" i="65" s="1"/>
  <c r="X130" i="65"/>
  <c r="AB130" i="65" s="1"/>
  <c r="AD130" i="65" s="1"/>
  <c r="AA130" i="65" s="1"/>
  <c r="X129" i="65"/>
  <c r="AB129" i="65" s="1"/>
  <c r="AD129" i="65" s="1"/>
  <c r="AA129" i="65" s="1"/>
  <c r="X128" i="65"/>
  <c r="AB128" i="65" s="1"/>
  <c r="AD128" i="65" s="1"/>
  <c r="AA128" i="65" s="1"/>
  <c r="X127" i="65"/>
  <c r="AB127" i="65" s="1"/>
  <c r="AD127" i="65" s="1"/>
  <c r="AA127" i="65" s="1"/>
  <c r="X126" i="65"/>
  <c r="AB126" i="65" s="1"/>
  <c r="AD126" i="65" s="1"/>
  <c r="AA126" i="65" s="1"/>
  <c r="X125" i="65"/>
  <c r="AB125" i="65" s="1"/>
  <c r="AD125" i="65" s="1"/>
  <c r="AA125" i="65" s="1"/>
  <c r="X124" i="65"/>
  <c r="AB124" i="65" s="1"/>
  <c r="AD124" i="65" s="1"/>
  <c r="AA124" i="65" s="1"/>
  <c r="X123" i="65"/>
  <c r="AB123" i="65" s="1"/>
  <c r="AD123" i="65" s="1"/>
  <c r="AA123" i="65" s="1"/>
  <c r="X122" i="65"/>
  <c r="AB122" i="65" s="1"/>
  <c r="AD122" i="65" s="1"/>
  <c r="AA122" i="65" s="1"/>
  <c r="X121" i="65"/>
  <c r="AB121" i="65" s="1"/>
  <c r="AD121" i="65" s="1"/>
  <c r="AA121" i="65" s="1"/>
  <c r="X120" i="65"/>
  <c r="AB120" i="65" s="1"/>
  <c r="AD120" i="65" s="1"/>
  <c r="AA120" i="65" s="1"/>
  <c r="X119" i="65"/>
  <c r="AB119" i="65" s="1"/>
  <c r="AD119" i="65" s="1"/>
  <c r="AA119" i="65" s="1"/>
  <c r="X118" i="65"/>
  <c r="AB118" i="65" s="1"/>
  <c r="AD118" i="65" s="1"/>
  <c r="AA118" i="65" s="1"/>
  <c r="X117" i="65"/>
  <c r="AB117" i="65" s="1"/>
  <c r="AD117" i="65" s="1"/>
  <c r="AA117" i="65" s="1"/>
  <c r="X116" i="65"/>
  <c r="AB116" i="65" s="1"/>
  <c r="AD116" i="65" s="1"/>
  <c r="AA116" i="65" s="1"/>
  <c r="X115" i="65"/>
  <c r="AB115" i="65" s="1"/>
  <c r="AD115" i="65" s="1"/>
  <c r="AA115" i="65" s="1"/>
  <c r="X114" i="65"/>
  <c r="AB114" i="65" s="1"/>
  <c r="AD114" i="65" s="1"/>
  <c r="AA114" i="65" s="1"/>
  <c r="X113" i="65"/>
  <c r="AB113" i="65" s="1"/>
  <c r="AD113" i="65" s="1"/>
  <c r="AA113" i="65" s="1"/>
  <c r="X112" i="65"/>
  <c r="AB112" i="65" s="1"/>
  <c r="AD112" i="65" s="1"/>
  <c r="AA112" i="65" s="1"/>
  <c r="X111" i="65"/>
  <c r="AB111" i="65" s="1"/>
  <c r="AD111" i="65" s="1"/>
  <c r="AA111" i="65" s="1"/>
  <c r="X110" i="65"/>
  <c r="AB110" i="65" s="1"/>
  <c r="AD110" i="65" s="1"/>
  <c r="AA110" i="65" s="1"/>
  <c r="X109" i="65"/>
  <c r="AB109" i="65" s="1"/>
  <c r="AD109" i="65" s="1"/>
  <c r="AA109" i="65" s="1"/>
  <c r="X108" i="65"/>
  <c r="AB108" i="65" s="1"/>
  <c r="AD108" i="65" s="1"/>
  <c r="AA108" i="65" s="1"/>
  <c r="X107" i="65"/>
  <c r="AB107" i="65" s="1"/>
  <c r="AD107" i="65" s="1"/>
  <c r="AA107" i="65" s="1"/>
  <c r="X106" i="65"/>
  <c r="AB106" i="65" s="1"/>
  <c r="AD106" i="65" s="1"/>
  <c r="AA106" i="65" s="1"/>
  <c r="X105" i="65"/>
  <c r="AB105" i="65" s="1"/>
  <c r="AD105" i="65" s="1"/>
  <c r="AA105" i="65" s="1"/>
  <c r="X104" i="65"/>
  <c r="AB104" i="65" s="1"/>
  <c r="AD104" i="65" s="1"/>
  <c r="AA104" i="65" s="1"/>
  <c r="X103" i="65"/>
  <c r="AB103" i="65" s="1"/>
  <c r="AD103" i="65" s="1"/>
  <c r="AA103" i="65" s="1"/>
  <c r="X102" i="65"/>
  <c r="AB102" i="65" s="1"/>
  <c r="AD102" i="65" s="1"/>
  <c r="AA102" i="65" s="1"/>
  <c r="X101" i="65"/>
  <c r="AB101" i="65" s="1"/>
  <c r="AD101" i="65" s="1"/>
  <c r="AA101" i="65" s="1"/>
  <c r="X100" i="65"/>
  <c r="AB100" i="65" s="1"/>
  <c r="AD100" i="65" s="1"/>
  <c r="AA100" i="65" s="1"/>
  <c r="X99" i="65"/>
  <c r="AB99" i="65" s="1"/>
  <c r="AD99" i="65" s="1"/>
  <c r="AA99" i="65" s="1"/>
  <c r="X98" i="65"/>
  <c r="AB98" i="65" s="1"/>
  <c r="AD98" i="65" s="1"/>
  <c r="AA98" i="65" s="1"/>
  <c r="X97" i="65"/>
  <c r="AB97" i="65" s="1"/>
  <c r="AD97" i="65" s="1"/>
  <c r="AA97" i="65" s="1"/>
  <c r="X96" i="65"/>
  <c r="AB96" i="65" s="1"/>
  <c r="AD96" i="65" s="1"/>
  <c r="AA96" i="65" s="1"/>
  <c r="X95" i="65"/>
  <c r="AB95" i="65" s="1"/>
  <c r="AD95" i="65" s="1"/>
  <c r="AA95" i="65" s="1"/>
  <c r="X94" i="65"/>
  <c r="AB94" i="65" s="1"/>
  <c r="AD94" i="65" s="1"/>
  <c r="AA94" i="65" s="1"/>
  <c r="X93" i="65"/>
  <c r="AB93" i="65" s="1"/>
  <c r="AD93" i="65" s="1"/>
  <c r="AA93" i="65" s="1"/>
  <c r="X92" i="65"/>
  <c r="AB92" i="65" s="1"/>
  <c r="AD92" i="65" s="1"/>
  <c r="AA92" i="65" s="1"/>
  <c r="X91" i="65"/>
  <c r="AB91" i="65" s="1"/>
  <c r="AD91" i="65" s="1"/>
  <c r="AA91" i="65" s="1"/>
  <c r="X90" i="65"/>
  <c r="AB90" i="65" s="1"/>
  <c r="AD90" i="65" s="1"/>
  <c r="AA90" i="65" s="1"/>
  <c r="X89" i="65"/>
  <c r="AB89" i="65" s="1"/>
  <c r="AD89" i="65" s="1"/>
  <c r="AA89" i="65" s="1"/>
  <c r="X88" i="65"/>
  <c r="AB88" i="65" s="1"/>
  <c r="AD88" i="65" s="1"/>
  <c r="AA88" i="65" s="1"/>
  <c r="X87" i="65"/>
  <c r="AB87" i="65" s="1"/>
  <c r="AD87" i="65" s="1"/>
  <c r="AA87" i="65" s="1"/>
  <c r="X86" i="65"/>
  <c r="AB86" i="65" s="1"/>
  <c r="AD86" i="65" s="1"/>
  <c r="AA86" i="65" s="1"/>
  <c r="X85" i="65"/>
  <c r="AB85" i="65" s="1"/>
  <c r="AD85" i="65" s="1"/>
  <c r="AA85" i="65" s="1"/>
  <c r="X84" i="65"/>
  <c r="AB84" i="65" s="1"/>
  <c r="AD84" i="65" s="1"/>
  <c r="AA84" i="65" s="1"/>
  <c r="X83" i="65"/>
  <c r="AB83" i="65" s="1"/>
  <c r="AD83" i="65" s="1"/>
  <c r="AA83" i="65" s="1"/>
  <c r="X82" i="65"/>
  <c r="AB82" i="65" s="1"/>
  <c r="AD82" i="65" s="1"/>
  <c r="AA82" i="65" s="1"/>
  <c r="X81" i="65"/>
  <c r="AB81" i="65" s="1"/>
  <c r="AD81" i="65" s="1"/>
  <c r="AA81" i="65" s="1"/>
  <c r="X80" i="65"/>
  <c r="AB80" i="65" s="1"/>
  <c r="AD80" i="65" s="1"/>
  <c r="AA80" i="65" s="1"/>
  <c r="X79" i="65"/>
  <c r="AB79" i="65" s="1"/>
  <c r="AD79" i="65" s="1"/>
  <c r="AA79" i="65" s="1"/>
  <c r="X78" i="65"/>
  <c r="AB78" i="65" s="1"/>
  <c r="AD78" i="65" s="1"/>
  <c r="AA78" i="65" s="1"/>
  <c r="X77" i="65"/>
  <c r="AB77" i="65" s="1"/>
  <c r="AD77" i="65" s="1"/>
  <c r="AA77" i="65" s="1"/>
  <c r="X76" i="65"/>
  <c r="AB76" i="65" s="1"/>
  <c r="AD76" i="65" s="1"/>
  <c r="AA76" i="65" s="1"/>
  <c r="X75" i="65"/>
  <c r="AB75" i="65" s="1"/>
  <c r="AD75" i="65" s="1"/>
  <c r="AA75" i="65" s="1"/>
  <c r="X74" i="65"/>
  <c r="AB74" i="65" s="1"/>
  <c r="AD74" i="65" s="1"/>
  <c r="AA74" i="65" s="1"/>
  <c r="X73" i="65"/>
  <c r="AB73" i="65" s="1"/>
  <c r="AD73" i="65" s="1"/>
  <c r="AA73" i="65" s="1"/>
  <c r="X72" i="65"/>
  <c r="AB72" i="65" s="1"/>
  <c r="AD72" i="65" s="1"/>
  <c r="AA72" i="65" s="1"/>
  <c r="X71" i="65"/>
  <c r="AB71" i="65" s="1"/>
  <c r="AD71" i="65" s="1"/>
  <c r="AA71" i="65" s="1"/>
  <c r="X70" i="65"/>
  <c r="AB70" i="65" s="1"/>
  <c r="AD70" i="65" s="1"/>
  <c r="AA70" i="65" s="1"/>
  <c r="X69" i="65"/>
  <c r="AB69" i="65" s="1"/>
  <c r="AD69" i="65" s="1"/>
  <c r="AA69" i="65" s="1"/>
  <c r="X68" i="65"/>
  <c r="AB68" i="65" s="1"/>
  <c r="AD68" i="65" s="1"/>
  <c r="AA68" i="65" s="1"/>
  <c r="X67" i="65"/>
  <c r="AB67" i="65" s="1"/>
  <c r="AD67" i="65" s="1"/>
  <c r="AA67" i="65" s="1"/>
  <c r="X66" i="65"/>
  <c r="AB66" i="65" s="1"/>
  <c r="AD66" i="65" s="1"/>
  <c r="AA66" i="65" s="1"/>
  <c r="X65" i="65"/>
  <c r="AB65" i="65" s="1"/>
  <c r="AD65" i="65" s="1"/>
  <c r="AA65" i="65" s="1"/>
  <c r="X64" i="65"/>
  <c r="AB64" i="65" s="1"/>
  <c r="AD64" i="65" s="1"/>
  <c r="AA64" i="65" s="1"/>
  <c r="X63" i="65"/>
  <c r="AB63" i="65" s="1"/>
  <c r="AD63" i="65" s="1"/>
  <c r="AA63" i="65" s="1"/>
  <c r="X62" i="65"/>
  <c r="AB62" i="65" s="1"/>
  <c r="AD62" i="65" s="1"/>
  <c r="AA62" i="65" s="1"/>
  <c r="X61" i="65"/>
  <c r="AB61" i="65" s="1"/>
  <c r="AD61" i="65" s="1"/>
  <c r="AA61" i="65" s="1"/>
  <c r="X60" i="65"/>
  <c r="AB60" i="65" s="1"/>
  <c r="AD60" i="65" s="1"/>
  <c r="AA60" i="65" s="1"/>
  <c r="X59" i="65"/>
  <c r="AB59" i="65" s="1"/>
  <c r="AD59" i="65" s="1"/>
  <c r="AA59" i="65" s="1"/>
  <c r="X58" i="65"/>
  <c r="AB58" i="65" s="1"/>
  <c r="AD58" i="65" s="1"/>
  <c r="AA58" i="65" s="1"/>
  <c r="X57" i="65"/>
  <c r="AB57" i="65" s="1"/>
  <c r="AD57" i="65" s="1"/>
  <c r="AA57" i="65" s="1"/>
  <c r="X56" i="65"/>
  <c r="AB56" i="65" s="1"/>
  <c r="AD56" i="65" s="1"/>
  <c r="AA56" i="65" s="1"/>
  <c r="X55" i="65"/>
  <c r="AB55" i="65" s="1"/>
  <c r="AD55" i="65" s="1"/>
  <c r="AA55" i="65" s="1"/>
  <c r="X54" i="65"/>
  <c r="AB54" i="65" s="1"/>
  <c r="AD54" i="65" s="1"/>
  <c r="AA54" i="65" s="1"/>
  <c r="X53" i="65"/>
  <c r="AB53" i="65" s="1"/>
  <c r="AD53" i="65" s="1"/>
  <c r="AA53" i="65" s="1"/>
  <c r="X52" i="65"/>
  <c r="AB52" i="65" s="1"/>
  <c r="AD52" i="65" s="1"/>
  <c r="AA52" i="65" s="1"/>
  <c r="X51" i="65"/>
  <c r="AB51" i="65" s="1"/>
  <c r="AD51" i="65" s="1"/>
  <c r="AA51" i="65" s="1"/>
  <c r="X50" i="65"/>
  <c r="AB50" i="65" s="1"/>
  <c r="AD50" i="65" s="1"/>
  <c r="AA50" i="65" s="1"/>
  <c r="X49" i="65"/>
  <c r="AB49" i="65" s="1"/>
  <c r="AD49" i="65" s="1"/>
  <c r="AA49" i="65" s="1"/>
  <c r="X48" i="65"/>
  <c r="AB48" i="65" s="1"/>
  <c r="AD48" i="65" s="1"/>
  <c r="AA48" i="65" s="1"/>
  <c r="X47" i="65"/>
  <c r="AB47" i="65" s="1"/>
  <c r="AD47" i="65" s="1"/>
  <c r="AA47" i="65" s="1"/>
  <c r="X46" i="65"/>
  <c r="AB46" i="65" s="1"/>
  <c r="AD46" i="65" s="1"/>
  <c r="AA46" i="65" s="1"/>
  <c r="X45" i="65"/>
  <c r="AB45" i="65" s="1"/>
  <c r="AD45" i="65" s="1"/>
  <c r="AA45" i="65" s="1"/>
  <c r="X44" i="65"/>
  <c r="AB44" i="65" s="1"/>
  <c r="AD44" i="65" s="1"/>
  <c r="AA44" i="65" s="1"/>
  <c r="X43" i="65"/>
  <c r="AB43" i="65" s="1"/>
  <c r="AD43" i="65" s="1"/>
  <c r="AA43" i="65" s="1"/>
  <c r="X42" i="65"/>
  <c r="AB42" i="65" s="1"/>
  <c r="AD42" i="65" s="1"/>
  <c r="AA42" i="65" s="1"/>
  <c r="X41" i="65"/>
  <c r="AB41" i="65" s="1"/>
  <c r="AD41" i="65" s="1"/>
  <c r="AA41" i="65" s="1"/>
  <c r="X40" i="65"/>
  <c r="AB40" i="65" s="1"/>
  <c r="AD40" i="65" s="1"/>
  <c r="AA40" i="65" s="1"/>
  <c r="X39" i="65"/>
  <c r="AB39" i="65" s="1"/>
  <c r="AD39" i="65" s="1"/>
  <c r="AA39" i="65" s="1"/>
  <c r="X38" i="65"/>
  <c r="AB38" i="65" s="1"/>
  <c r="AD38" i="65" s="1"/>
  <c r="AA38" i="65" s="1"/>
  <c r="X37" i="65"/>
  <c r="AB37" i="65" s="1"/>
  <c r="AD37" i="65" s="1"/>
  <c r="AA37" i="65" s="1"/>
  <c r="X36" i="65"/>
  <c r="AB36" i="65" s="1"/>
  <c r="AD36" i="65" s="1"/>
  <c r="AA36" i="65" s="1"/>
  <c r="X35" i="65"/>
  <c r="AB35" i="65" s="1"/>
  <c r="AD35" i="65" s="1"/>
  <c r="AA35" i="65" s="1"/>
  <c r="X34" i="65"/>
  <c r="AB34" i="65" s="1"/>
  <c r="AD34" i="65" s="1"/>
  <c r="AA34" i="65" s="1"/>
  <c r="X33" i="65"/>
  <c r="AB33" i="65" s="1"/>
  <c r="AD33" i="65" s="1"/>
  <c r="AA33" i="65" s="1"/>
  <c r="X32" i="65"/>
  <c r="AB32" i="65" s="1"/>
  <c r="AD32" i="65" s="1"/>
  <c r="AA32" i="65" s="1"/>
  <c r="X31" i="65"/>
  <c r="AB31" i="65" s="1"/>
  <c r="AD31" i="65" s="1"/>
  <c r="AA31" i="65" s="1"/>
  <c r="X30" i="65"/>
  <c r="AB30" i="65" s="1"/>
  <c r="AD30" i="65" s="1"/>
  <c r="AA30" i="65" s="1"/>
  <c r="X29" i="65"/>
  <c r="AB29" i="65" s="1"/>
  <c r="AD29" i="65" s="1"/>
  <c r="AA29" i="65" s="1"/>
  <c r="X28" i="65"/>
  <c r="AB28" i="65" s="1"/>
  <c r="AD28" i="65" s="1"/>
  <c r="AA28" i="65" s="1"/>
  <c r="X27" i="65"/>
  <c r="AB27" i="65" s="1"/>
  <c r="AD27" i="65" s="1"/>
  <c r="AA27" i="65" s="1"/>
  <c r="X26" i="65"/>
  <c r="AB26" i="65" s="1"/>
  <c r="AD26" i="65" s="1"/>
  <c r="AA26" i="65" s="1"/>
  <c r="X25" i="65"/>
  <c r="AB25" i="65" s="1"/>
  <c r="AD25" i="65" s="1"/>
  <c r="AA25" i="65" s="1"/>
  <c r="X24" i="65"/>
  <c r="AB24" i="65" s="1"/>
  <c r="AD24" i="65" s="1"/>
  <c r="AA24" i="65" s="1"/>
  <c r="X23" i="65"/>
  <c r="AB23" i="65" s="1"/>
  <c r="AD23" i="65" s="1"/>
  <c r="AA23" i="65" s="1"/>
  <c r="X22" i="65"/>
  <c r="AB22" i="65" s="1"/>
  <c r="AD22" i="65" s="1"/>
  <c r="AA22" i="65" s="1"/>
  <c r="X21" i="65"/>
  <c r="AB21" i="65" s="1"/>
  <c r="AD21" i="65" s="1"/>
  <c r="AA21" i="65" s="1"/>
  <c r="X20" i="65"/>
  <c r="AB20" i="65" s="1"/>
  <c r="AD20" i="65" s="1"/>
  <c r="AA20" i="65" s="1"/>
  <c r="X19" i="65"/>
  <c r="AB19" i="65" s="1"/>
  <c r="AD19" i="65" s="1"/>
  <c r="AA19" i="65" s="1"/>
  <c r="X18" i="65"/>
  <c r="AB18" i="65" s="1"/>
  <c r="AD18" i="65" s="1"/>
  <c r="AA18" i="65" s="1"/>
  <c r="X17" i="65"/>
  <c r="AB17" i="65" s="1"/>
  <c r="AD17" i="65" s="1"/>
  <c r="AA17" i="65" s="1"/>
  <c r="X16" i="65"/>
  <c r="AB16" i="65" s="1"/>
  <c r="AD16" i="65" s="1"/>
  <c r="AA16" i="65" s="1"/>
  <c r="X15" i="65"/>
  <c r="AB15" i="65" s="1"/>
  <c r="AD15" i="65" s="1"/>
  <c r="AA15" i="65" s="1"/>
  <c r="X14" i="65"/>
  <c r="AB14" i="65" s="1"/>
  <c r="AD14" i="65" s="1"/>
  <c r="AA14" i="65" s="1"/>
  <c r="X13" i="65"/>
  <c r="AB13" i="65" s="1"/>
  <c r="AD13" i="65" s="1"/>
  <c r="AA13" i="65" s="1"/>
  <c r="X12" i="65"/>
  <c r="AB12" i="65" s="1"/>
  <c r="AD12" i="65" s="1"/>
  <c r="AA12" i="65" s="1"/>
  <c r="X11" i="65"/>
  <c r="AB11" i="65" s="1"/>
  <c r="AD11" i="65" s="1"/>
  <c r="AA11" i="65" s="1"/>
  <c r="X10" i="65"/>
  <c r="AB10" i="65" s="1"/>
  <c r="AD10" i="65" s="1"/>
  <c r="AA10" i="65" s="1"/>
  <c r="X9" i="65"/>
  <c r="AB9" i="65" s="1"/>
  <c r="AD9" i="65" s="1"/>
  <c r="AA9" i="65" s="1"/>
  <c r="X8" i="65"/>
  <c r="AB8" i="65" s="1"/>
  <c r="AD8" i="65" s="1"/>
  <c r="AA8" i="65" s="1"/>
  <c r="X7" i="65"/>
  <c r="AB7" i="65" s="1"/>
  <c r="AD7" i="65" s="1"/>
  <c r="AA7" i="65" s="1"/>
  <c r="X6" i="65"/>
  <c r="AB6" i="65" s="1"/>
  <c r="AD6" i="65" s="1"/>
  <c r="AA6" i="65" s="1"/>
  <c r="X5" i="65"/>
  <c r="AB5" i="65" s="1"/>
  <c r="AD5" i="65" s="1"/>
  <c r="AA5" i="65" s="1"/>
  <c r="X4" i="65"/>
  <c r="AB4" i="65" s="1"/>
  <c r="AD4" i="65" s="1"/>
  <c r="AA4" i="65" s="1"/>
  <c r="AC1" i="65" s="1" a="1"/>
  <c r="AC1" i="65" s="1"/>
  <c r="X1206" i="62"/>
  <c r="AB1206" i="62" s="1"/>
  <c r="AD1206" i="62" s="1"/>
  <c r="AA1206" i="62" s="1"/>
  <c r="X1205" i="62"/>
  <c r="AB1205" i="62" s="1"/>
  <c r="AD1205" i="62" s="1"/>
  <c r="AA1205" i="62" s="1"/>
  <c r="X1204" i="62"/>
  <c r="AB1204" i="62" s="1"/>
  <c r="AD1204" i="62" s="1"/>
  <c r="AA1204" i="62" s="1"/>
  <c r="X1203" i="62"/>
  <c r="AB1203" i="62" s="1"/>
  <c r="AD1203" i="62" s="1"/>
  <c r="AA1203" i="62" s="1"/>
  <c r="X1202" i="62"/>
  <c r="AB1202" i="62" s="1"/>
  <c r="AD1202" i="62" s="1"/>
  <c r="AA1202" i="62" s="1"/>
  <c r="X1201" i="62"/>
  <c r="AB1201" i="62" s="1"/>
  <c r="AD1201" i="62" s="1"/>
  <c r="AA1201" i="62" s="1"/>
  <c r="X1200" i="62"/>
  <c r="AB1200" i="62" s="1"/>
  <c r="AD1200" i="62" s="1"/>
  <c r="AA1200" i="62" s="1"/>
  <c r="X1199" i="62"/>
  <c r="AB1199" i="62" s="1"/>
  <c r="AD1199" i="62" s="1"/>
  <c r="AA1199" i="62" s="1"/>
  <c r="X1198" i="62"/>
  <c r="AB1198" i="62" s="1"/>
  <c r="AD1198" i="62" s="1"/>
  <c r="AA1198" i="62" s="1"/>
  <c r="X1197" i="62"/>
  <c r="AB1197" i="62" s="1"/>
  <c r="AD1197" i="62" s="1"/>
  <c r="AA1197" i="62" s="1"/>
  <c r="X1196" i="62"/>
  <c r="AB1196" i="62" s="1"/>
  <c r="AD1196" i="62" s="1"/>
  <c r="AA1196" i="62" s="1"/>
  <c r="X1195" i="62"/>
  <c r="AB1195" i="62" s="1"/>
  <c r="AD1195" i="62" s="1"/>
  <c r="AA1195" i="62" s="1"/>
  <c r="X1194" i="62"/>
  <c r="AB1194" i="62" s="1"/>
  <c r="AD1194" i="62" s="1"/>
  <c r="AA1194" i="62" s="1"/>
  <c r="X1193" i="62"/>
  <c r="AB1193" i="62" s="1"/>
  <c r="AD1193" i="62" s="1"/>
  <c r="AA1193" i="62" s="1"/>
  <c r="X1192" i="62"/>
  <c r="AB1192" i="62" s="1"/>
  <c r="AD1192" i="62" s="1"/>
  <c r="AA1192" i="62" s="1"/>
  <c r="X1191" i="62"/>
  <c r="AB1191" i="62" s="1"/>
  <c r="AD1191" i="62" s="1"/>
  <c r="AA1191" i="62" s="1"/>
  <c r="X1190" i="62"/>
  <c r="AB1190" i="62" s="1"/>
  <c r="AD1190" i="62" s="1"/>
  <c r="AA1190" i="62" s="1"/>
  <c r="X1189" i="62"/>
  <c r="AB1189" i="62" s="1"/>
  <c r="AD1189" i="62" s="1"/>
  <c r="AA1189" i="62" s="1"/>
  <c r="X1188" i="62"/>
  <c r="AB1188" i="62" s="1"/>
  <c r="AD1188" i="62" s="1"/>
  <c r="AA1188" i="62" s="1"/>
  <c r="X1187" i="62"/>
  <c r="AB1187" i="62" s="1"/>
  <c r="AD1187" i="62" s="1"/>
  <c r="AA1187" i="62" s="1"/>
  <c r="X1186" i="62"/>
  <c r="AB1186" i="62" s="1"/>
  <c r="AD1186" i="62" s="1"/>
  <c r="AA1186" i="62" s="1"/>
  <c r="X1185" i="62"/>
  <c r="AB1185" i="62" s="1"/>
  <c r="AD1185" i="62" s="1"/>
  <c r="AA1185" i="62" s="1"/>
  <c r="X1184" i="62"/>
  <c r="AB1184" i="62" s="1"/>
  <c r="AD1184" i="62" s="1"/>
  <c r="AA1184" i="62" s="1"/>
  <c r="X1183" i="62"/>
  <c r="AB1183" i="62" s="1"/>
  <c r="AD1183" i="62" s="1"/>
  <c r="AA1183" i="62" s="1"/>
  <c r="X1182" i="62"/>
  <c r="AB1182" i="62" s="1"/>
  <c r="AD1182" i="62" s="1"/>
  <c r="AA1182" i="62" s="1"/>
  <c r="X1181" i="62"/>
  <c r="AB1181" i="62" s="1"/>
  <c r="AD1181" i="62" s="1"/>
  <c r="AA1181" i="62" s="1"/>
  <c r="X1180" i="62"/>
  <c r="AB1180" i="62" s="1"/>
  <c r="AD1180" i="62" s="1"/>
  <c r="AA1180" i="62" s="1"/>
  <c r="X1179" i="62"/>
  <c r="AB1179" i="62" s="1"/>
  <c r="AD1179" i="62" s="1"/>
  <c r="AA1179" i="62" s="1"/>
  <c r="X1178" i="62"/>
  <c r="AB1178" i="62" s="1"/>
  <c r="AD1178" i="62" s="1"/>
  <c r="AA1178" i="62" s="1"/>
  <c r="X1177" i="62"/>
  <c r="AB1177" i="62" s="1"/>
  <c r="AD1177" i="62" s="1"/>
  <c r="AA1177" i="62" s="1"/>
  <c r="X1176" i="62"/>
  <c r="AB1176" i="62" s="1"/>
  <c r="AD1176" i="62" s="1"/>
  <c r="AA1176" i="62" s="1"/>
  <c r="X1175" i="62"/>
  <c r="AB1175" i="62" s="1"/>
  <c r="AD1175" i="62" s="1"/>
  <c r="AA1175" i="62" s="1"/>
  <c r="X1174" i="62"/>
  <c r="AB1174" i="62" s="1"/>
  <c r="AD1174" i="62" s="1"/>
  <c r="AA1174" i="62" s="1"/>
  <c r="X1173" i="62"/>
  <c r="AB1173" i="62" s="1"/>
  <c r="AD1173" i="62" s="1"/>
  <c r="AA1173" i="62" s="1"/>
  <c r="X1172" i="62"/>
  <c r="AB1172" i="62" s="1"/>
  <c r="AD1172" i="62" s="1"/>
  <c r="AA1172" i="62" s="1"/>
  <c r="X1171" i="62"/>
  <c r="AB1171" i="62" s="1"/>
  <c r="AD1171" i="62" s="1"/>
  <c r="AA1171" i="62" s="1"/>
  <c r="X1170" i="62"/>
  <c r="AB1170" i="62" s="1"/>
  <c r="AD1170" i="62" s="1"/>
  <c r="AA1170" i="62" s="1"/>
  <c r="X1169" i="62"/>
  <c r="AB1169" i="62" s="1"/>
  <c r="AD1169" i="62" s="1"/>
  <c r="AA1169" i="62" s="1"/>
  <c r="X1168" i="62"/>
  <c r="AB1168" i="62" s="1"/>
  <c r="AD1168" i="62" s="1"/>
  <c r="AA1168" i="62" s="1"/>
  <c r="X1167" i="62"/>
  <c r="AB1167" i="62" s="1"/>
  <c r="AD1167" i="62" s="1"/>
  <c r="AA1167" i="62" s="1"/>
  <c r="X1166" i="62"/>
  <c r="AB1166" i="62" s="1"/>
  <c r="AD1166" i="62" s="1"/>
  <c r="AA1166" i="62" s="1"/>
  <c r="X1165" i="62"/>
  <c r="AB1165" i="62" s="1"/>
  <c r="AD1165" i="62" s="1"/>
  <c r="AA1165" i="62" s="1"/>
  <c r="X1164" i="62"/>
  <c r="AB1164" i="62" s="1"/>
  <c r="AD1164" i="62" s="1"/>
  <c r="AA1164" i="62" s="1"/>
  <c r="X1163" i="62"/>
  <c r="AB1163" i="62" s="1"/>
  <c r="AD1163" i="62" s="1"/>
  <c r="AA1163" i="62" s="1"/>
  <c r="X1162" i="62"/>
  <c r="AB1162" i="62" s="1"/>
  <c r="AD1162" i="62" s="1"/>
  <c r="AA1162" i="62" s="1"/>
  <c r="X1161" i="62"/>
  <c r="AB1161" i="62" s="1"/>
  <c r="AD1161" i="62" s="1"/>
  <c r="AA1161" i="62" s="1"/>
  <c r="X1160" i="62"/>
  <c r="AB1160" i="62" s="1"/>
  <c r="AD1160" i="62" s="1"/>
  <c r="AA1160" i="62" s="1"/>
  <c r="X1159" i="62"/>
  <c r="AB1159" i="62" s="1"/>
  <c r="AD1159" i="62" s="1"/>
  <c r="AA1159" i="62" s="1"/>
  <c r="X1158" i="62"/>
  <c r="AB1158" i="62" s="1"/>
  <c r="AD1158" i="62" s="1"/>
  <c r="AA1158" i="62" s="1"/>
  <c r="X1157" i="62"/>
  <c r="AB1157" i="62" s="1"/>
  <c r="AD1157" i="62" s="1"/>
  <c r="AA1157" i="62" s="1"/>
  <c r="X1156" i="62"/>
  <c r="AB1156" i="62" s="1"/>
  <c r="AD1156" i="62" s="1"/>
  <c r="AA1156" i="62" s="1"/>
  <c r="X1155" i="62"/>
  <c r="AB1155" i="62" s="1"/>
  <c r="AD1155" i="62" s="1"/>
  <c r="AA1155" i="62" s="1"/>
  <c r="X1154" i="62"/>
  <c r="AB1154" i="62" s="1"/>
  <c r="AD1154" i="62" s="1"/>
  <c r="AA1154" i="62" s="1"/>
  <c r="X1153" i="62"/>
  <c r="AB1153" i="62" s="1"/>
  <c r="AD1153" i="62" s="1"/>
  <c r="AA1153" i="62" s="1"/>
  <c r="X1152" i="62"/>
  <c r="AB1152" i="62" s="1"/>
  <c r="AD1152" i="62" s="1"/>
  <c r="AA1152" i="62" s="1"/>
  <c r="X1151" i="62"/>
  <c r="AB1151" i="62" s="1"/>
  <c r="AD1151" i="62" s="1"/>
  <c r="AA1151" i="62" s="1"/>
  <c r="X1150" i="62"/>
  <c r="AB1150" i="62" s="1"/>
  <c r="AD1150" i="62" s="1"/>
  <c r="AA1150" i="62" s="1"/>
  <c r="X1149" i="62"/>
  <c r="AB1149" i="62" s="1"/>
  <c r="AD1149" i="62" s="1"/>
  <c r="AA1149" i="62" s="1"/>
  <c r="X1148" i="62"/>
  <c r="AB1148" i="62" s="1"/>
  <c r="AD1148" i="62" s="1"/>
  <c r="AA1148" i="62" s="1"/>
  <c r="X1147" i="62"/>
  <c r="AB1147" i="62" s="1"/>
  <c r="AD1147" i="62" s="1"/>
  <c r="AA1147" i="62" s="1"/>
  <c r="X1146" i="62"/>
  <c r="AB1146" i="62" s="1"/>
  <c r="AD1146" i="62" s="1"/>
  <c r="AA1146" i="62" s="1"/>
  <c r="X1145" i="62"/>
  <c r="AB1145" i="62" s="1"/>
  <c r="AD1145" i="62" s="1"/>
  <c r="AA1145" i="62" s="1"/>
  <c r="X1144" i="62"/>
  <c r="AB1144" i="62" s="1"/>
  <c r="AD1144" i="62" s="1"/>
  <c r="AA1144" i="62" s="1"/>
  <c r="X1143" i="62"/>
  <c r="AB1143" i="62" s="1"/>
  <c r="AD1143" i="62" s="1"/>
  <c r="AA1143" i="62" s="1"/>
  <c r="X1142" i="62"/>
  <c r="AB1142" i="62" s="1"/>
  <c r="AD1142" i="62" s="1"/>
  <c r="AA1142" i="62" s="1"/>
  <c r="X1141" i="62"/>
  <c r="AB1141" i="62" s="1"/>
  <c r="AD1141" i="62" s="1"/>
  <c r="AA1141" i="62" s="1"/>
  <c r="X1140" i="62"/>
  <c r="AB1140" i="62" s="1"/>
  <c r="AD1140" i="62" s="1"/>
  <c r="AA1140" i="62" s="1"/>
  <c r="X1139" i="62"/>
  <c r="AB1139" i="62" s="1"/>
  <c r="AD1139" i="62" s="1"/>
  <c r="AA1139" i="62" s="1"/>
  <c r="X1138" i="62"/>
  <c r="AB1138" i="62" s="1"/>
  <c r="AD1138" i="62" s="1"/>
  <c r="AA1138" i="62" s="1"/>
  <c r="X1137" i="62"/>
  <c r="AB1137" i="62" s="1"/>
  <c r="AD1137" i="62" s="1"/>
  <c r="AA1137" i="62" s="1"/>
  <c r="X1136" i="62"/>
  <c r="AB1136" i="62" s="1"/>
  <c r="AD1136" i="62" s="1"/>
  <c r="AA1136" i="62" s="1"/>
  <c r="X1135" i="62"/>
  <c r="AB1135" i="62" s="1"/>
  <c r="AD1135" i="62" s="1"/>
  <c r="AA1135" i="62" s="1"/>
  <c r="X1134" i="62"/>
  <c r="AB1134" i="62" s="1"/>
  <c r="AD1134" i="62" s="1"/>
  <c r="AA1134" i="62" s="1"/>
  <c r="X1133" i="62"/>
  <c r="AB1133" i="62" s="1"/>
  <c r="AD1133" i="62" s="1"/>
  <c r="AA1133" i="62" s="1"/>
  <c r="X1132" i="62"/>
  <c r="AB1132" i="62" s="1"/>
  <c r="AD1132" i="62" s="1"/>
  <c r="AA1132" i="62" s="1"/>
  <c r="X1131" i="62"/>
  <c r="AB1131" i="62" s="1"/>
  <c r="AD1131" i="62" s="1"/>
  <c r="AA1131" i="62" s="1"/>
  <c r="X1130" i="62"/>
  <c r="AB1130" i="62" s="1"/>
  <c r="AD1130" i="62" s="1"/>
  <c r="AA1130" i="62" s="1"/>
  <c r="X1129" i="62"/>
  <c r="AB1129" i="62" s="1"/>
  <c r="AD1129" i="62" s="1"/>
  <c r="AA1129" i="62" s="1"/>
  <c r="X1128" i="62"/>
  <c r="AB1128" i="62" s="1"/>
  <c r="AD1128" i="62" s="1"/>
  <c r="AA1128" i="62" s="1"/>
  <c r="X1127" i="62"/>
  <c r="AB1127" i="62" s="1"/>
  <c r="AD1127" i="62" s="1"/>
  <c r="AA1127" i="62" s="1"/>
  <c r="X1126" i="62"/>
  <c r="AB1126" i="62" s="1"/>
  <c r="AD1126" i="62" s="1"/>
  <c r="AA1126" i="62" s="1"/>
  <c r="X1125" i="62"/>
  <c r="AB1125" i="62" s="1"/>
  <c r="AD1125" i="62" s="1"/>
  <c r="AA1125" i="62" s="1"/>
  <c r="X1124" i="62"/>
  <c r="AB1124" i="62" s="1"/>
  <c r="AD1124" i="62" s="1"/>
  <c r="AA1124" i="62" s="1"/>
  <c r="X1123" i="62"/>
  <c r="AB1123" i="62" s="1"/>
  <c r="AD1123" i="62" s="1"/>
  <c r="AA1123" i="62" s="1"/>
  <c r="X1122" i="62"/>
  <c r="AB1122" i="62" s="1"/>
  <c r="AD1122" i="62" s="1"/>
  <c r="AA1122" i="62" s="1"/>
  <c r="X1121" i="62"/>
  <c r="AB1121" i="62" s="1"/>
  <c r="AD1121" i="62" s="1"/>
  <c r="AA1121" i="62" s="1"/>
  <c r="X1120" i="62"/>
  <c r="AB1120" i="62" s="1"/>
  <c r="AD1120" i="62" s="1"/>
  <c r="AA1120" i="62" s="1"/>
  <c r="X1119" i="62"/>
  <c r="AB1119" i="62" s="1"/>
  <c r="AD1119" i="62" s="1"/>
  <c r="AA1119" i="62" s="1"/>
  <c r="X1118" i="62"/>
  <c r="AB1118" i="62" s="1"/>
  <c r="AD1118" i="62" s="1"/>
  <c r="AA1118" i="62" s="1"/>
  <c r="X1117" i="62"/>
  <c r="AB1117" i="62" s="1"/>
  <c r="AD1117" i="62" s="1"/>
  <c r="AA1117" i="62" s="1"/>
  <c r="X1116" i="62"/>
  <c r="AB1116" i="62" s="1"/>
  <c r="AD1116" i="62" s="1"/>
  <c r="AA1116" i="62" s="1"/>
  <c r="X1115" i="62"/>
  <c r="AB1115" i="62" s="1"/>
  <c r="AD1115" i="62" s="1"/>
  <c r="AA1115" i="62" s="1"/>
  <c r="X1114" i="62"/>
  <c r="AB1114" i="62" s="1"/>
  <c r="AD1114" i="62" s="1"/>
  <c r="AA1114" i="62" s="1"/>
  <c r="X1113" i="62"/>
  <c r="AB1113" i="62" s="1"/>
  <c r="AD1113" i="62" s="1"/>
  <c r="AA1113" i="62" s="1"/>
  <c r="X1112" i="62"/>
  <c r="AB1112" i="62" s="1"/>
  <c r="AD1112" i="62" s="1"/>
  <c r="AA1112" i="62" s="1"/>
  <c r="X1111" i="62"/>
  <c r="AB1111" i="62" s="1"/>
  <c r="AD1111" i="62" s="1"/>
  <c r="AA1111" i="62" s="1"/>
  <c r="X1110" i="62"/>
  <c r="AB1110" i="62" s="1"/>
  <c r="AD1110" i="62" s="1"/>
  <c r="AA1110" i="62" s="1"/>
  <c r="X1109" i="62"/>
  <c r="AB1109" i="62" s="1"/>
  <c r="AD1109" i="62" s="1"/>
  <c r="AA1109" i="62" s="1"/>
  <c r="X1108" i="62"/>
  <c r="AB1108" i="62" s="1"/>
  <c r="AD1108" i="62" s="1"/>
  <c r="AA1108" i="62" s="1"/>
  <c r="X1107" i="62"/>
  <c r="AB1107" i="62" s="1"/>
  <c r="AD1107" i="62" s="1"/>
  <c r="AA1107" i="62" s="1"/>
  <c r="X1106" i="62"/>
  <c r="AB1106" i="62" s="1"/>
  <c r="AD1106" i="62" s="1"/>
  <c r="AA1106" i="62" s="1"/>
  <c r="X1105" i="62"/>
  <c r="AB1105" i="62" s="1"/>
  <c r="AD1105" i="62" s="1"/>
  <c r="AA1105" i="62" s="1"/>
  <c r="X1104" i="62"/>
  <c r="AB1104" i="62" s="1"/>
  <c r="AD1104" i="62" s="1"/>
  <c r="AA1104" i="62" s="1"/>
  <c r="X1103" i="62"/>
  <c r="AB1103" i="62" s="1"/>
  <c r="AD1103" i="62" s="1"/>
  <c r="AA1103" i="62" s="1"/>
  <c r="X1102" i="62"/>
  <c r="AB1102" i="62" s="1"/>
  <c r="AD1102" i="62" s="1"/>
  <c r="AA1102" i="62" s="1"/>
  <c r="X1101" i="62"/>
  <c r="AB1101" i="62" s="1"/>
  <c r="AD1101" i="62" s="1"/>
  <c r="AA1101" i="62" s="1"/>
  <c r="X1100" i="62"/>
  <c r="AB1100" i="62" s="1"/>
  <c r="AD1100" i="62" s="1"/>
  <c r="AA1100" i="62" s="1"/>
  <c r="X1099" i="62"/>
  <c r="AB1099" i="62" s="1"/>
  <c r="AD1099" i="62" s="1"/>
  <c r="AA1099" i="62" s="1"/>
  <c r="X1098" i="62"/>
  <c r="AB1098" i="62" s="1"/>
  <c r="AD1098" i="62" s="1"/>
  <c r="AA1098" i="62" s="1"/>
  <c r="X1097" i="62"/>
  <c r="AB1097" i="62" s="1"/>
  <c r="AD1097" i="62" s="1"/>
  <c r="AA1097" i="62" s="1"/>
  <c r="X1096" i="62"/>
  <c r="AB1096" i="62" s="1"/>
  <c r="AD1096" i="62" s="1"/>
  <c r="AA1096" i="62" s="1"/>
  <c r="X1095" i="62"/>
  <c r="AB1095" i="62" s="1"/>
  <c r="AD1095" i="62" s="1"/>
  <c r="AA1095" i="62" s="1"/>
  <c r="X1094" i="62"/>
  <c r="AB1094" i="62" s="1"/>
  <c r="AD1094" i="62" s="1"/>
  <c r="AA1094" i="62" s="1"/>
  <c r="X1093" i="62"/>
  <c r="AB1093" i="62" s="1"/>
  <c r="AD1093" i="62" s="1"/>
  <c r="AA1093" i="62" s="1"/>
  <c r="X1092" i="62"/>
  <c r="AB1092" i="62" s="1"/>
  <c r="AD1092" i="62" s="1"/>
  <c r="AA1092" i="62" s="1"/>
  <c r="X1091" i="62"/>
  <c r="AB1091" i="62" s="1"/>
  <c r="AD1091" i="62" s="1"/>
  <c r="AA1091" i="62" s="1"/>
  <c r="X1090" i="62"/>
  <c r="AB1090" i="62" s="1"/>
  <c r="AD1090" i="62" s="1"/>
  <c r="AA1090" i="62" s="1"/>
  <c r="X1089" i="62"/>
  <c r="AB1089" i="62" s="1"/>
  <c r="AD1089" i="62" s="1"/>
  <c r="AA1089" i="62" s="1"/>
  <c r="X1088" i="62"/>
  <c r="AB1088" i="62" s="1"/>
  <c r="AD1088" i="62" s="1"/>
  <c r="AA1088" i="62" s="1"/>
  <c r="X1087" i="62"/>
  <c r="AB1087" i="62" s="1"/>
  <c r="AD1087" i="62" s="1"/>
  <c r="AA1087" i="62" s="1"/>
  <c r="X1086" i="62"/>
  <c r="AB1086" i="62" s="1"/>
  <c r="AD1086" i="62" s="1"/>
  <c r="AA1086" i="62" s="1"/>
  <c r="X1085" i="62"/>
  <c r="AB1085" i="62" s="1"/>
  <c r="AD1085" i="62" s="1"/>
  <c r="AA1085" i="62" s="1"/>
  <c r="X1084" i="62"/>
  <c r="AB1084" i="62" s="1"/>
  <c r="AD1084" i="62" s="1"/>
  <c r="AA1084" i="62" s="1"/>
  <c r="X1083" i="62"/>
  <c r="AB1083" i="62" s="1"/>
  <c r="AD1083" i="62" s="1"/>
  <c r="AA1083" i="62" s="1"/>
  <c r="X1082" i="62"/>
  <c r="AB1082" i="62" s="1"/>
  <c r="AD1082" i="62" s="1"/>
  <c r="AA1082" i="62" s="1"/>
  <c r="X1081" i="62"/>
  <c r="AB1081" i="62" s="1"/>
  <c r="AD1081" i="62" s="1"/>
  <c r="AA1081" i="62" s="1"/>
  <c r="X1080" i="62"/>
  <c r="AB1080" i="62" s="1"/>
  <c r="AD1080" i="62" s="1"/>
  <c r="AA1080" i="62" s="1"/>
  <c r="X1079" i="62"/>
  <c r="AB1079" i="62" s="1"/>
  <c r="AD1079" i="62" s="1"/>
  <c r="AA1079" i="62" s="1"/>
  <c r="X1078" i="62"/>
  <c r="AB1078" i="62" s="1"/>
  <c r="AD1078" i="62" s="1"/>
  <c r="AA1078" i="62" s="1"/>
  <c r="X1077" i="62"/>
  <c r="AB1077" i="62" s="1"/>
  <c r="AD1077" i="62" s="1"/>
  <c r="AA1077" i="62" s="1"/>
  <c r="X1076" i="62"/>
  <c r="AB1076" i="62" s="1"/>
  <c r="AD1076" i="62" s="1"/>
  <c r="AA1076" i="62" s="1"/>
  <c r="X1075" i="62"/>
  <c r="AB1075" i="62" s="1"/>
  <c r="AD1075" i="62" s="1"/>
  <c r="AA1075" i="62" s="1"/>
  <c r="X1074" i="62"/>
  <c r="AB1074" i="62" s="1"/>
  <c r="AD1074" i="62" s="1"/>
  <c r="AA1074" i="62" s="1"/>
  <c r="X1073" i="62"/>
  <c r="AB1073" i="62" s="1"/>
  <c r="AD1073" i="62" s="1"/>
  <c r="AA1073" i="62" s="1"/>
  <c r="X1072" i="62"/>
  <c r="AB1072" i="62" s="1"/>
  <c r="AD1072" i="62" s="1"/>
  <c r="AA1072" i="62" s="1"/>
  <c r="X1071" i="62"/>
  <c r="AB1071" i="62" s="1"/>
  <c r="AD1071" i="62" s="1"/>
  <c r="AA1071" i="62" s="1"/>
  <c r="X1070" i="62"/>
  <c r="AB1070" i="62" s="1"/>
  <c r="AD1070" i="62" s="1"/>
  <c r="AA1070" i="62" s="1"/>
  <c r="X1069" i="62"/>
  <c r="AB1069" i="62" s="1"/>
  <c r="AD1069" i="62" s="1"/>
  <c r="AA1069" i="62" s="1"/>
  <c r="X1068" i="62"/>
  <c r="AB1068" i="62" s="1"/>
  <c r="AD1068" i="62" s="1"/>
  <c r="AA1068" i="62" s="1"/>
  <c r="X1067" i="62"/>
  <c r="AB1067" i="62" s="1"/>
  <c r="AD1067" i="62" s="1"/>
  <c r="AA1067" i="62" s="1"/>
  <c r="X1066" i="62"/>
  <c r="AB1066" i="62" s="1"/>
  <c r="AD1066" i="62" s="1"/>
  <c r="AA1066" i="62" s="1"/>
  <c r="X1065" i="62"/>
  <c r="AB1065" i="62" s="1"/>
  <c r="AD1065" i="62" s="1"/>
  <c r="AA1065" i="62" s="1"/>
  <c r="X1064" i="62"/>
  <c r="AB1064" i="62" s="1"/>
  <c r="AD1064" i="62" s="1"/>
  <c r="AA1064" i="62" s="1"/>
  <c r="X1063" i="62"/>
  <c r="AB1063" i="62" s="1"/>
  <c r="AD1063" i="62" s="1"/>
  <c r="AA1063" i="62" s="1"/>
  <c r="X1062" i="62"/>
  <c r="AB1062" i="62" s="1"/>
  <c r="AD1062" i="62" s="1"/>
  <c r="AA1062" i="62" s="1"/>
  <c r="X1061" i="62"/>
  <c r="AB1061" i="62" s="1"/>
  <c r="AD1061" i="62" s="1"/>
  <c r="AA1061" i="62" s="1"/>
  <c r="X1060" i="62"/>
  <c r="AB1060" i="62" s="1"/>
  <c r="AD1060" i="62" s="1"/>
  <c r="AA1060" i="62" s="1"/>
  <c r="X1059" i="62"/>
  <c r="AB1059" i="62" s="1"/>
  <c r="AD1059" i="62" s="1"/>
  <c r="AA1059" i="62" s="1"/>
  <c r="X1058" i="62"/>
  <c r="AB1058" i="62" s="1"/>
  <c r="AD1058" i="62" s="1"/>
  <c r="AA1058" i="62" s="1"/>
  <c r="X1057" i="62"/>
  <c r="AB1057" i="62" s="1"/>
  <c r="AD1057" i="62" s="1"/>
  <c r="AA1057" i="62" s="1"/>
  <c r="X1056" i="62"/>
  <c r="AB1056" i="62" s="1"/>
  <c r="AD1056" i="62" s="1"/>
  <c r="AA1056" i="62" s="1"/>
  <c r="X1055" i="62"/>
  <c r="AB1055" i="62" s="1"/>
  <c r="AD1055" i="62" s="1"/>
  <c r="AA1055" i="62" s="1"/>
  <c r="X1054" i="62"/>
  <c r="AB1054" i="62" s="1"/>
  <c r="AD1054" i="62" s="1"/>
  <c r="AA1054" i="62" s="1"/>
  <c r="X1053" i="62"/>
  <c r="AB1053" i="62" s="1"/>
  <c r="AD1053" i="62" s="1"/>
  <c r="AA1053" i="62" s="1"/>
  <c r="X1052" i="62"/>
  <c r="AB1052" i="62" s="1"/>
  <c r="AD1052" i="62" s="1"/>
  <c r="AA1052" i="62" s="1"/>
  <c r="X1051" i="62"/>
  <c r="AB1051" i="62" s="1"/>
  <c r="AD1051" i="62" s="1"/>
  <c r="AA1051" i="62" s="1"/>
  <c r="X1050" i="62"/>
  <c r="AB1050" i="62" s="1"/>
  <c r="AD1050" i="62" s="1"/>
  <c r="AA1050" i="62" s="1"/>
  <c r="X1049" i="62"/>
  <c r="AB1049" i="62" s="1"/>
  <c r="AD1049" i="62" s="1"/>
  <c r="AA1049" i="62" s="1"/>
  <c r="X1048" i="62"/>
  <c r="AB1048" i="62" s="1"/>
  <c r="AD1048" i="62" s="1"/>
  <c r="AA1048" i="62" s="1"/>
  <c r="X1047" i="62"/>
  <c r="AB1047" i="62" s="1"/>
  <c r="AD1047" i="62" s="1"/>
  <c r="AA1047" i="62" s="1"/>
  <c r="X1046" i="62"/>
  <c r="AB1046" i="62" s="1"/>
  <c r="AD1046" i="62" s="1"/>
  <c r="AA1046" i="62" s="1"/>
  <c r="X1045" i="62"/>
  <c r="AB1045" i="62" s="1"/>
  <c r="AD1045" i="62" s="1"/>
  <c r="AA1045" i="62" s="1"/>
  <c r="X1044" i="62"/>
  <c r="AB1044" i="62" s="1"/>
  <c r="AD1044" i="62" s="1"/>
  <c r="AA1044" i="62" s="1"/>
  <c r="X1043" i="62"/>
  <c r="AB1043" i="62" s="1"/>
  <c r="AD1043" i="62" s="1"/>
  <c r="AA1043" i="62" s="1"/>
  <c r="X1042" i="62"/>
  <c r="AB1042" i="62" s="1"/>
  <c r="AD1042" i="62" s="1"/>
  <c r="AA1042" i="62" s="1"/>
  <c r="X1041" i="62"/>
  <c r="AB1041" i="62" s="1"/>
  <c r="AD1041" i="62" s="1"/>
  <c r="AA1041" i="62" s="1"/>
  <c r="X1040" i="62"/>
  <c r="AB1040" i="62" s="1"/>
  <c r="AD1040" i="62" s="1"/>
  <c r="AA1040" i="62" s="1"/>
  <c r="X1039" i="62"/>
  <c r="AB1039" i="62" s="1"/>
  <c r="AD1039" i="62" s="1"/>
  <c r="AA1039" i="62" s="1"/>
  <c r="X1038" i="62"/>
  <c r="AB1038" i="62" s="1"/>
  <c r="AD1038" i="62" s="1"/>
  <c r="AA1038" i="62" s="1"/>
  <c r="X1037" i="62"/>
  <c r="AB1037" i="62" s="1"/>
  <c r="AD1037" i="62" s="1"/>
  <c r="AA1037" i="62" s="1"/>
  <c r="X1036" i="62"/>
  <c r="AB1036" i="62" s="1"/>
  <c r="AD1036" i="62" s="1"/>
  <c r="AA1036" i="62" s="1"/>
  <c r="X1035" i="62"/>
  <c r="AB1035" i="62" s="1"/>
  <c r="AD1035" i="62" s="1"/>
  <c r="AA1035" i="62" s="1"/>
  <c r="X1034" i="62"/>
  <c r="AB1034" i="62" s="1"/>
  <c r="AD1034" i="62" s="1"/>
  <c r="AA1034" i="62" s="1"/>
  <c r="X1033" i="62"/>
  <c r="AB1033" i="62" s="1"/>
  <c r="AD1033" i="62" s="1"/>
  <c r="AA1033" i="62" s="1"/>
  <c r="X1032" i="62"/>
  <c r="AB1032" i="62" s="1"/>
  <c r="AD1032" i="62" s="1"/>
  <c r="AA1032" i="62" s="1"/>
  <c r="X1031" i="62"/>
  <c r="AB1031" i="62" s="1"/>
  <c r="AD1031" i="62" s="1"/>
  <c r="AA1031" i="62" s="1"/>
  <c r="X1030" i="62"/>
  <c r="AB1030" i="62" s="1"/>
  <c r="AD1030" i="62" s="1"/>
  <c r="AA1030" i="62" s="1"/>
  <c r="X1029" i="62"/>
  <c r="AB1029" i="62" s="1"/>
  <c r="AD1029" i="62" s="1"/>
  <c r="AA1029" i="62" s="1"/>
  <c r="X1028" i="62"/>
  <c r="AB1028" i="62" s="1"/>
  <c r="AD1028" i="62" s="1"/>
  <c r="AA1028" i="62" s="1"/>
  <c r="X1027" i="62"/>
  <c r="AB1027" i="62" s="1"/>
  <c r="AD1027" i="62" s="1"/>
  <c r="AA1027" i="62" s="1"/>
  <c r="X1026" i="62"/>
  <c r="AB1026" i="62" s="1"/>
  <c r="AD1026" i="62" s="1"/>
  <c r="AA1026" i="62" s="1"/>
  <c r="X1025" i="62"/>
  <c r="AB1025" i="62" s="1"/>
  <c r="AD1025" i="62" s="1"/>
  <c r="AA1025" i="62" s="1"/>
  <c r="X1024" i="62"/>
  <c r="AB1024" i="62" s="1"/>
  <c r="AD1024" i="62" s="1"/>
  <c r="AA1024" i="62" s="1"/>
  <c r="X1023" i="62"/>
  <c r="AB1023" i="62" s="1"/>
  <c r="AD1023" i="62" s="1"/>
  <c r="AA1023" i="62" s="1"/>
  <c r="X1022" i="62"/>
  <c r="AB1022" i="62" s="1"/>
  <c r="AD1022" i="62" s="1"/>
  <c r="AA1022" i="62" s="1"/>
  <c r="X1021" i="62"/>
  <c r="AB1021" i="62" s="1"/>
  <c r="AD1021" i="62" s="1"/>
  <c r="AA1021" i="62" s="1"/>
  <c r="X1020" i="62"/>
  <c r="AB1020" i="62" s="1"/>
  <c r="AD1020" i="62" s="1"/>
  <c r="AA1020" i="62" s="1"/>
  <c r="X1019" i="62"/>
  <c r="AB1019" i="62" s="1"/>
  <c r="AD1019" i="62" s="1"/>
  <c r="AA1019" i="62" s="1"/>
  <c r="X1018" i="62"/>
  <c r="AB1018" i="62" s="1"/>
  <c r="AD1018" i="62" s="1"/>
  <c r="AA1018" i="62" s="1"/>
  <c r="X1017" i="62"/>
  <c r="AB1017" i="62" s="1"/>
  <c r="AD1017" i="62" s="1"/>
  <c r="AA1017" i="62" s="1"/>
  <c r="X1016" i="62"/>
  <c r="AB1016" i="62" s="1"/>
  <c r="AD1016" i="62" s="1"/>
  <c r="AA1016" i="62" s="1"/>
  <c r="X1015" i="62"/>
  <c r="AB1015" i="62" s="1"/>
  <c r="AD1015" i="62" s="1"/>
  <c r="AA1015" i="62" s="1"/>
  <c r="X1014" i="62"/>
  <c r="AB1014" i="62" s="1"/>
  <c r="AD1014" i="62" s="1"/>
  <c r="AA1014" i="62" s="1"/>
  <c r="X1013" i="62"/>
  <c r="AB1013" i="62" s="1"/>
  <c r="AD1013" i="62" s="1"/>
  <c r="AA1013" i="62" s="1"/>
  <c r="X1012" i="62"/>
  <c r="AB1012" i="62" s="1"/>
  <c r="AD1012" i="62" s="1"/>
  <c r="AA1012" i="62" s="1"/>
  <c r="X1011" i="62"/>
  <c r="AB1011" i="62" s="1"/>
  <c r="AD1011" i="62" s="1"/>
  <c r="AA1011" i="62" s="1"/>
  <c r="X1010" i="62"/>
  <c r="AB1010" i="62" s="1"/>
  <c r="AD1010" i="62" s="1"/>
  <c r="AA1010" i="62" s="1"/>
  <c r="X1009" i="62"/>
  <c r="AB1009" i="62" s="1"/>
  <c r="AD1009" i="62" s="1"/>
  <c r="AA1009" i="62" s="1"/>
  <c r="X1008" i="62"/>
  <c r="AB1008" i="62" s="1"/>
  <c r="AD1008" i="62" s="1"/>
  <c r="AA1008" i="62" s="1"/>
  <c r="X1007" i="62"/>
  <c r="AB1007" i="62" s="1"/>
  <c r="AD1007" i="62" s="1"/>
  <c r="AA1007" i="62" s="1"/>
  <c r="X1006" i="62"/>
  <c r="AB1006" i="62" s="1"/>
  <c r="AD1006" i="62" s="1"/>
  <c r="AA1006" i="62" s="1"/>
  <c r="X1005" i="62"/>
  <c r="AB1005" i="62" s="1"/>
  <c r="AD1005" i="62" s="1"/>
  <c r="AA1005" i="62" s="1"/>
  <c r="X1004" i="62"/>
  <c r="AB1004" i="62" s="1"/>
  <c r="AD1004" i="62" s="1"/>
  <c r="AA1004" i="62" s="1"/>
  <c r="X1003" i="62"/>
  <c r="AB1003" i="62" s="1"/>
  <c r="AD1003" i="62" s="1"/>
  <c r="AA1003" i="62" s="1"/>
  <c r="X1002" i="62"/>
  <c r="AB1002" i="62" s="1"/>
  <c r="AD1002" i="62" s="1"/>
  <c r="AA1002" i="62" s="1"/>
  <c r="X1001" i="62"/>
  <c r="AB1001" i="62" s="1"/>
  <c r="AD1001" i="62" s="1"/>
  <c r="AA1001" i="62" s="1"/>
  <c r="X1000" i="62"/>
  <c r="AB1000" i="62" s="1"/>
  <c r="AD1000" i="62" s="1"/>
  <c r="AA1000" i="62" s="1"/>
  <c r="X999" i="62"/>
  <c r="AB999" i="62" s="1"/>
  <c r="AD999" i="62" s="1"/>
  <c r="AA999" i="62" s="1"/>
  <c r="X998" i="62"/>
  <c r="AB998" i="62" s="1"/>
  <c r="AD998" i="62" s="1"/>
  <c r="AA998" i="62" s="1"/>
  <c r="X997" i="62"/>
  <c r="AB997" i="62" s="1"/>
  <c r="AD997" i="62" s="1"/>
  <c r="AA997" i="62" s="1"/>
  <c r="X996" i="62"/>
  <c r="AB996" i="62" s="1"/>
  <c r="AD996" i="62" s="1"/>
  <c r="AA996" i="62" s="1"/>
  <c r="X995" i="62"/>
  <c r="AB995" i="62" s="1"/>
  <c r="AD995" i="62" s="1"/>
  <c r="AA995" i="62" s="1"/>
  <c r="X994" i="62"/>
  <c r="AB994" i="62" s="1"/>
  <c r="AD994" i="62" s="1"/>
  <c r="AA994" i="62" s="1"/>
  <c r="X993" i="62"/>
  <c r="AB993" i="62" s="1"/>
  <c r="AD993" i="62" s="1"/>
  <c r="AA993" i="62" s="1"/>
  <c r="X992" i="62"/>
  <c r="AB992" i="62" s="1"/>
  <c r="AD992" i="62" s="1"/>
  <c r="AA992" i="62" s="1"/>
  <c r="X991" i="62"/>
  <c r="AB991" i="62" s="1"/>
  <c r="AD991" i="62" s="1"/>
  <c r="AA991" i="62" s="1"/>
  <c r="X990" i="62"/>
  <c r="AB990" i="62" s="1"/>
  <c r="AD990" i="62" s="1"/>
  <c r="AA990" i="62" s="1"/>
  <c r="X989" i="62"/>
  <c r="AB989" i="62" s="1"/>
  <c r="AD989" i="62" s="1"/>
  <c r="AA989" i="62" s="1"/>
  <c r="X988" i="62"/>
  <c r="AB988" i="62" s="1"/>
  <c r="AD988" i="62" s="1"/>
  <c r="AA988" i="62" s="1"/>
  <c r="X987" i="62"/>
  <c r="AB987" i="62" s="1"/>
  <c r="AD987" i="62" s="1"/>
  <c r="AA987" i="62" s="1"/>
  <c r="X986" i="62"/>
  <c r="AB986" i="62" s="1"/>
  <c r="AD986" i="62" s="1"/>
  <c r="AA986" i="62" s="1"/>
  <c r="X985" i="62"/>
  <c r="AB985" i="62" s="1"/>
  <c r="AD985" i="62" s="1"/>
  <c r="AA985" i="62" s="1"/>
  <c r="X984" i="62"/>
  <c r="AB984" i="62" s="1"/>
  <c r="AD984" i="62" s="1"/>
  <c r="AA984" i="62" s="1"/>
  <c r="X983" i="62"/>
  <c r="AB983" i="62" s="1"/>
  <c r="AD983" i="62" s="1"/>
  <c r="AA983" i="62" s="1"/>
  <c r="X982" i="62"/>
  <c r="AB982" i="62" s="1"/>
  <c r="AD982" i="62" s="1"/>
  <c r="AA982" i="62" s="1"/>
  <c r="X981" i="62"/>
  <c r="AB981" i="62" s="1"/>
  <c r="AD981" i="62" s="1"/>
  <c r="AA981" i="62" s="1"/>
  <c r="X980" i="62"/>
  <c r="AB980" i="62" s="1"/>
  <c r="AD980" i="62" s="1"/>
  <c r="AA980" i="62" s="1"/>
  <c r="X979" i="62"/>
  <c r="AB979" i="62" s="1"/>
  <c r="AD979" i="62" s="1"/>
  <c r="AA979" i="62" s="1"/>
  <c r="X978" i="62"/>
  <c r="AB978" i="62" s="1"/>
  <c r="AD978" i="62" s="1"/>
  <c r="AA978" i="62" s="1"/>
  <c r="X977" i="62"/>
  <c r="AB977" i="62" s="1"/>
  <c r="AD977" i="62" s="1"/>
  <c r="AA977" i="62" s="1"/>
  <c r="X976" i="62"/>
  <c r="AB976" i="62" s="1"/>
  <c r="AD976" i="62" s="1"/>
  <c r="AA976" i="62" s="1"/>
  <c r="X975" i="62"/>
  <c r="AB975" i="62" s="1"/>
  <c r="AD975" i="62" s="1"/>
  <c r="AA975" i="62" s="1"/>
  <c r="X974" i="62"/>
  <c r="AB974" i="62" s="1"/>
  <c r="AD974" i="62" s="1"/>
  <c r="AA974" i="62" s="1"/>
  <c r="X973" i="62"/>
  <c r="AB973" i="62" s="1"/>
  <c r="AD973" i="62" s="1"/>
  <c r="AA973" i="62" s="1"/>
  <c r="X972" i="62"/>
  <c r="AB972" i="62" s="1"/>
  <c r="AD972" i="62" s="1"/>
  <c r="AA972" i="62" s="1"/>
  <c r="X971" i="62"/>
  <c r="AB971" i="62" s="1"/>
  <c r="AD971" i="62" s="1"/>
  <c r="AA971" i="62" s="1"/>
  <c r="X970" i="62"/>
  <c r="AB970" i="62" s="1"/>
  <c r="AD970" i="62" s="1"/>
  <c r="AA970" i="62" s="1"/>
  <c r="X969" i="62"/>
  <c r="AB969" i="62" s="1"/>
  <c r="AD969" i="62" s="1"/>
  <c r="AA969" i="62" s="1"/>
  <c r="X968" i="62"/>
  <c r="AB968" i="62" s="1"/>
  <c r="AD968" i="62" s="1"/>
  <c r="AA968" i="62" s="1"/>
  <c r="X967" i="62"/>
  <c r="AB967" i="62" s="1"/>
  <c r="AD967" i="62" s="1"/>
  <c r="AA967" i="62" s="1"/>
  <c r="X966" i="62"/>
  <c r="AB966" i="62" s="1"/>
  <c r="AD966" i="62" s="1"/>
  <c r="AA966" i="62" s="1"/>
  <c r="X965" i="62"/>
  <c r="AB965" i="62" s="1"/>
  <c r="AD965" i="62" s="1"/>
  <c r="AA965" i="62" s="1"/>
  <c r="X964" i="62"/>
  <c r="AB964" i="62" s="1"/>
  <c r="AD964" i="62" s="1"/>
  <c r="AA964" i="62" s="1"/>
  <c r="X963" i="62"/>
  <c r="AB963" i="62" s="1"/>
  <c r="AD963" i="62" s="1"/>
  <c r="AA963" i="62" s="1"/>
  <c r="X962" i="62"/>
  <c r="AB962" i="62" s="1"/>
  <c r="AD962" i="62" s="1"/>
  <c r="AA962" i="62" s="1"/>
  <c r="X961" i="62"/>
  <c r="AB961" i="62" s="1"/>
  <c r="AD961" i="62" s="1"/>
  <c r="AA961" i="62" s="1"/>
  <c r="X960" i="62"/>
  <c r="AB960" i="62" s="1"/>
  <c r="AD960" i="62" s="1"/>
  <c r="AA960" i="62" s="1"/>
  <c r="X959" i="62"/>
  <c r="AB959" i="62" s="1"/>
  <c r="AD959" i="62" s="1"/>
  <c r="AA959" i="62" s="1"/>
  <c r="X958" i="62"/>
  <c r="AB958" i="62" s="1"/>
  <c r="AD958" i="62" s="1"/>
  <c r="AA958" i="62" s="1"/>
  <c r="X957" i="62"/>
  <c r="AB957" i="62" s="1"/>
  <c r="AD957" i="62" s="1"/>
  <c r="AA957" i="62" s="1"/>
  <c r="X956" i="62"/>
  <c r="AB956" i="62" s="1"/>
  <c r="AD956" i="62" s="1"/>
  <c r="AA956" i="62" s="1"/>
  <c r="X955" i="62"/>
  <c r="AB955" i="62" s="1"/>
  <c r="AD955" i="62" s="1"/>
  <c r="AA955" i="62" s="1"/>
  <c r="X954" i="62"/>
  <c r="AB954" i="62" s="1"/>
  <c r="AD954" i="62" s="1"/>
  <c r="AA954" i="62" s="1"/>
  <c r="X953" i="62"/>
  <c r="AB953" i="62" s="1"/>
  <c r="AD953" i="62" s="1"/>
  <c r="AA953" i="62" s="1"/>
  <c r="X952" i="62"/>
  <c r="AB952" i="62" s="1"/>
  <c r="AD952" i="62" s="1"/>
  <c r="AA952" i="62" s="1"/>
  <c r="X951" i="62"/>
  <c r="AB951" i="62" s="1"/>
  <c r="AD951" i="62" s="1"/>
  <c r="AA951" i="62" s="1"/>
  <c r="X950" i="62"/>
  <c r="AB950" i="62" s="1"/>
  <c r="AD950" i="62" s="1"/>
  <c r="AA950" i="62" s="1"/>
  <c r="X949" i="62"/>
  <c r="AB949" i="62" s="1"/>
  <c r="AD949" i="62" s="1"/>
  <c r="AA949" i="62" s="1"/>
  <c r="X948" i="62"/>
  <c r="AB948" i="62" s="1"/>
  <c r="AD948" i="62" s="1"/>
  <c r="AA948" i="62" s="1"/>
  <c r="X947" i="62"/>
  <c r="AB947" i="62" s="1"/>
  <c r="AD947" i="62" s="1"/>
  <c r="AA947" i="62" s="1"/>
  <c r="X946" i="62"/>
  <c r="AB946" i="62" s="1"/>
  <c r="AD946" i="62" s="1"/>
  <c r="AA946" i="62" s="1"/>
  <c r="X945" i="62"/>
  <c r="AB945" i="62" s="1"/>
  <c r="AD945" i="62" s="1"/>
  <c r="AA945" i="62" s="1"/>
  <c r="X944" i="62"/>
  <c r="AB944" i="62" s="1"/>
  <c r="AD944" i="62" s="1"/>
  <c r="AA944" i="62" s="1"/>
  <c r="X943" i="62"/>
  <c r="AB943" i="62" s="1"/>
  <c r="AD943" i="62" s="1"/>
  <c r="AA943" i="62" s="1"/>
  <c r="X942" i="62"/>
  <c r="AB942" i="62" s="1"/>
  <c r="AD942" i="62" s="1"/>
  <c r="AA942" i="62" s="1"/>
  <c r="X941" i="62"/>
  <c r="AB941" i="62" s="1"/>
  <c r="AD941" i="62" s="1"/>
  <c r="AA941" i="62" s="1"/>
  <c r="X940" i="62"/>
  <c r="AB940" i="62" s="1"/>
  <c r="AD940" i="62" s="1"/>
  <c r="AA940" i="62" s="1"/>
  <c r="X939" i="62"/>
  <c r="AB939" i="62" s="1"/>
  <c r="AD939" i="62" s="1"/>
  <c r="AA939" i="62" s="1"/>
  <c r="X938" i="62"/>
  <c r="AB938" i="62" s="1"/>
  <c r="AD938" i="62" s="1"/>
  <c r="AA938" i="62" s="1"/>
  <c r="X937" i="62"/>
  <c r="AB937" i="62" s="1"/>
  <c r="AD937" i="62" s="1"/>
  <c r="AA937" i="62" s="1"/>
  <c r="X936" i="62"/>
  <c r="AB936" i="62" s="1"/>
  <c r="AD936" i="62" s="1"/>
  <c r="AA936" i="62" s="1"/>
  <c r="X935" i="62"/>
  <c r="AB935" i="62" s="1"/>
  <c r="AD935" i="62" s="1"/>
  <c r="AA935" i="62" s="1"/>
  <c r="X934" i="62"/>
  <c r="AB934" i="62" s="1"/>
  <c r="AD934" i="62" s="1"/>
  <c r="AA934" i="62" s="1"/>
  <c r="X933" i="62"/>
  <c r="AB933" i="62" s="1"/>
  <c r="AD933" i="62" s="1"/>
  <c r="AA933" i="62" s="1"/>
  <c r="X932" i="62"/>
  <c r="AB932" i="62" s="1"/>
  <c r="AD932" i="62" s="1"/>
  <c r="AA932" i="62" s="1"/>
  <c r="X931" i="62"/>
  <c r="AB931" i="62" s="1"/>
  <c r="AD931" i="62" s="1"/>
  <c r="AA931" i="62" s="1"/>
  <c r="X930" i="62"/>
  <c r="AB930" i="62" s="1"/>
  <c r="AD930" i="62" s="1"/>
  <c r="AA930" i="62" s="1"/>
  <c r="X929" i="62"/>
  <c r="AB929" i="62" s="1"/>
  <c r="AD929" i="62" s="1"/>
  <c r="AA929" i="62" s="1"/>
  <c r="X928" i="62"/>
  <c r="AB928" i="62" s="1"/>
  <c r="AD928" i="62" s="1"/>
  <c r="AA928" i="62" s="1"/>
  <c r="X927" i="62"/>
  <c r="AB927" i="62" s="1"/>
  <c r="AD927" i="62" s="1"/>
  <c r="AA927" i="62" s="1"/>
  <c r="X926" i="62"/>
  <c r="AB926" i="62" s="1"/>
  <c r="AD926" i="62" s="1"/>
  <c r="AA926" i="62" s="1"/>
  <c r="X925" i="62"/>
  <c r="AB925" i="62" s="1"/>
  <c r="AD925" i="62" s="1"/>
  <c r="AA925" i="62" s="1"/>
  <c r="X924" i="62"/>
  <c r="AB924" i="62" s="1"/>
  <c r="AD924" i="62" s="1"/>
  <c r="AA924" i="62" s="1"/>
  <c r="X923" i="62"/>
  <c r="AB923" i="62" s="1"/>
  <c r="AD923" i="62" s="1"/>
  <c r="AA923" i="62" s="1"/>
  <c r="X922" i="62"/>
  <c r="AB922" i="62" s="1"/>
  <c r="AD922" i="62" s="1"/>
  <c r="AA922" i="62" s="1"/>
  <c r="X921" i="62"/>
  <c r="AB921" i="62" s="1"/>
  <c r="AD921" i="62" s="1"/>
  <c r="AA921" i="62" s="1"/>
  <c r="X920" i="62"/>
  <c r="AB920" i="62" s="1"/>
  <c r="AD920" i="62" s="1"/>
  <c r="AA920" i="62" s="1"/>
  <c r="X919" i="62"/>
  <c r="AB919" i="62" s="1"/>
  <c r="AD919" i="62" s="1"/>
  <c r="AA919" i="62" s="1"/>
  <c r="X918" i="62"/>
  <c r="AB918" i="62" s="1"/>
  <c r="AD918" i="62" s="1"/>
  <c r="AA918" i="62" s="1"/>
  <c r="X917" i="62"/>
  <c r="AB917" i="62" s="1"/>
  <c r="AD917" i="62" s="1"/>
  <c r="AA917" i="62" s="1"/>
  <c r="X916" i="62"/>
  <c r="AB916" i="62" s="1"/>
  <c r="AD916" i="62" s="1"/>
  <c r="AA916" i="62" s="1"/>
  <c r="X915" i="62"/>
  <c r="AB915" i="62" s="1"/>
  <c r="AD915" i="62" s="1"/>
  <c r="AA915" i="62" s="1"/>
  <c r="X914" i="62"/>
  <c r="AB914" i="62" s="1"/>
  <c r="AD914" i="62" s="1"/>
  <c r="AA914" i="62" s="1"/>
  <c r="X913" i="62"/>
  <c r="AB913" i="62" s="1"/>
  <c r="AD913" i="62" s="1"/>
  <c r="AA913" i="62" s="1"/>
  <c r="X912" i="62"/>
  <c r="AB912" i="62" s="1"/>
  <c r="AD912" i="62" s="1"/>
  <c r="AA912" i="62" s="1"/>
  <c r="X911" i="62"/>
  <c r="AB911" i="62" s="1"/>
  <c r="AD911" i="62" s="1"/>
  <c r="AA911" i="62" s="1"/>
  <c r="X910" i="62"/>
  <c r="AB910" i="62" s="1"/>
  <c r="AD910" i="62" s="1"/>
  <c r="AA910" i="62" s="1"/>
  <c r="X909" i="62"/>
  <c r="AB909" i="62" s="1"/>
  <c r="AD909" i="62" s="1"/>
  <c r="AA909" i="62" s="1"/>
  <c r="X908" i="62"/>
  <c r="AB908" i="62" s="1"/>
  <c r="AD908" i="62" s="1"/>
  <c r="AA908" i="62" s="1"/>
  <c r="X907" i="62"/>
  <c r="AB907" i="62" s="1"/>
  <c r="AD907" i="62" s="1"/>
  <c r="AA907" i="62" s="1"/>
  <c r="X906" i="62"/>
  <c r="AB906" i="62" s="1"/>
  <c r="AD906" i="62" s="1"/>
  <c r="AA906" i="62" s="1"/>
  <c r="X905" i="62"/>
  <c r="AB905" i="62" s="1"/>
  <c r="AD905" i="62" s="1"/>
  <c r="AA905" i="62" s="1"/>
  <c r="X904" i="62"/>
  <c r="AB904" i="62" s="1"/>
  <c r="AD904" i="62" s="1"/>
  <c r="AA904" i="62" s="1"/>
  <c r="X903" i="62"/>
  <c r="AB903" i="62" s="1"/>
  <c r="AD903" i="62" s="1"/>
  <c r="AA903" i="62" s="1"/>
  <c r="X902" i="62"/>
  <c r="AB902" i="62" s="1"/>
  <c r="AD902" i="62" s="1"/>
  <c r="AA902" i="62" s="1"/>
  <c r="X901" i="62"/>
  <c r="AB901" i="62" s="1"/>
  <c r="AD901" i="62" s="1"/>
  <c r="AA901" i="62" s="1"/>
  <c r="X900" i="62"/>
  <c r="AB900" i="62" s="1"/>
  <c r="AD900" i="62" s="1"/>
  <c r="AA900" i="62" s="1"/>
  <c r="X899" i="62"/>
  <c r="AB899" i="62" s="1"/>
  <c r="AD899" i="62" s="1"/>
  <c r="AA899" i="62" s="1"/>
  <c r="X898" i="62"/>
  <c r="AB898" i="62" s="1"/>
  <c r="AD898" i="62" s="1"/>
  <c r="AA898" i="62" s="1"/>
  <c r="X897" i="62"/>
  <c r="AB897" i="62" s="1"/>
  <c r="AD897" i="62" s="1"/>
  <c r="AA897" i="62" s="1"/>
  <c r="X896" i="62"/>
  <c r="AB896" i="62" s="1"/>
  <c r="AD896" i="62" s="1"/>
  <c r="AA896" i="62" s="1"/>
  <c r="X895" i="62"/>
  <c r="AB895" i="62" s="1"/>
  <c r="AD895" i="62" s="1"/>
  <c r="AA895" i="62" s="1"/>
  <c r="X894" i="62"/>
  <c r="AB894" i="62" s="1"/>
  <c r="AD894" i="62" s="1"/>
  <c r="AA894" i="62" s="1"/>
  <c r="X893" i="62"/>
  <c r="AB893" i="62" s="1"/>
  <c r="AD893" i="62" s="1"/>
  <c r="AA893" i="62" s="1"/>
  <c r="X892" i="62"/>
  <c r="AB892" i="62" s="1"/>
  <c r="AD892" i="62" s="1"/>
  <c r="AA892" i="62" s="1"/>
  <c r="X891" i="62"/>
  <c r="AB891" i="62" s="1"/>
  <c r="AD891" i="62" s="1"/>
  <c r="AA891" i="62" s="1"/>
  <c r="X890" i="62"/>
  <c r="AB890" i="62" s="1"/>
  <c r="AD890" i="62" s="1"/>
  <c r="AA890" i="62" s="1"/>
  <c r="X889" i="62"/>
  <c r="AB889" i="62" s="1"/>
  <c r="AD889" i="62" s="1"/>
  <c r="AA889" i="62" s="1"/>
  <c r="X888" i="62"/>
  <c r="AB888" i="62" s="1"/>
  <c r="AD888" i="62" s="1"/>
  <c r="AA888" i="62" s="1"/>
  <c r="X887" i="62"/>
  <c r="AB887" i="62" s="1"/>
  <c r="AD887" i="62" s="1"/>
  <c r="AA887" i="62" s="1"/>
  <c r="X886" i="62"/>
  <c r="AB886" i="62" s="1"/>
  <c r="AD886" i="62" s="1"/>
  <c r="AA886" i="62" s="1"/>
  <c r="X885" i="62"/>
  <c r="AB885" i="62" s="1"/>
  <c r="AD885" i="62" s="1"/>
  <c r="AA885" i="62" s="1"/>
  <c r="X884" i="62"/>
  <c r="AB884" i="62" s="1"/>
  <c r="AD884" i="62" s="1"/>
  <c r="AA884" i="62" s="1"/>
  <c r="X883" i="62"/>
  <c r="AB883" i="62" s="1"/>
  <c r="AD883" i="62" s="1"/>
  <c r="AA883" i="62" s="1"/>
  <c r="X882" i="62"/>
  <c r="AB882" i="62" s="1"/>
  <c r="AD882" i="62" s="1"/>
  <c r="AA882" i="62" s="1"/>
  <c r="X881" i="62"/>
  <c r="AB881" i="62" s="1"/>
  <c r="AD881" i="62" s="1"/>
  <c r="AA881" i="62" s="1"/>
  <c r="X880" i="62"/>
  <c r="AB880" i="62" s="1"/>
  <c r="AD880" i="62" s="1"/>
  <c r="AA880" i="62" s="1"/>
  <c r="X879" i="62"/>
  <c r="AB879" i="62" s="1"/>
  <c r="AD879" i="62" s="1"/>
  <c r="AA879" i="62" s="1"/>
  <c r="X878" i="62"/>
  <c r="AB878" i="62" s="1"/>
  <c r="AD878" i="62" s="1"/>
  <c r="AA878" i="62" s="1"/>
  <c r="X877" i="62"/>
  <c r="AB877" i="62" s="1"/>
  <c r="AD877" i="62" s="1"/>
  <c r="AA877" i="62" s="1"/>
  <c r="X876" i="62"/>
  <c r="AB876" i="62" s="1"/>
  <c r="AD876" i="62" s="1"/>
  <c r="AA876" i="62" s="1"/>
  <c r="X875" i="62"/>
  <c r="AB875" i="62" s="1"/>
  <c r="AD875" i="62" s="1"/>
  <c r="AA875" i="62" s="1"/>
  <c r="X874" i="62"/>
  <c r="AB874" i="62" s="1"/>
  <c r="AD874" i="62" s="1"/>
  <c r="AA874" i="62" s="1"/>
  <c r="X873" i="62"/>
  <c r="AB873" i="62" s="1"/>
  <c r="AD873" i="62" s="1"/>
  <c r="AA873" i="62" s="1"/>
  <c r="X872" i="62"/>
  <c r="AB872" i="62" s="1"/>
  <c r="AD872" i="62" s="1"/>
  <c r="AA872" i="62" s="1"/>
  <c r="X871" i="62"/>
  <c r="AB871" i="62" s="1"/>
  <c r="AD871" i="62" s="1"/>
  <c r="AA871" i="62" s="1"/>
  <c r="X870" i="62"/>
  <c r="AB870" i="62" s="1"/>
  <c r="AD870" i="62" s="1"/>
  <c r="AA870" i="62" s="1"/>
  <c r="X869" i="62"/>
  <c r="AB869" i="62" s="1"/>
  <c r="AD869" i="62" s="1"/>
  <c r="AA869" i="62" s="1"/>
  <c r="X868" i="62"/>
  <c r="AB868" i="62" s="1"/>
  <c r="AD868" i="62" s="1"/>
  <c r="AA868" i="62" s="1"/>
  <c r="X867" i="62"/>
  <c r="AB867" i="62" s="1"/>
  <c r="AD867" i="62" s="1"/>
  <c r="AA867" i="62" s="1"/>
  <c r="X866" i="62"/>
  <c r="AB866" i="62" s="1"/>
  <c r="AD866" i="62" s="1"/>
  <c r="AA866" i="62" s="1"/>
  <c r="X865" i="62"/>
  <c r="AB865" i="62" s="1"/>
  <c r="AD865" i="62" s="1"/>
  <c r="AA865" i="62" s="1"/>
  <c r="X864" i="62"/>
  <c r="AB864" i="62" s="1"/>
  <c r="AD864" i="62" s="1"/>
  <c r="AA864" i="62" s="1"/>
  <c r="X863" i="62"/>
  <c r="AB863" i="62" s="1"/>
  <c r="AD863" i="62" s="1"/>
  <c r="AA863" i="62" s="1"/>
  <c r="X862" i="62"/>
  <c r="AB862" i="62" s="1"/>
  <c r="AD862" i="62" s="1"/>
  <c r="AA862" i="62" s="1"/>
  <c r="X861" i="62"/>
  <c r="AB861" i="62" s="1"/>
  <c r="AD861" i="62" s="1"/>
  <c r="AA861" i="62" s="1"/>
  <c r="X860" i="62"/>
  <c r="AB860" i="62" s="1"/>
  <c r="AD860" i="62" s="1"/>
  <c r="AA860" i="62" s="1"/>
  <c r="X859" i="62"/>
  <c r="AB859" i="62" s="1"/>
  <c r="AD859" i="62" s="1"/>
  <c r="AA859" i="62" s="1"/>
  <c r="X858" i="62"/>
  <c r="AB858" i="62" s="1"/>
  <c r="AD858" i="62" s="1"/>
  <c r="AA858" i="62" s="1"/>
  <c r="X857" i="62"/>
  <c r="AB857" i="62" s="1"/>
  <c r="AD857" i="62" s="1"/>
  <c r="AA857" i="62" s="1"/>
  <c r="X856" i="62"/>
  <c r="AB856" i="62" s="1"/>
  <c r="AD856" i="62" s="1"/>
  <c r="AA856" i="62" s="1"/>
  <c r="X855" i="62"/>
  <c r="AB855" i="62" s="1"/>
  <c r="AD855" i="62" s="1"/>
  <c r="AA855" i="62" s="1"/>
  <c r="X854" i="62"/>
  <c r="AB854" i="62" s="1"/>
  <c r="AD854" i="62" s="1"/>
  <c r="AA854" i="62" s="1"/>
  <c r="X853" i="62"/>
  <c r="AB853" i="62" s="1"/>
  <c r="AD853" i="62" s="1"/>
  <c r="AA853" i="62" s="1"/>
  <c r="X852" i="62"/>
  <c r="AB852" i="62" s="1"/>
  <c r="AD852" i="62" s="1"/>
  <c r="AA852" i="62" s="1"/>
  <c r="X851" i="62"/>
  <c r="AB851" i="62" s="1"/>
  <c r="AD851" i="62" s="1"/>
  <c r="AA851" i="62" s="1"/>
  <c r="X850" i="62"/>
  <c r="AB850" i="62" s="1"/>
  <c r="AD850" i="62" s="1"/>
  <c r="AA850" i="62" s="1"/>
  <c r="X849" i="62"/>
  <c r="AB849" i="62" s="1"/>
  <c r="AD849" i="62" s="1"/>
  <c r="AA849" i="62" s="1"/>
  <c r="X848" i="62"/>
  <c r="AB848" i="62" s="1"/>
  <c r="AD848" i="62" s="1"/>
  <c r="AA848" i="62" s="1"/>
  <c r="X847" i="62"/>
  <c r="AB847" i="62" s="1"/>
  <c r="AD847" i="62" s="1"/>
  <c r="AA847" i="62" s="1"/>
  <c r="X846" i="62"/>
  <c r="AB846" i="62" s="1"/>
  <c r="AD846" i="62" s="1"/>
  <c r="AA846" i="62" s="1"/>
  <c r="X845" i="62"/>
  <c r="AB845" i="62" s="1"/>
  <c r="AD845" i="62" s="1"/>
  <c r="AA845" i="62" s="1"/>
  <c r="X844" i="62"/>
  <c r="AB844" i="62" s="1"/>
  <c r="AD844" i="62" s="1"/>
  <c r="AA844" i="62" s="1"/>
  <c r="X843" i="62"/>
  <c r="AB843" i="62" s="1"/>
  <c r="AD843" i="62" s="1"/>
  <c r="AA843" i="62" s="1"/>
  <c r="X842" i="62"/>
  <c r="AB842" i="62" s="1"/>
  <c r="AD842" i="62" s="1"/>
  <c r="AA842" i="62" s="1"/>
  <c r="X841" i="62"/>
  <c r="AB841" i="62" s="1"/>
  <c r="AD841" i="62" s="1"/>
  <c r="AA841" i="62" s="1"/>
  <c r="X840" i="62"/>
  <c r="AB840" i="62" s="1"/>
  <c r="AD840" i="62" s="1"/>
  <c r="AA840" i="62" s="1"/>
  <c r="X839" i="62"/>
  <c r="AB839" i="62" s="1"/>
  <c r="AD839" i="62" s="1"/>
  <c r="AA839" i="62" s="1"/>
  <c r="X838" i="62"/>
  <c r="AB838" i="62" s="1"/>
  <c r="AD838" i="62" s="1"/>
  <c r="AA838" i="62" s="1"/>
  <c r="X837" i="62"/>
  <c r="AB837" i="62" s="1"/>
  <c r="AD837" i="62" s="1"/>
  <c r="AA837" i="62" s="1"/>
  <c r="X836" i="62"/>
  <c r="AB836" i="62" s="1"/>
  <c r="AD836" i="62" s="1"/>
  <c r="AA836" i="62" s="1"/>
  <c r="X835" i="62"/>
  <c r="AB835" i="62" s="1"/>
  <c r="AD835" i="62" s="1"/>
  <c r="AA835" i="62" s="1"/>
  <c r="X834" i="62"/>
  <c r="AB834" i="62" s="1"/>
  <c r="AD834" i="62" s="1"/>
  <c r="AA834" i="62" s="1"/>
  <c r="X833" i="62"/>
  <c r="AB833" i="62" s="1"/>
  <c r="AD833" i="62" s="1"/>
  <c r="AA833" i="62" s="1"/>
  <c r="X832" i="62"/>
  <c r="AB832" i="62" s="1"/>
  <c r="AD832" i="62" s="1"/>
  <c r="AA832" i="62" s="1"/>
  <c r="X831" i="62"/>
  <c r="AB831" i="62" s="1"/>
  <c r="AD831" i="62" s="1"/>
  <c r="AA831" i="62" s="1"/>
  <c r="X830" i="62"/>
  <c r="AB830" i="62" s="1"/>
  <c r="AD830" i="62" s="1"/>
  <c r="AA830" i="62" s="1"/>
  <c r="X829" i="62"/>
  <c r="AB829" i="62" s="1"/>
  <c r="AD829" i="62" s="1"/>
  <c r="AA829" i="62" s="1"/>
  <c r="X828" i="62"/>
  <c r="AB828" i="62" s="1"/>
  <c r="AD828" i="62" s="1"/>
  <c r="AA828" i="62" s="1"/>
  <c r="X827" i="62"/>
  <c r="AB827" i="62" s="1"/>
  <c r="AD827" i="62" s="1"/>
  <c r="AA827" i="62" s="1"/>
  <c r="X826" i="62"/>
  <c r="AB826" i="62" s="1"/>
  <c r="AD826" i="62" s="1"/>
  <c r="AA826" i="62" s="1"/>
  <c r="X825" i="62"/>
  <c r="AB825" i="62" s="1"/>
  <c r="AD825" i="62" s="1"/>
  <c r="AA825" i="62" s="1"/>
  <c r="X824" i="62"/>
  <c r="AB824" i="62" s="1"/>
  <c r="AD824" i="62" s="1"/>
  <c r="AA824" i="62" s="1"/>
  <c r="X823" i="62"/>
  <c r="AB823" i="62" s="1"/>
  <c r="AD823" i="62" s="1"/>
  <c r="AA823" i="62" s="1"/>
  <c r="X822" i="62"/>
  <c r="AB822" i="62" s="1"/>
  <c r="AD822" i="62" s="1"/>
  <c r="AA822" i="62" s="1"/>
  <c r="X821" i="62"/>
  <c r="AB821" i="62" s="1"/>
  <c r="AD821" i="62" s="1"/>
  <c r="AA821" i="62" s="1"/>
  <c r="X820" i="62"/>
  <c r="AB820" i="62" s="1"/>
  <c r="AD820" i="62" s="1"/>
  <c r="AA820" i="62" s="1"/>
  <c r="X819" i="62"/>
  <c r="AB819" i="62" s="1"/>
  <c r="AD819" i="62" s="1"/>
  <c r="AA819" i="62" s="1"/>
  <c r="X818" i="62"/>
  <c r="AB818" i="62" s="1"/>
  <c r="AD818" i="62" s="1"/>
  <c r="AA818" i="62" s="1"/>
  <c r="X817" i="62"/>
  <c r="AB817" i="62" s="1"/>
  <c r="AD817" i="62" s="1"/>
  <c r="AA817" i="62" s="1"/>
  <c r="X816" i="62"/>
  <c r="AB816" i="62" s="1"/>
  <c r="AD816" i="62" s="1"/>
  <c r="AA816" i="62" s="1"/>
  <c r="X815" i="62"/>
  <c r="AB815" i="62" s="1"/>
  <c r="AD815" i="62" s="1"/>
  <c r="AA815" i="62" s="1"/>
  <c r="X814" i="62"/>
  <c r="AB814" i="62" s="1"/>
  <c r="AD814" i="62" s="1"/>
  <c r="AA814" i="62" s="1"/>
  <c r="X813" i="62"/>
  <c r="AB813" i="62" s="1"/>
  <c r="AD813" i="62" s="1"/>
  <c r="AA813" i="62" s="1"/>
  <c r="X812" i="62"/>
  <c r="AB812" i="62" s="1"/>
  <c r="AD812" i="62" s="1"/>
  <c r="AA812" i="62" s="1"/>
  <c r="X811" i="62"/>
  <c r="AB811" i="62" s="1"/>
  <c r="AD811" i="62" s="1"/>
  <c r="AA811" i="62" s="1"/>
  <c r="X810" i="62"/>
  <c r="AB810" i="62" s="1"/>
  <c r="AD810" i="62" s="1"/>
  <c r="AA810" i="62" s="1"/>
  <c r="X809" i="62"/>
  <c r="AB809" i="62" s="1"/>
  <c r="AD809" i="62" s="1"/>
  <c r="AA809" i="62" s="1"/>
  <c r="X808" i="62"/>
  <c r="AB808" i="62" s="1"/>
  <c r="AD808" i="62" s="1"/>
  <c r="AA808" i="62" s="1"/>
  <c r="X807" i="62"/>
  <c r="AB807" i="62" s="1"/>
  <c r="AD807" i="62" s="1"/>
  <c r="AA807" i="62" s="1"/>
  <c r="X806" i="62"/>
  <c r="AB806" i="62" s="1"/>
  <c r="AD806" i="62" s="1"/>
  <c r="AA806" i="62" s="1"/>
  <c r="X805" i="62"/>
  <c r="AB805" i="62" s="1"/>
  <c r="AD805" i="62" s="1"/>
  <c r="AA805" i="62" s="1"/>
  <c r="X804" i="62"/>
  <c r="AB804" i="62" s="1"/>
  <c r="AD804" i="62" s="1"/>
  <c r="AA804" i="62" s="1"/>
  <c r="X803" i="62"/>
  <c r="AB803" i="62" s="1"/>
  <c r="AD803" i="62" s="1"/>
  <c r="AA803" i="62" s="1"/>
  <c r="X802" i="62"/>
  <c r="AB802" i="62" s="1"/>
  <c r="AD802" i="62" s="1"/>
  <c r="AA802" i="62" s="1"/>
  <c r="X801" i="62"/>
  <c r="AB801" i="62" s="1"/>
  <c r="AD801" i="62" s="1"/>
  <c r="AA801" i="62" s="1"/>
  <c r="X800" i="62"/>
  <c r="AB800" i="62" s="1"/>
  <c r="AD800" i="62" s="1"/>
  <c r="AA800" i="62" s="1"/>
  <c r="X799" i="62"/>
  <c r="AB799" i="62" s="1"/>
  <c r="AD799" i="62" s="1"/>
  <c r="AA799" i="62" s="1"/>
  <c r="X798" i="62"/>
  <c r="AB798" i="62" s="1"/>
  <c r="AD798" i="62" s="1"/>
  <c r="AA798" i="62" s="1"/>
  <c r="X797" i="62"/>
  <c r="AB797" i="62" s="1"/>
  <c r="AD797" i="62" s="1"/>
  <c r="AA797" i="62" s="1"/>
  <c r="X796" i="62"/>
  <c r="AB796" i="62" s="1"/>
  <c r="AD796" i="62" s="1"/>
  <c r="AA796" i="62" s="1"/>
  <c r="X795" i="62"/>
  <c r="AB795" i="62" s="1"/>
  <c r="AD795" i="62" s="1"/>
  <c r="AA795" i="62" s="1"/>
  <c r="X794" i="62"/>
  <c r="AB794" i="62" s="1"/>
  <c r="AD794" i="62" s="1"/>
  <c r="AA794" i="62" s="1"/>
  <c r="X793" i="62"/>
  <c r="AB793" i="62" s="1"/>
  <c r="AD793" i="62" s="1"/>
  <c r="AA793" i="62" s="1"/>
  <c r="X792" i="62"/>
  <c r="AB792" i="62" s="1"/>
  <c r="AD792" i="62" s="1"/>
  <c r="AA792" i="62" s="1"/>
  <c r="X791" i="62"/>
  <c r="AB791" i="62" s="1"/>
  <c r="AD791" i="62" s="1"/>
  <c r="AA791" i="62" s="1"/>
  <c r="X790" i="62"/>
  <c r="AB790" i="62" s="1"/>
  <c r="AD790" i="62" s="1"/>
  <c r="AA790" i="62" s="1"/>
  <c r="X789" i="62"/>
  <c r="AB789" i="62" s="1"/>
  <c r="AD789" i="62" s="1"/>
  <c r="AA789" i="62" s="1"/>
  <c r="X788" i="62"/>
  <c r="AB788" i="62" s="1"/>
  <c r="AD788" i="62" s="1"/>
  <c r="AA788" i="62" s="1"/>
  <c r="X787" i="62"/>
  <c r="AB787" i="62" s="1"/>
  <c r="AD787" i="62" s="1"/>
  <c r="AA787" i="62" s="1"/>
  <c r="X786" i="62"/>
  <c r="AB786" i="62" s="1"/>
  <c r="AD786" i="62" s="1"/>
  <c r="AA786" i="62" s="1"/>
  <c r="X785" i="62"/>
  <c r="AB785" i="62" s="1"/>
  <c r="AD785" i="62" s="1"/>
  <c r="AA785" i="62" s="1"/>
  <c r="X784" i="62"/>
  <c r="AB784" i="62" s="1"/>
  <c r="AD784" i="62" s="1"/>
  <c r="AA784" i="62" s="1"/>
  <c r="X783" i="62"/>
  <c r="AB783" i="62" s="1"/>
  <c r="AD783" i="62" s="1"/>
  <c r="AA783" i="62" s="1"/>
  <c r="X782" i="62"/>
  <c r="AB782" i="62" s="1"/>
  <c r="AD782" i="62" s="1"/>
  <c r="AA782" i="62" s="1"/>
  <c r="X781" i="62"/>
  <c r="AB781" i="62" s="1"/>
  <c r="AD781" i="62" s="1"/>
  <c r="AA781" i="62" s="1"/>
  <c r="X780" i="62"/>
  <c r="AB780" i="62" s="1"/>
  <c r="AD780" i="62" s="1"/>
  <c r="AA780" i="62" s="1"/>
  <c r="X779" i="62"/>
  <c r="AB779" i="62" s="1"/>
  <c r="AD779" i="62" s="1"/>
  <c r="AA779" i="62" s="1"/>
  <c r="X778" i="62"/>
  <c r="AB778" i="62" s="1"/>
  <c r="AD778" i="62" s="1"/>
  <c r="AA778" i="62" s="1"/>
  <c r="X777" i="62"/>
  <c r="AB777" i="62" s="1"/>
  <c r="AD777" i="62" s="1"/>
  <c r="AA777" i="62" s="1"/>
  <c r="X776" i="62"/>
  <c r="AB776" i="62" s="1"/>
  <c r="AD776" i="62" s="1"/>
  <c r="AA776" i="62" s="1"/>
  <c r="X775" i="62"/>
  <c r="AB775" i="62" s="1"/>
  <c r="AD775" i="62" s="1"/>
  <c r="AA775" i="62" s="1"/>
  <c r="X774" i="62"/>
  <c r="AB774" i="62" s="1"/>
  <c r="AD774" i="62" s="1"/>
  <c r="AA774" i="62" s="1"/>
  <c r="X773" i="62"/>
  <c r="AB773" i="62" s="1"/>
  <c r="AD773" i="62" s="1"/>
  <c r="AA773" i="62" s="1"/>
  <c r="X772" i="62"/>
  <c r="AB772" i="62" s="1"/>
  <c r="AD772" i="62" s="1"/>
  <c r="AA772" i="62" s="1"/>
  <c r="X771" i="62"/>
  <c r="AB771" i="62" s="1"/>
  <c r="AD771" i="62" s="1"/>
  <c r="AA771" i="62" s="1"/>
  <c r="X770" i="62"/>
  <c r="AB770" i="62" s="1"/>
  <c r="AD770" i="62" s="1"/>
  <c r="AA770" i="62" s="1"/>
  <c r="X769" i="62"/>
  <c r="AB769" i="62" s="1"/>
  <c r="AD769" i="62" s="1"/>
  <c r="AA769" i="62" s="1"/>
  <c r="X768" i="62"/>
  <c r="AB768" i="62" s="1"/>
  <c r="AD768" i="62" s="1"/>
  <c r="AA768" i="62" s="1"/>
  <c r="X767" i="62"/>
  <c r="AB767" i="62" s="1"/>
  <c r="AD767" i="62" s="1"/>
  <c r="AA767" i="62" s="1"/>
  <c r="X766" i="62"/>
  <c r="AB766" i="62" s="1"/>
  <c r="AD766" i="62" s="1"/>
  <c r="AA766" i="62" s="1"/>
  <c r="X765" i="62"/>
  <c r="AB765" i="62" s="1"/>
  <c r="AD765" i="62" s="1"/>
  <c r="AA765" i="62" s="1"/>
  <c r="X764" i="62"/>
  <c r="AB764" i="62" s="1"/>
  <c r="AD764" i="62" s="1"/>
  <c r="AA764" i="62" s="1"/>
  <c r="X763" i="62"/>
  <c r="AB763" i="62" s="1"/>
  <c r="AD763" i="62" s="1"/>
  <c r="AA763" i="62" s="1"/>
  <c r="X762" i="62"/>
  <c r="AB762" i="62" s="1"/>
  <c r="AD762" i="62" s="1"/>
  <c r="AA762" i="62" s="1"/>
  <c r="X761" i="62"/>
  <c r="AB761" i="62" s="1"/>
  <c r="AD761" i="62" s="1"/>
  <c r="AA761" i="62" s="1"/>
  <c r="X760" i="62"/>
  <c r="AB760" i="62" s="1"/>
  <c r="AD760" i="62" s="1"/>
  <c r="AA760" i="62" s="1"/>
  <c r="X759" i="62"/>
  <c r="AB759" i="62" s="1"/>
  <c r="AD759" i="62" s="1"/>
  <c r="AA759" i="62" s="1"/>
  <c r="X758" i="62"/>
  <c r="AB758" i="62" s="1"/>
  <c r="AD758" i="62" s="1"/>
  <c r="AA758" i="62" s="1"/>
  <c r="X757" i="62"/>
  <c r="AB757" i="62" s="1"/>
  <c r="AD757" i="62" s="1"/>
  <c r="AA757" i="62" s="1"/>
  <c r="X756" i="62"/>
  <c r="AB756" i="62" s="1"/>
  <c r="AD756" i="62" s="1"/>
  <c r="AA756" i="62" s="1"/>
  <c r="X755" i="62"/>
  <c r="AB755" i="62" s="1"/>
  <c r="AD755" i="62" s="1"/>
  <c r="AA755" i="62" s="1"/>
  <c r="X754" i="62"/>
  <c r="AB754" i="62" s="1"/>
  <c r="AD754" i="62" s="1"/>
  <c r="AA754" i="62" s="1"/>
  <c r="X753" i="62"/>
  <c r="AB753" i="62" s="1"/>
  <c r="AD753" i="62" s="1"/>
  <c r="AA753" i="62" s="1"/>
  <c r="X752" i="62"/>
  <c r="AB752" i="62" s="1"/>
  <c r="AD752" i="62" s="1"/>
  <c r="AA752" i="62" s="1"/>
  <c r="X751" i="62"/>
  <c r="AB751" i="62" s="1"/>
  <c r="AD751" i="62" s="1"/>
  <c r="AA751" i="62" s="1"/>
  <c r="X750" i="62"/>
  <c r="AB750" i="62" s="1"/>
  <c r="AD750" i="62" s="1"/>
  <c r="AA750" i="62" s="1"/>
  <c r="X749" i="62"/>
  <c r="AB749" i="62" s="1"/>
  <c r="AD749" i="62" s="1"/>
  <c r="AA749" i="62" s="1"/>
  <c r="X748" i="62"/>
  <c r="AB748" i="62" s="1"/>
  <c r="AD748" i="62" s="1"/>
  <c r="AA748" i="62" s="1"/>
  <c r="X747" i="62"/>
  <c r="AB747" i="62" s="1"/>
  <c r="AD747" i="62" s="1"/>
  <c r="AA747" i="62" s="1"/>
  <c r="X746" i="62"/>
  <c r="AB746" i="62" s="1"/>
  <c r="AD746" i="62" s="1"/>
  <c r="AA746" i="62" s="1"/>
  <c r="X745" i="62"/>
  <c r="AB745" i="62" s="1"/>
  <c r="AD745" i="62" s="1"/>
  <c r="AA745" i="62" s="1"/>
  <c r="X744" i="62"/>
  <c r="AB744" i="62" s="1"/>
  <c r="AD744" i="62" s="1"/>
  <c r="AA744" i="62" s="1"/>
  <c r="X743" i="62"/>
  <c r="AB743" i="62" s="1"/>
  <c r="AD743" i="62" s="1"/>
  <c r="AA743" i="62" s="1"/>
  <c r="X742" i="62"/>
  <c r="AB742" i="62" s="1"/>
  <c r="AD742" i="62" s="1"/>
  <c r="AA742" i="62" s="1"/>
  <c r="X741" i="62"/>
  <c r="AB741" i="62" s="1"/>
  <c r="AD741" i="62" s="1"/>
  <c r="AA741" i="62" s="1"/>
  <c r="X740" i="62"/>
  <c r="AB740" i="62" s="1"/>
  <c r="AD740" i="62" s="1"/>
  <c r="AA740" i="62" s="1"/>
  <c r="X739" i="62"/>
  <c r="AB739" i="62" s="1"/>
  <c r="AD739" i="62" s="1"/>
  <c r="AA739" i="62" s="1"/>
  <c r="X738" i="62"/>
  <c r="AB738" i="62" s="1"/>
  <c r="AD738" i="62" s="1"/>
  <c r="AA738" i="62" s="1"/>
  <c r="X737" i="62"/>
  <c r="AB737" i="62" s="1"/>
  <c r="AD737" i="62" s="1"/>
  <c r="AA737" i="62" s="1"/>
  <c r="X736" i="62"/>
  <c r="AB736" i="62" s="1"/>
  <c r="AD736" i="62" s="1"/>
  <c r="AA736" i="62" s="1"/>
  <c r="X735" i="62"/>
  <c r="AB735" i="62" s="1"/>
  <c r="AD735" i="62" s="1"/>
  <c r="AA735" i="62" s="1"/>
  <c r="X734" i="62"/>
  <c r="AB734" i="62" s="1"/>
  <c r="AD734" i="62" s="1"/>
  <c r="AA734" i="62" s="1"/>
  <c r="X733" i="62"/>
  <c r="AB733" i="62" s="1"/>
  <c r="AD733" i="62" s="1"/>
  <c r="AA733" i="62" s="1"/>
  <c r="X732" i="62"/>
  <c r="AB732" i="62" s="1"/>
  <c r="AD732" i="62" s="1"/>
  <c r="AA732" i="62" s="1"/>
  <c r="X731" i="62"/>
  <c r="AB731" i="62" s="1"/>
  <c r="AD731" i="62" s="1"/>
  <c r="AA731" i="62" s="1"/>
  <c r="X730" i="62"/>
  <c r="AB730" i="62" s="1"/>
  <c r="AD730" i="62" s="1"/>
  <c r="AA730" i="62" s="1"/>
  <c r="X729" i="62"/>
  <c r="AB729" i="62" s="1"/>
  <c r="AD729" i="62" s="1"/>
  <c r="AA729" i="62" s="1"/>
  <c r="X728" i="62"/>
  <c r="AB728" i="62" s="1"/>
  <c r="AD728" i="62" s="1"/>
  <c r="AA728" i="62" s="1"/>
  <c r="X727" i="62"/>
  <c r="AB727" i="62" s="1"/>
  <c r="AD727" i="62" s="1"/>
  <c r="AA727" i="62" s="1"/>
  <c r="X726" i="62"/>
  <c r="AB726" i="62" s="1"/>
  <c r="AD726" i="62" s="1"/>
  <c r="AA726" i="62" s="1"/>
  <c r="X725" i="62"/>
  <c r="AB725" i="62" s="1"/>
  <c r="AD725" i="62" s="1"/>
  <c r="AA725" i="62" s="1"/>
  <c r="X724" i="62"/>
  <c r="AB724" i="62" s="1"/>
  <c r="AD724" i="62" s="1"/>
  <c r="AA724" i="62" s="1"/>
  <c r="X723" i="62"/>
  <c r="AB723" i="62" s="1"/>
  <c r="AD723" i="62" s="1"/>
  <c r="AA723" i="62" s="1"/>
  <c r="X722" i="62"/>
  <c r="AB722" i="62" s="1"/>
  <c r="AD722" i="62" s="1"/>
  <c r="AA722" i="62" s="1"/>
  <c r="X721" i="62"/>
  <c r="AB721" i="62" s="1"/>
  <c r="AD721" i="62" s="1"/>
  <c r="AA721" i="62" s="1"/>
  <c r="X720" i="62"/>
  <c r="AB720" i="62" s="1"/>
  <c r="AD720" i="62" s="1"/>
  <c r="AA720" i="62" s="1"/>
  <c r="X719" i="62"/>
  <c r="AB719" i="62" s="1"/>
  <c r="AD719" i="62" s="1"/>
  <c r="AA719" i="62" s="1"/>
  <c r="X718" i="62"/>
  <c r="AB718" i="62" s="1"/>
  <c r="AD718" i="62" s="1"/>
  <c r="AA718" i="62" s="1"/>
  <c r="X717" i="62"/>
  <c r="AB717" i="62" s="1"/>
  <c r="AD717" i="62" s="1"/>
  <c r="AA717" i="62" s="1"/>
  <c r="X716" i="62"/>
  <c r="AB716" i="62" s="1"/>
  <c r="AD716" i="62" s="1"/>
  <c r="AA716" i="62" s="1"/>
  <c r="X715" i="62"/>
  <c r="AB715" i="62" s="1"/>
  <c r="AD715" i="62" s="1"/>
  <c r="AA715" i="62" s="1"/>
  <c r="X714" i="62"/>
  <c r="AB714" i="62" s="1"/>
  <c r="AD714" i="62" s="1"/>
  <c r="AA714" i="62" s="1"/>
  <c r="X713" i="62"/>
  <c r="AB713" i="62" s="1"/>
  <c r="AD713" i="62" s="1"/>
  <c r="AA713" i="62" s="1"/>
  <c r="X712" i="62"/>
  <c r="AB712" i="62" s="1"/>
  <c r="AD712" i="62" s="1"/>
  <c r="AA712" i="62" s="1"/>
  <c r="X711" i="62"/>
  <c r="AB711" i="62" s="1"/>
  <c r="AD711" i="62" s="1"/>
  <c r="AA711" i="62" s="1"/>
  <c r="X710" i="62"/>
  <c r="AB710" i="62" s="1"/>
  <c r="AD710" i="62" s="1"/>
  <c r="AA710" i="62" s="1"/>
  <c r="X709" i="62"/>
  <c r="AB709" i="62" s="1"/>
  <c r="AD709" i="62" s="1"/>
  <c r="AA709" i="62" s="1"/>
  <c r="X708" i="62"/>
  <c r="AB708" i="62" s="1"/>
  <c r="AD708" i="62" s="1"/>
  <c r="AA708" i="62" s="1"/>
  <c r="X707" i="62"/>
  <c r="AB707" i="62" s="1"/>
  <c r="AD707" i="62" s="1"/>
  <c r="AA707" i="62" s="1"/>
  <c r="X706" i="62"/>
  <c r="AB706" i="62" s="1"/>
  <c r="AD706" i="62" s="1"/>
  <c r="AA706" i="62" s="1"/>
  <c r="X705" i="62"/>
  <c r="AB705" i="62" s="1"/>
  <c r="AD705" i="62" s="1"/>
  <c r="AA705" i="62" s="1"/>
  <c r="X704" i="62"/>
  <c r="AB704" i="62" s="1"/>
  <c r="AD704" i="62" s="1"/>
  <c r="AA704" i="62" s="1"/>
  <c r="X703" i="62"/>
  <c r="AB703" i="62" s="1"/>
  <c r="AD703" i="62" s="1"/>
  <c r="AA703" i="62" s="1"/>
  <c r="X702" i="62"/>
  <c r="AB702" i="62" s="1"/>
  <c r="AD702" i="62" s="1"/>
  <c r="AA702" i="62" s="1"/>
  <c r="X701" i="62"/>
  <c r="AB701" i="62" s="1"/>
  <c r="AD701" i="62" s="1"/>
  <c r="AA701" i="62" s="1"/>
  <c r="X700" i="62"/>
  <c r="AB700" i="62" s="1"/>
  <c r="AD700" i="62" s="1"/>
  <c r="AA700" i="62" s="1"/>
  <c r="X699" i="62"/>
  <c r="AB699" i="62" s="1"/>
  <c r="AD699" i="62" s="1"/>
  <c r="AA699" i="62" s="1"/>
  <c r="X698" i="62"/>
  <c r="AB698" i="62" s="1"/>
  <c r="AD698" i="62" s="1"/>
  <c r="AA698" i="62" s="1"/>
  <c r="X697" i="62"/>
  <c r="AB697" i="62" s="1"/>
  <c r="AD697" i="62" s="1"/>
  <c r="AA697" i="62" s="1"/>
  <c r="X696" i="62"/>
  <c r="AB696" i="62" s="1"/>
  <c r="AD696" i="62" s="1"/>
  <c r="AA696" i="62" s="1"/>
  <c r="X695" i="62"/>
  <c r="AB695" i="62" s="1"/>
  <c r="AD695" i="62" s="1"/>
  <c r="AA695" i="62" s="1"/>
  <c r="X694" i="62"/>
  <c r="AB694" i="62" s="1"/>
  <c r="AD694" i="62" s="1"/>
  <c r="AA694" i="62" s="1"/>
  <c r="X693" i="62"/>
  <c r="AB693" i="62" s="1"/>
  <c r="AD693" i="62" s="1"/>
  <c r="AA693" i="62" s="1"/>
  <c r="X692" i="62"/>
  <c r="AB692" i="62" s="1"/>
  <c r="AD692" i="62" s="1"/>
  <c r="AA692" i="62" s="1"/>
  <c r="X691" i="62"/>
  <c r="AB691" i="62" s="1"/>
  <c r="AD691" i="62" s="1"/>
  <c r="AA691" i="62" s="1"/>
  <c r="X690" i="62"/>
  <c r="AB690" i="62" s="1"/>
  <c r="AD690" i="62" s="1"/>
  <c r="AA690" i="62" s="1"/>
  <c r="X689" i="62"/>
  <c r="AB689" i="62" s="1"/>
  <c r="AD689" i="62" s="1"/>
  <c r="AA689" i="62" s="1"/>
  <c r="X688" i="62"/>
  <c r="AB688" i="62" s="1"/>
  <c r="AD688" i="62" s="1"/>
  <c r="AA688" i="62" s="1"/>
  <c r="X687" i="62"/>
  <c r="AB687" i="62" s="1"/>
  <c r="AD687" i="62" s="1"/>
  <c r="AA687" i="62" s="1"/>
  <c r="X686" i="62"/>
  <c r="AB686" i="62" s="1"/>
  <c r="AD686" i="62" s="1"/>
  <c r="AA686" i="62" s="1"/>
  <c r="X685" i="62"/>
  <c r="AB685" i="62" s="1"/>
  <c r="AD685" i="62" s="1"/>
  <c r="AA685" i="62" s="1"/>
  <c r="X684" i="62"/>
  <c r="AB684" i="62" s="1"/>
  <c r="AD684" i="62" s="1"/>
  <c r="AA684" i="62" s="1"/>
  <c r="X683" i="62"/>
  <c r="AB683" i="62" s="1"/>
  <c r="AD683" i="62" s="1"/>
  <c r="AA683" i="62" s="1"/>
  <c r="X682" i="62"/>
  <c r="AB682" i="62" s="1"/>
  <c r="AD682" i="62" s="1"/>
  <c r="AA682" i="62" s="1"/>
  <c r="X681" i="62"/>
  <c r="AB681" i="62" s="1"/>
  <c r="AD681" i="62" s="1"/>
  <c r="AA681" i="62" s="1"/>
  <c r="X680" i="62"/>
  <c r="AB680" i="62" s="1"/>
  <c r="AD680" i="62" s="1"/>
  <c r="AA680" i="62" s="1"/>
  <c r="X679" i="62"/>
  <c r="AB679" i="62" s="1"/>
  <c r="AD679" i="62" s="1"/>
  <c r="AA679" i="62" s="1"/>
  <c r="X678" i="62"/>
  <c r="AB678" i="62" s="1"/>
  <c r="AD678" i="62" s="1"/>
  <c r="AA678" i="62" s="1"/>
  <c r="X677" i="62"/>
  <c r="AB677" i="62" s="1"/>
  <c r="AD677" i="62" s="1"/>
  <c r="AA677" i="62" s="1"/>
  <c r="X676" i="62"/>
  <c r="AB676" i="62" s="1"/>
  <c r="AD676" i="62" s="1"/>
  <c r="AA676" i="62" s="1"/>
  <c r="X675" i="62"/>
  <c r="AB675" i="62" s="1"/>
  <c r="AD675" i="62" s="1"/>
  <c r="AA675" i="62" s="1"/>
  <c r="X674" i="62"/>
  <c r="AB674" i="62" s="1"/>
  <c r="AD674" i="62" s="1"/>
  <c r="AA674" i="62" s="1"/>
  <c r="X673" i="62"/>
  <c r="AB673" i="62" s="1"/>
  <c r="AD673" i="62" s="1"/>
  <c r="AA673" i="62" s="1"/>
  <c r="X672" i="62"/>
  <c r="AB672" i="62" s="1"/>
  <c r="AD672" i="62" s="1"/>
  <c r="AA672" i="62" s="1"/>
  <c r="X671" i="62"/>
  <c r="AB671" i="62" s="1"/>
  <c r="AD671" i="62" s="1"/>
  <c r="AA671" i="62" s="1"/>
  <c r="X670" i="62"/>
  <c r="AB670" i="62" s="1"/>
  <c r="AD670" i="62" s="1"/>
  <c r="AA670" i="62" s="1"/>
  <c r="X669" i="62"/>
  <c r="AB669" i="62" s="1"/>
  <c r="AD669" i="62" s="1"/>
  <c r="AA669" i="62" s="1"/>
  <c r="X668" i="62"/>
  <c r="AB668" i="62" s="1"/>
  <c r="AD668" i="62" s="1"/>
  <c r="AA668" i="62" s="1"/>
  <c r="X667" i="62"/>
  <c r="AB667" i="62" s="1"/>
  <c r="AD667" i="62" s="1"/>
  <c r="AA667" i="62" s="1"/>
  <c r="X666" i="62"/>
  <c r="AB666" i="62" s="1"/>
  <c r="AD666" i="62" s="1"/>
  <c r="AA666" i="62" s="1"/>
  <c r="X665" i="62"/>
  <c r="AB665" i="62" s="1"/>
  <c r="AD665" i="62" s="1"/>
  <c r="AA665" i="62" s="1"/>
  <c r="X664" i="62"/>
  <c r="AB664" i="62" s="1"/>
  <c r="AD664" i="62" s="1"/>
  <c r="AA664" i="62" s="1"/>
  <c r="X663" i="62"/>
  <c r="AB663" i="62" s="1"/>
  <c r="AD663" i="62" s="1"/>
  <c r="AA663" i="62" s="1"/>
  <c r="X662" i="62"/>
  <c r="AB662" i="62" s="1"/>
  <c r="AD662" i="62" s="1"/>
  <c r="AA662" i="62" s="1"/>
  <c r="X661" i="62"/>
  <c r="AB661" i="62" s="1"/>
  <c r="AD661" i="62" s="1"/>
  <c r="AA661" i="62" s="1"/>
  <c r="X660" i="62"/>
  <c r="AB660" i="62" s="1"/>
  <c r="AD660" i="62" s="1"/>
  <c r="AA660" i="62" s="1"/>
  <c r="X659" i="62"/>
  <c r="AB659" i="62" s="1"/>
  <c r="AD659" i="62" s="1"/>
  <c r="AA659" i="62" s="1"/>
  <c r="X658" i="62"/>
  <c r="AB658" i="62" s="1"/>
  <c r="AD658" i="62" s="1"/>
  <c r="AA658" i="62" s="1"/>
  <c r="X657" i="62"/>
  <c r="AB657" i="62" s="1"/>
  <c r="AD657" i="62" s="1"/>
  <c r="AA657" i="62" s="1"/>
  <c r="X656" i="62"/>
  <c r="AB656" i="62" s="1"/>
  <c r="AD656" i="62" s="1"/>
  <c r="AA656" i="62" s="1"/>
  <c r="X655" i="62"/>
  <c r="AB655" i="62" s="1"/>
  <c r="AD655" i="62" s="1"/>
  <c r="AA655" i="62" s="1"/>
  <c r="X654" i="62"/>
  <c r="AB654" i="62" s="1"/>
  <c r="AD654" i="62" s="1"/>
  <c r="AA654" i="62" s="1"/>
  <c r="X653" i="62"/>
  <c r="AB653" i="62" s="1"/>
  <c r="AD653" i="62" s="1"/>
  <c r="AA653" i="62" s="1"/>
  <c r="X652" i="62"/>
  <c r="AB652" i="62" s="1"/>
  <c r="AD652" i="62" s="1"/>
  <c r="AA652" i="62" s="1"/>
  <c r="X651" i="62"/>
  <c r="AB651" i="62" s="1"/>
  <c r="AD651" i="62" s="1"/>
  <c r="AA651" i="62" s="1"/>
  <c r="X650" i="62"/>
  <c r="AB650" i="62" s="1"/>
  <c r="AD650" i="62" s="1"/>
  <c r="AA650" i="62" s="1"/>
  <c r="X649" i="62"/>
  <c r="AB649" i="62" s="1"/>
  <c r="AD649" i="62" s="1"/>
  <c r="AA649" i="62" s="1"/>
  <c r="X648" i="62"/>
  <c r="AB648" i="62" s="1"/>
  <c r="AD648" i="62" s="1"/>
  <c r="AA648" i="62" s="1"/>
  <c r="X647" i="62"/>
  <c r="AB647" i="62" s="1"/>
  <c r="AD647" i="62" s="1"/>
  <c r="AA647" i="62" s="1"/>
  <c r="X646" i="62"/>
  <c r="AB646" i="62" s="1"/>
  <c r="AD646" i="62" s="1"/>
  <c r="AA646" i="62" s="1"/>
  <c r="X645" i="62"/>
  <c r="AB645" i="62" s="1"/>
  <c r="AD645" i="62" s="1"/>
  <c r="AA645" i="62" s="1"/>
  <c r="X644" i="62"/>
  <c r="AB644" i="62" s="1"/>
  <c r="AD644" i="62" s="1"/>
  <c r="AA644" i="62" s="1"/>
  <c r="X643" i="62"/>
  <c r="AB643" i="62" s="1"/>
  <c r="AD643" i="62" s="1"/>
  <c r="AA643" i="62" s="1"/>
  <c r="X642" i="62"/>
  <c r="AB642" i="62" s="1"/>
  <c r="AD642" i="62" s="1"/>
  <c r="AA642" i="62" s="1"/>
  <c r="X641" i="62"/>
  <c r="AB641" i="62" s="1"/>
  <c r="AD641" i="62" s="1"/>
  <c r="AA641" i="62" s="1"/>
  <c r="X640" i="62"/>
  <c r="AB640" i="62" s="1"/>
  <c r="AD640" i="62" s="1"/>
  <c r="AA640" i="62" s="1"/>
  <c r="X639" i="62"/>
  <c r="AB639" i="62" s="1"/>
  <c r="AD639" i="62" s="1"/>
  <c r="AA639" i="62" s="1"/>
  <c r="X638" i="62"/>
  <c r="AB638" i="62" s="1"/>
  <c r="AD638" i="62" s="1"/>
  <c r="AA638" i="62" s="1"/>
  <c r="X637" i="62"/>
  <c r="AB637" i="62" s="1"/>
  <c r="AD637" i="62" s="1"/>
  <c r="AA637" i="62" s="1"/>
  <c r="X636" i="62"/>
  <c r="AB636" i="62" s="1"/>
  <c r="AD636" i="62" s="1"/>
  <c r="AA636" i="62" s="1"/>
  <c r="X635" i="62"/>
  <c r="AB635" i="62" s="1"/>
  <c r="AD635" i="62" s="1"/>
  <c r="AA635" i="62" s="1"/>
  <c r="X634" i="62"/>
  <c r="AB634" i="62" s="1"/>
  <c r="AD634" i="62" s="1"/>
  <c r="AA634" i="62" s="1"/>
  <c r="X633" i="62"/>
  <c r="AB633" i="62" s="1"/>
  <c r="AD633" i="62" s="1"/>
  <c r="AA633" i="62" s="1"/>
  <c r="X632" i="62"/>
  <c r="AB632" i="62" s="1"/>
  <c r="AD632" i="62" s="1"/>
  <c r="AA632" i="62" s="1"/>
  <c r="X631" i="62"/>
  <c r="AB631" i="62" s="1"/>
  <c r="AD631" i="62" s="1"/>
  <c r="AA631" i="62" s="1"/>
  <c r="X630" i="62"/>
  <c r="AB630" i="62" s="1"/>
  <c r="AD630" i="62" s="1"/>
  <c r="AA630" i="62" s="1"/>
  <c r="X629" i="62"/>
  <c r="AB629" i="62" s="1"/>
  <c r="AD629" i="62" s="1"/>
  <c r="AA629" i="62" s="1"/>
  <c r="X628" i="62"/>
  <c r="AB628" i="62" s="1"/>
  <c r="AD628" i="62" s="1"/>
  <c r="AA628" i="62" s="1"/>
  <c r="X627" i="62"/>
  <c r="AB627" i="62" s="1"/>
  <c r="AD627" i="62" s="1"/>
  <c r="AA627" i="62" s="1"/>
  <c r="X626" i="62"/>
  <c r="AB626" i="62" s="1"/>
  <c r="AD626" i="62" s="1"/>
  <c r="AA626" i="62" s="1"/>
  <c r="X625" i="62"/>
  <c r="AB625" i="62" s="1"/>
  <c r="AD625" i="62" s="1"/>
  <c r="AA625" i="62" s="1"/>
  <c r="X624" i="62"/>
  <c r="AB624" i="62" s="1"/>
  <c r="AD624" i="62" s="1"/>
  <c r="AA624" i="62" s="1"/>
  <c r="X623" i="62"/>
  <c r="AB623" i="62" s="1"/>
  <c r="AD623" i="62" s="1"/>
  <c r="AA623" i="62" s="1"/>
  <c r="X622" i="62"/>
  <c r="AB622" i="62" s="1"/>
  <c r="AD622" i="62" s="1"/>
  <c r="AA622" i="62" s="1"/>
  <c r="X621" i="62"/>
  <c r="AB621" i="62" s="1"/>
  <c r="AD621" i="62" s="1"/>
  <c r="AA621" i="62" s="1"/>
  <c r="X620" i="62"/>
  <c r="AB620" i="62" s="1"/>
  <c r="AD620" i="62" s="1"/>
  <c r="AA620" i="62" s="1"/>
  <c r="X619" i="62"/>
  <c r="AB619" i="62" s="1"/>
  <c r="AD619" i="62" s="1"/>
  <c r="AA619" i="62" s="1"/>
  <c r="X618" i="62"/>
  <c r="AB618" i="62" s="1"/>
  <c r="AD618" i="62" s="1"/>
  <c r="AA618" i="62" s="1"/>
  <c r="X617" i="62"/>
  <c r="AB617" i="62" s="1"/>
  <c r="AD617" i="62" s="1"/>
  <c r="AA617" i="62" s="1"/>
  <c r="X616" i="62"/>
  <c r="AB616" i="62" s="1"/>
  <c r="AD616" i="62" s="1"/>
  <c r="AA616" i="62" s="1"/>
  <c r="X615" i="62"/>
  <c r="AB615" i="62" s="1"/>
  <c r="AD615" i="62" s="1"/>
  <c r="AA615" i="62" s="1"/>
  <c r="X614" i="62"/>
  <c r="AB614" i="62" s="1"/>
  <c r="AD614" i="62" s="1"/>
  <c r="AA614" i="62" s="1"/>
  <c r="X613" i="62"/>
  <c r="AB613" i="62" s="1"/>
  <c r="AD613" i="62" s="1"/>
  <c r="AA613" i="62" s="1"/>
  <c r="X612" i="62"/>
  <c r="AB612" i="62" s="1"/>
  <c r="AD612" i="62" s="1"/>
  <c r="AA612" i="62" s="1"/>
  <c r="X611" i="62"/>
  <c r="AB611" i="62" s="1"/>
  <c r="AD611" i="62" s="1"/>
  <c r="AA611" i="62" s="1"/>
  <c r="X610" i="62"/>
  <c r="AB610" i="62" s="1"/>
  <c r="AD610" i="62" s="1"/>
  <c r="AA610" i="62" s="1"/>
  <c r="X609" i="62"/>
  <c r="AB609" i="62" s="1"/>
  <c r="AD609" i="62" s="1"/>
  <c r="AA609" i="62" s="1"/>
  <c r="X608" i="62"/>
  <c r="AB608" i="62" s="1"/>
  <c r="AD608" i="62" s="1"/>
  <c r="AA608" i="62" s="1"/>
  <c r="X607" i="62"/>
  <c r="AB607" i="62" s="1"/>
  <c r="AD607" i="62" s="1"/>
  <c r="AA607" i="62" s="1"/>
  <c r="X606" i="62"/>
  <c r="AB606" i="62" s="1"/>
  <c r="AD606" i="62" s="1"/>
  <c r="AA606" i="62" s="1"/>
  <c r="X605" i="62"/>
  <c r="AB605" i="62" s="1"/>
  <c r="AD605" i="62" s="1"/>
  <c r="AA605" i="62" s="1"/>
  <c r="X604" i="62"/>
  <c r="AB604" i="62" s="1"/>
  <c r="AD604" i="62" s="1"/>
  <c r="AA604" i="62" s="1"/>
  <c r="X603" i="62"/>
  <c r="AB603" i="62" s="1"/>
  <c r="AD603" i="62" s="1"/>
  <c r="AA603" i="62" s="1"/>
  <c r="X602" i="62"/>
  <c r="AB602" i="62" s="1"/>
  <c r="AD602" i="62" s="1"/>
  <c r="AA602" i="62" s="1"/>
  <c r="X601" i="62"/>
  <c r="AB601" i="62" s="1"/>
  <c r="AD601" i="62" s="1"/>
  <c r="AA601" i="62" s="1"/>
  <c r="X600" i="62"/>
  <c r="AB600" i="62" s="1"/>
  <c r="AD600" i="62" s="1"/>
  <c r="AA600" i="62" s="1"/>
  <c r="X599" i="62"/>
  <c r="AB599" i="62" s="1"/>
  <c r="AD599" i="62" s="1"/>
  <c r="AA599" i="62" s="1"/>
  <c r="X598" i="62"/>
  <c r="AB598" i="62" s="1"/>
  <c r="AD598" i="62" s="1"/>
  <c r="AA598" i="62" s="1"/>
  <c r="X597" i="62"/>
  <c r="AB597" i="62" s="1"/>
  <c r="AD597" i="62" s="1"/>
  <c r="AA597" i="62" s="1"/>
  <c r="X596" i="62"/>
  <c r="AB596" i="62" s="1"/>
  <c r="AD596" i="62" s="1"/>
  <c r="AA596" i="62" s="1"/>
  <c r="X595" i="62"/>
  <c r="AB595" i="62" s="1"/>
  <c r="AD595" i="62" s="1"/>
  <c r="AA595" i="62" s="1"/>
  <c r="X594" i="62"/>
  <c r="AB594" i="62" s="1"/>
  <c r="AD594" i="62" s="1"/>
  <c r="AA594" i="62" s="1"/>
  <c r="X593" i="62"/>
  <c r="AB593" i="62" s="1"/>
  <c r="AD593" i="62" s="1"/>
  <c r="AA593" i="62" s="1"/>
  <c r="X592" i="62"/>
  <c r="AB592" i="62" s="1"/>
  <c r="AD592" i="62" s="1"/>
  <c r="AA592" i="62" s="1"/>
  <c r="X591" i="62"/>
  <c r="AB591" i="62" s="1"/>
  <c r="AD591" i="62" s="1"/>
  <c r="AA591" i="62" s="1"/>
  <c r="X590" i="62"/>
  <c r="AB590" i="62" s="1"/>
  <c r="AD590" i="62" s="1"/>
  <c r="AA590" i="62" s="1"/>
  <c r="X589" i="62"/>
  <c r="AB589" i="62" s="1"/>
  <c r="AD589" i="62" s="1"/>
  <c r="AA589" i="62" s="1"/>
  <c r="X588" i="62"/>
  <c r="AB588" i="62" s="1"/>
  <c r="AD588" i="62" s="1"/>
  <c r="AA588" i="62" s="1"/>
  <c r="X587" i="62"/>
  <c r="AB587" i="62" s="1"/>
  <c r="AD587" i="62" s="1"/>
  <c r="AA587" i="62" s="1"/>
  <c r="X586" i="62"/>
  <c r="AB586" i="62" s="1"/>
  <c r="AD586" i="62" s="1"/>
  <c r="AA586" i="62" s="1"/>
  <c r="X585" i="62"/>
  <c r="AB585" i="62" s="1"/>
  <c r="AD585" i="62" s="1"/>
  <c r="AA585" i="62" s="1"/>
  <c r="X584" i="62"/>
  <c r="AB584" i="62" s="1"/>
  <c r="AD584" i="62" s="1"/>
  <c r="AA584" i="62" s="1"/>
  <c r="X583" i="62"/>
  <c r="AB583" i="62" s="1"/>
  <c r="AD583" i="62" s="1"/>
  <c r="AA583" i="62" s="1"/>
  <c r="X582" i="62"/>
  <c r="AB582" i="62" s="1"/>
  <c r="AD582" i="62" s="1"/>
  <c r="AA582" i="62" s="1"/>
  <c r="X581" i="62"/>
  <c r="AB581" i="62" s="1"/>
  <c r="AD581" i="62" s="1"/>
  <c r="AA581" i="62" s="1"/>
  <c r="X580" i="62"/>
  <c r="AB580" i="62" s="1"/>
  <c r="AD580" i="62" s="1"/>
  <c r="AA580" i="62" s="1"/>
  <c r="X579" i="62"/>
  <c r="AB579" i="62" s="1"/>
  <c r="AD579" i="62" s="1"/>
  <c r="AA579" i="62" s="1"/>
  <c r="X578" i="62"/>
  <c r="AB578" i="62" s="1"/>
  <c r="AD578" i="62" s="1"/>
  <c r="AA578" i="62" s="1"/>
  <c r="X577" i="62"/>
  <c r="AB577" i="62" s="1"/>
  <c r="AD577" i="62" s="1"/>
  <c r="AA577" i="62" s="1"/>
  <c r="X576" i="62"/>
  <c r="AB576" i="62" s="1"/>
  <c r="AD576" i="62" s="1"/>
  <c r="AA576" i="62" s="1"/>
  <c r="X575" i="62"/>
  <c r="AB575" i="62" s="1"/>
  <c r="AD575" i="62" s="1"/>
  <c r="AA575" i="62" s="1"/>
  <c r="X574" i="62"/>
  <c r="AB574" i="62" s="1"/>
  <c r="AD574" i="62" s="1"/>
  <c r="AA574" i="62" s="1"/>
  <c r="X573" i="62"/>
  <c r="AB573" i="62" s="1"/>
  <c r="AD573" i="62" s="1"/>
  <c r="AA573" i="62" s="1"/>
  <c r="X572" i="62"/>
  <c r="AB572" i="62" s="1"/>
  <c r="AD572" i="62" s="1"/>
  <c r="AA572" i="62" s="1"/>
  <c r="X571" i="62"/>
  <c r="AB571" i="62" s="1"/>
  <c r="AD571" i="62" s="1"/>
  <c r="AA571" i="62" s="1"/>
  <c r="X570" i="62"/>
  <c r="AB570" i="62" s="1"/>
  <c r="AD570" i="62" s="1"/>
  <c r="AA570" i="62" s="1"/>
  <c r="X569" i="62"/>
  <c r="AB569" i="62" s="1"/>
  <c r="AD569" i="62" s="1"/>
  <c r="AA569" i="62" s="1"/>
  <c r="X568" i="62"/>
  <c r="AB568" i="62" s="1"/>
  <c r="AD568" i="62" s="1"/>
  <c r="AA568" i="62" s="1"/>
  <c r="X567" i="62"/>
  <c r="AB567" i="62" s="1"/>
  <c r="AD567" i="62" s="1"/>
  <c r="AA567" i="62" s="1"/>
  <c r="X566" i="62"/>
  <c r="AB566" i="62" s="1"/>
  <c r="AD566" i="62" s="1"/>
  <c r="AA566" i="62" s="1"/>
  <c r="X565" i="62"/>
  <c r="AB565" i="62" s="1"/>
  <c r="AD565" i="62" s="1"/>
  <c r="AA565" i="62" s="1"/>
  <c r="X564" i="62"/>
  <c r="AB564" i="62" s="1"/>
  <c r="AD564" i="62" s="1"/>
  <c r="AA564" i="62" s="1"/>
  <c r="X563" i="62"/>
  <c r="AB563" i="62" s="1"/>
  <c r="AD563" i="62" s="1"/>
  <c r="AA563" i="62" s="1"/>
  <c r="X562" i="62"/>
  <c r="AB562" i="62" s="1"/>
  <c r="AD562" i="62" s="1"/>
  <c r="AA562" i="62" s="1"/>
  <c r="X561" i="62"/>
  <c r="AB561" i="62" s="1"/>
  <c r="AD561" i="62" s="1"/>
  <c r="AA561" i="62" s="1"/>
  <c r="X560" i="62"/>
  <c r="AB560" i="62" s="1"/>
  <c r="AD560" i="62" s="1"/>
  <c r="AA560" i="62" s="1"/>
  <c r="X559" i="62"/>
  <c r="AB559" i="62" s="1"/>
  <c r="AD559" i="62" s="1"/>
  <c r="AA559" i="62" s="1"/>
  <c r="X558" i="62"/>
  <c r="AB558" i="62" s="1"/>
  <c r="AD558" i="62" s="1"/>
  <c r="AA558" i="62" s="1"/>
  <c r="X557" i="62"/>
  <c r="AB557" i="62" s="1"/>
  <c r="AD557" i="62" s="1"/>
  <c r="AA557" i="62" s="1"/>
  <c r="X556" i="62"/>
  <c r="AB556" i="62" s="1"/>
  <c r="AD556" i="62" s="1"/>
  <c r="AA556" i="62" s="1"/>
  <c r="X555" i="62"/>
  <c r="AB555" i="62" s="1"/>
  <c r="AD555" i="62" s="1"/>
  <c r="AA555" i="62" s="1"/>
  <c r="X554" i="62"/>
  <c r="AB554" i="62" s="1"/>
  <c r="AD554" i="62" s="1"/>
  <c r="AA554" i="62" s="1"/>
  <c r="X553" i="62"/>
  <c r="AB553" i="62" s="1"/>
  <c r="AD553" i="62" s="1"/>
  <c r="AA553" i="62" s="1"/>
  <c r="X552" i="62"/>
  <c r="AB552" i="62" s="1"/>
  <c r="AD552" i="62" s="1"/>
  <c r="AA552" i="62" s="1"/>
  <c r="X551" i="62"/>
  <c r="AB551" i="62" s="1"/>
  <c r="AD551" i="62" s="1"/>
  <c r="AA551" i="62" s="1"/>
  <c r="X550" i="62"/>
  <c r="AB550" i="62" s="1"/>
  <c r="AD550" i="62" s="1"/>
  <c r="AA550" i="62" s="1"/>
  <c r="X549" i="62"/>
  <c r="AB549" i="62" s="1"/>
  <c r="AD549" i="62" s="1"/>
  <c r="AA549" i="62" s="1"/>
  <c r="X548" i="62"/>
  <c r="AB548" i="62" s="1"/>
  <c r="AD548" i="62" s="1"/>
  <c r="AA548" i="62" s="1"/>
  <c r="X547" i="62"/>
  <c r="AB547" i="62" s="1"/>
  <c r="AD547" i="62" s="1"/>
  <c r="AA547" i="62" s="1"/>
  <c r="X546" i="62"/>
  <c r="AB546" i="62" s="1"/>
  <c r="AD546" i="62" s="1"/>
  <c r="AA546" i="62" s="1"/>
  <c r="X545" i="62"/>
  <c r="AB545" i="62" s="1"/>
  <c r="AD545" i="62" s="1"/>
  <c r="AA545" i="62" s="1"/>
  <c r="X544" i="62"/>
  <c r="AB544" i="62" s="1"/>
  <c r="AD544" i="62" s="1"/>
  <c r="AA544" i="62" s="1"/>
  <c r="X543" i="62"/>
  <c r="AB543" i="62" s="1"/>
  <c r="AD543" i="62" s="1"/>
  <c r="AA543" i="62" s="1"/>
  <c r="X542" i="62"/>
  <c r="AB542" i="62" s="1"/>
  <c r="AD542" i="62" s="1"/>
  <c r="AA542" i="62" s="1"/>
  <c r="X541" i="62"/>
  <c r="AB541" i="62" s="1"/>
  <c r="AD541" i="62" s="1"/>
  <c r="AA541" i="62" s="1"/>
  <c r="X540" i="62"/>
  <c r="AB540" i="62" s="1"/>
  <c r="AD540" i="62" s="1"/>
  <c r="AA540" i="62" s="1"/>
  <c r="X539" i="62"/>
  <c r="AB539" i="62" s="1"/>
  <c r="AD539" i="62" s="1"/>
  <c r="AA539" i="62" s="1"/>
  <c r="X538" i="62"/>
  <c r="AB538" i="62" s="1"/>
  <c r="AD538" i="62" s="1"/>
  <c r="AA538" i="62" s="1"/>
  <c r="X537" i="62"/>
  <c r="AB537" i="62" s="1"/>
  <c r="AD537" i="62" s="1"/>
  <c r="AA537" i="62" s="1"/>
  <c r="X536" i="62"/>
  <c r="AB536" i="62" s="1"/>
  <c r="AD536" i="62" s="1"/>
  <c r="AA536" i="62" s="1"/>
  <c r="X535" i="62"/>
  <c r="AB535" i="62" s="1"/>
  <c r="AD535" i="62" s="1"/>
  <c r="AA535" i="62" s="1"/>
  <c r="X534" i="62"/>
  <c r="AB534" i="62" s="1"/>
  <c r="AD534" i="62" s="1"/>
  <c r="AA534" i="62" s="1"/>
  <c r="X533" i="62"/>
  <c r="AB533" i="62" s="1"/>
  <c r="AD533" i="62" s="1"/>
  <c r="AA533" i="62" s="1"/>
  <c r="X532" i="62"/>
  <c r="AB532" i="62" s="1"/>
  <c r="AD532" i="62" s="1"/>
  <c r="AA532" i="62" s="1"/>
  <c r="X531" i="62"/>
  <c r="AB531" i="62" s="1"/>
  <c r="AD531" i="62" s="1"/>
  <c r="AA531" i="62" s="1"/>
  <c r="X530" i="62"/>
  <c r="AB530" i="62" s="1"/>
  <c r="AD530" i="62" s="1"/>
  <c r="AA530" i="62" s="1"/>
  <c r="X529" i="62"/>
  <c r="AB529" i="62" s="1"/>
  <c r="AD529" i="62" s="1"/>
  <c r="AA529" i="62" s="1"/>
  <c r="X528" i="62"/>
  <c r="AB528" i="62" s="1"/>
  <c r="AD528" i="62" s="1"/>
  <c r="AA528" i="62" s="1"/>
  <c r="X527" i="62"/>
  <c r="AB527" i="62" s="1"/>
  <c r="AD527" i="62" s="1"/>
  <c r="AA527" i="62" s="1"/>
  <c r="X526" i="62"/>
  <c r="AB526" i="62" s="1"/>
  <c r="AD526" i="62" s="1"/>
  <c r="AA526" i="62" s="1"/>
  <c r="X525" i="62"/>
  <c r="AB525" i="62" s="1"/>
  <c r="AD525" i="62" s="1"/>
  <c r="AA525" i="62" s="1"/>
  <c r="X524" i="62"/>
  <c r="AB524" i="62" s="1"/>
  <c r="AD524" i="62" s="1"/>
  <c r="AA524" i="62" s="1"/>
  <c r="X523" i="62"/>
  <c r="AB523" i="62" s="1"/>
  <c r="AD523" i="62" s="1"/>
  <c r="AA523" i="62" s="1"/>
  <c r="X522" i="62"/>
  <c r="AB522" i="62" s="1"/>
  <c r="AD522" i="62" s="1"/>
  <c r="AA522" i="62" s="1"/>
  <c r="X521" i="62"/>
  <c r="AB521" i="62" s="1"/>
  <c r="AD521" i="62" s="1"/>
  <c r="AA521" i="62" s="1"/>
  <c r="X520" i="62"/>
  <c r="AB520" i="62" s="1"/>
  <c r="AD520" i="62" s="1"/>
  <c r="AA520" i="62" s="1"/>
  <c r="X519" i="62"/>
  <c r="AB519" i="62" s="1"/>
  <c r="AD519" i="62" s="1"/>
  <c r="AA519" i="62" s="1"/>
  <c r="X518" i="62"/>
  <c r="AB518" i="62" s="1"/>
  <c r="AD518" i="62" s="1"/>
  <c r="AA518" i="62" s="1"/>
  <c r="X517" i="62"/>
  <c r="AB517" i="62" s="1"/>
  <c r="AD517" i="62" s="1"/>
  <c r="AA517" i="62" s="1"/>
  <c r="X516" i="62"/>
  <c r="AB516" i="62" s="1"/>
  <c r="AD516" i="62" s="1"/>
  <c r="AA516" i="62" s="1"/>
  <c r="X515" i="62"/>
  <c r="AB515" i="62" s="1"/>
  <c r="AD515" i="62" s="1"/>
  <c r="AA515" i="62" s="1"/>
  <c r="X514" i="62"/>
  <c r="AB514" i="62" s="1"/>
  <c r="AD514" i="62" s="1"/>
  <c r="AA514" i="62" s="1"/>
  <c r="X513" i="62"/>
  <c r="AB513" i="62" s="1"/>
  <c r="AD513" i="62" s="1"/>
  <c r="AA513" i="62" s="1"/>
  <c r="X512" i="62"/>
  <c r="AB512" i="62" s="1"/>
  <c r="AD512" i="62" s="1"/>
  <c r="AA512" i="62" s="1"/>
  <c r="X511" i="62"/>
  <c r="AB511" i="62" s="1"/>
  <c r="AD511" i="62" s="1"/>
  <c r="AA511" i="62" s="1"/>
  <c r="X510" i="62"/>
  <c r="AB510" i="62" s="1"/>
  <c r="AD510" i="62" s="1"/>
  <c r="AA510" i="62" s="1"/>
  <c r="X509" i="62"/>
  <c r="AB509" i="62" s="1"/>
  <c r="AD509" i="62" s="1"/>
  <c r="AA509" i="62" s="1"/>
  <c r="X508" i="62"/>
  <c r="AB508" i="62" s="1"/>
  <c r="AD508" i="62" s="1"/>
  <c r="AA508" i="62" s="1"/>
  <c r="X507" i="62"/>
  <c r="AB507" i="62" s="1"/>
  <c r="AD507" i="62" s="1"/>
  <c r="AA507" i="62" s="1"/>
  <c r="X506" i="62"/>
  <c r="AB506" i="62" s="1"/>
  <c r="AD506" i="62" s="1"/>
  <c r="AA506" i="62" s="1"/>
  <c r="X505" i="62"/>
  <c r="AB505" i="62" s="1"/>
  <c r="AD505" i="62" s="1"/>
  <c r="AA505" i="62" s="1"/>
  <c r="X504" i="62"/>
  <c r="AB504" i="62" s="1"/>
  <c r="AD504" i="62" s="1"/>
  <c r="AA504" i="62" s="1"/>
  <c r="X503" i="62"/>
  <c r="AB503" i="62" s="1"/>
  <c r="AD503" i="62" s="1"/>
  <c r="AA503" i="62" s="1"/>
  <c r="X502" i="62"/>
  <c r="AB502" i="62" s="1"/>
  <c r="AD502" i="62" s="1"/>
  <c r="AA502" i="62" s="1"/>
  <c r="X501" i="62"/>
  <c r="AB501" i="62" s="1"/>
  <c r="AD501" i="62" s="1"/>
  <c r="AA501" i="62" s="1"/>
  <c r="X500" i="62"/>
  <c r="AB500" i="62" s="1"/>
  <c r="AD500" i="62" s="1"/>
  <c r="AA500" i="62" s="1"/>
  <c r="X499" i="62"/>
  <c r="AB499" i="62" s="1"/>
  <c r="AD499" i="62" s="1"/>
  <c r="AA499" i="62" s="1"/>
  <c r="X498" i="62"/>
  <c r="AB498" i="62" s="1"/>
  <c r="AD498" i="62" s="1"/>
  <c r="AA498" i="62" s="1"/>
  <c r="X497" i="62"/>
  <c r="AB497" i="62" s="1"/>
  <c r="AD497" i="62" s="1"/>
  <c r="AA497" i="62" s="1"/>
  <c r="X496" i="62"/>
  <c r="AB496" i="62" s="1"/>
  <c r="AD496" i="62" s="1"/>
  <c r="AA496" i="62" s="1"/>
  <c r="X495" i="62"/>
  <c r="AB495" i="62" s="1"/>
  <c r="AD495" i="62" s="1"/>
  <c r="AA495" i="62" s="1"/>
  <c r="X494" i="62"/>
  <c r="AB494" i="62" s="1"/>
  <c r="AD494" i="62" s="1"/>
  <c r="AA494" i="62" s="1"/>
  <c r="X493" i="62"/>
  <c r="AB493" i="62" s="1"/>
  <c r="AD493" i="62" s="1"/>
  <c r="AA493" i="62" s="1"/>
  <c r="X492" i="62"/>
  <c r="AB492" i="62" s="1"/>
  <c r="AD492" i="62" s="1"/>
  <c r="AA492" i="62" s="1"/>
  <c r="X491" i="62"/>
  <c r="AB491" i="62" s="1"/>
  <c r="AD491" i="62" s="1"/>
  <c r="AA491" i="62" s="1"/>
  <c r="X490" i="62"/>
  <c r="AB490" i="62" s="1"/>
  <c r="AD490" i="62" s="1"/>
  <c r="AA490" i="62" s="1"/>
  <c r="X489" i="62"/>
  <c r="AB489" i="62" s="1"/>
  <c r="AD489" i="62" s="1"/>
  <c r="AA489" i="62" s="1"/>
  <c r="X488" i="62"/>
  <c r="AB488" i="62" s="1"/>
  <c r="AD488" i="62" s="1"/>
  <c r="AA488" i="62" s="1"/>
  <c r="X487" i="62"/>
  <c r="AB487" i="62" s="1"/>
  <c r="AD487" i="62" s="1"/>
  <c r="AA487" i="62" s="1"/>
  <c r="X486" i="62"/>
  <c r="AB486" i="62" s="1"/>
  <c r="AD486" i="62" s="1"/>
  <c r="AA486" i="62" s="1"/>
  <c r="X485" i="62"/>
  <c r="AB485" i="62" s="1"/>
  <c r="AD485" i="62" s="1"/>
  <c r="AA485" i="62" s="1"/>
  <c r="X484" i="62"/>
  <c r="AB484" i="62" s="1"/>
  <c r="AD484" i="62" s="1"/>
  <c r="AA484" i="62" s="1"/>
  <c r="X483" i="62"/>
  <c r="AB483" i="62" s="1"/>
  <c r="AD483" i="62" s="1"/>
  <c r="AA483" i="62" s="1"/>
  <c r="X482" i="62"/>
  <c r="AB482" i="62" s="1"/>
  <c r="AD482" i="62" s="1"/>
  <c r="AA482" i="62" s="1"/>
  <c r="X481" i="62"/>
  <c r="AB481" i="62" s="1"/>
  <c r="AD481" i="62" s="1"/>
  <c r="AA481" i="62" s="1"/>
  <c r="X480" i="62"/>
  <c r="AB480" i="62" s="1"/>
  <c r="AD480" i="62" s="1"/>
  <c r="AA480" i="62" s="1"/>
  <c r="X479" i="62"/>
  <c r="AB479" i="62" s="1"/>
  <c r="AD479" i="62" s="1"/>
  <c r="AA479" i="62" s="1"/>
  <c r="X478" i="62"/>
  <c r="AB478" i="62" s="1"/>
  <c r="AD478" i="62" s="1"/>
  <c r="AA478" i="62" s="1"/>
  <c r="X477" i="62"/>
  <c r="AB477" i="62" s="1"/>
  <c r="AD477" i="62" s="1"/>
  <c r="AA477" i="62" s="1"/>
  <c r="X476" i="62"/>
  <c r="AB476" i="62" s="1"/>
  <c r="AD476" i="62" s="1"/>
  <c r="AA476" i="62" s="1"/>
  <c r="X475" i="62"/>
  <c r="AB475" i="62" s="1"/>
  <c r="AD475" i="62" s="1"/>
  <c r="AA475" i="62" s="1"/>
  <c r="X474" i="62"/>
  <c r="AB474" i="62" s="1"/>
  <c r="AD474" i="62" s="1"/>
  <c r="AA474" i="62" s="1"/>
  <c r="X473" i="62"/>
  <c r="AB473" i="62" s="1"/>
  <c r="AD473" i="62" s="1"/>
  <c r="AA473" i="62" s="1"/>
  <c r="X472" i="62"/>
  <c r="AB472" i="62" s="1"/>
  <c r="AD472" i="62" s="1"/>
  <c r="AA472" i="62" s="1"/>
  <c r="X471" i="62"/>
  <c r="AB471" i="62" s="1"/>
  <c r="AD471" i="62" s="1"/>
  <c r="AA471" i="62" s="1"/>
  <c r="X470" i="62"/>
  <c r="AB470" i="62" s="1"/>
  <c r="AD470" i="62" s="1"/>
  <c r="AA470" i="62" s="1"/>
  <c r="X469" i="62"/>
  <c r="AB469" i="62" s="1"/>
  <c r="AD469" i="62" s="1"/>
  <c r="AA469" i="62" s="1"/>
  <c r="X468" i="62"/>
  <c r="AB468" i="62" s="1"/>
  <c r="AD468" i="62" s="1"/>
  <c r="AA468" i="62" s="1"/>
  <c r="X467" i="62"/>
  <c r="AB467" i="62" s="1"/>
  <c r="AD467" i="62" s="1"/>
  <c r="AA467" i="62" s="1"/>
  <c r="X466" i="62"/>
  <c r="AB466" i="62" s="1"/>
  <c r="AD466" i="62" s="1"/>
  <c r="AA466" i="62" s="1"/>
  <c r="X465" i="62"/>
  <c r="AB465" i="62" s="1"/>
  <c r="AD465" i="62" s="1"/>
  <c r="AA465" i="62" s="1"/>
  <c r="X464" i="62"/>
  <c r="AB464" i="62" s="1"/>
  <c r="AD464" i="62" s="1"/>
  <c r="AA464" i="62" s="1"/>
  <c r="X463" i="62"/>
  <c r="AB463" i="62" s="1"/>
  <c r="AD463" i="62" s="1"/>
  <c r="AA463" i="62" s="1"/>
  <c r="X462" i="62"/>
  <c r="AB462" i="62" s="1"/>
  <c r="AD462" i="62" s="1"/>
  <c r="AA462" i="62" s="1"/>
  <c r="X461" i="62"/>
  <c r="AB461" i="62" s="1"/>
  <c r="AD461" i="62" s="1"/>
  <c r="AA461" i="62" s="1"/>
  <c r="X460" i="62"/>
  <c r="AB460" i="62" s="1"/>
  <c r="AD460" i="62" s="1"/>
  <c r="AA460" i="62" s="1"/>
  <c r="X459" i="62"/>
  <c r="AB459" i="62" s="1"/>
  <c r="AD459" i="62" s="1"/>
  <c r="AA459" i="62" s="1"/>
  <c r="X458" i="62"/>
  <c r="AB458" i="62" s="1"/>
  <c r="AD458" i="62" s="1"/>
  <c r="AA458" i="62" s="1"/>
  <c r="X457" i="62"/>
  <c r="AB457" i="62" s="1"/>
  <c r="AD457" i="62" s="1"/>
  <c r="AA457" i="62" s="1"/>
  <c r="X456" i="62"/>
  <c r="AB456" i="62" s="1"/>
  <c r="AD456" i="62" s="1"/>
  <c r="AA456" i="62" s="1"/>
  <c r="X455" i="62"/>
  <c r="AB455" i="62" s="1"/>
  <c r="AD455" i="62" s="1"/>
  <c r="AA455" i="62" s="1"/>
  <c r="X454" i="62"/>
  <c r="AB454" i="62" s="1"/>
  <c r="AD454" i="62" s="1"/>
  <c r="AA454" i="62" s="1"/>
  <c r="X453" i="62"/>
  <c r="AB453" i="62" s="1"/>
  <c r="AD453" i="62" s="1"/>
  <c r="AA453" i="62" s="1"/>
  <c r="X452" i="62"/>
  <c r="AB452" i="62" s="1"/>
  <c r="AD452" i="62" s="1"/>
  <c r="AA452" i="62" s="1"/>
  <c r="X451" i="62"/>
  <c r="AB451" i="62" s="1"/>
  <c r="AD451" i="62" s="1"/>
  <c r="AA451" i="62" s="1"/>
  <c r="X450" i="62"/>
  <c r="AB450" i="62" s="1"/>
  <c r="AD450" i="62" s="1"/>
  <c r="AA450" i="62" s="1"/>
  <c r="X449" i="62"/>
  <c r="AB449" i="62" s="1"/>
  <c r="AD449" i="62" s="1"/>
  <c r="AA449" i="62" s="1"/>
  <c r="X448" i="62"/>
  <c r="AB448" i="62" s="1"/>
  <c r="AD448" i="62" s="1"/>
  <c r="AA448" i="62" s="1"/>
  <c r="X447" i="62"/>
  <c r="AB447" i="62" s="1"/>
  <c r="AD447" i="62" s="1"/>
  <c r="AA447" i="62" s="1"/>
  <c r="X446" i="62"/>
  <c r="AB446" i="62" s="1"/>
  <c r="AD446" i="62" s="1"/>
  <c r="AA446" i="62" s="1"/>
  <c r="X445" i="62"/>
  <c r="AB445" i="62" s="1"/>
  <c r="AD445" i="62" s="1"/>
  <c r="AA445" i="62" s="1"/>
  <c r="X444" i="62"/>
  <c r="AB444" i="62" s="1"/>
  <c r="AD444" i="62" s="1"/>
  <c r="AA444" i="62" s="1"/>
  <c r="X443" i="62"/>
  <c r="AB443" i="62" s="1"/>
  <c r="AD443" i="62" s="1"/>
  <c r="AA443" i="62" s="1"/>
  <c r="X442" i="62"/>
  <c r="AB442" i="62" s="1"/>
  <c r="AD442" i="62" s="1"/>
  <c r="AA442" i="62" s="1"/>
  <c r="X441" i="62"/>
  <c r="AB441" i="62" s="1"/>
  <c r="AD441" i="62" s="1"/>
  <c r="AA441" i="62" s="1"/>
  <c r="X440" i="62"/>
  <c r="AB440" i="62" s="1"/>
  <c r="AD440" i="62" s="1"/>
  <c r="AA440" i="62" s="1"/>
  <c r="X439" i="62"/>
  <c r="AB439" i="62" s="1"/>
  <c r="AD439" i="62" s="1"/>
  <c r="AA439" i="62" s="1"/>
  <c r="X438" i="62"/>
  <c r="AB438" i="62" s="1"/>
  <c r="AD438" i="62" s="1"/>
  <c r="AA438" i="62" s="1"/>
  <c r="X437" i="62"/>
  <c r="AB437" i="62" s="1"/>
  <c r="AD437" i="62" s="1"/>
  <c r="AA437" i="62" s="1"/>
  <c r="X436" i="62"/>
  <c r="AB436" i="62" s="1"/>
  <c r="AD436" i="62" s="1"/>
  <c r="AA436" i="62" s="1"/>
  <c r="X435" i="62"/>
  <c r="AB435" i="62" s="1"/>
  <c r="AD435" i="62" s="1"/>
  <c r="AA435" i="62" s="1"/>
  <c r="X434" i="62"/>
  <c r="AB434" i="62" s="1"/>
  <c r="AD434" i="62" s="1"/>
  <c r="AA434" i="62" s="1"/>
  <c r="X433" i="62"/>
  <c r="AB433" i="62" s="1"/>
  <c r="AD433" i="62" s="1"/>
  <c r="AA433" i="62" s="1"/>
  <c r="X432" i="62"/>
  <c r="AB432" i="62" s="1"/>
  <c r="AD432" i="62" s="1"/>
  <c r="AA432" i="62" s="1"/>
  <c r="X431" i="62"/>
  <c r="AB431" i="62" s="1"/>
  <c r="AD431" i="62" s="1"/>
  <c r="AA431" i="62" s="1"/>
  <c r="X430" i="62"/>
  <c r="AB430" i="62" s="1"/>
  <c r="AD430" i="62" s="1"/>
  <c r="AA430" i="62" s="1"/>
  <c r="X429" i="62"/>
  <c r="AB429" i="62" s="1"/>
  <c r="AD429" i="62" s="1"/>
  <c r="AA429" i="62" s="1"/>
  <c r="X428" i="62"/>
  <c r="AB428" i="62" s="1"/>
  <c r="AD428" i="62" s="1"/>
  <c r="AA428" i="62" s="1"/>
  <c r="X427" i="62"/>
  <c r="AB427" i="62" s="1"/>
  <c r="AD427" i="62" s="1"/>
  <c r="AA427" i="62" s="1"/>
  <c r="X426" i="62"/>
  <c r="AB426" i="62" s="1"/>
  <c r="AD426" i="62" s="1"/>
  <c r="AA426" i="62" s="1"/>
  <c r="X425" i="62"/>
  <c r="AB425" i="62" s="1"/>
  <c r="AD425" i="62" s="1"/>
  <c r="AA425" i="62" s="1"/>
  <c r="X424" i="62"/>
  <c r="AB424" i="62" s="1"/>
  <c r="AD424" i="62" s="1"/>
  <c r="AA424" i="62" s="1"/>
  <c r="X423" i="62"/>
  <c r="AB423" i="62" s="1"/>
  <c r="AD423" i="62" s="1"/>
  <c r="AA423" i="62" s="1"/>
  <c r="X422" i="62"/>
  <c r="AB422" i="62" s="1"/>
  <c r="AD422" i="62" s="1"/>
  <c r="AA422" i="62" s="1"/>
  <c r="X421" i="62"/>
  <c r="AB421" i="62" s="1"/>
  <c r="AD421" i="62" s="1"/>
  <c r="AA421" i="62" s="1"/>
  <c r="X420" i="62"/>
  <c r="AB420" i="62" s="1"/>
  <c r="AD420" i="62" s="1"/>
  <c r="AA420" i="62" s="1"/>
  <c r="X419" i="62"/>
  <c r="AB419" i="62" s="1"/>
  <c r="AD419" i="62" s="1"/>
  <c r="AA419" i="62" s="1"/>
  <c r="X418" i="62"/>
  <c r="AB418" i="62" s="1"/>
  <c r="AD418" i="62" s="1"/>
  <c r="AA418" i="62" s="1"/>
  <c r="X417" i="62"/>
  <c r="AB417" i="62" s="1"/>
  <c r="AD417" i="62" s="1"/>
  <c r="AA417" i="62" s="1"/>
  <c r="X416" i="62"/>
  <c r="AB416" i="62" s="1"/>
  <c r="AD416" i="62" s="1"/>
  <c r="AA416" i="62" s="1"/>
  <c r="X415" i="62"/>
  <c r="AB415" i="62" s="1"/>
  <c r="AD415" i="62" s="1"/>
  <c r="AA415" i="62" s="1"/>
  <c r="X414" i="62"/>
  <c r="AB414" i="62" s="1"/>
  <c r="AD414" i="62" s="1"/>
  <c r="AA414" i="62" s="1"/>
  <c r="X413" i="62"/>
  <c r="AB413" i="62" s="1"/>
  <c r="AD413" i="62" s="1"/>
  <c r="AA413" i="62" s="1"/>
  <c r="X412" i="62"/>
  <c r="AB412" i="62" s="1"/>
  <c r="AD412" i="62" s="1"/>
  <c r="AA412" i="62" s="1"/>
  <c r="X411" i="62"/>
  <c r="AB411" i="62" s="1"/>
  <c r="AD411" i="62" s="1"/>
  <c r="AA411" i="62" s="1"/>
  <c r="X410" i="62"/>
  <c r="AB410" i="62" s="1"/>
  <c r="AD410" i="62" s="1"/>
  <c r="AA410" i="62" s="1"/>
  <c r="X409" i="62"/>
  <c r="AB409" i="62" s="1"/>
  <c r="AD409" i="62" s="1"/>
  <c r="AA409" i="62" s="1"/>
  <c r="X408" i="62"/>
  <c r="AB408" i="62" s="1"/>
  <c r="AD408" i="62" s="1"/>
  <c r="AA408" i="62" s="1"/>
  <c r="X407" i="62"/>
  <c r="AB407" i="62" s="1"/>
  <c r="AD407" i="62" s="1"/>
  <c r="AA407" i="62" s="1"/>
  <c r="X406" i="62"/>
  <c r="AB406" i="62" s="1"/>
  <c r="AD406" i="62" s="1"/>
  <c r="AA406" i="62" s="1"/>
  <c r="X405" i="62"/>
  <c r="AB405" i="62" s="1"/>
  <c r="AD405" i="62" s="1"/>
  <c r="AA405" i="62" s="1"/>
  <c r="X404" i="62"/>
  <c r="AB404" i="62" s="1"/>
  <c r="AD404" i="62" s="1"/>
  <c r="AA404" i="62" s="1"/>
  <c r="X403" i="62"/>
  <c r="AB403" i="62" s="1"/>
  <c r="AD403" i="62" s="1"/>
  <c r="AA403" i="62" s="1"/>
  <c r="X402" i="62"/>
  <c r="AB402" i="62" s="1"/>
  <c r="AD402" i="62" s="1"/>
  <c r="AA402" i="62" s="1"/>
  <c r="X401" i="62"/>
  <c r="AB401" i="62" s="1"/>
  <c r="AD401" i="62" s="1"/>
  <c r="AA401" i="62" s="1"/>
  <c r="X400" i="62"/>
  <c r="AB400" i="62" s="1"/>
  <c r="AD400" i="62" s="1"/>
  <c r="AA400" i="62" s="1"/>
  <c r="X399" i="62"/>
  <c r="AB399" i="62" s="1"/>
  <c r="AD399" i="62" s="1"/>
  <c r="AA399" i="62" s="1"/>
  <c r="X398" i="62"/>
  <c r="AB398" i="62" s="1"/>
  <c r="AD398" i="62" s="1"/>
  <c r="AA398" i="62" s="1"/>
  <c r="X397" i="62"/>
  <c r="AB397" i="62" s="1"/>
  <c r="AD397" i="62" s="1"/>
  <c r="AA397" i="62" s="1"/>
  <c r="X396" i="62"/>
  <c r="AB396" i="62" s="1"/>
  <c r="AD396" i="62" s="1"/>
  <c r="AA396" i="62" s="1"/>
  <c r="X395" i="62"/>
  <c r="AB395" i="62" s="1"/>
  <c r="AD395" i="62" s="1"/>
  <c r="AA395" i="62" s="1"/>
  <c r="X394" i="62"/>
  <c r="AB394" i="62" s="1"/>
  <c r="AD394" i="62" s="1"/>
  <c r="AA394" i="62" s="1"/>
  <c r="X393" i="62"/>
  <c r="AB393" i="62" s="1"/>
  <c r="AD393" i="62" s="1"/>
  <c r="AA393" i="62" s="1"/>
  <c r="X392" i="62"/>
  <c r="AB392" i="62" s="1"/>
  <c r="AD392" i="62" s="1"/>
  <c r="AA392" i="62" s="1"/>
  <c r="X391" i="62"/>
  <c r="AB391" i="62" s="1"/>
  <c r="AD391" i="62" s="1"/>
  <c r="AA391" i="62" s="1"/>
  <c r="X390" i="62"/>
  <c r="AB390" i="62" s="1"/>
  <c r="AD390" i="62" s="1"/>
  <c r="AA390" i="62" s="1"/>
  <c r="X389" i="62"/>
  <c r="AB389" i="62" s="1"/>
  <c r="AD389" i="62" s="1"/>
  <c r="AA389" i="62" s="1"/>
  <c r="X388" i="62"/>
  <c r="AB388" i="62" s="1"/>
  <c r="AD388" i="62" s="1"/>
  <c r="AA388" i="62" s="1"/>
  <c r="X387" i="62"/>
  <c r="AB387" i="62" s="1"/>
  <c r="AD387" i="62" s="1"/>
  <c r="AA387" i="62" s="1"/>
  <c r="X386" i="62"/>
  <c r="AB386" i="62" s="1"/>
  <c r="AD386" i="62" s="1"/>
  <c r="AA386" i="62" s="1"/>
  <c r="X385" i="62"/>
  <c r="AB385" i="62" s="1"/>
  <c r="AD385" i="62" s="1"/>
  <c r="AA385" i="62" s="1"/>
  <c r="X384" i="62"/>
  <c r="AB384" i="62" s="1"/>
  <c r="AD384" i="62" s="1"/>
  <c r="AA384" i="62" s="1"/>
  <c r="X383" i="62"/>
  <c r="AB383" i="62" s="1"/>
  <c r="AD383" i="62" s="1"/>
  <c r="AA383" i="62" s="1"/>
  <c r="X382" i="62"/>
  <c r="AB382" i="62" s="1"/>
  <c r="AD382" i="62" s="1"/>
  <c r="AA382" i="62" s="1"/>
  <c r="X381" i="62"/>
  <c r="AB381" i="62" s="1"/>
  <c r="AD381" i="62" s="1"/>
  <c r="AA381" i="62" s="1"/>
  <c r="X380" i="62"/>
  <c r="AB380" i="62" s="1"/>
  <c r="AD380" i="62" s="1"/>
  <c r="AA380" i="62" s="1"/>
  <c r="X379" i="62"/>
  <c r="AB379" i="62" s="1"/>
  <c r="AD379" i="62" s="1"/>
  <c r="AA379" i="62" s="1"/>
  <c r="X378" i="62"/>
  <c r="AB378" i="62" s="1"/>
  <c r="AD378" i="62" s="1"/>
  <c r="AA378" i="62" s="1"/>
  <c r="X377" i="62"/>
  <c r="AB377" i="62" s="1"/>
  <c r="AD377" i="62" s="1"/>
  <c r="AA377" i="62" s="1"/>
  <c r="X376" i="62"/>
  <c r="AB376" i="62" s="1"/>
  <c r="AD376" i="62" s="1"/>
  <c r="AA376" i="62" s="1"/>
  <c r="X375" i="62"/>
  <c r="AB375" i="62" s="1"/>
  <c r="AD375" i="62" s="1"/>
  <c r="AA375" i="62" s="1"/>
  <c r="X374" i="62"/>
  <c r="AB374" i="62" s="1"/>
  <c r="AD374" i="62" s="1"/>
  <c r="AA374" i="62" s="1"/>
  <c r="X373" i="62"/>
  <c r="AB373" i="62" s="1"/>
  <c r="AD373" i="62" s="1"/>
  <c r="AA373" i="62" s="1"/>
  <c r="X372" i="62"/>
  <c r="AB372" i="62" s="1"/>
  <c r="AD372" i="62" s="1"/>
  <c r="AA372" i="62" s="1"/>
  <c r="X371" i="62"/>
  <c r="AB371" i="62" s="1"/>
  <c r="AD371" i="62" s="1"/>
  <c r="AA371" i="62" s="1"/>
  <c r="X370" i="62"/>
  <c r="AB370" i="62" s="1"/>
  <c r="AD370" i="62" s="1"/>
  <c r="AA370" i="62" s="1"/>
  <c r="X369" i="62"/>
  <c r="AB369" i="62" s="1"/>
  <c r="AD369" i="62" s="1"/>
  <c r="AA369" i="62" s="1"/>
  <c r="X368" i="62"/>
  <c r="AB368" i="62" s="1"/>
  <c r="AD368" i="62" s="1"/>
  <c r="AA368" i="62" s="1"/>
  <c r="X367" i="62"/>
  <c r="AB367" i="62" s="1"/>
  <c r="AD367" i="62" s="1"/>
  <c r="AA367" i="62" s="1"/>
  <c r="X366" i="62"/>
  <c r="AB366" i="62" s="1"/>
  <c r="AD366" i="62" s="1"/>
  <c r="AA366" i="62" s="1"/>
  <c r="X365" i="62"/>
  <c r="AB365" i="62" s="1"/>
  <c r="AD365" i="62" s="1"/>
  <c r="AA365" i="62" s="1"/>
  <c r="X364" i="62"/>
  <c r="AB364" i="62" s="1"/>
  <c r="AD364" i="62" s="1"/>
  <c r="AA364" i="62" s="1"/>
  <c r="X363" i="62"/>
  <c r="AB363" i="62" s="1"/>
  <c r="AD363" i="62" s="1"/>
  <c r="AA363" i="62" s="1"/>
  <c r="X362" i="62"/>
  <c r="AB362" i="62" s="1"/>
  <c r="AD362" i="62" s="1"/>
  <c r="AA362" i="62" s="1"/>
  <c r="X361" i="62"/>
  <c r="AB361" i="62" s="1"/>
  <c r="AD361" i="62" s="1"/>
  <c r="AA361" i="62" s="1"/>
  <c r="X360" i="62"/>
  <c r="AB360" i="62" s="1"/>
  <c r="AD360" i="62" s="1"/>
  <c r="AA360" i="62" s="1"/>
  <c r="X359" i="62"/>
  <c r="AB359" i="62" s="1"/>
  <c r="AD359" i="62" s="1"/>
  <c r="AA359" i="62" s="1"/>
  <c r="X358" i="62"/>
  <c r="AB358" i="62" s="1"/>
  <c r="AD358" i="62" s="1"/>
  <c r="AA358" i="62" s="1"/>
  <c r="X357" i="62"/>
  <c r="AB357" i="62" s="1"/>
  <c r="AD357" i="62" s="1"/>
  <c r="AA357" i="62" s="1"/>
  <c r="X356" i="62"/>
  <c r="AB356" i="62" s="1"/>
  <c r="AD356" i="62" s="1"/>
  <c r="AA356" i="62" s="1"/>
  <c r="X355" i="62"/>
  <c r="AB355" i="62" s="1"/>
  <c r="AD355" i="62" s="1"/>
  <c r="AA355" i="62" s="1"/>
  <c r="X354" i="62"/>
  <c r="AB354" i="62" s="1"/>
  <c r="AD354" i="62" s="1"/>
  <c r="AA354" i="62" s="1"/>
  <c r="X353" i="62"/>
  <c r="AB353" i="62" s="1"/>
  <c r="AD353" i="62" s="1"/>
  <c r="AA353" i="62" s="1"/>
  <c r="X352" i="62"/>
  <c r="AB352" i="62" s="1"/>
  <c r="AD352" i="62" s="1"/>
  <c r="AA352" i="62" s="1"/>
  <c r="X351" i="62"/>
  <c r="AB351" i="62" s="1"/>
  <c r="AD351" i="62" s="1"/>
  <c r="AA351" i="62" s="1"/>
  <c r="X350" i="62"/>
  <c r="AB350" i="62" s="1"/>
  <c r="AD350" i="62" s="1"/>
  <c r="AA350" i="62" s="1"/>
  <c r="X349" i="62"/>
  <c r="AB349" i="62" s="1"/>
  <c r="AD349" i="62" s="1"/>
  <c r="AA349" i="62" s="1"/>
  <c r="X348" i="62"/>
  <c r="AB348" i="62" s="1"/>
  <c r="AD348" i="62" s="1"/>
  <c r="AA348" i="62" s="1"/>
  <c r="X347" i="62"/>
  <c r="AB347" i="62" s="1"/>
  <c r="AD347" i="62" s="1"/>
  <c r="AA347" i="62" s="1"/>
  <c r="X346" i="62"/>
  <c r="AB346" i="62" s="1"/>
  <c r="AD346" i="62" s="1"/>
  <c r="AA346" i="62" s="1"/>
  <c r="X345" i="62"/>
  <c r="AB345" i="62" s="1"/>
  <c r="AD345" i="62" s="1"/>
  <c r="AA345" i="62" s="1"/>
  <c r="X344" i="62"/>
  <c r="AB344" i="62" s="1"/>
  <c r="AD344" i="62" s="1"/>
  <c r="AA344" i="62" s="1"/>
  <c r="X343" i="62"/>
  <c r="AB343" i="62" s="1"/>
  <c r="AD343" i="62" s="1"/>
  <c r="AA343" i="62" s="1"/>
  <c r="X342" i="62"/>
  <c r="AB342" i="62" s="1"/>
  <c r="AD342" i="62" s="1"/>
  <c r="AA342" i="62" s="1"/>
  <c r="X341" i="62"/>
  <c r="AB341" i="62" s="1"/>
  <c r="AD341" i="62" s="1"/>
  <c r="AA341" i="62" s="1"/>
  <c r="X340" i="62"/>
  <c r="AB340" i="62" s="1"/>
  <c r="AD340" i="62" s="1"/>
  <c r="AA340" i="62" s="1"/>
  <c r="X339" i="62"/>
  <c r="AB339" i="62" s="1"/>
  <c r="AD339" i="62" s="1"/>
  <c r="AA339" i="62" s="1"/>
  <c r="X338" i="62"/>
  <c r="AB338" i="62" s="1"/>
  <c r="AD338" i="62" s="1"/>
  <c r="AA338" i="62" s="1"/>
  <c r="X337" i="62"/>
  <c r="AB337" i="62" s="1"/>
  <c r="AD337" i="62" s="1"/>
  <c r="AA337" i="62" s="1"/>
  <c r="X336" i="62"/>
  <c r="AB336" i="62" s="1"/>
  <c r="AD336" i="62" s="1"/>
  <c r="AA336" i="62" s="1"/>
  <c r="X335" i="62"/>
  <c r="AB335" i="62" s="1"/>
  <c r="AD335" i="62" s="1"/>
  <c r="AA335" i="62" s="1"/>
  <c r="X334" i="62"/>
  <c r="AB334" i="62" s="1"/>
  <c r="AD334" i="62" s="1"/>
  <c r="AA334" i="62" s="1"/>
  <c r="X333" i="62"/>
  <c r="AB333" i="62" s="1"/>
  <c r="AD333" i="62" s="1"/>
  <c r="AA333" i="62" s="1"/>
  <c r="X332" i="62"/>
  <c r="AB332" i="62" s="1"/>
  <c r="AD332" i="62" s="1"/>
  <c r="AA332" i="62" s="1"/>
  <c r="X331" i="62"/>
  <c r="AB331" i="62" s="1"/>
  <c r="AD331" i="62" s="1"/>
  <c r="AA331" i="62" s="1"/>
  <c r="X330" i="62"/>
  <c r="AB330" i="62" s="1"/>
  <c r="AD330" i="62" s="1"/>
  <c r="AA330" i="62" s="1"/>
  <c r="X329" i="62"/>
  <c r="AB329" i="62" s="1"/>
  <c r="AD329" i="62" s="1"/>
  <c r="AA329" i="62" s="1"/>
  <c r="X328" i="62"/>
  <c r="AB328" i="62" s="1"/>
  <c r="AD328" i="62" s="1"/>
  <c r="AA328" i="62" s="1"/>
  <c r="X327" i="62"/>
  <c r="AB327" i="62" s="1"/>
  <c r="AD327" i="62" s="1"/>
  <c r="AA327" i="62" s="1"/>
  <c r="X326" i="62"/>
  <c r="AB326" i="62" s="1"/>
  <c r="AD326" i="62" s="1"/>
  <c r="AA326" i="62" s="1"/>
  <c r="X325" i="62"/>
  <c r="AB325" i="62" s="1"/>
  <c r="AD325" i="62" s="1"/>
  <c r="AA325" i="62" s="1"/>
  <c r="X324" i="62"/>
  <c r="AB324" i="62" s="1"/>
  <c r="AD324" i="62" s="1"/>
  <c r="AA324" i="62" s="1"/>
  <c r="X323" i="62"/>
  <c r="AB323" i="62" s="1"/>
  <c r="AD323" i="62" s="1"/>
  <c r="AA323" i="62" s="1"/>
  <c r="X322" i="62"/>
  <c r="AB322" i="62" s="1"/>
  <c r="AD322" i="62" s="1"/>
  <c r="AA322" i="62" s="1"/>
  <c r="X321" i="62"/>
  <c r="AB321" i="62" s="1"/>
  <c r="AD321" i="62" s="1"/>
  <c r="AA321" i="62" s="1"/>
  <c r="X320" i="62"/>
  <c r="AB320" i="62" s="1"/>
  <c r="AD320" i="62" s="1"/>
  <c r="AA320" i="62" s="1"/>
  <c r="X319" i="62"/>
  <c r="AB319" i="62" s="1"/>
  <c r="AD319" i="62" s="1"/>
  <c r="AA319" i="62" s="1"/>
  <c r="X318" i="62"/>
  <c r="AB318" i="62" s="1"/>
  <c r="AD318" i="62" s="1"/>
  <c r="AA318" i="62" s="1"/>
  <c r="X317" i="62"/>
  <c r="AB317" i="62" s="1"/>
  <c r="AD317" i="62" s="1"/>
  <c r="AA317" i="62" s="1"/>
  <c r="X316" i="62"/>
  <c r="AB316" i="62" s="1"/>
  <c r="AD316" i="62" s="1"/>
  <c r="AA316" i="62" s="1"/>
  <c r="X315" i="62"/>
  <c r="AB315" i="62" s="1"/>
  <c r="AD315" i="62" s="1"/>
  <c r="AA315" i="62" s="1"/>
  <c r="X314" i="62"/>
  <c r="AB314" i="62" s="1"/>
  <c r="AD314" i="62" s="1"/>
  <c r="AA314" i="62" s="1"/>
  <c r="X313" i="62"/>
  <c r="AB313" i="62" s="1"/>
  <c r="AD313" i="62" s="1"/>
  <c r="AA313" i="62" s="1"/>
  <c r="X312" i="62"/>
  <c r="AB312" i="62" s="1"/>
  <c r="AD312" i="62" s="1"/>
  <c r="AA312" i="62" s="1"/>
  <c r="X311" i="62"/>
  <c r="AB311" i="62" s="1"/>
  <c r="AD311" i="62" s="1"/>
  <c r="AA311" i="62" s="1"/>
  <c r="X310" i="62"/>
  <c r="AB310" i="62" s="1"/>
  <c r="AD310" i="62" s="1"/>
  <c r="AA310" i="62" s="1"/>
  <c r="X309" i="62"/>
  <c r="AB309" i="62" s="1"/>
  <c r="AD309" i="62" s="1"/>
  <c r="AA309" i="62" s="1"/>
  <c r="X308" i="62"/>
  <c r="AB308" i="62" s="1"/>
  <c r="AD308" i="62" s="1"/>
  <c r="AA308" i="62" s="1"/>
  <c r="X307" i="62"/>
  <c r="AB307" i="62" s="1"/>
  <c r="AD307" i="62" s="1"/>
  <c r="AA307" i="62" s="1"/>
  <c r="X306" i="62"/>
  <c r="AB306" i="62" s="1"/>
  <c r="AD306" i="62" s="1"/>
  <c r="AA306" i="62" s="1"/>
  <c r="X305" i="62"/>
  <c r="AB305" i="62" s="1"/>
  <c r="AD305" i="62" s="1"/>
  <c r="AA305" i="62" s="1"/>
  <c r="X304" i="62"/>
  <c r="AB304" i="62" s="1"/>
  <c r="AD304" i="62" s="1"/>
  <c r="AA304" i="62" s="1"/>
  <c r="X303" i="62"/>
  <c r="AB303" i="62" s="1"/>
  <c r="AD303" i="62" s="1"/>
  <c r="AA303" i="62" s="1"/>
  <c r="X302" i="62"/>
  <c r="AB302" i="62" s="1"/>
  <c r="AD302" i="62" s="1"/>
  <c r="AA302" i="62" s="1"/>
  <c r="X301" i="62"/>
  <c r="AB301" i="62" s="1"/>
  <c r="AD301" i="62" s="1"/>
  <c r="AA301" i="62" s="1"/>
  <c r="X300" i="62"/>
  <c r="AB300" i="62" s="1"/>
  <c r="AD300" i="62" s="1"/>
  <c r="AA300" i="62" s="1"/>
  <c r="X299" i="62"/>
  <c r="AB299" i="62" s="1"/>
  <c r="AD299" i="62" s="1"/>
  <c r="AA299" i="62" s="1"/>
  <c r="X298" i="62"/>
  <c r="AB298" i="62" s="1"/>
  <c r="AD298" i="62" s="1"/>
  <c r="AA298" i="62" s="1"/>
  <c r="X297" i="62"/>
  <c r="AB297" i="62" s="1"/>
  <c r="AD297" i="62" s="1"/>
  <c r="AA297" i="62" s="1"/>
  <c r="X296" i="62"/>
  <c r="AB296" i="62" s="1"/>
  <c r="AD296" i="62" s="1"/>
  <c r="AA296" i="62" s="1"/>
  <c r="X295" i="62"/>
  <c r="AB295" i="62" s="1"/>
  <c r="AD295" i="62" s="1"/>
  <c r="AA295" i="62" s="1"/>
  <c r="X294" i="62"/>
  <c r="AB294" i="62" s="1"/>
  <c r="AD294" i="62" s="1"/>
  <c r="AA294" i="62" s="1"/>
  <c r="X293" i="62"/>
  <c r="AB293" i="62" s="1"/>
  <c r="AD293" i="62" s="1"/>
  <c r="AA293" i="62" s="1"/>
  <c r="X292" i="62"/>
  <c r="AB292" i="62" s="1"/>
  <c r="AD292" i="62" s="1"/>
  <c r="AA292" i="62" s="1"/>
  <c r="X291" i="62"/>
  <c r="AB291" i="62" s="1"/>
  <c r="AD291" i="62" s="1"/>
  <c r="AA291" i="62" s="1"/>
  <c r="X290" i="62"/>
  <c r="AB290" i="62" s="1"/>
  <c r="AD290" i="62" s="1"/>
  <c r="AA290" i="62" s="1"/>
  <c r="X289" i="62"/>
  <c r="AB289" i="62" s="1"/>
  <c r="AD289" i="62" s="1"/>
  <c r="AA289" i="62" s="1"/>
  <c r="X288" i="62"/>
  <c r="AB288" i="62" s="1"/>
  <c r="AD288" i="62" s="1"/>
  <c r="AA288" i="62" s="1"/>
  <c r="X287" i="62"/>
  <c r="AB287" i="62" s="1"/>
  <c r="AD287" i="62" s="1"/>
  <c r="AA287" i="62" s="1"/>
  <c r="X286" i="62"/>
  <c r="AB286" i="62" s="1"/>
  <c r="AD286" i="62" s="1"/>
  <c r="AA286" i="62" s="1"/>
  <c r="X285" i="62"/>
  <c r="AB285" i="62" s="1"/>
  <c r="AD285" i="62" s="1"/>
  <c r="AA285" i="62" s="1"/>
  <c r="X284" i="62"/>
  <c r="AB284" i="62" s="1"/>
  <c r="AD284" i="62" s="1"/>
  <c r="AA284" i="62" s="1"/>
  <c r="X283" i="62"/>
  <c r="AB283" i="62" s="1"/>
  <c r="AD283" i="62" s="1"/>
  <c r="AA283" i="62" s="1"/>
  <c r="X282" i="62"/>
  <c r="AB282" i="62" s="1"/>
  <c r="AD282" i="62" s="1"/>
  <c r="AA282" i="62" s="1"/>
  <c r="X281" i="62"/>
  <c r="AB281" i="62" s="1"/>
  <c r="AD281" i="62" s="1"/>
  <c r="AA281" i="62" s="1"/>
  <c r="X280" i="62"/>
  <c r="AB280" i="62" s="1"/>
  <c r="AD280" i="62" s="1"/>
  <c r="AA280" i="62" s="1"/>
  <c r="X279" i="62"/>
  <c r="AB279" i="62" s="1"/>
  <c r="AD279" i="62" s="1"/>
  <c r="AA279" i="62" s="1"/>
  <c r="X278" i="62"/>
  <c r="AB278" i="62" s="1"/>
  <c r="AD278" i="62" s="1"/>
  <c r="AA278" i="62" s="1"/>
  <c r="X277" i="62"/>
  <c r="AB277" i="62" s="1"/>
  <c r="AD277" i="62" s="1"/>
  <c r="AA277" i="62" s="1"/>
  <c r="X276" i="62"/>
  <c r="AB276" i="62" s="1"/>
  <c r="AD276" i="62" s="1"/>
  <c r="AA276" i="62" s="1"/>
  <c r="X275" i="62"/>
  <c r="AB275" i="62" s="1"/>
  <c r="AD275" i="62" s="1"/>
  <c r="AA275" i="62" s="1"/>
  <c r="X274" i="62"/>
  <c r="AB274" i="62" s="1"/>
  <c r="AD274" i="62" s="1"/>
  <c r="AA274" i="62" s="1"/>
  <c r="X273" i="62"/>
  <c r="AB273" i="62" s="1"/>
  <c r="AD273" i="62" s="1"/>
  <c r="AA273" i="62" s="1"/>
  <c r="X272" i="62"/>
  <c r="AB272" i="62" s="1"/>
  <c r="AD272" i="62" s="1"/>
  <c r="AA272" i="62" s="1"/>
  <c r="X271" i="62"/>
  <c r="AB271" i="62" s="1"/>
  <c r="AD271" i="62" s="1"/>
  <c r="AA271" i="62" s="1"/>
  <c r="X270" i="62"/>
  <c r="AB270" i="62" s="1"/>
  <c r="AD270" i="62" s="1"/>
  <c r="AA270" i="62" s="1"/>
  <c r="X269" i="62"/>
  <c r="AB269" i="62" s="1"/>
  <c r="AD269" i="62" s="1"/>
  <c r="AA269" i="62" s="1"/>
  <c r="X268" i="62"/>
  <c r="AB268" i="62" s="1"/>
  <c r="AD268" i="62" s="1"/>
  <c r="AA268" i="62" s="1"/>
  <c r="X267" i="62"/>
  <c r="AB267" i="62" s="1"/>
  <c r="AD267" i="62" s="1"/>
  <c r="AA267" i="62" s="1"/>
  <c r="X266" i="62"/>
  <c r="AB266" i="62" s="1"/>
  <c r="AD266" i="62" s="1"/>
  <c r="AA266" i="62" s="1"/>
  <c r="X265" i="62"/>
  <c r="AB265" i="62" s="1"/>
  <c r="AD265" i="62" s="1"/>
  <c r="AA265" i="62" s="1"/>
  <c r="X264" i="62"/>
  <c r="AB264" i="62" s="1"/>
  <c r="AD264" i="62" s="1"/>
  <c r="AA264" i="62" s="1"/>
  <c r="X263" i="62"/>
  <c r="AB263" i="62" s="1"/>
  <c r="AD263" i="62" s="1"/>
  <c r="AA263" i="62" s="1"/>
  <c r="X262" i="62"/>
  <c r="AB262" i="62" s="1"/>
  <c r="AD262" i="62" s="1"/>
  <c r="AA262" i="62" s="1"/>
  <c r="X261" i="62"/>
  <c r="AB261" i="62" s="1"/>
  <c r="AD261" i="62" s="1"/>
  <c r="AA261" i="62" s="1"/>
  <c r="X260" i="62"/>
  <c r="AB260" i="62" s="1"/>
  <c r="AD260" i="62" s="1"/>
  <c r="AA260" i="62" s="1"/>
  <c r="X259" i="62"/>
  <c r="AB259" i="62" s="1"/>
  <c r="AD259" i="62" s="1"/>
  <c r="AA259" i="62" s="1"/>
  <c r="X258" i="62"/>
  <c r="AB258" i="62" s="1"/>
  <c r="AD258" i="62" s="1"/>
  <c r="AA258" i="62" s="1"/>
  <c r="X257" i="62"/>
  <c r="AB257" i="62" s="1"/>
  <c r="AD257" i="62" s="1"/>
  <c r="AA257" i="62" s="1"/>
  <c r="X256" i="62"/>
  <c r="AB256" i="62" s="1"/>
  <c r="AD256" i="62" s="1"/>
  <c r="AA256" i="62" s="1"/>
  <c r="X255" i="62"/>
  <c r="AB255" i="62" s="1"/>
  <c r="AD255" i="62" s="1"/>
  <c r="AA255" i="62" s="1"/>
  <c r="X254" i="62"/>
  <c r="AB254" i="62" s="1"/>
  <c r="AD254" i="62" s="1"/>
  <c r="AA254" i="62" s="1"/>
  <c r="X253" i="62"/>
  <c r="AB253" i="62" s="1"/>
  <c r="AD253" i="62" s="1"/>
  <c r="AA253" i="62" s="1"/>
  <c r="X252" i="62"/>
  <c r="AB252" i="62" s="1"/>
  <c r="AD252" i="62" s="1"/>
  <c r="AA252" i="62" s="1"/>
  <c r="X251" i="62"/>
  <c r="AB251" i="62" s="1"/>
  <c r="AD251" i="62" s="1"/>
  <c r="AA251" i="62" s="1"/>
  <c r="X250" i="62"/>
  <c r="AB250" i="62" s="1"/>
  <c r="AD250" i="62" s="1"/>
  <c r="AA250" i="62" s="1"/>
  <c r="X249" i="62"/>
  <c r="AB249" i="62" s="1"/>
  <c r="AD249" i="62" s="1"/>
  <c r="AA249" i="62" s="1"/>
  <c r="X248" i="62"/>
  <c r="AB248" i="62" s="1"/>
  <c r="AD248" i="62" s="1"/>
  <c r="AA248" i="62" s="1"/>
  <c r="X247" i="62"/>
  <c r="AB247" i="62" s="1"/>
  <c r="AD247" i="62" s="1"/>
  <c r="AA247" i="62" s="1"/>
  <c r="X246" i="62"/>
  <c r="AB246" i="62" s="1"/>
  <c r="AD246" i="62" s="1"/>
  <c r="AA246" i="62" s="1"/>
  <c r="X245" i="62"/>
  <c r="AB245" i="62" s="1"/>
  <c r="AD245" i="62" s="1"/>
  <c r="AA245" i="62" s="1"/>
  <c r="X244" i="62"/>
  <c r="AB244" i="62" s="1"/>
  <c r="AD244" i="62" s="1"/>
  <c r="AA244" i="62" s="1"/>
  <c r="X243" i="62"/>
  <c r="AB243" i="62" s="1"/>
  <c r="AD243" i="62" s="1"/>
  <c r="AA243" i="62" s="1"/>
  <c r="X242" i="62"/>
  <c r="AB242" i="62" s="1"/>
  <c r="AD242" i="62" s="1"/>
  <c r="AA242" i="62" s="1"/>
  <c r="X241" i="62"/>
  <c r="AB241" i="62" s="1"/>
  <c r="AD241" i="62" s="1"/>
  <c r="AA241" i="62" s="1"/>
  <c r="X240" i="62"/>
  <c r="AB240" i="62" s="1"/>
  <c r="AD240" i="62" s="1"/>
  <c r="AA240" i="62" s="1"/>
  <c r="X239" i="62"/>
  <c r="AB239" i="62" s="1"/>
  <c r="AD239" i="62" s="1"/>
  <c r="AA239" i="62" s="1"/>
  <c r="X238" i="62"/>
  <c r="AB238" i="62" s="1"/>
  <c r="AD238" i="62" s="1"/>
  <c r="AA238" i="62" s="1"/>
  <c r="X237" i="62"/>
  <c r="AB237" i="62" s="1"/>
  <c r="AD237" i="62" s="1"/>
  <c r="AA237" i="62" s="1"/>
  <c r="X236" i="62"/>
  <c r="AB236" i="62" s="1"/>
  <c r="AD236" i="62" s="1"/>
  <c r="AA236" i="62" s="1"/>
  <c r="X235" i="62"/>
  <c r="AB235" i="62" s="1"/>
  <c r="AD235" i="62" s="1"/>
  <c r="AA235" i="62" s="1"/>
  <c r="X234" i="62"/>
  <c r="AB234" i="62" s="1"/>
  <c r="AD234" i="62" s="1"/>
  <c r="AA234" i="62" s="1"/>
  <c r="X233" i="62"/>
  <c r="AB233" i="62" s="1"/>
  <c r="AD233" i="62" s="1"/>
  <c r="AA233" i="62" s="1"/>
  <c r="X232" i="62"/>
  <c r="AB232" i="62" s="1"/>
  <c r="AD232" i="62" s="1"/>
  <c r="AA232" i="62" s="1"/>
  <c r="X231" i="62"/>
  <c r="AB231" i="62" s="1"/>
  <c r="AD231" i="62" s="1"/>
  <c r="AA231" i="62" s="1"/>
  <c r="X230" i="62"/>
  <c r="AB230" i="62" s="1"/>
  <c r="AD230" i="62" s="1"/>
  <c r="AA230" i="62" s="1"/>
  <c r="X229" i="62"/>
  <c r="AB229" i="62" s="1"/>
  <c r="AD229" i="62" s="1"/>
  <c r="AA229" i="62" s="1"/>
  <c r="X228" i="62"/>
  <c r="AB228" i="62" s="1"/>
  <c r="AD228" i="62" s="1"/>
  <c r="AA228" i="62" s="1"/>
  <c r="X227" i="62"/>
  <c r="AB227" i="62" s="1"/>
  <c r="AD227" i="62" s="1"/>
  <c r="AA227" i="62" s="1"/>
  <c r="X226" i="62"/>
  <c r="AB226" i="62" s="1"/>
  <c r="AD226" i="62" s="1"/>
  <c r="AA226" i="62" s="1"/>
  <c r="X225" i="62"/>
  <c r="AB225" i="62" s="1"/>
  <c r="AD225" i="62" s="1"/>
  <c r="AA225" i="62" s="1"/>
  <c r="X224" i="62"/>
  <c r="AB224" i="62" s="1"/>
  <c r="AD224" i="62" s="1"/>
  <c r="AA224" i="62" s="1"/>
  <c r="X223" i="62"/>
  <c r="AB223" i="62" s="1"/>
  <c r="AD223" i="62" s="1"/>
  <c r="AA223" i="62" s="1"/>
  <c r="X222" i="62"/>
  <c r="AB222" i="62" s="1"/>
  <c r="AD222" i="62" s="1"/>
  <c r="AA222" i="62" s="1"/>
  <c r="X221" i="62"/>
  <c r="AB221" i="62" s="1"/>
  <c r="AD221" i="62" s="1"/>
  <c r="AA221" i="62" s="1"/>
  <c r="X220" i="62"/>
  <c r="AB220" i="62" s="1"/>
  <c r="AD220" i="62" s="1"/>
  <c r="AA220" i="62" s="1"/>
  <c r="X219" i="62"/>
  <c r="AB219" i="62" s="1"/>
  <c r="AD219" i="62" s="1"/>
  <c r="AA219" i="62" s="1"/>
  <c r="X218" i="62"/>
  <c r="AB218" i="62" s="1"/>
  <c r="AD218" i="62" s="1"/>
  <c r="AA218" i="62" s="1"/>
  <c r="X217" i="62"/>
  <c r="AB217" i="62" s="1"/>
  <c r="AD217" i="62" s="1"/>
  <c r="AA217" i="62" s="1"/>
  <c r="X216" i="62"/>
  <c r="AB216" i="62" s="1"/>
  <c r="AD216" i="62" s="1"/>
  <c r="AA216" i="62" s="1"/>
  <c r="X215" i="62"/>
  <c r="AB215" i="62" s="1"/>
  <c r="AD215" i="62" s="1"/>
  <c r="AA215" i="62" s="1"/>
  <c r="X214" i="62"/>
  <c r="AB214" i="62" s="1"/>
  <c r="AD214" i="62" s="1"/>
  <c r="AA214" i="62" s="1"/>
  <c r="X213" i="62"/>
  <c r="AB213" i="62" s="1"/>
  <c r="AD213" i="62" s="1"/>
  <c r="AA213" i="62" s="1"/>
  <c r="X212" i="62"/>
  <c r="AB212" i="62" s="1"/>
  <c r="AD212" i="62" s="1"/>
  <c r="AA212" i="62" s="1"/>
  <c r="X211" i="62"/>
  <c r="AB211" i="62" s="1"/>
  <c r="AD211" i="62" s="1"/>
  <c r="AA211" i="62" s="1"/>
  <c r="X210" i="62"/>
  <c r="AB210" i="62" s="1"/>
  <c r="AD210" i="62" s="1"/>
  <c r="AA210" i="62" s="1"/>
  <c r="X209" i="62"/>
  <c r="AB209" i="62" s="1"/>
  <c r="AD209" i="62" s="1"/>
  <c r="AA209" i="62" s="1"/>
  <c r="X208" i="62"/>
  <c r="AB208" i="62" s="1"/>
  <c r="AD208" i="62" s="1"/>
  <c r="AA208" i="62" s="1"/>
  <c r="X207" i="62"/>
  <c r="AB207" i="62" s="1"/>
  <c r="AD207" i="62" s="1"/>
  <c r="AA207" i="62" s="1"/>
  <c r="X206" i="62"/>
  <c r="AB206" i="62" s="1"/>
  <c r="AD206" i="62" s="1"/>
  <c r="AA206" i="62" s="1"/>
  <c r="X205" i="62"/>
  <c r="AB205" i="62" s="1"/>
  <c r="AD205" i="62" s="1"/>
  <c r="AA205" i="62" s="1"/>
  <c r="X204" i="62"/>
  <c r="AB204" i="62" s="1"/>
  <c r="AD204" i="62" s="1"/>
  <c r="AA204" i="62" s="1"/>
  <c r="X203" i="62"/>
  <c r="AB203" i="62" s="1"/>
  <c r="AD203" i="62" s="1"/>
  <c r="AA203" i="62" s="1"/>
  <c r="X202" i="62"/>
  <c r="AB202" i="62" s="1"/>
  <c r="AD202" i="62" s="1"/>
  <c r="AA202" i="62" s="1"/>
  <c r="X201" i="62"/>
  <c r="AB201" i="62" s="1"/>
  <c r="AD201" i="62" s="1"/>
  <c r="AA201" i="62" s="1"/>
  <c r="X200" i="62"/>
  <c r="AB200" i="62" s="1"/>
  <c r="AD200" i="62" s="1"/>
  <c r="AA200" i="62" s="1"/>
  <c r="X199" i="62"/>
  <c r="AB199" i="62" s="1"/>
  <c r="AD199" i="62" s="1"/>
  <c r="AA199" i="62" s="1"/>
  <c r="X198" i="62"/>
  <c r="AB198" i="62" s="1"/>
  <c r="AD198" i="62" s="1"/>
  <c r="AA198" i="62" s="1"/>
  <c r="X197" i="62"/>
  <c r="AB197" i="62" s="1"/>
  <c r="AD197" i="62" s="1"/>
  <c r="AA197" i="62" s="1"/>
  <c r="X196" i="62"/>
  <c r="AB196" i="62" s="1"/>
  <c r="AD196" i="62" s="1"/>
  <c r="AA196" i="62" s="1"/>
  <c r="X195" i="62"/>
  <c r="AB195" i="62" s="1"/>
  <c r="AD195" i="62" s="1"/>
  <c r="AA195" i="62" s="1"/>
  <c r="X194" i="62"/>
  <c r="AB194" i="62" s="1"/>
  <c r="AD194" i="62" s="1"/>
  <c r="AA194" i="62" s="1"/>
  <c r="X193" i="62"/>
  <c r="AB193" i="62" s="1"/>
  <c r="AD193" i="62" s="1"/>
  <c r="AA193" i="62" s="1"/>
  <c r="X192" i="62"/>
  <c r="AB192" i="62" s="1"/>
  <c r="AD192" i="62" s="1"/>
  <c r="AA192" i="62" s="1"/>
  <c r="X191" i="62"/>
  <c r="AB191" i="62" s="1"/>
  <c r="AD191" i="62" s="1"/>
  <c r="AA191" i="62" s="1"/>
  <c r="X190" i="62"/>
  <c r="AB190" i="62" s="1"/>
  <c r="AD190" i="62" s="1"/>
  <c r="AA190" i="62" s="1"/>
  <c r="X189" i="62"/>
  <c r="AB189" i="62" s="1"/>
  <c r="AD189" i="62" s="1"/>
  <c r="AA189" i="62" s="1"/>
  <c r="X188" i="62"/>
  <c r="AB188" i="62" s="1"/>
  <c r="AD188" i="62" s="1"/>
  <c r="AA188" i="62" s="1"/>
  <c r="X187" i="62"/>
  <c r="AB187" i="62" s="1"/>
  <c r="AD187" i="62" s="1"/>
  <c r="AA187" i="62" s="1"/>
  <c r="X186" i="62"/>
  <c r="AB186" i="62" s="1"/>
  <c r="AD186" i="62" s="1"/>
  <c r="AA186" i="62" s="1"/>
  <c r="X185" i="62"/>
  <c r="AB185" i="62" s="1"/>
  <c r="AD185" i="62" s="1"/>
  <c r="AA185" i="62" s="1"/>
  <c r="X184" i="62"/>
  <c r="AB184" i="62" s="1"/>
  <c r="AD184" i="62" s="1"/>
  <c r="AA184" i="62" s="1"/>
  <c r="X183" i="62"/>
  <c r="AB183" i="62" s="1"/>
  <c r="AD183" i="62" s="1"/>
  <c r="AA183" i="62" s="1"/>
  <c r="X182" i="62"/>
  <c r="AB182" i="62" s="1"/>
  <c r="AD182" i="62" s="1"/>
  <c r="AA182" i="62" s="1"/>
  <c r="X181" i="62"/>
  <c r="AB181" i="62" s="1"/>
  <c r="AD181" i="62" s="1"/>
  <c r="AA181" i="62" s="1"/>
  <c r="X180" i="62"/>
  <c r="AB180" i="62" s="1"/>
  <c r="AD180" i="62" s="1"/>
  <c r="AA180" i="62" s="1"/>
  <c r="X179" i="62"/>
  <c r="AB179" i="62" s="1"/>
  <c r="AD179" i="62" s="1"/>
  <c r="AA179" i="62" s="1"/>
  <c r="X178" i="62"/>
  <c r="AB178" i="62" s="1"/>
  <c r="AD178" i="62" s="1"/>
  <c r="AA178" i="62" s="1"/>
  <c r="X177" i="62"/>
  <c r="AB177" i="62" s="1"/>
  <c r="AD177" i="62" s="1"/>
  <c r="AA177" i="62" s="1"/>
  <c r="X176" i="62"/>
  <c r="AB176" i="62" s="1"/>
  <c r="AD176" i="62" s="1"/>
  <c r="AA176" i="62" s="1"/>
  <c r="X175" i="62"/>
  <c r="AB175" i="62" s="1"/>
  <c r="AD175" i="62" s="1"/>
  <c r="AA175" i="62" s="1"/>
  <c r="X174" i="62"/>
  <c r="AB174" i="62" s="1"/>
  <c r="AD174" i="62" s="1"/>
  <c r="AA174" i="62" s="1"/>
  <c r="X173" i="62"/>
  <c r="AB173" i="62" s="1"/>
  <c r="AD173" i="62" s="1"/>
  <c r="AA173" i="62" s="1"/>
  <c r="X172" i="62"/>
  <c r="AB172" i="62" s="1"/>
  <c r="AD172" i="62" s="1"/>
  <c r="AA172" i="62" s="1"/>
  <c r="X171" i="62"/>
  <c r="AB171" i="62" s="1"/>
  <c r="AD171" i="62" s="1"/>
  <c r="AA171" i="62" s="1"/>
  <c r="X170" i="62"/>
  <c r="AB170" i="62" s="1"/>
  <c r="AD170" i="62" s="1"/>
  <c r="AA170" i="62" s="1"/>
  <c r="X169" i="62"/>
  <c r="AB169" i="62" s="1"/>
  <c r="AD169" i="62" s="1"/>
  <c r="AA169" i="62" s="1"/>
  <c r="X168" i="62"/>
  <c r="AB168" i="62" s="1"/>
  <c r="AD168" i="62" s="1"/>
  <c r="AA168" i="62" s="1"/>
  <c r="X167" i="62"/>
  <c r="AB167" i="62" s="1"/>
  <c r="AD167" i="62" s="1"/>
  <c r="AA167" i="62" s="1"/>
  <c r="X166" i="62"/>
  <c r="AB166" i="62" s="1"/>
  <c r="AD166" i="62" s="1"/>
  <c r="AA166" i="62" s="1"/>
  <c r="X165" i="62"/>
  <c r="AB165" i="62" s="1"/>
  <c r="AD165" i="62" s="1"/>
  <c r="AA165" i="62" s="1"/>
  <c r="X164" i="62"/>
  <c r="AB164" i="62" s="1"/>
  <c r="AD164" i="62" s="1"/>
  <c r="AA164" i="62" s="1"/>
  <c r="X163" i="62"/>
  <c r="AB163" i="62" s="1"/>
  <c r="AD163" i="62" s="1"/>
  <c r="AA163" i="62" s="1"/>
  <c r="X162" i="62"/>
  <c r="AB162" i="62" s="1"/>
  <c r="AD162" i="62" s="1"/>
  <c r="AA162" i="62" s="1"/>
  <c r="X161" i="62"/>
  <c r="AB161" i="62" s="1"/>
  <c r="AD161" i="62" s="1"/>
  <c r="AA161" i="62" s="1"/>
  <c r="X160" i="62"/>
  <c r="AB160" i="62" s="1"/>
  <c r="AD160" i="62" s="1"/>
  <c r="AA160" i="62" s="1"/>
  <c r="X159" i="62"/>
  <c r="AB159" i="62" s="1"/>
  <c r="AD159" i="62" s="1"/>
  <c r="AA159" i="62" s="1"/>
  <c r="X158" i="62"/>
  <c r="AB158" i="62" s="1"/>
  <c r="AD158" i="62" s="1"/>
  <c r="AA158" i="62" s="1"/>
  <c r="X157" i="62"/>
  <c r="AB157" i="62" s="1"/>
  <c r="AD157" i="62" s="1"/>
  <c r="AA157" i="62" s="1"/>
  <c r="X156" i="62"/>
  <c r="AB156" i="62" s="1"/>
  <c r="AD156" i="62" s="1"/>
  <c r="AA156" i="62" s="1"/>
  <c r="X155" i="62"/>
  <c r="AB155" i="62" s="1"/>
  <c r="AD155" i="62" s="1"/>
  <c r="AA155" i="62" s="1"/>
  <c r="X154" i="62"/>
  <c r="AB154" i="62" s="1"/>
  <c r="AD154" i="62" s="1"/>
  <c r="AA154" i="62" s="1"/>
  <c r="X153" i="62"/>
  <c r="AB153" i="62" s="1"/>
  <c r="AD153" i="62" s="1"/>
  <c r="AA153" i="62" s="1"/>
  <c r="X152" i="62"/>
  <c r="AB152" i="62" s="1"/>
  <c r="AD152" i="62" s="1"/>
  <c r="AA152" i="62" s="1"/>
  <c r="X151" i="62"/>
  <c r="AB151" i="62" s="1"/>
  <c r="AD151" i="62" s="1"/>
  <c r="AA151" i="62" s="1"/>
  <c r="X150" i="62"/>
  <c r="AB150" i="62" s="1"/>
  <c r="AD150" i="62" s="1"/>
  <c r="AA150" i="62" s="1"/>
  <c r="X149" i="62"/>
  <c r="AB149" i="62" s="1"/>
  <c r="AD149" i="62" s="1"/>
  <c r="AA149" i="62" s="1"/>
  <c r="X148" i="62"/>
  <c r="AB148" i="62" s="1"/>
  <c r="AD148" i="62" s="1"/>
  <c r="AA148" i="62" s="1"/>
  <c r="X147" i="62"/>
  <c r="AB147" i="62" s="1"/>
  <c r="AD147" i="62" s="1"/>
  <c r="AA147" i="62" s="1"/>
  <c r="X146" i="62"/>
  <c r="AB146" i="62" s="1"/>
  <c r="AD146" i="62" s="1"/>
  <c r="AA146" i="62" s="1"/>
  <c r="X145" i="62"/>
  <c r="AB145" i="62" s="1"/>
  <c r="AD145" i="62" s="1"/>
  <c r="AA145" i="62" s="1"/>
  <c r="X144" i="62"/>
  <c r="AB144" i="62" s="1"/>
  <c r="AD144" i="62" s="1"/>
  <c r="AA144" i="62" s="1"/>
  <c r="X143" i="62"/>
  <c r="AB143" i="62" s="1"/>
  <c r="AD143" i="62" s="1"/>
  <c r="AA143" i="62" s="1"/>
  <c r="X142" i="62"/>
  <c r="AB142" i="62" s="1"/>
  <c r="AD142" i="62" s="1"/>
  <c r="AA142" i="62" s="1"/>
  <c r="X141" i="62"/>
  <c r="AB141" i="62" s="1"/>
  <c r="AD141" i="62" s="1"/>
  <c r="AA141" i="62" s="1"/>
  <c r="X140" i="62"/>
  <c r="AB140" i="62" s="1"/>
  <c r="AD140" i="62" s="1"/>
  <c r="AA140" i="62" s="1"/>
  <c r="X139" i="62"/>
  <c r="AB139" i="62" s="1"/>
  <c r="AD139" i="62" s="1"/>
  <c r="AA139" i="62" s="1"/>
  <c r="X138" i="62"/>
  <c r="AB138" i="62" s="1"/>
  <c r="AD138" i="62" s="1"/>
  <c r="AA138" i="62" s="1"/>
  <c r="X137" i="62"/>
  <c r="AB137" i="62" s="1"/>
  <c r="AD137" i="62" s="1"/>
  <c r="AA137" i="62" s="1"/>
  <c r="X136" i="62"/>
  <c r="AB136" i="62" s="1"/>
  <c r="AD136" i="62" s="1"/>
  <c r="AA136" i="62" s="1"/>
  <c r="X135" i="62"/>
  <c r="AB135" i="62" s="1"/>
  <c r="AD135" i="62" s="1"/>
  <c r="AA135" i="62" s="1"/>
  <c r="X134" i="62"/>
  <c r="AB134" i="62" s="1"/>
  <c r="AD134" i="62" s="1"/>
  <c r="AA134" i="62" s="1"/>
  <c r="X133" i="62"/>
  <c r="AB133" i="62" s="1"/>
  <c r="AD133" i="62" s="1"/>
  <c r="AA133" i="62" s="1"/>
  <c r="X132" i="62"/>
  <c r="AB132" i="62" s="1"/>
  <c r="AD132" i="62" s="1"/>
  <c r="AA132" i="62" s="1"/>
  <c r="X131" i="62"/>
  <c r="AB131" i="62" s="1"/>
  <c r="AD131" i="62" s="1"/>
  <c r="AA131" i="62" s="1"/>
  <c r="X130" i="62"/>
  <c r="AB130" i="62" s="1"/>
  <c r="AD130" i="62" s="1"/>
  <c r="AA130" i="62" s="1"/>
  <c r="X129" i="62"/>
  <c r="AB129" i="62" s="1"/>
  <c r="AD129" i="62" s="1"/>
  <c r="AA129" i="62" s="1"/>
  <c r="X128" i="62"/>
  <c r="AB128" i="62" s="1"/>
  <c r="AD128" i="62" s="1"/>
  <c r="AA128" i="62" s="1"/>
  <c r="X127" i="62"/>
  <c r="AB127" i="62" s="1"/>
  <c r="AD127" i="62" s="1"/>
  <c r="AA127" i="62" s="1"/>
  <c r="X126" i="62"/>
  <c r="AB126" i="62" s="1"/>
  <c r="AD126" i="62" s="1"/>
  <c r="AA126" i="62" s="1"/>
  <c r="X125" i="62"/>
  <c r="AB125" i="62" s="1"/>
  <c r="AD125" i="62" s="1"/>
  <c r="AA125" i="62" s="1"/>
  <c r="X124" i="62"/>
  <c r="AB124" i="62" s="1"/>
  <c r="AD124" i="62" s="1"/>
  <c r="AA124" i="62" s="1"/>
  <c r="X123" i="62"/>
  <c r="AB123" i="62" s="1"/>
  <c r="AD123" i="62" s="1"/>
  <c r="AA123" i="62" s="1"/>
  <c r="X122" i="62"/>
  <c r="AB122" i="62" s="1"/>
  <c r="AD122" i="62" s="1"/>
  <c r="AA122" i="62" s="1"/>
  <c r="X121" i="62"/>
  <c r="AB121" i="62" s="1"/>
  <c r="AD121" i="62" s="1"/>
  <c r="AA121" i="62" s="1"/>
  <c r="X120" i="62"/>
  <c r="AB120" i="62" s="1"/>
  <c r="AD120" i="62" s="1"/>
  <c r="AA120" i="62" s="1"/>
  <c r="X119" i="62"/>
  <c r="AB119" i="62" s="1"/>
  <c r="AD119" i="62" s="1"/>
  <c r="AA119" i="62" s="1"/>
  <c r="X118" i="62"/>
  <c r="AB118" i="62" s="1"/>
  <c r="AD118" i="62" s="1"/>
  <c r="AA118" i="62" s="1"/>
  <c r="X117" i="62"/>
  <c r="AB117" i="62" s="1"/>
  <c r="AD117" i="62" s="1"/>
  <c r="AA117" i="62" s="1"/>
  <c r="X116" i="62"/>
  <c r="AB116" i="62" s="1"/>
  <c r="AD116" i="62" s="1"/>
  <c r="AA116" i="62" s="1"/>
  <c r="X115" i="62"/>
  <c r="AB115" i="62" s="1"/>
  <c r="AD115" i="62" s="1"/>
  <c r="AA115" i="62" s="1"/>
  <c r="X114" i="62"/>
  <c r="AB114" i="62" s="1"/>
  <c r="AD114" i="62" s="1"/>
  <c r="AA114" i="62" s="1"/>
  <c r="X113" i="62"/>
  <c r="AB113" i="62" s="1"/>
  <c r="AD113" i="62" s="1"/>
  <c r="AA113" i="62" s="1"/>
  <c r="X112" i="62"/>
  <c r="AB112" i="62" s="1"/>
  <c r="AD112" i="62" s="1"/>
  <c r="AA112" i="62" s="1"/>
  <c r="X111" i="62"/>
  <c r="AB111" i="62" s="1"/>
  <c r="AD111" i="62" s="1"/>
  <c r="AA111" i="62" s="1"/>
  <c r="X110" i="62"/>
  <c r="AB110" i="62" s="1"/>
  <c r="AD110" i="62" s="1"/>
  <c r="AA110" i="62" s="1"/>
  <c r="X109" i="62"/>
  <c r="AB109" i="62" s="1"/>
  <c r="AD109" i="62" s="1"/>
  <c r="AA109" i="62" s="1"/>
  <c r="X108" i="62"/>
  <c r="AB108" i="62" s="1"/>
  <c r="AD108" i="62" s="1"/>
  <c r="AA108" i="62" s="1"/>
  <c r="X107" i="62"/>
  <c r="AB107" i="62" s="1"/>
  <c r="AD107" i="62" s="1"/>
  <c r="AA107" i="62" s="1"/>
  <c r="X106" i="62"/>
  <c r="AB106" i="62" s="1"/>
  <c r="AD106" i="62" s="1"/>
  <c r="AA106" i="62" s="1"/>
  <c r="X105" i="62"/>
  <c r="AB105" i="62" s="1"/>
  <c r="AD105" i="62" s="1"/>
  <c r="AA105" i="62" s="1"/>
  <c r="X104" i="62"/>
  <c r="AB104" i="62" s="1"/>
  <c r="AD104" i="62" s="1"/>
  <c r="AA104" i="62" s="1"/>
  <c r="X103" i="62"/>
  <c r="AB103" i="62" s="1"/>
  <c r="AD103" i="62" s="1"/>
  <c r="AA103" i="62" s="1"/>
  <c r="X102" i="62"/>
  <c r="AB102" i="62" s="1"/>
  <c r="AD102" i="62" s="1"/>
  <c r="AA102" i="62" s="1"/>
  <c r="X101" i="62"/>
  <c r="AB101" i="62" s="1"/>
  <c r="AD101" i="62" s="1"/>
  <c r="AA101" i="62" s="1"/>
  <c r="X100" i="62"/>
  <c r="AB100" i="62" s="1"/>
  <c r="AD100" i="62" s="1"/>
  <c r="AA100" i="62" s="1"/>
  <c r="X99" i="62"/>
  <c r="AB99" i="62" s="1"/>
  <c r="AD99" i="62" s="1"/>
  <c r="AA99" i="62" s="1"/>
  <c r="X98" i="62"/>
  <c r="AB98" i="62" s="1"/>
  <c r="AD98" i="62" s="1"/>
  <c r="AA98" i="62" s="1"/>
  <c r="X97" i="62"/>
  <c r="AB97" i="62" s="1"/>
  <c r="AD97" i="62" s="1"/>
  <c r="AA97" i="62" s="1"/>
  <c r="X96" i="62"/>
  <c r="AB96" i="62" s="1"/>
  <c r="AD96" i="62" s="1"/>
  <c r="AA96" i="62" s="1"/>
  <c r="X95" i="62"/>
  <c r="AB95" i="62" s="1"/>
  <c r="AD95" i="62" s="1"/>
  <c r="AA95" i="62" s="1"/>
  <c r="X94" i="62"/>
  <c r="AB94" i="62" s="1"/>
  <c r="AD94" i="62" s="1"/>
  <c r="AA94" i="62" s="1"/>
  <c r="X93" i="62"/>
  <c r="AB93" i="62" s="1"/>
  <c r="AD93" i="62" s="1"/>
  <c r="AA93" i="62" s="1"/>
  <c r="X92" i="62"/>
  <c r="AB92" i="62" s="1"/>
  <c r="AD92" i="62" s="1"/>
  <c r="AA92" i="62" s="1"/>
  <c r="X91" i="62"/>
  <c r="AB91" i="62" s="1"/>
  <c r="AD91" i="62" s="1"/>
  <c r="AA91" i="62" s="1"/>
  <c r="X90" i="62"/>
  <c r="AB90" i="62" s="1"/>
  <c r="AD90" i="62" s="1"/>
  <c r="AA90" i="62" s="1"/>
  <c r="X89" i="62"/>
  <c r="AB89" i="62" s="1"/>
  <c r="AD89" i="62" s="1"/>
  <c r="AA89" i="62" s="1"/>
  <c r="X88" i="62"/>
  <c r="AB88" i="62" s="1"/>
  <c r="AD88" i="62" s="1"/>
  <c r="AA88" i="62" s="1"/>
  <c r="X87" i="62"/>
  <c r="AB87" i="62" s="1"/>
  <c r="AD87" i="62" s="1"/>
  <c r="AA87" i="62" s="1"/>
  <c r="X86" i="62"/>
  <c r="AB86" i="62" s="1"/>
  <c r="AD86" i="62" s="1"/>
  <c r="AA86" i="62" s="1"/>
  <c r="X85" i="62"/>
  <c r="AB85" i="62" s="1"/>
  <c r="AD85" i="62" s="1"/>
  <c r="AA85" i="62" s="1"/>
  <c r="X84" i="62"/>
  <c r="AB84" i="62" s="1"/>
  <c r="AD84" i="62" s="1"/>
  <c r="AA84" i="62" s="1"/>
  <c r="X83" i="62"/>
  <c r="AB83" i="62" s="1"/>
  <c r="AD83" i="62" s="1"/>
  <c r="AA83" i="62" s="1"/>
  <c r="X82" i="62"/>
  <c r="AB82" i="62" s="1"/>
  <c r="AD82" i="62" s="1"/>
  <c r="AA82" i="62" s="1"/>
  <c r="X81" i="62"/>
  <c r="AB81" i="62" s="1"/>
  <c r="AD81" i="62" s="1"/>
  <c r="AA81" i="62" s="1"/>
  <c r="X80" i="62"/>
  <c r="AB80" i="62" s="1"/>
  <c r="AD80" i="62" s="1"/>
  <c r="AA80" i="62" s="1"/>
  <c r="X79" i="62"/>
  <c r="AB79" i="62" s="1"/>
  <c r="AD79" i="62" s="1"/>
  <c r="AA79" i="62" s="1"/>
  <c r="X78" i="62"/>
  <c r="AB78" i="62" s="1"/>
  <c r="AD78" i="62" s="1"/>
  <c r="AA78" i="62" s="1"/>
  <c r="X77" i="62"/>
  <c r="AB77" i="62" s="1"/>
  <c r="AD77" i="62" s="1"/>
  <c r="AA77" i="62" s="1"/>
  <c r="X76" i="62"/>
  <c r="AB76" i="62" s="1"/>
  <c r="AD76" i="62" s="1"/>
  <c r="AA76" i="62" s="1"/>
  <c r="X75" i="62"/>
  <c r="AB75" i="62" s="1"/>
  <c r="AD75" i="62" s="1"/>
  <c r="AA75" i="62" s="1"/>
  <c r="X74" i="62"/>
  <c r="AB74" i="62" s="1"/>
  <c r="AD74" i="62" s="1"/>
  <c r="AA74" i="62" s="1"/>
  <c r="X73" i="62"/>
  <c r="AB73" i="62" s="1"/>
  <c r="AD73" i="62" s="1"/>
  <c r="AA73" i="62" s="1"/>
  <c r="X72" i="62"/>
  <c r="AB72" i="62" s="1"/>
  <c r="AD72" i="62" s="1"/>
  <c r="AA72" i="62" s="1"/>
  <c r="X71" i="62"/>
  <c r="AB71" i="62" s="1"/>
  <c r="AD71" i="62" s="1"/>
  <c r="AA71" i="62" s="1"/>
  <c r="X70" i="62"/>
  <c r="AB70" i="62" s="1"/>
  <c r="AD70" i="62" s="1"/>
  <c r="AA70" i="62" s="1"/>
  <c r="X69" i="62"/>
  <c r="AB69" i="62" s="1"/>
  <c r="AD69" i="62" s="1"/>
  <c r="AA69" i="62" s="1"/>
  <c r="X68" i="62"/>
  <c r="AB68" i="62" s="1"/>
  <c r="AD68" i="62" s="1"/>
  <c r="AA68" i="62" s="1"/>
  <c r="X67" i="62"/>
  <c r="AB67" i="62" s="1"/>
  <c r="AD67" i="62" s="1"/>
  <c r="AA67" i="62" s="1"/>
  <c r="X66" i="62"/>
  <c r="AB66" i="62" s="1"/>
  <c r="AD66" i="62" s="1"/>
  <c r="AA66" i="62" s="1"/>
  <c r="X65" i="62"/>
  <c r="AB65" i="62" s="1"/>
  <c r="AD65" i="62" s="1"/>
  <c r="AA65" i="62" s="1"/>
  <c r="X64" i="62"/>
  <c r="AB64" i="62" s="1"/>
  <c r="AD64" i="62" s="1"/>
  <c r="AA64" i="62" s="1"/>
  <c r="X63" i="62"/>
  <c r="AB63" i="62" s="1"/>
  <c r="AD63" i="62" s="1"/>
  <c r="AA63" i="62" s="1"/>
  <c r="X62" i="62"/>
  <c r="AB62" i="62" s="1"/>
  <c r="AD62" i="62" s="1"/>
  <c r="AA62" i="62" s="1"/>
  <c r="X61" i="62"/>
  <c r="AB61" i="62" s="1"/>
  <c r="AD61" i="62" s="1"/>
  <c r="AA61" i="62" s="1"/>
  <c r="X60" i="62"/>
  <c r="AB60" i="62" s="1"/>
  <c r="AD60" i="62" s="1"/>
  <c r="AA60" i="62" s="1"/>
  <c r="X59" i="62"/>
  <c r="AB59" i="62" s="1"/>
  <c r="AD59" i="62" s="1"/>
  <c r="AA59" i="62" s="1"/>
  <c r="X58" i="62"/>
  <c r="AB58" i="62" s="1"/>
  <c r="AD58" i="62" s="1"/>
  <c r="AA58" i="62" s="1"/>
  <c r="X57" i="62"/>
  <c r="AB57" i="62" s="1"/>
  <c r="AD57" i="62" s="1"/>
  <c r="AA57" i="62" s="1"/>
  <c r="X56" i="62"/>
  <c r="AB56" i="62" s="1"/>
  <c r="AD56" i="62" s="1"/>
  <c r="AA56" i="62" s="1"/>
  <c r="X55" i="62"/>
  <c r="AB55" i="62" s="1"/>
  <c r="AD55" i="62" s="1"/>
  <c r="AA55" i="62" s="1"/>
  <c r="X54" i="62"/>
  <c r="AB54" i="62" s="1"/>
  <c r="AD54" i="62" s="1"/>
  <c r="AA54" i="62" s="1"/>
  <c r="X53" i="62"/>
  <c r="AB53" i="62" s="1"/>
  <c r="AD53" i="62" s="1"/>
  <c r="AA53" i="62" s="1"/>
  <c r="X52" i="62"/>
  <c r="AB52" i="62" s="1"/>
  <c r="AD52" i="62" s="1"/>
  <c r="AA52" i="62" s="1"/>
  <c r="X51" i="62"/>
  <c r="AB51" i="62" s="1"/>
  <c r="AD51" i="62" s="1"/>
  <c r="AA51" i="62" s="1"/>
  <c r="X50" i="62"/>
  <c r="AB50" i="62" s="1"/>
  <c r="AD50" i="62" s="1"/>
  <c r="AA50" i="62" s="1"/>
  <c r="X49" i="62"/>
  <c r="AB49" i="62" s="1"/>
  <c r="AD49" i="62" s="1"/>
  <c r="AA49" i="62" s="1"/>
  <c r="X48" i="62"/>
  <c r="AB48" i="62" s="1"/>
  <c r="AD48" i="62" s="1"/>
  <c r="AA48" i="62" s="1"/>
  <c r="X47" i="62"/>
  <c r="AB47" i="62" s="1"/>
  <c r="AD47" i="62" s="1"/>
  <c r="AA47" i="62" s="1"/>
  <c r="X46" i="62"/>
  <c r="AB46" i="62" s="1"/>
  <c r="AD46" i="62" s="1"/>
  <c r="AA46" i="62" s="1"/>
  <c r="X45" i="62"/>
  <c r="AB45" i="62" s="1"/>
  <c r="AD45" i="62" s="1"/>
  <c r="AA45" i="62" s="1"/>
  <c r="X44" i="62"/>
  <c r="AB44" i="62" s="1"/>
  <c r="AD44" i="62" s="1"/>
  <c r="AA44" i="62" s="1"/>
  <c r="X43" i="62"/>
  <c r="AB43" i="62" s="1"/>
  <c r="AD43" i="62" s="1"/>
  <c r="AA43" i="62" s="1"/>
  <c r="X42" i="62"/>
  <c r="AB42" i="62" s="1"/>
  <c r="AD42" i="62" s="1"/>
  <c r="AA42" i="62" s="1"/>
  <c r="X41" i="62"/>
  <c r="AB41" i="62" s="1"/>
  <c r="AD41" i="62" s="1"/>
  <c r="AA41" i="62" s="1"/>
  <c r="X40" i="62"/>
  <c r="AB40" i="62" s="1"/>
  <c r="AD40" i="62" s="1"/>
  <c r="AA40" i="62" s="1"/>
  <c r="X39" i="62"/>
  <c r="AB39" i="62" s="1"/>
  <c r="AD39" i="62" s="1"/>
  <c r="AA39" i="62" s="1"/>
  <c r="X38" i="62"/>
  <c r="AB38" i="62" s="1"/>
  <c r="AD38" i="62" s="1"/>
  <c r="AA38" i="62" s="1"/>
  <c r="X37" i="62"/>
  <c r="AB37" i="62" s="1"/>
  <c r="AD37" i="62" s="1"/>
  <c r="AA37" i="62" s="1"/>
  <c r="X36" i="62"/>
  <c r="AB36" i="62" s="1"/>
  <c r="AD36" i="62" s="1"/>
  <c r="AA36" i="62" s="1"/>
  <c r="X35" i="62"/>
  <c r="AB35" i="62" s="1"/>
  <c r="AD35" i="62" s="1"/>
  <c r="AA35" i="62" s="1"/>
  <c r="X34" i="62"/>
  <c r="AB34" i="62" s="1"/>
  <c r="AD34" i="62" s="1"/>
  <c r="AA34" i="62" s="1"/>
  <c r="X33" i="62"/>
  <c r="AB33" i="62" s="1"/>
  <c r="AD33" i="62" s="1"/>
  <c r="AA33" i="62" s="1"/>
  <c r="X32" i="62"/>
  <c r="AB32" i="62" s="1"/>
  <c r="AD32" i="62" s="1"/>
  <c r="AA32" i="62" s="1"/>
  <c r="X31" i="62"/>
  <c r="AB31" i="62" s="1"/>
  <c r="AD31" i="62" s="1"/>
  <c r="AA31" i="62" s="1"/>
  <c r="X30" i="62"/>
  <c r="AB30" i="62" s="1"/>
  <c r="AD30" i="62" s="1"/>
  <c r="AA30" i="62" s="1"/>
  <c r="X29" i="62"/>
  <c r="AB29" i="62" s="1"/>
  <c r="AD29" i="62" s="1"/>
  <c r="AA29" i="62" s="1"/>
  <c r="X28" i="62"/>
  <c r="AB28" i="62" s="1"/>
  <c r="AD28" i="62" s="1"/>
  <c r="AA28" i="62" s="1"/>
  <c r="X27" i="62"/>
  <c r="AB27" i="62" s="1"/>
  <c r="AD27" i="62" s="1"/>
  <c r="AA27" i="62" s="1"/>
  <c r="X26" i="62"/>
  <c r="AB26" i="62" s="1"/>
  <c r="AD26" i="62" s="1"/>
  <c r="AA26" i="62" s="1"/>
  <c r="X25" i="62"/>
  <c r="AB25" i="62" s="1"/>
  <c r="AD25" i="62" s="1"/>
  <c r="AA25" i="62" s="1"/>
  <c r="X24" i="62"/>
  <c r="AB24" i="62" s="1"/>
  <c r="AD24" i="62" s="1"/>
  <c r="AA24" i="62" s="1"/>
  <c r="X23" i="62"/>
  <c r="AB23" i="62" s="1"/>
  <c r="AD23" i="62" s="1"/>
  <c r="AA23" i="62" s="1"/>
  <c r="X22" i="62"/>
  <c r="AB22" i="62" s="1"/>
  <c r="AD22" i="62" s="1"/>
  <c r="AA22" i="62" s="1"/>
  <c r="X21" i="62"/>
  <c r="AB21" i="62" s="1"/>
  <c r="AD21" i="62" s="1"/>
  <c r="AA21" i="62" s="1"/>
  <c r="X20" i="62"/>
  <c r="AB20" i="62" s="1"/>
  <c r="AD20" i="62" s="1"/>
  <c r="AA20" i="62" s="1"/>
  <c r="X19" i="62"/>
  <c r="AB19" i="62" s="1"/>
  <c r="AD19" i="62" s="1"/>
  <c r="AA19" i="62" s="1"/>
  <c r="X18" i="62"/>
  <c r="AB18" i="62" s="1"/>
  <c r="AD18" i="62" s="1"/>
  <c r="AA18" i="62" s="1"/>
  <c r="X17" i="62"/>
  <c r="AB17" i="62" s="1"/>
  <c r="AD17" i="62" s="1"/>
  <c r="AA17" i="62" s="1"/>
  <c r="X16" i="62"/>
  <c r="AB16" i="62" s="1"/>
  <c r="AD16" i="62" s="1"/>
  <c r="AA16" i="62" s="1"/>
  <c r="X15" i="62"/>
  <c r="AB15" i="62" s="1"/>
  <c r="AD15" i="62" s="1"/>
  <c r="AA15" i="62" s="1"/>
  <c r="X14" i="62"/>
  <c r="AB14" i="62" s="1"/>
  <c r="AD14" i="62" s="1"/>
  <c r="AA14" i="62" s="1"/>
  <c r="X13" i="62"/>
  <c r="AB13" i="62" s="1"/>
  <c r="AD13" i="62" s="1"/>
  <c r="AA13" i="62" s="1"/>
  <c r="X12" i="62"/>
  <c r="AB12" i="62" s="1"/>
  <c r="AD12" i="62" s="1"/>
  <c r="AA12" i="62" s="1"/>
  <c r="X11" i="62"/>
  <c r="AB11" i="62" s="1"/>
  <c r="AD11" i="62" s="1"/>
  <c r="AA11" i="62" s="1"/>
  <c r="X10" i="62"/>
  <c r="AB10" i="62" s="1"/>
  <c r="AD10" i="62" s="1"/>
  <c r="AA10" i="62" s="1"/>
  <c r="X9" i="62"/>
  <c r="AB9" i="62" s="1"/>
  <c r="AD9" i="62" s="1"/>
  <c r="AA9" i="62" s="1"/>
  <c r="X8" i="62"/>
  <c r="AB8" i="62" s="1"/>
  <c r="AD8" i="62" s="1"/>
  <c r="AA8" i="62" s="1"/>
  <c r="X7" i="62"/>
  <c r="AB7" i="62" s="1"/>
  <c r="AD7" i="62" s="1"/>
  <c r="AA7" i="62" s="1"/>
  <c r="X6" i="62"/>
  <c r="X5" i="62"/>
  <c r="AB5" i="62" s="1"/>
  <c r="AD5" i="62" s="1"/>
  <c r="AA5" i="62" s="1"/>
  <c r="X4" i="62"/>
  <c r="AB4" i="62" l="1"/>
  <c r="AD4" i="62" s="1"/>
  <c r="AA4" i="62" s="1"/>
  <c r="AC1" i="62" s="1" a="1"/>
  <c r="AC1" i="62" s="1"/>
  <c r="T4" i="62"/>
  <c r="Q5" i="62"/>
  <c r="AB6" i="62"/>
  <c r="AD6" i="62" s="1"/>
  <c r="AA6" i="62" s="1"/>
  <c r="P29" i="65"/>
  <c r="C28" i="18" s="1"/>
  <c r="L5" i="65"/>
  <c r="C4" i="47" s="1"/>
  <c r="J12" i="65"/>
  <c r="C11" i="23" s="1"/>
  <c r="G4" i="62"/>
  <c r="O4" i="62"/>
  <c r="C54" i="62"/>
  <c r="D53" i="10" s="1"/>
  <c r="D9" i="65"/>
  <c r="C8" i="13" s="1"/>
  <c r="I5" i="62"/>
  <c r="L26" i="65"/>
  <c r="C25" i="47" s="1"/>
  <c r="N14" i="65"/>
  <c r="C13" i="19" s="1"/>
  <c r="D5" i="65"/>
  <c r="C4" i="13" s="1"/>
  <c r="P7" i="65"/>
  <c r="C6" i="18" s="1"/>
  <c r="T9" i="65"/>
  <c r="C8" i="58" s="1"/>
  <c r="B12" i="65"/>
  <c r="C11" i="21" s="1"/>
  <c r="F14" i="65"/>
  <c r="C13" i="44" s="1"/>
  <c r="R16" i="65"/>
  <c r="C15" i="17" s="1"/>
  <c r="D21" i="65"/>
  <c r="C20" i="13" s="1"/>
  <c r="P23" i="65"/>
  <c r="C22" i="18" s="1"/>
  <c r="D65" i="65"/>
  <c r="C64" i="13" s="1"/>
  <c r="B4" i="65"/>
  <c r="T5" i="65"/>
  <c r="C4" i="58" s="1"/>
  <c r="B8" i="65"/>
  <c r="C7" i="21" s="1"/>
  <c r="F10" i="65"/>
  <c r="C9" i="44" s="1"/>
  <c r="R12" i="65"/>
  <c r="C11" i="17" s="1"/>
  <c r="D17" i="65"/>
  <c r="C16" i="13" s="1"/>
  <c r="P19" i="65"/>
  <c r="C18" i="18" s="1"/>
  <c r="T21" i="65"/>
  <c r="C20" i="58" s="1"/>
  <c r="B24" i="65"/>
  <c r="C23" i="21" s="1"/>
  <c r="L21" i="65"/>
  <c r="C20" i="47" s="1"/>
  <c r="I4" i="65"/>
  <c r="C3" i="35" s="1"/>
  <c r="M14" i="65"/>
  <c r="C13" i="14" s="1"/>
  <c r="J8" i="65"/>
  <c r="C7" i="23" s="1"/>
  <c r="N10" i="65"/>
  <c r="C9" i="19" s="1"/>
  <c r="H15" i="65"/>
  <c r="C14" i="45" s="1"/>
  <c r="L17" i="65"/>
  <c r="C16" i="47" s="1"/>
  <c r="J24" i="65"/>
  <c r="C23" i="23" s="1"/>
  <c r="L27" i="65"/>
  <c r="C26" i="47" s="1"/>
  <c r="B60" i="65"/>
  <c r="C59" i="21" s="1"/>
  <c r="H19" i="65"/>
  <c r="C18" i="45" s="1"/>
  <c r="J4" i="65"/>
  <c r="C3" i="23" s="1"/>
  <c r="F6" i="65"/>
  <c r="C5" i="44" s="1"/>
  <c r="R8" i="65"/>
  <c r="C7" i="17" s="1"/>
  <c r="D13" i="65"/>
  <c r="C12" i="13" s="1"/>
  <c r="P15" i="65"/>
  <c r="C14" i="18" s="1"/>
  <c r="T17" i="65"/>
  <c r="C16" i="58" s="1"/>
  <c r="B20" i="65"/>
  <c r="C19" i="21" s="1"/>
  <c r="F22" i="65"/>
  <c r="C21" i="44" s="1"/>
  <c r="R24" i="65"/>
  <c r="C23" i="17" s="1"/>
  <c r="F40" i="65"/>
  <c r="C39" i="44" s="1"/>
  <c r="R46" i="65"/>
  <c r="C45" i="17" s="1"/>
  <c r="T31" i="65"/>
  <c r="C30" i="58" s="1"/>
  <c r="Q4" i="65"/>
  <c r="C3" i="20" s="1"/>
  <c r="N6" i="65"/>
  <c r="C5" i="19" s="1"/>
  <c r="H11" i="65"/>
  <c r="C10" i="45" s="1"/>
  <c r="L13" i="65"/>
  <c r="C12" i="47" s="1"/>
  <c r="J20" i="65"/>
  <c r="C19" i="23" s="1"/>
  <c r="N22" i="65"/>
  <c r="C21" i="19" s="1"/>
  <c r="B38" i="65"/>
  <c r="C37" i="21" s="1"/>
  <c r="R4" i="65"/>
  <c r="C3" i="17" s="1"/>
  <c r="P11" i="65"/>
  <c r="C10" i="18" s="1"/>
  <c r="T13" i="65"/>
  <c r="C12" i="58" s="1"/>
  <c r="B16" i="65"/>
  <c r="C15" i="21" s="1"/>
  <c r="F18" i="65"/>
  <c r="C17" i="44" s="1"/>
  <c r="R20" i="65"/>
  <c r="C19" i="17" s="1"/>
  <c r="D25" i="65"/>
  <c r="C24" i="13" s="1"/>
  <c r="C5" i="65"/>
  <c r="C4" i="10" s="1"/>
  <c r="S72" i="65"/>
  <c r="C71" i="57" s="1"/>
  <c r="H7" i="65"/>
  <c r="C6" i="45" s="1"/>
  <c r="L9" i="65"/>
  <c r="C8" i="47" s="1"/>
  <c r="J16" i="65"/>
  <c r="C15" i="23" s="1"/>
  <c r="N18" i="65"/>
  <c r="C17" i="19" s="1"/>
  <c r="H23" i="65"/>
  <c r="C22" i="45" s="1"/>
  <c r="L25" i="65"/>
  <c r="C24" i="47" s="1"/>
  <c r="J42" i="65"/>
  <c r="C41" i="23" s="1"/>
  <c r="U6" i="65"/>
  <c r="C5" i="56" s="1"/>
  <c r="N44" i="65"/>
  <c r="C43" i="19" s="1"/>
  <c r="F70" i="65"/>
  <c r="C69" i="44" s="1"/>
  <c r="C4" i="65"/>
  <c r="C3" i="10" s="1"/>
  <c r="K4" i="65"/>
  <c r="C3" i="46" s="1"/>
  <c r="S4" i="65"/>
  <c r="C3" i="57" s="1"/>
  <c r="E5" i="65"/>
  <c r="C4" i="43" s="1"/>
  <c r="M5" i="65"/>
  <c r="C4" i="14" s="1"/>
  <c r="U5" i="65"/>
  <c r="C4" i="56" s="1"/>
  <c r="G6" i="65"/>
  <c r="C5" i="29" s="1"/>
  <c r="O6" i="65"/>
  <c r="C5" i="24" s="1"/>
  <c r="I7" i="65"/>
  <c r="C6" i="35" s="1"/>
  <c r="Q7" i="65"/>
  <c r="C6" i="20" s="1"/>
  <c r="C8" i="65"/>
  <c r="C7" i="10" s="1"/>
  <c r="K8" i="65"/>
  <c r="C7" i="46" s="1"/>
  <c r="S8" i="65"/>
  <c r="C7" i="57" s="1"/>
  <c r="E9" i="65"/>
  <c r="C8" i="43" s="1"/>
  <c r="M9" i="65"/>
  <c r="C8" i="14" s="1"/>
  <c r="U9" i="65"/>
  <c r="C8" i="56" s="1"/>
  <c r="G10" i="65"/>
  <c r="C9" i="29" s="1"/>
  <c r="O10" i="65"/>
  <c r="C9" i="24" s="1"/>
  <c r="I11" i="65"/>
  <c r="C10" i="35" s="1"/>
  <c r="Q11" i="65"/>
  <c r="C10" i="20" s="1"/>
  <c r="C12" i="65"/>
  <c r="C11" i="10" s="1"/>
  <c r="K12" i="65"/>
  <c r="C11" i="46" s="1"/>
  <c r="S12" i="65"/>
  <c r="C11" i="57" s="1"/>
  <c r="E13" i="65"/>
  <c r="C12" i="43" s="1"/>
  <c r="M13" i="65"/>
  <c r="C12" i="14" s="1"/>
  <c r="U13" i="65"/>
  <c r="C12" i="56" s="1"/>
  <c r="G14" i="65"/>
  <c r="C13" i="29" s="1"/>
  <c r="O14" i="65"/>
  <c r="C13" i="24" s="1"/>
  <c r="I15" i="65"/>
  <c r="C14" i="35" s="1"/>
  <c r="Q15" i="65"/>
  <c r="C14" i="20" s="1"/>
  <c r="C16" i="65"/>
  <c r="C15" i="10" s="1"/>
  <c r="K16" i="65"/>
  <c r="C15" i="46" s="1"/>
  <c r="S16" i="65"/>
  <c r="C15" i="57" s="1"/>
  <c r="E17" i="65"/>
  <c r="C16" i="43" s="1"/>
  <c r="M17" i="65"/>
  <c r="C16" i="14" s="1"/>
  <c r="U17" i="65"/>
  <c r="C16" i="56" s="1"/>
  <c r="G18" i="65"/>
  <c r="C17" i="29" s="1"/>
  <c r="O18" i="65"/>
  <c r="C17" i="24" s="1"/>
  <c r="I19" i="65"/>
  <c r="C18" i="35" s="1"/>
  <c r="Q19" i="65"/>
  <c r="C18" i="20" s="1"/>
  <c r="C20" i="65"/>
  <c r="C19" i="10" s="1"/>
  <c r="K20" i="65"/>
  <c r="C19" i="46" s="1"/>
  <c r="S20" i="65"/>
  <c r="C19" i="57" s="1"/>
  <c r="E21" i="65"/>
  <c r="C20" i="43" s="1"/>
  <c r="M21" i="65"/>
  <c r="C20" i="14" s="1"/>
  <c r="U21" i="65"/>
  <c r="C20" i="56" s="1"/>
  <c r="G22" i="65"/>
  <c r="C21" i="29" s="1"/>
  <c r="O22" i="65"/>
  <c r="C21" i="24" s="1"/>
  <c r="I23" i="65"/>
  <c r="C22" i="35" s="1"/>
  <c r="Q23" i="65"/>
  <c r="C22" i="20" s="1"/>
  <c r="C24" i="65"/>
  <c r="C23" i="10" s="1"/>
  <c r="K24" i="65"/>
  <c r="C23" i="46" s="1"/>
  <c r="S24" i="65"/>
  <c r="C23" i="57" s="1"/>
  <c r="E25" i="65"/>
  <c r="C24" i="43" s="1"/>
  <c r="M25" i="65"/>
  <c r="C24" i="14" s="1"/>
  <c r="M26" i="65"/>
  <c r="C25" i="14" s="1"/>
  <c r="T27" i="65"/>
  <c r="C26" i="58" s="1"/>
  <c r="B34" i="65"/>
  <c r="C33" i="21" s="1"/>
  <c r="F36" i="65"/>
  <c r="C35" i="44" s="1"/>
  <c r="J38" i="65"/>
  <c r="C37" i="23" s="1"/>
  <c r="N40" i="65"/>
  <c r="C39" i="19" s="1"/>
  <c r="R42" i="65"/>
  <c r="C41" i="17" s="1"/>
  <c r="M49" i="65"/>
  <c r="C48" i="14" s="1"/>
  <c r="Q56" i="65"/>
  <c r="C55" i="20" s="1"/>
  <c r="J52" i="65"/>
  <c r="C51" i="23" s="1"/>
  <c r="I75" i="65"/>
  <c r="C74" i="35" s="1"/>
  <c r="D4" i="65"/>
  <c r="C3" i="13" s="1"/>
  <c r="L4" i="65"/>
  <c r="C3" i="47" s="1"/>
  <c r="T4" i="65"/>
  <c r="C3" i="58" s="1"/>
  <c r="F5" i="65"/>
  <c r="C4" i="44" s="1"/>
  <c r="N5" i="65"/>
  <c r="C4" i="19" s="1"/>
  <c r="H6" i="65"/>
  <c r="C5" i="45" s="1"/>
  <c r="P6" i="65"/>
  <c r="C5" i="18" s="1"/>
  <c r="B7" i="65"/>
  <c r="C6" i="21" s="1"/>
  <c r="J7" i="65"/>
  <c r="C6" i="23" s="1"/>
  <c r="R7" i="65"/>
  <c r="C6" i="17" s="1"/>
  <c r="D8" i="65"/>
  <c r="C7" i="13" s="1"/>
  <c r="L8" i="65"/>
  <c r="C7" i="47" s="1"/>
  <c r="T8" i="65"/>
  <c r="C7" i="58" s="1"/>
  <c r="F9" i="65"/>
  <c r="C8" i="44" s="1"/>
  <c r="N9" i="65"/>
  <c r="C8" i="19" s="1"/>
  <c r="H10" i="65"/>
  <c r="C9" i="45" s="1"/>
  <c r="P10" i="65"/>
  <c r="C9" i="18" s="1"/>
  <c r="B11" i="65"/>
  <c r="C10" i="21" s="1"/>
  <c r="J11" i="65"/>
  <c r="C10" i="23" s="1"/>
  <c r="R11" i="65"/>
  <c r="C10" i="17" s="1"/>
  <c r="D12" i="65"/>
  <c r="C11" i="13" s="1"/>
  <c r="L12" i="65"/>
  <c r="C11" i="47" s="1"/>
  <c r="T12" i="65"/>
  <c r="C11" i="58" s="1"/>
  <c r="F13" i="65"/>
  <c r="C12" i="44" s="1"/>
  <c r="N13" i="65"/>
  <c r="C12" i="19" s="1"/>
  <c r="H14" i="65"/>
  <c r="C13" i="45" s="1"/>
  <c r="P14" i="65"/>
  <c r="C13" i="18" s="1"/>
  <c r="B15" i="65"/>
  <c r="C14" i="21" s="1"/>
  <c r="J15" i="65"/>
  <c r="C14" i="23" s="1"/>
  <c r="R15" i="65"/>
  <c r="C14" i="17" s="1"/>
  <c r="D16" i="65"/>
  <c r="C15" i="13" s="1"/>
  <c r="L16" i="65"/>
  <c r="C15" i="47" s="1"/>
  <c r="T16" i="65"/>
  <c r="C15" i="58" s="1"/>
  <c r="F17" i="65"/>
  <c r="C16" i="44" s="1"/>
  <c r="N17" i="65"/>
  <c r="C16" i="19" s="1"/>
  <c r="H18" i="65"/>
  <c r="C17" i="45" s="1"/>
  <c r="P18" i="65"/>
  <c r="C17" i="18" s="1"/>
  <c r="B19" i="65"/>
  <c r="C18" i="21" s="1"/>
  <c r="J19" i="65"/>
  <c r="C18" i="23" s="1"/>
  <c r="R19" i="65"/>
  <c r="C18" i="17" s="1"/>
  <c r="D20" i="65"/>
  <c r="C19" i="13" s="1"/>
  <c r="L20" i="65"/>
  <c r="C19" i="47" s="1"/>
  <c r="T20" i="65"/>
  <c r="C19" i="58" s="1"/>
  <c r="F21" i="65"/>
  <c r="C20" i="44" s="1"/>
  <c r="N21" i="65"/>
  <c r="C20" i="19" s="1"/>
  <c r="H22" i="65"/>
  <c r="C21" i="45" s="1"/>
  <c r="P22" i="65"/>
  <c r="C21" i="18" s="1"/>
  <c r="B23" i="65"/>
  <c r="C22" i="21" s="1"/>
  <c r="J23" i="65"/>
  <c r="C22" i="23" s="1"/>
  <c r="R23" i="65"/>
  <c r="C22" i="17" s="1"/>
  <c r="D24" i="65"/>
  <c r="C23" i="13" s="1"/>
  <c r="L24" i="65"/>
  <c r="C23" i="47" s="1"/>
  <c r="T24" i="65"/>
  <c r="C23" i="58" s="1"/>
  <c r="F25" i="65"/>
  <c r="C24" i="44" s="1"/>
  <c r="N25" i="65"/>
  <c r="C24" i="19" s="1"/>
  <c r="B26" i="65"/>
  <c r="C25" i="21" s="1"/>
  <c r="R26" i="65"/>
  <c r="C25" i="17" s="1"/>
  <c r="B30" i="65"/>
  <c r="C29" i="21" s="1"/>
  <c r="F32" i="65"/>
  <c r="C31" i="44" s="1"/>
  <c r="J34" i="65"/>
  <c r="C33" i="23" s="1"/>
  <c r="N36" i="65"/>
  <c r="C35" i="19" s="1"/>
  <c r="R38" i="65"/>
  <c r="C37" i="17" s="1"/>
  <c r="D47" i="65"/>
  <c r="C46" i="13" s="1"/>
  <c r="C53" i="65"/>
  <c r="C52" i="10" s="1"/>
  <c r="E61" i="65"/>
  <c r="C60" i="43" s="1"/>
  <c r="G66" i="65"/>
  <c r="C65" i="29" s="1"/>
  <c r="P71" i="65"/>
  <c r="C70" i="18" s="1"/>
  <c r="S76" i="65"/>
  <c r="C75" i="57" s="1"/>
  <c r="E4" i="65"/>
  <c r="C3" i="43" s="1"/>
  <c r="G5" i="65"/>
  <c r="C4" i="29" s="1"/>
  <c r="O5" i="65"/>
  <c r="C4" i="24" s="1"/>
  <c r="I6" i="65"/>
  <c r="C5" i="35" s="1"/>
  <c r="S7" i="65"/>
  <c r="C6" i="57" s="1"/>
  <c r="E8" i="65"/>
  <c r="C7" i="43" s="1"/>
  <c r="M8" i="65"/>
  <c r="C7" i="14" s="1"/>
  <c r="U8" i="65"/>
  <c r="C7" i="56" s="1"/>
  <c r="G9" i="65"/>
  <c r="C8" i="29" s="1"/>
  <c r="O9" i="65"/>
  <c r="C8" i="24" s="1"/>
  <c r="I10" i="65"/>
  <c r="C9" i="35" s="1"/>
  <c r="Q10" i="65"/>
  <c r="C9" i="20" s="1"/>
  <c r="C11" i="65"/>
  <c r="C10" i="10" s="1"/>
  <c r="K11" i="65"/>
  <c r="C10" i="46" s="1"/>
  <c r="S11" i="65"/>
  <c r="C10" i="57" s="1"/>
  <c r="E12" i="65"/>
  <c r="C11" i="43" s="1"/>
  <c r="M12" i="65"/>
  <c r="C11" i="14" s="1"/>
  <c r="U12" i="65"/>
  <c r="C11" i="56" s="1"/>
  <c r="G13" i="65"/>
  <c r="C12" i="29" s="1"/>
  <c r="O13" i="65"/>
  <c r="C12" i="24" s="1"/>
  <c r="I14" i="65"/>
  <c r="C13" i="35" s="1"/>
  <c r="Q14" i="65"/>
  <c r="C13" i="20" s="1"/>
  <c r="C15" i="65"/>
  <c r="C14" i="10" s="1"/>
  <c r="K15" i="65"/>
  <c r="C14" i="46" s="1"/>
  <c r="S15" i="65"/>
  <c r="C14" i="57" s="1"/>
  <c r="E16" i="65"/>
  <c r="C15" i="43" s="1"/>
  <c r="M16" i="65"/>
  <c r="C15" i="14" s="1"/>
  <c r="U16" i="65"/>
  <c r="C15" i="56" s="1"/>
  <c r="G17" i="65"/>
  <c r="C16" i="29" s="1"/>
  <c r="O17" i="65"/>
  <c r="C16" i="24" s="1"/>
  <c r="I18" i="65"/>
  <c r="C17" i="35" s="1"/>
  <c r="Q18" i="65"/>
  <c r="C17" i="20" s="1"/>
  <c r="C19" i="65"/>
  <c r="C18" i="10" s="1"/>
  <c r="K19" i="65"/>
  <c r="C18" i="46" s="1"/>
  <c r="S19" i="65"/>
  <c r="C18" i="57" s="1"/>
  <c r="E20" i="65"/>
  <c r="C19" i="43" s="1"/>
  <c r="M20" i="65"/>
  <c r="C19" i="14" s="1"/>
  <c r="U20" i="65"/>
  <c r="C19" i="56" s="1"/>
  <c r="G21" i="65"/>
  <c r="C20" i="29" s="1"/>
  <c r="O21" i="65"/>
  <c r="C20" i="24" s="1"/>
  <c r="I22" i="65"/>
  <c r="C21" i="35" s="1"/>
  <c r="Q22" i="65"/>
  <c r="C21" i="20" s="1"/>
  <c r="C23" i="65"/>
  <c r="C22" i="10" s="1"/>
  <c r="K23" i="65"/>
  <c r="C22" i="46" s="1"/>
  <c r="S23" i="65"/>
  <c r="C22" i="57" s="1"/>
  <c r="E24" i="65"/>
  <c r="C23" i="43" s="1"/>
  <c r="M24" i="65"/>
  <c r="C23" i="14" s="1"/>
  <c r="U24" i="65"/>
  <c r="C23" i="56" s="1"/>
  <c r="G25" i="65"/>
  <c r="C24" i="29" s="1"/>
  <c r="O25" i="65"/>
  <c r="C24" i="24" s="1"/>
  <c r="C26" i="65"/>
  <c r="C25" i="10" s="1"/>
  <c r="T26" i="65"/>
  <c r="C25" i="58" s="1"/>
  <c r="F28" i="65"/>
  <c r="C27" i="44" s="1"/>
  <c r="J30" i="65"/>
  <c r="C29" i="23" s="1"/>
  <c r="N32" i="65"/>
  <c r="C31" i="19" s="1"/>
  <c r="R34" i="65"/>
  <c r="C33" i="17" s="1"/>
  <c r="D43" i="65"/>
  <c r="C42" i="13" s="1"/>
  <c r="H45" i="65"/>
  <c r="C44" i="45" s="1"/>
  <c r="L47" i="65"/>
  <c r="C46" i="47" s="1"/>
  <c r="F50" i="65"/>
  <c r="C49" i="44" s="1"/>
  <c r="S53" i="65"/>
  <c r="C52" i="57" s="1"/>
  <c r="L57" i="65"/>
  <c r="C56" i="47" s="1"/>
  <c r="K7" i="65"/>
  <c r="C6" i="46" s="1"/>
  <c r="F4" i="65"/>
  <c r="C3" i="44" s="1"/>
  <c r="N4" i="65"/>
  <c r="C3" i="19" s="1"/>
  <c r="H5" i="65"/>
  <c r="C4" i="45" s="1"/>
  <c r="P5" i="65"/>
  <c r="C4" i="18" s="1"/>
  <c r="B6" i="65"/>
  <c r="C5" i="21" s="1"/>
  <c r="J6" i="65"/>
  <c r="C5" i="23" s="1"/>
  <c r="R6" i="65"/>
  <c r="C5" i="17" s="1"/>
  <c r="D7" i="65"/>
  <c r="C6" i="13" s="1"/>
  <c r="L7" i="65"/>
  <c r="C6" i="47" s="1"/>
  <c r="T7" i="65"/>
  <c r="C6" i="58" s="1"/>
  <c r="F8" i="65"/>
  <c r="C7" i="44" s="1"/>
  <c r="N8" i="65"/>
  <c r="C7" i="19" s="1"/>
  <c r="H9" i="65"/>
  <c r="C8" i="45" s="1"/>
  <c r="P9" i="65"/>
  <c r="C8" i="18" s="1"/>
  <c r="B10" i="65"/>
  <c r="C9" i="21" s="1"/>
  <c r="J10" i="65"/>
  <c r="C9" i="23" s="1"/>
  <c r="R10" i="65"/>
  <c r="C9" i="17" s="1"/>
  <c r="D11" i="65"/>
  <c r="C10" i="13" s="1"/>
  <c r="L11" i="65"/>
  <c r="C10" i="47" s="1"/>
  <c r="T11" i="65"/>
  <c r="C10" i="58" s="1"/>
  <c r="F12" i="65"/>
  <c r="C11" i="44" s="1"/>
  <c r="N12" i="65"/>
  <c r="C11" i="19" s="1"/>
  <c r="H13" i="65"/>
  <c r="C12" i="45" s="1"/>
  <c r="P13" i="65"/>
  <c r="C12" i="18" s="1"/>
  <c r="B14" i="65"/>
  <c r="C13" i="21" s="1"/>
  <c r="J14" i="65"/>
  <c r="C13" i="23" s="1"/>
  <c r="R14" i="65"/>
  <c r="C13" i="17" s="1"/>
  <c r="D15" i="65"/>
  <c r="C14" i="13" s="1"/>
  <c r="L15" i="65"/>
  <c r="C14" i="47" s="1"/>
  <c r="T15" i="65"/>
  <c r="C14" i="58" s="1"/>
  <c r="F16" i="65"/>
  <c r="C15" i="44" s="1"/>
  <c r="N16" i="65"/>
  <c r="C15" i="19" s="1"/>
  <c r="H17" i="65"/>
  <c r="C16" i="45" s="1"/>
  <c r="P17" i="65"/>
  <c r="C16" i="18" s="1"/>
  <c r="B18" i="65"/>
  <c r="C17" i="21" s="1"/>
  <c r="J18" i="65"/>
  <c r="C17" i="23" s="1"/>
  <c r="R18" i="65"/>
  <c r="C17" i="17" s="1"/>
  <c r="D19" i="65"/>
  <c r="C18" i="13" s="1"/>
  <c r="L19" i="65"/>
  <c r="C18" i="47" s="1"/>
  <c r="T19" i="65"/>
  <c r="C18" i="58" s="1"/>
  <c r="F20" i="65"/>
  <c r="C19" i="44" s="1"/>
  <c r="N20" i="65"/>
  <c r="C19" i="19" s="1"/>
  <c r="H21" i="65"/>
  <c r="C20" i="45" s="1"/>
  <c r="P21" i="65"/>
  <c r="C20" i="18" s="1"/>
  <c r="B22" i="65"/>
  <c r="C21" i="21" s="1"/>
  <c r="J22" i="65"/>
  <c r="C21" i="23" s="1"/>
  <c r="R22" i="65"/>
  <c r="C21" i="17" s="1"/>
  <c r="D23" i="65"/>
  <c r="C22" i="13" s="1"/>
  <c r="L23" i="65"/>
  <c r="C22" i="47" s="1"/>
  <c r="T23" i="65"/>
  <c r="C22" i="58" s="1"/>
  <c r="F24" i="65"/>
  <c r="C23" i="44" s="1"/>
  <c r="N24" i="65"/>
  <c r="C23" i="19" s="1"/>
  <c r="H25" i="65"/>
  <c r="C24" i="45" s="1"/>
  <c r="P25" i="65"/>
  <c r="C24" i="18" s="1"/>
  <c r="D26" i="65"/>
  <c r="C25" i="13" s="1"/>
  <c r="U26" i="65"/>
  <c r="C25" i="56" s="1"/>
  <c r="N28" i="65"/>
  <c r="C27" i="19" s="1"/>
  <c r="R30" i="65"/>
  <c r="C29" i="17" s="1"/>
  <c r="D39" i="65"/>
  <c r="C38" i="13" s="1"/>
  <c r="H41" i="65"/>
  <c r="C40" i="45" s="1"/>
  <c r="L43" i="65"/>
  <c r="C42" i="47" s="1"/>
  <c r="P45" i="65"/>
  <c r="C44" i="18" s="1"/>
  <c r="T47" i="65"/>
  <c r="C46" i="58" s="1"/>
  <c r="N62" i="65"/>
  <c r="C61" i="19" s="1"/>
  <c r="Q67" i="65"/>
  <c r="C66" i="20" s="1"/>
  <c r="M4" i="65"/>
  <c r="C3" i="14" s="1"/>
  <c r="C7" i="65"/>
  <c r="C6" i="10" s="1"/>
  <c r="G4" i="65"/>
  <c r="C3" i="29" s="1"/>
  <c r="O4" i="65"/>
  <c r="C3" i="24" s="1"/>
  <c r="T158" i="65"/>
  <c r="C160" i="58" s="1"/>
  <c r="L158" i="65"/>
  <c r="C160" i="47" s="1"/>
  <c r="D158" i="65"/>
  <c r="C160" i="13" s="1"/>
  <c r="R157" i="65"/>
  <c r="C159" i="17" s="1"/>
  <c r="J157" i="65"/>
  <c r="C159" i="23" s="1"/>
  <c r="B157" i="65"/>
  <c r="C159" i="21" s="1"/>
  <c r="P156" i="65"/>
  <c r="C158" i="18" s="1"/>
  <c r="H156" i="65"/>
  <c r="C158" i="45" s="1"/>
  <c r="N155" i="65"/>
  <c r="C157" i="19" s="1"/>
  <c r="F155" i="65"/>
  <c r="C157" i="44" s="1"/>
  <c r="T154" i="65"/>
  <c r="C156" i="58" s="1"/>
  <c r="L154" i="65"/>
  <c r="C156" i="47" s="1"/>
  <c r="D154" i="65"/>
  <c r="C156" i="13" s="1"/>
  <c r="R153" i="65"/>
  <c r="C155" i="17" s="1"/>
  <c r="J153" i="65"/>
  <c r="C155" i="23" s="1"/>
  <c r="B153" i="65"/>
  <c r="C155" i="21" s="1"/>
  <c r="P152" i="65"/>
  <c r="C154" i="18" s="1"/>
  <c r="H152" i="65"/>
  <c r="C154" i="45" s="1"/>
  <c r="N151" i="65"/>
  <c r="C153" i="19" s="1"/>
  <c r="F151" i="65"/>
  <c r="C153" i="44" s="1"/>
  <c r="T150" i="65"/>
  <c r="C152" i="58" s="1"/>
  <c r="L150" i="65"/>
  <c r="C152" i="47" s="1"/>
  <c r="D150" i="65"/>
  <c r="C152" i="13" s="1"/>
  <c r="R149" i="65"/>
  <c r="C151" i="17" s="1"/>
  <c r="J149" i="65"/>
  <c r="C151" i="23" s="1"/>
  <c r="B149" i="65"/>
  <c r="C151" i="21" s="1"/>
  <c r="P148" i="65"/>
  <c r="C150" i="18" s="1"/>
  <c r="H148" i="65"/>
  <c r="C150" i="45" s="1"/>
  <c r="N147" i="65"/>
  <c r="C149" i="19" s="1"/>
  <c r="F147" i="65"/>
  <c r="C149" i="44" s="1"/>
  <c r="T146" i="65"/>
  <c r="C148" i="58" s="1"/>
  <c r="L146" i="65"/>
  <c r="C148" i="47" s="1"/>
  <c r="D146" i="65"/>
  <c r="C148" i="13" s="1"/>
  <c r="R145" i="65"/>
  <c r="C147" i="17" s="1"/>
  <c r="J145" i="65"/>
  <c r="C147" i="23" s="1"/>
  <c r="B145" i="65"/>
  <c r="C147" i="21" s="1"/>
  <c r="P144" i="65"/>
  <c r="C146" i="18" s="1"/>
  <c r="H144" i="65"/>
  <c r="C146" i="45" s="1"/>
  <c r="N143" i="65"/>
  <c r="C145" i="19" s="1"/>
  <c r="F143" i="65"/>
  <c r="C145" i="44" s="1"/>
  <c r="T142" i="65"/>
  <c r="C144" i="58" s="1"/>
  <c r="L142" i="65"/>
  <c r="C144" i="47" s="1"/>
  <c r="D142" i="65"/>
  <c r="C144" i="13" s="1"/>
  <c r="R141" i="65"/>
  <c r="C143" i="17" s="1"/>
  <c r="J141" i="65"/>
  <c r="C143" i="23" s="1"/>
  <c r="B141" i="65"/>
  <c r="C143" i="21" s="1"/>
  <c r="P140" i="65"/>
  <c r="C142" i="18" s="1"/>
  <c r="H140" i="65"/>
  <c r="C142" i="45" s="1"/>
  <c r="N139" i="65"/>
  <c r="C141" i="19" s="1"/>
  <c r="F139" i="65"/>
  <c r="C141" i="44" s="1"/>
  <c r="T138" i="65"/>
  <c r="C140" i="58" s="1"/>
  <c r="L138" i="65"/>
  <c r="C140" i="47" s="1"/>
  <c r="D138" i="65"/>
  <c r="C140" i="13" s="1"/>
  <c r="R137" i="65"/>
  <c r="C139" i="17" s="1"/>
  <c r="J137" i="65"/>
  <c r="C139" i="23" s="1"/>
  <c r="B137" i="65"/>
  <c r="C139" i="21" s="1"/>
  <c r="P136" i="65"/>
  <c r="C138" i="18" s="1"/>
  <c r="H136" i="65"/>
  <c r="C138" i="45" s="1"/>
  <c r="N135" i="65"/>
  <c r="C137" i="19" s="1"/>
  <c r="F135" i="65"/>
  <c r="C137" i="44" s="1"/>
  <c r="T134" i="65"/>
  <c r="C136" i="58" s="1"/>
  <c r="L134" i="65"/>
  <c r="C136" i="47" s="1"/>
  <c r="D134" i="65"/>
  <c r="C136" i="13" s="1"/>
  <c r="R133" i="65"/>
  <c r="C135" i="17" s="1"/>
  <c r="J133" i="65"/>
  <c r="C135" i="23" s="1"/>
  <c r="B133" i="65"/>
  <c r="C135" i="21" s="1"/>
  <c r="P132" i="65"/>
  <c r="C134" i="18" s="1"/>
  <c r="H132" i="65"/>
  <c r="C134" i="45" s="1"/>
  <c r="N131" i="65"/>
  <c r="C133" i="19" s="1"/>
  <c r="F131" i="65"/>
  <c r="C133" i="44" s="1"/>
  <c r="T130" i="65"/>
  <c r="C132" i="58" s="1"/>
  <c r="L130" i="65"/>
  <c r="C132" i="47" s="1"/>
  <c r="D130" i="65"/>
  <c r="C132" i="13" s="1"/>
  <c r="R129" i="65"/>
  <c r="C131" i="17" s="1"/>
  <c r="J129" i="65"/>
  <c r="C131" i="23" s="1"/>
  <c r="S158" i="65"/>
  <c r="C160" i="57" s="1"/>
  <c r="K158" i="65"/>
  <c r="C160" i="46" s="1"/>
  <c r="C158" i="65"/>
  <c r="C160" i="10" s="1"/>
  <c r="Q157" i="65"/>
  <c r="C159" i="20" s="1"/>
  <c r="I157" i="65"/>
  <c r="C159" i="35" s="1"/>
  <c r="O156" i="65"/>
  <c r="C158" i="24" s="1"/>
  <c r="G156" i="65"/>
  <c r="C158" i="29" s="1"/>
  <c r="U155" i="65"/>
  <c r="C157" i="56" s="1"/>
  <c r="M155" i="65"/>
  <c r="C157" i="14" s="1"/>
  <c r="E155" i="65"/>
  <c r="C157" i="43" s="1"/>
  <c r="S154" i="65"/>
  <c r="C156" i="57" s="1"/>
  <c r="K154" i="65"/>
  <c r="C156" i="46" s="1"/>
  <c r="C154" i="65"/>
  <c r="C156" i="10" s="1"/>
  <c r="Q153" i="65"/>
  <c r="C155" i="20" s="1"/>
  <c r="I153" i="65"/>
  <c r="C155" i="35" s="1"/>
  <c r="O152" i="65"/>
  <c r="C154" i="24" s="1"/>
  <c r="G152" i="65"/>
  <c r="C154" i="29" s="1"/>
  <c r="U151" i="65"/>
  <c r="C153" i="56" s="1"/>
  <c r="M151" i="65"/>
  <c r="C153" i="14" s="1"/>
  <c r="E151" i="65"/>
  <c r="C153" i="43" s="1"/>
  <c r="S150" i="65"/>
  <c r="C152" i="57" s="1"/>
  <c r="K150" i="65"/>
  <c r="C152" i="46" s="1"/>
  <c r="C150" i="65"/>
  <c r="C152" i="10" s="1"/>
  <c r="Q149" i="65"/>
  <c r="C151" i="20" s="1"/>
  <c r="I149" i="65"/>
  <c r="C151" i="35" s="1"/>
  <c r="O148" i="65"/>
  <c r="C150" i="24" s="1"/>
  <c r="G148" i="65"/>
  <c r="C150" i="29" s="1"/>
  <c r="U147" i="65"/>
  <c r="C149" i="56" s="1"/>
  <c r="M147" i="65"/>
  <c r="C149" i="14" s="1"/>
  <c r="E147" i="65"/>
  <c r="C149" i="43" s="1"/>
  <c r="S146" i="65"/>
  <c r="C148" i="57" s="1"/>
  <c r="K146" i="65"/>
  <c r="C148" i="46" s="1"/>
  <c r="C146" i="65"/>
  <c r="C148" i="10" s="1"/>
  <c r="Q145" i="65"/>
  <c r="C147" i="20" s="1"/>
  <c r="I145" i="65"/>
  <c r="C147" i="35" s="1"/>
  <c r="O144" i="65"/>
  <c r="C146" i="24" s="1"/>
  <c r="G144" i="65"/>
  <c r="C146" i="29" s="1"/>
  <c r="U143" i="65"/>
  <c r="C145" i="56" s="1"/>
  <c r="M143" i="65"/>
  <c r="C145" i="14" s="1"/>
  <c r="E143" i="65"/>
  <c r="C145" i="43" s="1"/>
  <c r="S142" i="65"/>
  <c r="C144" i="57" s="1"/>
  <c r="K142" i="65"/>
  <c r="C144" i="46" s="1"/>
  <c r="C142" i="65"/>
  <c r="C144" i="10" s="1"/>
  <c r="Q141" i="65"/>
  <c r="C143" i="20" s="1"/>
  <c r="I141" i="65"/>
  <c r="C143" i="35" s="1"/>
  <c r="O140" i="65"/>
  <c r="C142" i="24" s="1"/>
  <c r="G140" i="65"/>
  <c r="C142" i="29" s="1"/>
  <c r="U139" i="65"/>
  <c r="C141" i="56" s="1"/>
  <c r="M139" i="65"/>
  <c r="C141" i="14" s="1"/>
  <c r="E139" i="65"/>
  <c r="C141" i="43" s="1"/>
  <c r="S138" i="65"/>
  <c r="C140" i="57" s="1"/>
  <c r="K138" i="65"/>
  <c r="C140" i="46" s="1"/>
  <c r="C138" i="65"/>
  <c r="C140" i="10" s="1"/>
  <c r="Q137" i="65"/>
  <c r="C139" i="20" s="1"/>
  <c r="I137" i="65"/>
  <c r="C139" i="35" s="1"/>
  <c r="O136" i="65"/>
  <c r="C138" i="24" s="1"/>
  <c r="G136" i="65"/>
  <c r="C138" i="29" s="1"/>
  <c r="U135" i="65"/>
  <c r="C137" i="56" s="1"/>
  <c r="M135" i="65"/>
  <c r="C137" i="14" s="1"/>
  <c r="E135" i="65"/>
  <c r="C137" i="43" s="1"/>
  <c r="S134" i="65"/>
  <c r="C136" i="57" s="1"/>
  <c r="K134" i="65"/>
  <c r="C136" i="46" s="1"/>
  <c r="C134" i="65"/>
  <c r="C136" i="10" s="1"/>
  <c r="Q133" i="65"/>
  <c r="C135" i="20" s="1"/>
  <c r="I133" i="65"/>
  <c r="C135" i="35" s="1"/>
  <c r="O132" i="65"/>
  <c r="C134" i="24" s="1"/>
  <c r="G132" i="65"/>
  <c r="C134" i="29" s="1"/>
  <c r="U131" i="65"/>
  <c r="C133" i="56" s="1"/>
  <c r="M131" i="65"/>
  <c r="C133" i="14" s="1"/>
  <c r="E131" i="65"/>
  <c r="C133" i="43" s="1"/>
  <c r="S130" i="65"/>
  <c r="C132" i="57" s="1"/>
  <c r="K130" i="65"/>
  <c r="C132" i="46" s="1"/>
  <c r="C130" i="65"/>
  <c r="C132" i="10" s="1"/>
  <c r="Q129" i="65"/>
  <c r="C131" i="20" s="1"/>
  <c r="I129" i="65"/>
  <c r="C131" i="35" s="1"/>
  <c r="R158" i="65"/>
  <c r="C160" i="17" s="1"/>
  <c r="J158" i="65"/>
  <c r="C160" i="23" s="1"/>
  <c r="B158" i="65"/>
  <c r="C160" i="21" s="1"/>
  <c r="P157" i="65"/>
  <c r="C159" i="18" s="1"/>
  <c r="H157" i="65"/>
  <c r="C159" i="45" s="1"/>
  <c r="N156" i="65"/>
  <c r="C158" i="19" s="1"/>
  <c r="F156" i="65"/>
  <c r="C158" i="44" s="1"/>
  <c r="T155" i="65"/>
  <c r="C157" i="58" s="1"/>
  <c r="L155" i="65"/>
  <c r="C157" i="47" s="1"/>
  <c r="D155" i="65"/>
  <c r="C157" i="13" s="1"/>
  <c r="R154" i="65"/>
  <c r="C156" i="17" s="1"/>
  <c r="J154" i="65"/>
  <c r="C156" i="23" s="1"/>
  <c r="B154" i="65"/>
  <c r="C156" i="21" s="1"/>
  <c r="P153" i="65"/>
  <c r="C155" i="18" s="1"/>
  <c r="H153" i="65"/>
  <c r="C155" i="45" s="1"/>
  <c r="N152" i="65"/>
  <c r="C154" i="19" s="1"/>
  <c r="F152" i="65"/>
  <c r="C154" i="44" s="1"/>
  <c r="T151" i="65"/>
  <c r="C153" i="58" s="1"/>
  <c r="L151" i="65"/>
  <c r="C153" i="47" s="1"/>
  <c r="D151" i="65"/>
  <c r="C153" i="13" s="1"/>
  <c r="R150" i="65"/>
  <c r="C152" i="17" s="1"/>
  <c r="J150" i="65"/>
  <c r="C152" i="23" s="1"/>
  <c r="B150" i="65"/>
  <c r="C152" i="21" s="1"/>
  <c r="P149" i="65"/>
  <c r="C151" i="18" s="1"/>
  <c r="H149" i="65"/>
  <c r="C151" i="45" s="1"/>
  <c r="N148" i="65"/>
  <c r="C150" i="19" s="1"/>
  <c r="F148" i="65"/>
  <c r="C150" i="44" s="1"/>
  <c r="T147" i="65"/>
  <c r="C149" i="58" s="1"/>
  <c r="L147" i="65"/>
  <c r="C149" i="47" s="1"/>
  <c r="D147" i="65"/>
  <c r="C149" i="13" s="1"/>
  <c r="R146" i="65"/>
  <c r="C148" i="17" s="1"/>
  <c r="J146" i="65"/>
  <c r="C148" i="23" s="1"/>
  <c r="B146" i="65"/>
  <c r="C148" i="21" s="1"/>
  <c r="P145" i="65"/>
  <c r="C147" i="18" s="1"/>
  <c r="H145" i="65"/>
  <c r="C147" i="45" s="1"/>
  <c r="N144" i="65"/>
  <c r="C146" i="19" s="1"/>
  <c r="F144" i="65"/>
  <c r="C146" i="44" s="1"/>
  <c r="T143" i="65"/>
  <c r="C145" i="58" s="1"/>
  <c r="L143" i="65"/>
  <c r="C145" i="47" s="1"/>
  <c r="D143" i="65"/>
  <c r="C145" i="13" s="1"/>
  <c r="R142" i="65"/>
  <c r="C144" i="17" s="1"/>
  <c r="J142" i="65"/>
  <c r="C144" i="23" s="1"/>
  <c r="B142" i="65"/>
  <c r="C144" i="21" s="1"/>
  <c r="P141" i="65"/>
  <c r="C143" i="18" s="1"/>
  <c r="H141" i="65"/>
  <c r="C143" i="45" s="1"/>
  <c r="N140" i="65"/>
  <c r="C142" i="19" s="1"/>
  <c r="F140" i="65"/>
  <c r="C142" i="44" s="1"/>
  <c r="T139" i="65"/>
  <c r="C141" i="58" s="1"/>
  <c r="L139" i="65"/>
  <c r="C141" i="47" s="1"/>
  <c r="D139" i="65"/>
  <c r="C141" i="13" s="1"/>
  <c r="R138" i="65"/>
  <c r="C140" i="17" s="1"/>
  <c r="J138" i="65"/>
  <c r="C140" i="23" s="1"/>
  <c r="B138" i="65"/>
  <c r="C140" i="21" s="1"/>
  <c r="P137" i="65"/>
  <c r="C139" i="18" s="1"/>
  <c r="H137" i="65"/>
  <c r="C139" i="45" s="1"/>
  <c r="N136" i="65"/>
  <c r="C138" i="19" s="1"/>
  <c r="F136" i="65"/>
  <c r="C138" i="44" s="1"/>
  <c r="T135" i="65"/>
  <c r="C137" i="58" s="1"/>
  <c r="L135" i="65"/>
  <c r="C137" i="47" s="1"/>
  <c r="D135" i="65"/>
  <c r="C137" i="13" s="1"/>
  <c r="R134" i="65"/>
  <c r="C136" i="17" s="1"/>
  <c r="J134" i="65"/>
  <c r="C136" i="23" s="1"/>
  <c r="B134" i="65"/>
  <c r="C136" i="21" s="1"/>
  <c r="P133" i="65"/>
  <c r="C135" i="18" s="1"/>
  <c r="H133" i="65"/>
  <c r="C135" i="45" s="1"/>
  <c r="N132" i="65"/>
  <c r="C134" i="19" s="1"/>
  <c r="F132" i="65"/>
  <c r="C134" i="44" s="1"/>
  <c r="T131" i="65"/>
  <c r="C133" i="58" s="1"/>
  <c r="L131" i="65"/>
  <c r="C133" i="47" s="1"/>
  <c r="D131" i="65"/>
  <c r="C133" i="13" s="1"/>
  <c r="R130" i="65"/>
  <c r="C132" i="17" s="1"/>
  <c r="J130" i="65"/>
  <c r="C132" i="23" s="1"/>
  <c r="B130" i="65"/>
  <c r="C132" i="21" s="1"/>
  <c r="P129" i="65"/>
  <c r="C131" i="18" s="1"/>
  <c r="H129" i="65"/>
  <c r="C131" i="45" s="1"/>
  <c r="Q158" i="65"/>
  <c r="C160" i="20" s="1"/>
  <c r="I158" i="65"/>
  <c r="C160" i="35" s="1"/>
  <c r="O157" i="65"/>
  <c r="C159" i="24" s="1"/>
  <c r="G157" i="65"/>
  <c r="C159" i="29" s="1"/>
  <c r="U156" i="65"/>
  <c r="C158" i="56" s="1"/>
  <c r="M156" i="65"/>
  <c r="C158" i="14" s="1"/>
  <c r="E156" i="65"/>
  <c r="C158" i="43" s="1"/>
  <c r="S155" i="65"/>
  <c r="C157" i="57" s="1"/>
  <c r="K155" i="65"/>
  <c r="C157" i="46" s="1"/>
  <c r="C155" i="65"/>
  <c r="C157" i="10" s="1"/>
  <c r="Q154" i="65"/>
  <c r="C156" i="20" s="1"/>
  <c r="I154" i="65"/>
  <c r="C156" i="35" s="1"/>
  <c r="O153" i="65"/>
  <c r="C155" i="24" s="1"/>
  <c r="G153" i="65"/>
  <c r="C155" i="29" s="1"/>
  <c r="U152" i="65"/>
  <c r="C154" i="56" s="1"/>
  <c r="M152" i="65"/>
  <c r="C154" i="14" s="1"/>
  <c r="E152" i="65"/>
  <c r="C154" i="43" s="1"/>
  <c r="S151" i="65"/>
  <c r="C153" i="57" s="1"/>
  <c r="K151" i="65"/>
  <c r="C153" i="46" s="1"/>
  <c r="C151" i="65"/>
  <c r="C153" i="10" s="1"/>
  <c r="Q150" i="65"/>
  <c r="C152" i="20" s="1"/>
  <c r="I150" i="65"/>
  <c r="C152" i="35" s="1"/>
  <c r="O149" i="65"/>
  <c r="C151" i="24" s="1"/>
  <c r="G149" i="65"/>
  <c r="C151" i="29" s="1"/>
  <c r="U148" i="65"/>
  <c r="C150" i="56" s="1"/>
  <c r="M148" i="65"/>
  <c r="C150" i="14" s="1"/>
  <c r="E148" i="65"/>
  <c r="C150" i="43" s="1"/>
  <c r="S147" i="65"/>
  <c r="C149" i="57" s="1"/>
  <c r="K147" i="65"/>
  <c r="C149" i="46" s="1"/>
  <c r="C147" i="65"/>
  <c r="C149" i="10" s="1"/>
  <c r="Q146" i="65"/>
  <c r="C148" i="20" s="1"/>
  <c r="I146" i="65"/>
  <c r="C148" i="35" s="1"/>
  <c r="O145" i="65"/>
  <c r="C147" i="24" s="1"/>
  <c r="G145" i="65"/>
  <c r="C147" i="29" s="1"/>
  <c r="U144" i="65"/>
  <c r="C146" i="56" s="1"/>
  <c r="M144" i="65"/>
  <c r="C146" i="14" s="1"/>
  <c r="E144" i="65"/>
  <c r="C146" i="43" s="1"/>
  <c r="S143" i="65"/>
  <c r="C145" i="57" s="1"/>
  <c r="K143" i="65"/>
  <c r="C145" i="46" s="1"/>
  <c r="C143" i="65"/>
  <c r="C145" i="10" s="1"/>
  <c r="Q142" i="65"/>
  <c r="C144" i="20" s="1"/>
  <c r="I142" i="65"/>
  <c r="C144" i="35" s="1"/>
  <c r="O141" i="65"/>
  <c r="C143" i="24" s="1"/>
  <c r="G141" i="65"/>
  <c r="C143" i="29" s="1"/>
  <c r="U140" i="65"/>
  <c r="C142" i="56" s="1"/>
  <c r="M140" i="65"/>
  <c r="C142" i="14" s="1"/>
  <c r="E140" i="65"/>
  <c r="C142" i="43" s="1"/>
  <c r="S139" i="65"/>
  <c r="C141" i="57" s="1"/>
  <c r="K139" i="65"/>
  <c r="C141" i="46" s="1"/>
  <c r="C139" i="65"/>
  <c r="C141" i="10" s="1"/>
  <c r="Q138" i="65"/>
  <c r="C140" i="20" s="1"/>
  <c r="I138" i="65"/>
  <c r="C140" i="35" s="1"/>
  <c r="O137" i="65"/>
  <c r="C139" i="24" s="1"/>
  <c r="G137" i="65"/>
  <c r="C139" i="29" s="1"/>
  <c r="U136" i="65"/>
  <c r="C138" i="56" s="1"/>
  <c r="M136" i="65"/>
  <c r="C138" i="14" s="1"/>
  <c r="E136" i="65"/>
  <c r="C138" i="43" s="1"/>
  <c r="S135" i="65"/>
  <c r="C137" i="57" s="1"/>
  <c r="K135" i="65"/>
  <c r="C137" i="46" s="1"/>
  <c r="C135" i="65"/>
  <c r="C137" i="10" s="1"/>
  <c r="Q134" i="65"/>
  <c r="C136" i="20" s="1"/>
  <c r="I134" i="65"/>
  <c r="C136" i="35" s="1"/>
  <c r="O133" i="65"/>
  <c r="C135" i="24" s="1"/>
  <c r="G133" i="65"/>
  <c r="C135" i="29" s="1"/>
  <c r="U132" i="65"/>
  <c r="C134" i="56" s="1"/>
  <c r="M132" i="65"/>
  <c r="C134" i="14" s="1"/>
  <c r="E132" i="65"/>
  <c r="C134" i="43" s="1"/>
  <c r="S131" i="65"/>
  <c r="C133" i="57" s="1"/>
  <c r="K131" i="65"/>
  <c r="C133" i="46" s="1"/>
  <c r="C131" i="65"/>
  <c r="C133" i="10" s="1"/>
  <c r="Q130" i="65"/>
  <c r="C132" i="20" s="1"/>
  <c r="I130" i="65"/>
  <c r="C132" i="35" s="1"/>
  <c r="O129" i="65"/>
  <c r="C131" i="24" s="1"/>
  <c r="P158" i="65"/>
  <c r="C160" i="18" s="1"/>
  <c r="H158" i="65"/>
  <c r="C160" i="45" s="1"/>
  <c r="N157" i="65"/>
  <c r="C159" i="19" s="1"/>
  <c r="F157" i="65"/>
  <c r="C159" i="44" s="1"/>
  <c r="T156" i="65"/>
  <c r="C158" i="58" s="1"/>
  <c r="L156" i="65"/>
  <c r="C158" i="47" s="1"/>
  <c r="D156" i="65"/>
  <c r="C158" i="13" s="1"/>
  <c r="R155" i="65"/>
  <c r="C157" i="17" s="1"/>
  <c r="J155" i="65"/>
  <c r="C157" i="23" s="1"/>
  <c r="B155" i="65"/>
  <c r="C157" i="21" s="1"/>
  <c r="P154" i="65"/>
  <c r="C156" i="18" s="1"/>
  <c r="H154" i="65"/>
  <c r="C156" i="45" s="1"/>
  <c r="N153" i="65"/>
  <c r="C155" i="19" s="1"/>
  <c r="F153" i="65"/>
  <c r="C155" i="44" s="1"/>
  <c r="T152" i="65"/>
  <c r="C154" i="58" s="1"/>
  <c r="L152" i="65"/>
  <c r="C154" i="47" s="1"/>
  <c r="D152" i="65"/>
  <c r="C154" i="13" s="1"/>
  <c r="R151" i="65"/>
  <c r="C153" i="17" s="1"/>
  <c r="J151" i="65"/>
  <c r="C153" i="23" s="1"/>
  <c r="B151" i="65"/>
  <c r="C153" i="21" s="1"/>
  <c r="P150" i="65"/>
  <c r="C152" i="18" s="1"/>
  <c r="H150" i="65"/>
  <c r="C152" i="45" s="1"/>
  <c r="N149" i="65"/>
  <c r="C151" i="19" s="1"/>
  <c r="F149" i="65"/>
  <c r="C151" i="44" s="1"/>
  <c r="T148" i="65"/>
  <c r="C150" i="58" s="1"/>
  <c r="L148" i="65"/>
  <c r="C150" i="47" s="1"/>
  <c r="D148" i="65"/>
  <c r="C150" i="13" s="1"/>
  <c r="R147" i="65"/>
  <c r="C149" i="17" s="1"/>
  <c r="J147" i="65"/>
  <c r="C149" i="23" s="1"/>
  <c r="B147" i="65"/>
  <c r="C149" i="21" s="1"/>
  <c r="P146" i="65"/>
  <c r="C148" i="18" s="1"/>
  <c r="H146" i="65"/>
  <c r="C148" i="45" s="1"/>
  <c r="N145" i="65"/>
  <c r="C147" i="19" s="1"/>
  <c r="F145" i="65"/>
  <c r="C147" i="44" s="1"/>
  <c r="T144" i="65"/>
  <c r="C146" i="58" s="1"/>
  <c r="L144" i="65"/>
  <c r="C146" i="47" s="1"/>
  <c r="D144" i="65"/>
  <c r="C146" i="13" s="1"/>
  <c r="R143" i="65"/>
  <c r="C145" i="17" s="1"/>
  <c r="J143" i="65"/>
  <c r="C145" i="23" s="1"/>
  <c r="B143" i="65"/>
  <c r="P142" i="65"/>
  <c r="C144" i="18" s="1"/>
  <c r="H142" i="65"/>
  <c r="C144" i="45" s="1"/>
  <c r="N141" i="65"/>
  <c r="C143" i="19" s="1"/>
  <c r="F141" i="65"/>
  <c r="C143" i="44" s="1"/>
  <c r="T140" i="65"/>
  <c r="C142" i="58" s="1"/>
  <c r="L140" i="65"/>
  <c r="C142" i="47" s="1"/>
  <c r="D140" i="65"/>
  <c r="C142" i="13" s="1"/>
  <c r="R139" i="65"/>
  <c r="C141" i="17" s="1"/>
  <c r="J139" i="65"/>
  <c r="C141" i="23" s="1"/>
  <c r="B139" i="65"/>
  <c r="C141" i="21" s="1"/>
  <c r="P138" i="65"/>
  <c r="C140" i="18" s="1"/>
  <c r="H138" i="65"/>
  <c r="C140" i="45" s="1"/>
  <c r="N137" i="65"/>
  <c r="C139" i="19" s="1"/>
  <c r="F137" i="65"/>
  <c r="C139" i="44" s="1"/>
  <c r="T136" i="65"/>
  <c r="C138" i="58" s="1"/>
  <c r="L136" i="65"/>
  <c r="C138" i="47" s="1"/>
  <c r="D136" i="65"/>
  <c r="C138" i="13" s="1"/>
  <c r="R135" i="65"/>
  <c r="C137" i="17" s="1"/>
  <c r="J135" i="65"/>
  <c r="C137" i="23" s="1"/>
  <c r="B135" i="65"/>
  <c r="C137" i="21" s="1"/>
  <c r="P134" i="65"/>
  <c r="C136" i="18" s="1"/>
  <c r="H134" i="65"/>
  <c r="C136" i="45" s="1"/>
  <c r="N133" i="65"/>
  <c r="C135" i="19" s="1"/>
  <c r="F133" i="65"/>
  <c r="C135" i="44" s="1"/>
  <c r="T132" i="65"/>
  <c r="C134" i="58" s="1"/>
  <c r="L132" i="65"/>
  <c r="C134" i="47" s="1"/>
  <c r="D132" i="65"/>
  <c r="C134" i="13" s="1"/>
  <c r="R131" i="65"/>
  <c r="C133" i="17" s="1"/>
  <c r="J131" i="65"/>
  <c r="C133" i="23" s="1"/>
  <c r="B131" i="65"/>
  <c r="C133" i="21" s="1"/>
  <c r="P130" i="65"/>
  <c r="C132" i="18" s="1"/>
  <c r="H130" i="65"/>
  <c r="C132" i="45" s="1"/>
  <c r="N129" i="65"/>
  <c r="C131" i="19" s="1"/>
  <c r="F129" i="65"/>
  <c r="C131" i="44" s="1"/>
  <c r="O158" i="65"/>
  <c r="C160" i="24" s="1"/>
  <c r="G158" i="65"/>
  <c r="C160" i="29" s="1"/>
  <c r="U157" i="65"/>
  <c r="C159" i="56" s="1"/>
  <c r="M157" i="65"/>
  <c r="C159" i="14" s="1"/>
  <c r="E157" i="65"/>
  <c r="C159" i="43" s="1"/>
  <c r="S156" i="65"/>
  <c r="C158" i="57" s="1"/>
  <c r="K156" i="65"/>
  <c r="C158" i="46" s="1"/>
  <c r="C156" i="65"/>
  <c r="C158" i="10" s="1"/>
  <c r="Q155" i="65"/>
  <c r="C157" i="20" s="1"/>
  <c r="I155" i="65"/>
  <c r="C157" i="35" s="1"/>
  <c r="O154" i="65"/>
  <c r="C156" i="24" s="1"/>
  <c r="G154" i="65"/>
  <c r="C156" i="29" s="1"/>
  <c r="U153" i="65"/>
  <c r="C155" i="56" s="1"/>
  <c r="M153" i="65"/>
  <c r="C155" i="14" s="1"/>
  <c r="E153" i="65"/>
  <c r="C155" i="43" s="1"/>
  <c r="S152" i="65"/>
  <c r="C154" i="57" s="1"/>
  <c r="K152" i="65"/>
  <c r="C154" i="46" s="1"/>
  <c r="C152" i="65"/>
  <c r="C154" i="10" s="1"/>
  <c r="Q151" i="65"/>
  <c r="C153" i="20" s="1"/>
  <c r="I151" i="65"/>
  <c r="C153" i="35" s="1"/>
  <c r="O150" i="65"/>
  <c r="C152" i="24" s="1"/>
  <c r="G150" i="65"/>
  <c r="C152" i="29" s="1"/>
  <c r="U149" i="65"/>
  <c r="C151" i="56" s="1"/>
  <c r="M149" i="65"/>
  <c r="C151" i="14" s="1"/>
  <c r="E149" i="65"/>
  <c r="C151" i="43" s="1"/>
  <c r="S148" i="65"/>
  <c r="C150" i="57" s="1"/>
  <c r="K148" i="65"/>
  <c r="C150" i="46" s="1"/>
  <c r="C148" i="65"/>
  <c r="C150" i="10" s="1"/>
  <c r="Q147" i="65"/>
  <c r="C149" i="20" s="1"/>
  <c r="I147" i="65"/>
  <c r="C149" i="35" s="1"/>
  <c r="O146" i="65"/>
  <c r="C148" i="24" s="1"/>
  <c r="G146" i="65"/>
  <c r="C148" i="29" s="1"/>
  <c r="U145" i="65"/>
  <c r="C147" i="56" s="1"/>
  <c r="M145" i="65"/>
  <c r="C147" i="14" s="1"/>
  <c r="E145" i="65"/>
  <c r="C147" i="43" s="1"/>
  <c r="S144" i="65"/>
  <c r="C146" i="57" s="1"/>
  <c r="K144" i="65"/>
  <c r="C146" i="46" s="1"/>
  <c r="C144" i="65"/>
  <c r="C146" i="10" s="1"/>
  <c r="Q143" i="65"/>
  <c r="C145" i="20" s="1"/>
  <c r="I143" i="65"/>
  <c r="C145" i="35" s="1"/>
  <c r="O142" i="65"/>
  <c r="C144" i="24" s="1"/>
  <c r="G142" i="65"/>
  <c r="C144" i="29" s="1"/>
  <c r="U141" i="65"/>
  <c r="C143" i="56" s="1"/>
  <c r="M141" i="65"/>
  <c r="C143" i="14" s="1"/>
  <c r="E141" i="65"/>
  <c r="C143" i="43" s="1"/>
  <c r="S140" i="65"/>
  <c r="C142" i="57" s="1"/>
  <c r="K140" i="65"/>
  <c r="C142" i="46" s="1"/>
  <c r="C140" i="65"/>
  <c r="C142" i="10" s="1"/>
  <c r="Q139" i="65"/>
  <c r="C141" i="20" s="1"/>
  <c r="I139" i="65"/>
  <c r="C141" i="35" s="1"/>
  <c r="O138" i="65"/>
  <c r="C140" i="24" s="1"/>
  <c r="G138" i="65"/>
  <c r="C140" i="29" s="1"/>
  <c r="U137" i="65"/>
  <c r="C139" i="56" s="1"/>
  <c r="M137" i="65"/>
  <c r="C139" i="14" s="1"/>
  <c r="E137" i="65"/>
  <c r="C139" i="43" s="1"/>
  <c r="S136" i="65"/>
  <c r="C138" i="57" s="1"/>
  <c r="K136" i="65"/>
  <c r="C138" i="46" s="1"/>
  <c r="C136" i="65"/>
  <c r="C138" i="10" s="1"/>
  <c r="Q135" i="65"/>
  <c r="C137" i="20" s="1"/>
  <c r="I135" i="65"/>
  <c r="C137" i="35" s="1"/>
  <c r="O134" i="65"/>
  <c r="C136" i="24" s="1"/>
  <c r="G134" i="65"/>
  <c r="C136" i="29" s="1"/>
  <c r="U133" i="65"/>
  <c r="C135" i="56" s="1"/>
  <c r="M133" i="65"/>
  <c r="C135" i="14" s="1"/>
  <c r="E133" i="65"/>
  <c r="C135" i="43" s="1"/>
  <c r="S132" i="65"/>
  <c r="C134" i="57" s="1"/>
  <c r="K132" i="65"/>
  <c r="C134" i="46" s="1"/>
  <c r="C132" i="65"/>
  <c r="C134" i="10" s="1"/>
  <c r="Q131" i="65"/>
  <c r="C133" i="20" s="1"/>
  <c r="I131" i="65"/>
  <c r="C133" i="35" s="1"/>
  <c r="O130" i="65"/>
  <c r="C132" i="24" s="1"/>
  <c r="G130" i="65"/>
  <c r="C132" i="29" s="1"/>
  <c r="U129" i="65"/>
  <c r="C131" i="56" s="1"/>
  <c r="M129" i="65"/>
  <c r="C131" i="14" s="1"/>
  <c r="E129" i="65"/>
  <c r="C131" i="43" s="1"/>
  <c r="U158" i="65"/>
  <c r="C160" i="56" s="1"/>
  <c r="M158" i="65"/>
  <c r="C160" i="14" s="1"/>
  <c r="E158" i="65"/>
  <c r="C160" i="43" s="1"/>
  <c r="S157" i="65"/>
  <c r="C159" i="57" s="1"/>
  <c r="K157" i="65"/>
  <c r="C159" i="46" s="1"/>
  <c r="C157" i="65"/>
  <c r="C159" i="10" s="1"/>
  <c r="Q156" i="65"/>
  <c r="C158" i="20" s="1"/>
  <c r="I156" i="65"/>
  <c r="C158" i="35" s="1"/>
  <c r="O155" i="65"/>
  <c r="C157" i="24" s="1"/>
  <c r="G155" i="65"/>
  <c r="C157" i="29" s="1"/>
  <c r="U154" i="65"/>
  <c r="C156" i="56" s="1"/>
  <c r="M154" i="65"/>
  <c r="C156" i="14" s="1"/>
  <c r="E154" i="65"/>
  <c r="C156" i="43" s="1"/>
  <c r="S153" i="65"/>
  <c r="C155" i="57" s="1"/>
  <c r="K153" i="65"/>
  <c r="C155" i="46" s="1"/>
  <c r="C153" i="65"/>
  <c r="C155" i="10" s="1"/>
  <c r="Q152" i="65"/>
  <c r="C154" i="20" s="1"/>
  <c r="I152" i="65"/>
  <c r="C154" i="35" s="1"/>
  <c r="O151" i="65"/>
  <c r="C153" i="24" s="1"/>
  <c r="G151" i="65"/>
  <c r="C153" i="29" s="1"/>
  <c r="U150" i="65"/>
  <c r="C152" i="56" s="1"/>
  <c r="M150" i="65"/>
  <c r="C152" i="14" s="1"/>
  <c r="E150" i="65"/>
  <c r="C152" i="43" s="1"/>
  <c r="S149" i="65"/>
  <c r="C151" i="57" s="1"/>
  <c r="K149" i="65"/>
  <c r="C151" i="46" s="1"/>
  <c r="C149" i="65"/>
  <c r="C151" i="10" s="1"/>
  <c r="Q148" i="65"/>
  <c r="C150" i="20" s="1"/>
  <c r="I148" i="65"/>
  <c r="C150" i="35" s="1"/>
  <c r="O147" i="65"/>
  <c r="C149" i="24" s="1"/>
  <c r="G147" i="65"/>
  <c r="C149" i="29" s="1"/>
  <c r="U146" i="65"/>
  <c r="C148" i="56" s="1"/>
  <c r="M146" i="65"/>
  <c r="C148" i="14" s="1"/>
  <c r="E146" i="65"/>
  <c r="C148" i="43" s="1"/>
  <c r="S145" i="65"/>
  <c r="C147" i="57" s="1"/>
  <c r="K145" i="65"/>
  <c r="C147" i="46" s="1"/>
  <c r="C145" i="65"/>
  <c r="C147" i="10" s="1"/>
  <c r="Q144" i="65"/>
  <c r="C146" i="20" s="1"/>
  <c r="I144" i="65"/>
  <c r="C146" i="35" s="1"/>
  <c r="O143" i="65"/>
  <c r="C145" i="24" s="1"/>
  <c r="G143" i="65"/>
  <c r="C145" i="29" s="1"/>
  <c r="U142" i="65"/>
  <c r="C144" i="56" s="1"/>
  <c r="M142" i="65"/>
  <c r="C144" i="14" s="1"/>
  <c r="E142" i="65"/>
  <c r="C144" i="43" s="1"/>
  <c r="S141" i="65"/>
  <c r="C143" i="57" s="1"/>
  <c r="K141" i="65"/>
  <c r="C143" i="46" s="1"/>
  <c r="C141" i="65"/>
  <c r="C143" i="10" s="1"/>
  <c r="Q140" i="65"/>
  <c r="C142" i="20" s="1"/>
  <c r="I140" i="65"/>
  <c r="C142" i="35" s="1"/>
  <c r="O139" i="65"/>
  <c r="C141" i="24" s="1"/>
  <c r="G139" i="65"/>
  <c r="C141" i="29" s="1"/>
  <c r="U138" i="65"/>
  <c r="C140" i="56" s="1"/>
  <c r="M138" i="65"/>
  <c r="C140" i="14" s="1"/>
  <c r="E138" i="65"/>
  <c r="C140" i="43" s="1"/>
  <c r="S137" i="65"/>
  <c r="C139" i="57" s="1"/>
  <c r="K137" i="65"/>
  <c r="C139" i="46" s="1"/>
  <c r="C137" i="65"/>
  <c r="C139" i="10" s="1"/>
  <c r="Q136" i="65"/>
  <c r="C138" i="20" s="1"/>
  <c r="I136" i="65"/>
  <c r="C138" i="35" s="1"/>
  <c r="O135" i="65"/>
  <c r="C137" i="24" s="1"/>
  <c r="G135" i="65"/>
  <c r="C137" i="29" s="1"/>
  <c r="U134" i="65"/>
  <c r="C136" i="56" s="1"/>
  <c r="M134" i="65"/>
  <c r="C136" i="14" s="1"/>
  <c r="E134" i="65"/>
  <c r="C136" i="43" s="1"/>
  <c r="S133" i="65"/>
  <c r="C135" i="57" s="1"/>
  <c r="K133" i="65"/>
  <c r="C135" i="46" s="1"/>
  <c r="C133" i="65"/>
  <c r="C135" i="10" s="1"/>
  <c r="Q132" i="65"/>
  <c r="C134" i="20" s="1"/>
  <c r="I132" i="65"/>
  <c r="C134" i="35" s="1"/>
  <c r="O131" i="65"/>
  <c r="C133" i="24" s="1"/>
  <c r="G131" i="65"/>
  <c r="C133" i="29" s="1"/>
  <c r="U130" i="65"/>
  <c r="C132" i="56" s="1"/>
  <c r="M130" i="65"/>
  <c r="C132" i="14" s="1"/>
  <c r="E130" i="65"/>
  <c r="C132" i="43" s="1"/>
  <c r="S129" i="65"/>
  <c r="C131" i="57" s="1"/>
  <c r="K129" i="65"/>
  <c r="C131" i="46" s="1"/>
  <c r="C129" i="65"/>
  <c r="C131" i="10" s="1"/>
  <c r="L157" i="65"/>
  <c r="C159" i="47" s="1"/>
  <c r="H155" i="65"/>
  <c r="C157" i="45" s="1"/>
  <c r="D153" i="65"/>
  <c r="C155" i="13" s="1"/>
  <c r="R144" i="65"/>
  <c r="C146" i="17" s="1"/>
  <c r="N142" i="65"/>
  <c r="C144" i="19" s="1"/>
  <c r="J140" i="65"/>
  <c r="C142" i="23" s="1"/>
  <c r="F138" i="65"/>
  <c r="C140" i="44" s="1"/>
  <c r="B136" i="65"/>
  <c r="C138" i="21" s="1"/>
  <c r="T129" i="65"/>
  <c r="C131" i="58" s="1"/>
  <c r="T128" i="65"/>
  <c r="C130" i="58" s="1"/>
  <c r="L128" i="65"/>
  <c r="C130" i="47" s="1"/>
  <c r="D128" i="65"/>
  <c r="C130" i="13" s="1"/>
  <c r="R127" i="65"/>
  <c r="C129" i="17" s="1"/>
  <c r="J127" i="65"/>
  <c r="C129" i="23" s="1"/>
  <c r="B127" i="65"/>
  <c r="C129" i="21" s="1"/>
  <c r="P126" i="65"/>
  <c r="C128" i="18" s="1"/>
  <c r="H126" i="65"/>
  <c r="C128" i="45" s="1"/>
  <c r="N125" i="65"/>
  <c r="C127" i="19" s="1"/>
  <c r="F125" i="65"/>
  <c r="C127" i="44" s="1"/>
  <c r="T124" i="65"/>
  <c r="C126" i="58" s="1"/>
  <c r="L124" i="65"/>
  <c r="C126" i="47" s="1"/>
  <c r="D124" i="65"/>
  <c r="C126" i="13" s="1"/>
  <c r="R123" i="65"/>
  <c r="C125" i="17" s="1"/>
  <c r="J123" i="65"/>
  <c r="C125" i="23" s="1"/>
  <c r="B123" i="65"/>
  <c r="C125" i="21" s="1"/>
  <c r="P122" i="65"/>
  <c r="C124" i="18" s="1"/>
  <c r="H122" i="65"/>
  <c r="C124" i="45" s="1"/>
  <c r="N121" i="65"/>
  <c r="C123" i="19" s="1"/>
  <c r="F121" i="65"/>
  <c r="C123" i="44" s="1"/>
  <c r="T120" i="65"/>
  <c r="C122" i="58" s="1"/>
  <c r="L120" i="65"/>
  <c r="C122" i="47" s="1"/>
  <c r="D120" i="65"/>
  <c r="C122" i="13" s="1"/>
  <c r="R119" i="65"/>
  <c r="C121" i="17" s="1"/>
  <c r="J119" i="65"/>
  <c r="C121" i="23" s="1"/>
  <c r="B119" i="65"/>
  <c r="C121" i="21" s="1"/>
  <c r="P118" i="65"/>
  <c r="C120" i="18" s="1"/>
  <c r="H118" i="65"/>
  <c r="C120" i="45" s="1"/>
  <c r="N117" i="65"/>
  <c r="C119" i="19" s="1"/>
  <c r="F117" i="65"/>
  <c r="C119" i="44" s="1"/>
  <c r="T116" i="65"/>
  <c r="C118" i="58" s="1"/>
  <c r="L116" i="65"/>
  <c r="C118" i="47" s="1"/>
  <c r="D116" i="65"/>
  <c r="C118" i="13" s="1"/>
  <c r="R115" i="65"/>
  <c r="C117" i="17" s="1"/>
  <c r="J115" i="65"/>
  <c r="C117" i="23" s="1"/>
  <c r="B115" i="65"/>
  <c r="C117" i="21" s="1"/>
  <c r="P114" i="65"/>
  <c r="C116" i="18" s="1"/>
  <c r="H114" i="65"/>
  <c r="C116" i="45" s="1"/>
  <c r="N113" i="65"/>
  <c r="C115" i="19" s="1"/>
  <c r="F113" i="65"/>
  <c r="C115" i="44" s="1"/>
  <c r="T112" i="65"/>
  <c r="C114" i="58" s="1"/>
  <c r="L112" i="65"/>
  <c r="C114" i="47" s="1"/>
  <c r="D112" i="65"/>
  <c r="C114" i="13" s="1"/>
  <c r="R111" i="65"/>
  <c r="C113" i="17" s="1"/>
  <c r="J111" i="65"/>
  <c r="C113" i="23" s="1"/>
  <c r="B111" i="65"/>
  <c r="C113" i="21" s="1"/>
  <c r="P110" i="65"/>
  <c r="C112" i="18" s="1"/>
  <c r="H110" i="65"/>
  <c r="C112" i="45" s="1"/>
  <c r="N109" i="65"/>
  <c r="C111" i="19" s="1"/>
  <c r="F109" i="65"/>
  <c r="C111" i="44" s="1"/>
  <c r="T108" i="65"/>
  <c r="C110" i="58" s="1"/>
  <c r="L108" i="65"/>
  <c r="C110" i="47" s="1"/>
  <c r="D108" i="65"/>
  <c r="C110" i="13" s="1"/>
  <c r="R107" i="65"/>
  <c r="C106" i="17" s="1"/>
  <c r="J107" i="65"/>
  <c r="C106" i="23" s="1"/>
  <c r="B107" i="65"/>
  <c r="C106" i="21" s="1"/>
  <c r="P106" i="65"/>
  <c r="C105" i="18" s="1"/>
  <c r="H106" i="65"/>
  <c r="C105" i="45" s="1"/>
  <c r="N105" i="65"/>
  <c r="C104" i="19" s="1"/>
  <c r="F105" i="65"/>
  <c r="C104" i="44" s="1"/>
  <c r="T104" i="65"/>
  <c r="C103" i="58" s="1"/>
  <c r="L104" i="65"/>
  <c r="C103" i="47" s="1"/>
  <c r="D104" i="65"/>
  <c r="C103" i="13" s="1"/>
  <c r="R103" i="65"/>
  <c r="C102" i="17" s="1"/>
  <c r="J103" i="65"/>
  <c r="C102" i="23" s="1"/>
  <c r="B103" i="65"/>
  <c r="C102" i="21" s="1"/>
  <c r="P102" i="65"/>
  <c r="C101" i="18" s="1"/>
  <c r="D157" i="65"/>
  <c r="C159" i="13" s="1"/>
  <c r="R148" i="65"/>
  <c r="C150" i="17" s="1"/>
  <c r="N146" i="65"/>
  <c r="C148" i="19" s="1"/>
  <c r="J144" i="65"/>
  <c r="C146" i="23" s="1"/>
  <c r="F142" i="65"/>
  <c r="C144" i="44" s="1"/>
  <c r="B140" i="65"/>
  <c r="C142" i="21" s="1"/>
  <c r="T133" i="65"/>
  <c r="C135" i="58" s="1"/>
  <c r="P131" i="65"/>
  <c r="C133" i="18" s="1"/>
  <c r="L129" i="65"/>
  <c r="C131" i="47" s="1"/>
  <c r="S128" i="65"/>
  <c r="C130" i="57" s="1"/>
  <c r="K128" i="65"/>
  <c r="C130" i="46" s="1"/>
  <c r="C128" i="65"/>
  <c r="C130" i="10" s="1"/>
  <c r="Q127" i="65"/>
  <c r="C129" i="20" s="1"/>
  <c r="I127" i="65"/>
  <c r="C129" i="35" s="1"/>
  <c r="O126" i="65"/>
  <c r="C128" i="24" s="1"/>
  <c r="G126" i="65"/>
  <c r="C128" i="29" s="1"/>
  <c r="U125" i="65"/>
  <c r="C127" i="56" s="1"/>
  <c r="M125" i="65"/>
  <c r="C127" i="14" s="1"/>
  <c r="E125" i="65"/>
  <c r="C127" i="43" s="1"/>
  <c r="S124" i="65"/>
  <c r="C126" i="57" s="1"/>
  <c r="K124" i="65"/>
  <c r="C126" i="46" s="1"/>
  <c r="C124" i="65"/>
  <c r="C126" i="10" s="1"/>
  <c r="Q123" i="65"/>
  <c r="C125" i="20" s="1"/>
  <c r="I123" i="65"/>
  <c r="C125" i="35" s="1"/>
  <c r="O122" i="65"/>
  <c r="C124" i="24" s="1"/>
  <c r="G122" i="65"/>
  <c r="C124" i="29" s="1"/>
  <c r="U121" i="65"/>
  <c r="C123" i="56" s="1"/>
  <c r="M121" i="65"/>
  <c r="C123" i="14" s="1"/>
  <c r="E121" i="65"/>
  <c r="C123" i="43" s="1"/>
  <c r="S120" i="65"/>
  <c r="C122" i="57" s="1"/>
  <c r="K120" i="65"/>
  <c r="C122" i="46" s="1"/>
  <c r="C120" i="65"/>
  <c r="C122" i="10" s="1"/>
  <c r="Q119" i="65"/>
  <c r="C121" i="20" s="1"/>
  <c r="I119" i="65"/>
  <c r="C121" i="35" s="1"/>
  <c r="O118" i="65"/>
  <c r="C120" i="24" s="1"/>
  <c r="G118" i="65"/>
  <c r="C120" i="29" s="1"/>
  <c r="U117" i="65"/>
  <c r="C119" i="56" s="1"/>
  <c r="M117" i="65"/>
  <c r="C119" i="14" s="1"/>
  <c r="E117" i="65"/>
  <c r="C119" i="43" s="1"/>
  <c r="S116" i="65"/>
  <c r="C118" i="57" s="1"/>
  <c r="K116" i="65"/>
  <c r="C118" i="46" s="1"/>
  <c r="C116" i="65"/>
  <c r="C118" i="10" s="1"/>
  <c r="Q115" i="65"/>
  <c r="C117" i="20" s="1"/>
  <c r="I115" i="65"/>
  <c r="C117" i="35" s="1"/>
  <c r="O114" i="65"/>
  <c r="C116" i="24" s="1"/>
  <c r="G114" i="65"/>
  <c r="C116" i="29" s="1"/>
  <c r="U113" i="65"/>
  <c r="C115" i="56" s="1"/>
  <c r="M113" i="65"/>
  <c r="C115" i="14" s="1"/>
  <c r="E113" i="65"/>
  <c r="C115" i="43" s="1"/>
  <c r="S112" i="65"/>
  <c r="C114" i="57" s="1"/>
  <c r="K112" i="65"/>
  <c r="C114" i="46" s="1"/>
  <c r="C112" i="65"/>
  <c r="C114" i="10" s="1"/>
  <c r="Q111" i="65"/>
  <c r="C113" i="20" s="1"/>
  <c r="I111" i="65"/>
  <c r="C113" i="35" s="1"/>
  <c r="O110" i="65"/>
  <c r="C112" i="24" s="1"/>
  <c r="G110" i="65"/>
  <c r="C112" i="29" s="1"/>
  <c r="U109" i="65"/>
  <c r="C111" i="56" s="1"/>
  <c r="M109" i="65"/>
  <c r="C111" i="14" s="1"/>
  <c r="E109" i="65"/>
  <c r="C111" i="43" s="1"/>
  <c r="S108" i="65"/>
  <c r="C110" i="57" s="1"/>
  <c r="K108" i="65"/>
  <c r="C110" i="46" s="1"/>
  <c r="C108" i="65"/>
  <c r="C110" i="10" s="1"/>
  <c r="Q107" i="65"/>
  <c r="C106" i="20" s="1"/>
  <c r="I107" i="65"/>
  <c r="C106" i="35" s="1"/>
  <c r="O106" i="65"/>
  <c r="C105" i="24" s="1"/>
  <c r="G106" i="65"/>
  <c r="C105" i="29" s="1"/>
  <c r="U105" i="65"/>
  <c r="C104" i="56" s="1"/>
  <c r="M105" i="65"/>
  <c r="C104" i="14" s="1"/>
  <c r="E105" i="65"/>
  <c r="C104" i="43" s="1"/>
  <c r="S104" i="65"/>
  <c r="C103" i="57" s="1"/>
  <c r="K104" i="65"/>
  <c r="C103" i="46" s="1"/>
  <c r="C104" i="65"/>
  <c r="C103" i="10" s="1"/>
  <c r="Q103" i="65"/>
  <c r="C102" i="20" s="1"/>
  <c r="R152" i="65"/>
  <c r="C154" i="17" s="1"/>
  <c r="N150" i="65"/>
  <c r="C152" i="19" s="1"/>
  <c r="J148" i="65"/>
  <c r="C150" i="23" s="1"/>
  <c r="F146" i="65"/>
  <c r="C148" i="44" s="1"/>
  <c r="B144" i="65"/>
  <c r="C146" i="21" s="1"/>
  <c r="T137" i="65"/>
  <c r="C139" i="58" s="1"/>
  <c r="P135" i="65"/>
  <c r="C137" i="18" s="1"/>
  <c r="L133" i="65"/>
  <c r="C135" i="47" s="1"/>
  <c r="H131" i="65"/>
  <c r="C133" i="45" s="1"/>
  <c r="G129" i="65"/>
  <c r="C131" i="29" s="1"/>
  <c r="R128" i="65"/>
  <c r="C130" i="17" s="1"/>
  <c r="J128" i="65"/>
  <c r="C130" i="23" s="1"/>
  <c r="B128" i="65"/>
  <c r="C130" i="21" s="1"/>
  <c r="P127" i="65"/>
  <c r="C129" i="18" s="1"/>
  <c r="H127" i="65"/>
  <c r="C129" i="45" s="1"/>
  <c r="N126" i="65"/>
  <c r="C128" i="19" s="1"/>
  <c r="F126" i="65"/>
  <c r="C128" i="44" s="1"/>
  <c r="T125" i="65"/>
  <c r="C127" i="58" s="1"/>
  <c r="L125" i="65"/>
  <c r="C127" i="47" s="1"/>
  <c r="D125" i="65"/>
  <c r="C127" i="13" s="1"/>
  <c r="R124" i="65"/>
  <c r="C126" i="17" s="1"/>
  <c r="J124" i="65"/>
  <c r="C126" i="23" s="1"/>
  <c r="B124" i="65"/>
  <c r="C126" i="21" s="1"/>
  <c r="P123" i="65"/>
  <c r="C125" i="18" s="1"/>
  <c r="H123" i="65"/>
  <c r="C125" i="45" s="1"/>
  <c r="N122" i="65"/>
  <c r="C124" i="19" s="1"/>
  <c r="F122" i="65"/>
  <c r="C124" i="44" s="1"/>
  <c r="T121" i="65"/>
  <c r="C123" i="58" s="1"/>
  <c r="L121" i="65"/>
  <c r="C123" i="47" s="1"/>
  <c r="D121" i="65"/>
  <c r="C123" i="13" s="1"/>
  <c r="R120" i="65"/>
  <c r="C122" i="17" s="1"/>
  <c r="J120" i="65"/>
  <c r="C122" i="23" s="1"/>
  <c r="B120" i="65"/>
  <c r="C122" i="21" s="1"/>
  <c r="P119" i="65"/>
  <c r="C121" i="18" s="1"/>
  <c r="H119" i="65"/>
  <c r="C121" i="45" s="1"/>
  <c r="N118" i="65"/>
  <c r="C120" i="19" s="1"/>
  <c r="F118" i="65"/>
  <c r="C120" i="44" s="1"/>
  <c r="T117" i="65"/>
  <c r="C119" i="58" s="1"/>
  <c r="L117" i="65"/>
  <c r="C119" i="47" s="1"/>
  <c r="D117" i="65"/>
  <c r="C119" i="13" s="1"/>
  <c r="R116" i="65"/>
  <c r="C118" i="17" s="1"/>
  <c r="J116" i="65"/>
  <c r="C118" i="23" s="1"/>
  <c r="B116" i="65"/>
  <c r="C118" i="21" s="1"/>
  <c r="P115" i="65"/>
  <c r="C117" i="18" s="1"/>
  <c r="H115" i="65"/>
  <c r="C117" i="45" s="1"/>
  <c r="N114" i="65"/>
  <c r="C116" i="19" s="1"/>
  <c r="F114" i="65"/>
  <c r="C116" i="44" s="1"/>
  <c r="T113" i="65"/>
  <c r="C115" i="58" s="1"/>
  <c r="L113" i="65"/>
  <c r="C115" i="47" s="1"/>
  <c r="D113" i="65"/>
  <c r="C115" i="13" s="1"/>
  <c r="R112" i="65"/>
  <c r="C114" i="17" s="1"/>
  <c r="J112" i="65"/>
  <c r="C114" i="23" s="1"/>
  <c r="B112" i="65"/>
  <c r="C114" i="21" s="1"/>
  <c r="P111" i="65"/>
  <c r="C113" i="18" s="1"/>
  <c r="H111" i="65"/>
  <c r="C113" i="45" s="1"/>
  <c r="N110" i="65"/>
  <c r="C112" i="19" s="1"/>
  <c r="F110" i="65"/>
  <c r="C112" i="44" s="1"/>
  <c r="T109" i="65"/>
  <c r="C111" i="58" s="1"/>
  <c r="L109" i="65"/>
  <c r="C111" i="47" s="1"/>
  <c r="D109" i="65"/>
  <c r="C111" i="13" s="1"/>
  <c r="R108" i="65"/>
  <c r="C110" i="17" s="1"/>
  <c r="J108" i="65"/>
  <c r="C110" i="23" s="1"/>
  <c r="B108" i="65"/>
  <c r="C110" i="21" s="1"/>
  <c r="P107" i="65"/>
  <c r="C106" i="18" s="1"/>
  <c r="H107" i="65"/>
  <c r="C106" i="45" s="1"/>
  <c r="N106" i="65"/>
  <c r="C105" i="19" s="1"/>
  <c r="F106" i="65"/>
  <c r="C105" i="44" s="1"/>
  <c r="T105" i="65"/>
  <c r="C104" i="58" s="1"/>
  <c r="L105" i="65"/>
  <c r="C104" i="47" s="1"/>
  <c r="D105" i="65"/>
  <c r="C104" i="13" s="1"/>
  <c r="R104" i="65"/>
  <c r="C103" i="17" s="1"/>
  <c r="J104" i="65"/>
  <c r="C103" i="23" s="1"/>
  <c r="B104" i="65"/>
  <c r="C103" i="21" s="1"/>
  <c r="P103" i="65"/>
  <c r="C102" i="18" s="1"/>
  <c r="H103" i="65"/>
  <c r="C102" i="45" s="1"/>
  <c r="N102" i="65"/>
  <c r="C101" i="19" s="1"/>
  <c r="F102" i="65"/>
  <c r="C101" i="44" s="1"/>
  <c r="R156" i="65"/>
  <c r="C158" i="17" s="1"/>
  <c r="N154" i="65"/>
  <c r="C156" i="19" s="1"/>
  <c r="J152" i="65"/>
  <c r="C154" i="23" s="1"/>
  <c r="F150" i="65"/>
  <c r="C152" i="44" s="1"/>
  <c r="B148" i="65"/>
  <c r="T141" i="65"/>
  <c r="C143" i="58" s="1"/>
  <c r="P139" i="65"/>
  <c r="C141" i="18" s="1"/>
  <c r="L137" i="65"/>
  <c r="C139" i="47" s="1"/>
  <c r="H135" i="65"/>
  <c r="C137" i="45" s="1"/>
  <c r="D133" i="65"/>
  <c r="C135" i="13" s="1"/>
  <c r="D129" i="65"/>
  <c r="C131" i="13" s="1"/>
  <c r="Q128" i="65"/>
  <c r="C130" i="20" s="1"/>
  <c r="I128" i="65"/>
  <c r="C130" i="35" s="1"/>
  <c r="O127" i="65"/>
  <c r="C129" i="24" s="1"/>
  <c r="G127" i="65"/>
  <c r="C129" i="29" s="1"/>
  <c r="U126" i="65"/>
  <c r="C128" i="56" s="1"/>
  <c r="M126" i="65"/>
  <c r="C128" i="14" s="1"/>
  <c r="E126" i="65"/>
  <c r="C128" i="43" s="1"/>
  <c r="S125" i="65"/>
  <c r="C127" i="57" s="1"/>
  <c r="K125" i="65"/>
  <c r="C127" i="46" s="1"/>
  <c r="C125" i="65"/>
  <c r="C127" i="10" s="1"/>
  <c r="Q124" i="65"/>
  <c r="C126" i="20" s="1"/>
  <c r="I124" i="65"/>
  <c r="C126" i="35" s="1"/>
  <c r="O123" i="65"/>
  <c r="C125" i="24" s="1"/>
  <c r="G123" i="65"/>
  <c r="C125" i="29" s="1"/>
  <c r="U122" i="65"/>
  <c r="C124" i="56" s="1"/>
  <c r="M122" i="65"/>
  <c r="C124" i="14" s="1"/>
  <c r="E122" i="65"/>
  <c r="C124" i="43" s="1"/>
  <c r="S121" i="65"/>
  <c r="C123" i="57" s="1"/>
  <c r="K121" i="65"/>
  <c r="C123" i="46" s="1"/>
  <c r="C121" i="65"/>
  <c r="C123" i="10" s="1"/>
  <c r="Q120" i="65"/>
  <c r="C122" i="20" s="1"/>
  <c r="I120" i="65"/>
  <c r="C122" i="35" s="1"/>
  <c r="O119" i="65"/>
  <c r="C121" i="24" s="1"/>
  <c r="G119" i="65"/>
  <c r="C121" i="29" s="1"/>
  <c r="U118" i="65"/>
  <c r="C120" i="56" s="1"/>
  <c r="M118" i="65"/>
  <c r="C120" i="14" s="1"/>
  <c r="E118" i="65"/>
  <c r="C120" i="43" s="1"/>
  <c r="S117" i="65"/>
  <c r="C119" i="57" s="1"/>
  <c r="K117" i="65"/>
  <c r="C119" i="46" s="1"/>
  <c r="C117" i="65"/>
  <c r="C119" i="10" s="1"/>
  <c r="Q116" i="65"/>
  <c r="C118" i="20" s="1"/>
  <c r="I116" i="65"/>
  <c r="C118" i="35" s="1"/>
  <c r="O115" i="65"/>
  <c r="C117" i="24" s="1"/>
  <c r="G115" i="65"/>
  <c r="C117" i="29" s="1"/>
  <c r="U114" i="65"/>
  <c r="C116" i="56" s="1"/>
  <c r="M114" i="65"/>
  <c r="C116" i="14" s="1"/>
  <c r="E114" i="65"/>
  <c r="C116" i="43" s="1"/>
  <c r="S113" i="65"/>
  <c r="C115" i="57" s="1"/>
  <c r="K113" i="65"/>
  <c r="C115" i="46" s="1"/>
  <c r="C113" i="65"/>
  <c r="C115" i="10" s="1"/>
  <c r="Q112" i="65"/>
  <c r="C114" i="20" s="1"/>
  <c r="I112" i="65"/>
  <c r="C114" i="35" s="1"/>
  <c r="O111" i="65"/>
  <c r="C113" i="24" s="1"/>
  <c r="G111" i="65"/>
  <c r="C113" i="29" s="1"/>
  <c r="U110" i="65"/>
  <c r="C112" i="56" s="1"/>
  <c r="M110" i="65"/>
  <c r="C112" i="14" s="1"/>
  <c r="E110" i="65"/>
  <c r="C112" i="43" s="1"/>
  <c r="S109" i="65"/>
  <c r="C111" i="57" s="1"/>
  <c r="K109" i="65"/>
  <c r="C111" i="46" s="1"/>
  <c r="C109" i="65"/>
  <c r="C111" i="10" s="1"/>
  <c r="Q108" i="65"/>
  <c r="C110" i="20" s="1"/>
  <c r="I108" i="65"/>
  <c r="C110" i="35" s="1"/>
  <c r="O107" i="65"/>
  <c r="C106" i="24" s="1"/>
  <c r="G107" i="65"/>
  <c r="C106" i="29" s="1"/>
  <c r="U106" i="65"/>
  <c r="C105" i="56" s="1"/>
  <c r="M106" i="65"/>
  <c r="C105" i="14" s="1"/>
  <c r="E106" i="65"/>
  <c r="C105" i="43" s="1"/>
  <c r="S105" i="65"/>
  <c r="C104" i="57" s="1"/>
  <c r="K105" i="65"/>
  <c r="C104" i="46" s="1"/>
  <c r="N158" i="65"/>
  <c r="C160" i="19" s="1"/>
  <c r="J156" i="65"/>
  <c r="C158" i="23" s="1"/>
  <c r="F154" i="65"/>
  <c r="C156" i="44" s="1"/>
  <c r="B152" i="65"/>
  <c r="C154" i="21" s="1"/>
  <c r="T145" i="65"/>
  <c r="C147" i="58" s="1"/>
  <c r="P143" i="65"/>
  <c r="C145" i="18" s="1"/>
  <c r="L141" i="65"/>
  <c r="C143" i="47" s="1"/>
  <c r="H139" i="65"/>
  <c r="C141" i="45" s="1"/>
  <c r="D137" i="65"/>
  <c r="C139" i="13" s="1"/>
  <c r="B129" i="65"/>
  <c r="C131" i="21" s="1"/>
  <c r="P128" i="65"/>
  <c r="C130" i="18" s="1"/>
  <c r="H128" i="65"/>
  <c r="C130" i="45" s="1"/>
  <c r="N127" i="65"/>
  <c r="C129" i="19" s="1"/>
  <c r="F127" i="65"/>
  <c r="C129" i="44" s="1"/>
  <c r="T126" i="65"/>
  <c r="C128" i="58" s="1"/>
  <c r="L126" i="65"/>
  <c r="C128" i="47" s="1"/>
  <c r="D126" i="65"/>
  <c r="C128" i="13" s="1"/>
  <c r="R125" i="65"/>
  <c r="C127" i="17" s="1"/>
  <c r="J125" i="65"/>
  <c r="C127" i="23" s="1"/>
  <c r="B125" i="65"/>
  <c r="C127" i="21" s="1"/>
  <c r="P124" i="65"/>
  <c r="C126" i="18" s="1"/>
  <c r="H124" i="65"/>
  <c r="C126" i="45" s="1"/>
  <c r="N123" i="65"/>
  <c r="C125" i="19" s="1"/>
  <c r="F123" i="65"/>
  <c r="C125" i="44" s="1"/>
  <c r="T122" i="65"/>
  <c r="C124" i="58" s="1"/>
  <c r="L122" i="65"/>
  <c r="C124" i="47" s="1"/>
  <c r="D122" i="65"/>
  <c r="C124" i="13" s="1"/>
  <c r="R121" i="65"/>
  <c r="C123" i="17" s="1"/>
  <c r="J121" i="65"/>
  <c r="C123" i="23" s="1"/>
  <c r="B121" i="65"/>
  <c r="C123" i="21" s="1"/>
  <c r="P120" i="65"/>
  <c r="C122" i="18" s="1"/>
  <c r="H120" i="65"/>
  <c r="C122" i="45" s="1"/>
  <c r="N119" i="65"/>
  <c r="C121" i="19" s="1"/>
  <c r="F119" i="65"/>
  <c r="C121" i="44" s="1"/>
  <c r="T118" i="65"/>
  <c r="C120" i="58" s="1"/>
  <c r="L118" i="65"/>
  <c r="C120" i="47" s="1"/>
  <c r="D118" i="65"/>
  <c r="C120" i="13" s="1"/>
  <c r="R117" i="65"/>
  <c r="C119" i="17" s="1"/>
  <c r="J117" i="65"/>
  <c r="C119" i="23" s="1"/>
  <c r="B117" i="65"/>
  <c r="C119" i="21" s="1"/>
  <c r="P116" i="65"/>
  <c r="C118" i="18" s="1"/>
  <c r="H116" i="65"/>
  <c r="C118" i="45" s="1"/>
  <c r="N115" i="65"/>
  <c r="C117" i="19" s="1"/>
  <c r="F115" i="65"/>
  <c r="C117" i="44" s="1"/>
  <c r="T114" i="65"/>
  <c r="C116" i="58" s="1"/>
  <c r="L114" i="65"/>
  <c r="C116" i="47" s="1"/>
  <c r="D114" i="65"/>
  <c r="C116" i="13" s="1"/>
  <c r="R113" i="65"/>
  <c r="C115" i="17" s="1"/>
  <c r="J113" i="65"/>
  <c r="C115" i="23" s="1"/>
  <c r="B113" i="65"/>
  <c r="C115" i="21" s="1"/>
  <c r="P112" i="65"/>
  <c r="C114" i="18" s="1"/>
  <c r="H112" i="65"/>
  <c r="C114" i="45" s="1"/>
  <c r="N111" i="65"/>
  <c r="C113" i="19" s="1"/>
  <c r="F111" i="65"/>
  <c r="C113" i="44" s="1"/>
  <c r="T110" i="65"/>
  <c r="C112" i="58" s="1"/>
  <c r="L110" i="65"/>
  <c r="C112" i="47" s="1"/>
  <c r="D110" i="65"/>
  <c r="C112" i="13" s="1"/>
  <c r="R109" i="65"/>
  <c r="C111" i="17" s="1"/>
  <c r="J109" i="65"/>
  <c r="C111" i="23" s="1"/>
  <c r="B109" i="65"/>
  <c r="C111" i="21" s="1"/>
  <c r="P108" i="65"/>
  <c r="C110" i="18" s="1"/>
  <c r="H108" i="65"/>
  <c r="C110" i="45" s="1"/>
  <c r="N107" i="65"/>
  <c r="C106" i="19" s="1"/>
  <c r="F107" i="65"/>
  <c r="C106" i="44" s="1"/>
  <c r="T106" i="65"/>
  <c r="C105" i="58" s="1"/>
  <c r="L106" i="65"/>
  <c r="C105" i="47" s="1"/>
  <c r="D106" i="65"/>
  <c r="C105" i="13" s="1"/>
  <c r="R105" i="65"/>
  <c r="C104" i="17" s="1"/>
  <c r="J105" i="65"/>
  <c r="C104" i="23" s="1"/>
  <c r="B105" i="65"/>
  <c r="C104" i="21" s="1"/>
  <c r="P104" i="65"/>
  <c r="C103" i="18" s="1"/>
  <c r="F158" i="65"/>
  <c r="C160" i="44" s="1"/>
  <c r="B156" i="65"/>
  <c r="C158" i="21" s="1"/>
  <c r="T149" i="65"/>
  <c r="C151" i="58" s="1"/>
  <c r="P147" i="65"/>
  <c r="C149" i="18" s="1"/>
  <c r="L145" i="65"/>
  <c r="C147" i="47" s="1"/>
  <c r="H143" i="65"/>
  <c r="C145" i="45" s="1"/>
  <c r="D141" i="65"/>
  <c r="C143" i="13" s="1"/>
  <c r="R132" i="65"/>
  <c r="C134" i="17" s="1"/>
  <c r="N130" i="65"/>
  <c r="C132" i="19" s="1"/>
  <c r="O128" i="65"/>
  <c r="C130" i="24" s="1"/>
  <c r="G128" i="65"/>
  <c r="C130" i="29" s="1"/>
  <c r="U127" i="65"/>
  <c r="C129" i="56" s="1"/>
  <c r="M127" i="65"/>
  <c r="C129" i="14" s="1"/>
  <c r="E127" i="65"/>
  <c r="C129" i="43" s="1"/>
  <c r="S126" i="65"/>
  <c r="C128" i="57" s="1"/>
  <c r="K126" i="65"/>
  <c r="C128" i="46" s="1"/>
  <c r="C126" i="65"/>
  <c r="C128" i="10" s="1"/>
  <c r="Q125" i="65"/>
  <c r="C127" i="20" s="1"/>
  <c r="I125" i="65"/>
  <c r="C127" i="35" s="1"/>
  <c r="O124" i="65"/>
  <c r="C126" i="24" s="1"/>
  <c r="G124" i="65"/>
  <c r="C126" i="29" s="1"/>
  <c r="U123" i="65"/>
  <c r="C125" i="56" s="1"/>
  <c r="M123" i="65"/>
  <c r="C125" i="14" s="1"/>
  <c r="E123" i="65"/>
  <c r="C125" i="43" s="1"/>
  <c r="S122" i="65"/>
  <c r="C124" i="57" s="1"/>
  <c r="K122" i="65"/>
  <c r="C124" i="46" s="1"/>
  <c r="C122" i="65"/>
  <c r="C124" i="10" s="1"/>
  <c r="Q121" i="65"/>
  <c r="C123" i="20" s="1"/>
  <c r="I121" i="65"/>
  <c r="C123" i="35" s="1"/>
  <c r="O120" i="65"/>
  <c r="C122" i="24" s="1"/>
  <c r="G120" i="65"/>
  <c r="C122" i="29" s="1"/>
  <c r="U119" i="65"/>
  <c r="C121" i="56" s="1"/>
  <c r="M119" i="65"/>
  <c r="C121" i="14" s="1"/>
  <c r="E119" i="65"/>
  <c r="C121" i="43" s="1"/>
  <c r="S118" i="65"/>
  <c r="C120" i="57" s="1"/>
  <c r="K118" i="65"/>
  <c r="C120" i="46" s="1"/>
  <c r="C118" i="65"/>
  <c r="C120" i="10" s="1"/>
  <c r="Q117" i="65"/>
  <c r="C119" i="20" s="1"/>
  <c r="I117" i="65"/>
  <c r="C119" i="35" s="1"/>
  <c r="O116" i="65"/>
  <c r="C118" i="24" s="1"/>
  <c r="G116" i="65"/>
  <c r="C118" i="29" s="1"/>
  <c r="U115" i="65"/>
  <c r="C117" i="56" s="1"/>
  <c r="M115" i="65"/>
  <c r="C117" i="14" s="1"/>
  <c r="E115" i="65"/>
  <c r="C117" i="43" s="1"/>
  <c r="S114" i="65"/>
  <c r="C116" i="57" s="1"/>
  <c r="K114" i="65"/>
  <c r="C116" i="46" s="1"/>
  <c r="C114" i="65"/>
  <c r="C116" i="10" s="1"/>
  <c r="Q113" i="65"/>
  <c r="C115" i="20" s="1"/>
  <c r="I113" i="65"/>
  <c r="C115" i="35" s="1"/>
  <c r="O112" i="65"/>
  <c r="C114" i="24" s="1"/>
  <c r="G112" i="65"/>
  <c r="C114" i="29" s="1"/>
  <c r="U111" i="65"/>
  <c r="C113" i="56" s="1"/>
  <c r="M111" i="65"/>
  <c r="C113" i="14" s="1"/>
  <c r="E111" i="65"/>
  <c r="C113" i="43" s="1"/>
  <c r="S110" i="65"/>
  <c r="C112" i="57" s="1"/>
  <c r="K110" i="65"/>
  <c r="C112" i="46" s="1"/>
  <c r="C110" i="65"/>
  <c r="C112" i="10" s="1"/>
  <c r="Q109" i="65"/>
  <c r="C111" i="20" s="1"/>
  <c r="I109" i="65"/>
  <c r="C111" i="35" s="1"/>
  <c r="O108" i="65"/>
  <c r="C110" i="24" s="1"/>
  <c r="G108" i="65"/>
  <c r="C110" i="29" s="1"/>
  <c r="U107" i="65"/>
  <c r="C106" i="56" s="1"/>
  <c r="M107" i="65"/>
  <c r="C106" i="14" s="1"/>
  <c r="E107" i="65"/>
  <c r="C106" i="43" s="1"/>
  <c r="S106" i="65"/>
  <c r="C105" i="57" s="1"/>
  <c r="K106" i="65"/>
  <c r="C105" i="46" s="1"/>
  <c r="C106" i="65"/>
  <c r="C105" i="10" s="1"/>
  <c r="Q105" i="65"/>
  <c r="C104" i="20" s="1"/>
  <c r="I105" i="65"/>
  <c r="C104" i="35" s="1"/>
  <c r="O104" i="65"/>
  <c r="C103" i="24" s="1"/>
  <c r="G104" i="65"/>
  <c r="C103" i="29" s="1"/>
  <c r="U103" i="65"/>
  <c r="C102" i="56" s="1"/>
  <c r="M103" i="65"/>
  <c r="C102" i="14" s="1"/>
  <c r="E103" i="65"/>
  <c r="C102" i="43" s="1"/>
  <c r="T157" i="65"/>
  <c r="C159" i="58" s="1"/>
  <c r="P155" i="65"/>
  <c r="C157" i="18" s="1"/>
  <c r="L153" i="65"/>
  <c r="C155" i="47" s="1"/>
  <c r="H151" i="65"/>
  <c r="C153" i="45" s="1"/>
  <c r="D149" i="65"/>
  <c r="C151" i="13" s="1"/>
  <c r="R140" i="65"/>
  <c r="C142" i="17" s="1"/>
  <c r="N138" i="65"/>
  <c r="C140" i="19" s="1"/>
  <c r="J136" i="65"/>
  <c r="C138" i="23" s="1"/>
  <c r="F134" i="65"/>
  <c r="C136" i="44" s="1"/>
  <c r="B132" i="65"/>
  <c r="C134" i="21" s="1"/>
  <c r="U128" i="65"/>
  <c r="C130" i="56" s="1"/>
  <c r="M128" i="65"/>
  <c r="C130" i="14" s="1"/>
  <c r="E128" i="65"/>
  <c r="C130" i="43" s="1"/>
  <c r="S127" i="65"/>
  <c r="C129" i="57" s="1"/>
  <c r="K127" i="65"/>
  <c r="C129" i="46" s="1"/>
  <c r="C127" i="65"/>
  <c r="C129" i="10" s="1"/>
  <c r="Q126" i="65"/>
  <c r="C128" i="20" s="1"/>
  <c r="I126" i="65"/>
  <c r="C128" i="35" s="1"/>
  <c r="O125" i="65"/>
  <c r="C127" i="24" s="1"/>
  <c r="G125" i="65"/>
  <c r="C127" i="29" s="1"/>
  <c r="U124" i="65"/>
  <c r="C126" i="56" s="1"/>
  <c r="M124" i="65"/>
  <c r="C126" i="14" s="1"/>
  <c r="E124" i="65"/>
  <c r="C126" i="43" s="1"/>
  <c r="S123" i="65"/>
  <c r="C125" i="57" s="1"/>
  <c r="K123" i="65"/>
  <c r="C125" i="46" s="1"/>
  <c r="C123" i="65"/>
  <c r="C125" i="10" s="1"/>
  <c r="Q122" i="65"/>
  <c r="C124" i="20" s="1"/>
  <c r="I122" i="65"/>
  <c r="C124" i="35" s="1"/>
  <c r="O121" i="65"/>
  <c r="C123" i="24" s="1"/>
  <c r="G121" i="65"/>
  <c r="C123" i="29" s="1"/>
  <c r="U120" i="65"/>
  <c r="C122" i="56" s="1"/>
  <c r="M120" i="65"/>
  <c r="C122" i="14" s="1"/>
  <c r="E120" i="65"/>
  <c r="C122" i="43" s="1"/>
  <c r="S119" i="65"/>
  <c r="C121" i="57" s="1"/>
  <c r="K119" i="65"/>
  <c r="C121" i="46" s="1"/>
  <c r="C119" i="65"/>
  <c r="C121" i="10" s="1"/>
  <c r="Q118" i="65"/>
  <c r="C120" i="20" s="1"/>
  <c r="I118" i="65"/>
  <c r="C120" i="35" s="1"/>
  <c r="O117" i="65"/>
  <c r="C119" i="24" s="1"/>
  <c r="G117" i="65"/>
  <c r="C119" i="29" s="1"/>
  <c r="U116" i="65"/>
  <c r="C118" i="56" s="1"/>
  <c r="M116" i="65"/>
  <c r="C118" i="14" s="1"/>
  <c r="E116" i="65"/>
  <c r="C118" i="43" s="1"/>
  <c r="S115" i="65"/>
  <c r="C117" i="57" s="1"/>
  <c r="K115" i="65"/>
  <c r="C117" i="46" s="1"/>
  <c r="C115" i="65"/>
  <c r="C117" i="10" s="1"/>
  <c r="Q114" i="65"/>
  <c r="C116" i="20" s="1"/>
  <c r="I114" i="65"/>
  <c r="C116" i="35" s="1"/>
  <c r="O113" i="65"/>
  <c r="C115" i="24" s="1"/>
  <c r="G113" i="65"/>
  <c r="C115" i="29" s="1"/>
  <c r="U112" i="65"/>
  <c r="C114" i="56" s="1"/>
  <c r="M112" i="65"/>
  <c r="C114" i="14" s="1"/>
  <c r="E112" i="65"/>
  <c r="C114" i="43" s="1"/>
  <c r="S111" i="65"/>
  <c r="C113" i="57" s="1"/>
  <c r="K111" i="65"/>
  <c r="C113" i="46" s="1"/>
  <c r="C111" i="65"/>
  <c r="C113" i="10" s="1"/>
  <c r="Q110" i="65"/>
  <c r="C112" i="20" s="1"/>
  <c r="I110" i="65"/>
  <c r="C112" i="35" s="1"/>
  <c r="O109" i="65"/>
  <c r="C111" i="24" s="1"/>
  <c r="G109" i="65"/>
  <c r="C111" i="29" s="1"/>
  <c r="U108" i="65"/>
  <c r="C110" i="56" s="1"/>
  <c r="M108" i="65"/>
  <c r="C110" i="14" s="1"/>
  <c r="E108" i="65"/>
  <c r="C110" i="43" s="1"/>
  <c r="S107" i="65"/>
  <c r="C106" i="57" s="1"/>
  <c r="K107" i="65"/>
  <c r="C106" i="46" s="1"/>
  <c r="C107" i="65"/>
  <c r="C106" i="10" s="1"/>
  <c r="Q106" i="65"/>
  <c r="C105" i="20" s="1"/>
  <c r="I106" i="65"/>
  <c r="C105" i="35" s="1"/>
  <c r="O105" i="65"/>
  <c r="C104" i="24" s="1"/>
  <c r="G105" i="65"/>
  <c r="C104" i="29" s="1"/>
  <c r="U104" i="65"/>
  <c r="C103" i="56" s="1"/>
  <c r="M104" i="65"/>
  <c r="C103" i="14" s="1"/>
  <c r="N134" i="65"/>
  <c r="C136" i="19" s="1"/>
  <c r="R122" i="65"/>
  <c r="C124" i="17" s="1"/>
  <c r="N120" i="65"/>
  <c r="C122" i="19" s="1"/>
  <c r="J118" i="65"/>
  <c r="C120" i="23" s="1"/>
  <c r="F116" i="65"/>
  <c r="C118" i="44" s="1"/>
  <c r="B114" i="65"/>
  <c r="C116" i="21" s="1"/>
  <c r="T107" i="65"/>
  <c r="C106" i="58" s="1"/>
  <c r="P105" i="65"/>
  <c r="C104" i="18" s="1"/>
  <c r="H104" i="65"/>
  <c r="C103" i="45" s="1"/>
  <c r="N103" i="65"/>
  <c r="C102" i="19" s="1"/>
  <c r="L102" i="65"/>
  <c r="C101" i="47" s="1"/>
  <c r="C102" i="65"/>
  <c r="C101" i="10" s="1"/>
  <c r="Q101" i="65"/>
  <c r="C100" i="20" s="1"/>
  <c r="I101" i="65"/>
  <c r="C100" i="35" s="1"/>
  <c r="O100" i="65"/>
  <c r="C99" i="24" s="1"/>
  <c r="G100" i="65"/>
  <c r="C99" i="29" s="1"/>
  <c r="U99" i="65"/>
  <c r="C98" i="56" s="1"/>
  <c r="M99" i="65"/>
  <c r="C98" i="14" s="1"/>
  <c r="E99" i="65"/>
  <c r="C98" i="43" s="1"/>
  <c r="S98" i="65"/>
  <c r="C97" i="57" s="1"/>
  <c r="K98" i="65"/>
  <c r="C97" i="46" s="1"/>
  <c r="C98" i="65"/>
  <c r="C97" i="10" s="1"/>
  <c r="Q97" i="65"/>
  <c r="C96" i="20" s="1"/>
  <c r="I97" i="65"/>
  <c r="C96" i="35" s="1"/>
  <c r="O96" i="65"/>
  <c r="C95" i="24" s="1"/>
  <c r="G96" i="65"/>
  <c r="C95" i="29" s="1"/>
  <c r="U95" i="65"/>
  <c r="C94" i="56" s="1"/>
  <c r="M95" i="65"/>
  <c r="C94" i="14" s="1"/>
  <c r="E95" i="65"/>
  <c r="C94" i="43" s="1"/>
  <c r="S94" i="65"/>
  <c r="C93" i="57" s="1"/>
  <c r="K94" i="65"/>
  <c r="C93" i="46" s="1"/>
  <c r="C94" i="65"/>
  <c r="C93" i="10" s="1"/>
  <c r="Q93" i="65"/>
  <c r="C92" i="20" s="1"/>
  <c r="I93" i="65"/>
  <c r="C92" i="35" s="1"/>
  <c r="O92" i="65"/>
  <c r="C91" i="24" s="1"/>
  <c r="G92" i="65"/>
  <c r="C91" i="29" s="1"/>
  <c r="U91" i="65"/>
  <c r="C90" i="56" s="1"/>
  <c r="M91" i="65"/>
  <c r="C90" i="14" s="1"/>
  <c r="E91" i="65"/>
  <c r="C90" i="43" s="1"/>
  <c r="S90" i="65"/>
  <c r="C89" i="57" s="1"/>
  <c r="K90" i="65"/>
  <c r="C89" i="46" s="1"/>
  <c r="C90" i="65"/>
  <c r="C89" i="10" s="1"/>
  <c r="Q89" i="65"/>
  <c r="C88" i="20" s="1"/>
  <c r="I89" i="65"/>
  <c r="C88" i="35" s="1"/>
  <c r="O88" i="65"/>
  <c r="C87" i="24" s="1"/>
  <c r="G88" i="65"/>
  <c r="C87" i="29" s="1"/>
  <c r="U87" i="65"/>
  <c r="C86" i="56" s="1"/>
  <c r="M87" i="65"/>
  <c r="C86" i="14" s="1"/>
  <c r="E87" i="65"/>
  <c r="C86" i="43" s="1"/>
  <c r="S86" i="65"/>
  <c r="C85" i="57" s="1"/>
  <c r="K86" i="65"/>
  <c r="C85" i="46" s="1"/>
  <c r="C86" i="65"/>
  <c r="C85" i="10" s="1"/>
  <c r="Q85" i="65"/>
  <c r="C84" i="20" s="1"/>
  <c r="I85" i="65"/>
  <c r="C84" i="35" s="1"/>
  <c r="O84" i="65"/>
  <c r="C83" i="24" s="1"/>
  <c r="G84" i="65"/>
  <c r="C83" i="29" s="1"/>
  <c r="U83" i="65"/>
  <c r="C82" i="56" s="1"/>
  <c r="M83" i="65"/>
  <c r="C82" i="14" s="1"/>
  <c r="E83" i="65"/>
  <c r="C82" i="43" s="1"/>
  <c r="S82" i="65"/>
  <c r="C81" i="57" s="1"/>
  <c r="K82" i="65"/>
  <c r="C81" i="46" s="1"/>
  <c r="C82" i="65"/>
  <c r="C81" i="10" s="1"/>
  <c r="Q81" i="65"/>
  <c r="C80" i="20" s="1"/>
  <c r="I81" i="65"/>
  <c r="C80" i="35" s="1"/>
  <c r="O80" i="65"/>
  <c r="C79" i="24" s="1"/>
  <c r="G80" i="65"/>
  <c r="C79" i="29" s="1"/>
  <c r="U79" i="65"/>
  <c r="C78" i="56" s="1"/>
  <c r="M79" i="65"/>
  <c r="C78" i="14" s="1"/>
  <c r="E79" i="65"/>
  <c r="C78" i="43" s="1"/>
  <c r="S78" i="65"/>
  <c r="C77" i="57" s="1"/>
  <c r="K78" i="65"/>
  <c r="C77" i="46" s="1"/>
  <c r="C78" i="65"/>
  <c r="C77" i="10" s="1"/>
  <c r="Q77" i="65"/>
  <c r="C76" i="20" s="1"/>
  <c r="P151" i="65"/>
  <c r="C153" i="18" s="1"/>
  <c r="R126" i="65"/>
  <c r="C128" i="17" s="1"/>
  <c r="N124" i="65"/>
  <c r="C126" i="19" s="1"/>
  <c r="J122" i="65"/>
  <c r="C124" i="23" s="1"/>
  <c r="F120" i="65"/>
  <c r="C122" i="44" s="1"/>
  <c r="B118" i="65"/>
  <c r="C120" i="21" s="1"/>
  <c r="T111" i="65"/>
  <c r="C113" i="58" s="1"/>
  <c r="P109" i="65"/>
  <c r="C111" i="18" s="1"/>
  <c r="L107" i="65"/>
  <c r="C106" i="47" s="1"/>
  <c r="H105" i="65"/>
  <c r="C104" i="45" s="1"/>
  <c r="F104" i="65"/>
  <c r="C103" i="44" s="1"/>
  <c r="L103" i="65"/>
  <c r="C102" i="47" s="1"/>
  <c r="U102" i="65"/>
  <c r="C101" i="56" s="1"/>
  <c r="K102" i="65"/>
  <c r="C101" i="46" s="1"/>
  <c r="B102" i="65"/>
  <c r="C101" i="21" s="1"/>
  <c r="P101" i="65"/>
  <c r="C100" i="18" s="1"/>
  <c r="H101" i="65"/>
  <c r="C100" i="45" s="1"/>
  <c r="N100" i="65"/>
  <c r="C99" i="19" s="1"/>
  <c r="F100" i="65"/>
  <c r="C99" i="44" s="1"/>
  <c r="T99" i="65"/>
  <c r="C98" i="58" s="1"/>
  <c r="L99" i="65"/>
  <c r="C98" i="47" s="1"/>
  <c r="D99" i="65"/>
  <c r="C98" i="13" s="1"/>
  <c r="R98" i="65"/>
  <c r="C97" i="17" s="1"/>
  <c r="J98" i="65"/>
  <c r="C97" i="23" s="1"/>
  <c r="B98" i="65"/>
  <c r="C97" i="21" s="1"/>
  <c r="P97" i="65"/>
  <c r="C96" i="18" s="1"/>
  <c r="H97" i="65"/>
  <c r="C96" i="45" s="1"/>
  <c r="N96" i="65"/>
  <c r="C95" i="19" s="1"/>
  <c r="F96" i="65"/>
  <c r="C95" i="44" s="1"/>
  <c r="T95" i="65"/>
  <c r="C94" i="58" s="1"/>
  <c r="L95" i="65"/>
  <c r="C94" i="47" s="1"/>
  <c r="D95" i="65"/>
  <c r="C94" i="13" s="1"/>
  <c r="R94" i="65"/>
  <c r="C93" i="17" s="1"/>
  <c r="J94" i="65"/>
  <c r="C93" i="23" s="1"/>
  <c r="B94" i="65"/>
  <c r="C93" i="21" s="1"/>
  <c r="P93" i="65"/>
  <c r="C92" i="18" s="1"/>
  <c r="H93" i="65"/>
  <c r="C92" i="45" s="1"/>
  <c r="N92" i="65"/>
  <c r="C91" i="19" s="1"/>
  <c r="F92" i="65"/>
  <c r="C91" i="44" s="1"/>
  <c r="T91" i="65"/>
  <c r="C90" i="58" s="1"/>
  <c r="L91" i="65"/>
  <c r="C90" i="47" s="1"/>
  <c r="D91" i="65"/>
  <c r="C90" i="13" s="1"/>
  <c r="R90" i="65"/>
  <c r="C89" i="17" s="1"/>
  <c r="J90" i="65"/>
  <c r="C89" i="23" s="1"/>
  <c r="B90" i="65"/>
  <c r="C89" i="21" s="1"/>
  <c r="P89" i="65"/>
  <c r="C88" i="18" s="1"/>
  <c r="H89" i="65"/>
  <c r="C88" i="45" s="1"/>
  <c r="N88" i="65"/>
  <c r="C87" i="19" s="1"/>
  <c r="F88" i="65"/>
  <c r="C87" i="44" s="1"/>
  <c r="T87" i="65"/>
  <c r="C86" i="58" s="1"/>
  <c r="L87" i="65"/>
  <c r="C86" i="47" s="1"/>
  <c r="D87" i="65"/>
  <c r="C86" i="13" s="1"/>
  <c r="R86" i="65"/>
  <c r="C85" i="17" s="1"/>
  <c r="J86" i="65"/>
  <c r="C85" i="23" s="1"/>
  <c r="B86" i="65"/>
  <c r="C85" i="21" s="1"/>
  <c r="P85" i="65"/>
  <c r="C84" i="18" s="1"/>
  <c r="H85" i="65"/>
  <c r="C84" i="45" s="1"/>
  <c r="N84" i="65"/>
  <c r="C83" i="19" s="1"/>
  <c r="F84" i="65"/>
  <c r="C83" i="44" s="1"/>
  <c r="T83" i="65"/>
  <c r="C82" i="58" s="1"/>
  <c r="L83" i="65"/>
  <c r="C82" i="47" s="1"/>
  <c r="D83" i="65"/>
  <c r="C82" i="13" s="1"/>
  <c r="R82" i="65"/>
  <c r="C81" i="17" s="1"/>
  <c r="J82" i="65"/>
  <c r="C81" i="23" s="1"/>
  <c r="B82" i="65"/>
  <c r="C81" i="21" s="1"/>
  <c r="P81" i="65"/>
  <c r="C80" i="18" s="1"/>
  <c r="H81" i="65"/>
  <c r="C80" i="45" s="1"/>
  <c r="N80" i="65"/>
  <c r="C79" i="19" s="1"/>
  <c r="F80" i="65"/>
  <c r="C79" i="44" s="1"/>
  <c r="T79" i="65"/>
  <c r="C78" i="58" s="1"/>
  <c r="L79" i="65"/>
  <c r="C78" i="47" s="1"/>
  <c r="D79" i="65"/>
  <c r="C78" i="13" s="1"/>
  <c r="R78" i="65"/>
  <c r="C77" i="17" s="1"/>
  <c r="J78" i="65"/>
  <c r="C77" i="23" s="1"/>
  <c r="B78" i="65"/>
  <c r="C77" i="21" s="1"/>
  <c r="P77" i="65"/>
  <c r="C76" i="18" s="1"/>
  <c r="H77" i="65"/>
  <c r="C76" i="45" s="1"/>
  <c r="D145" i="65"/>
  <c r="C147" i="13" s="1"/>
  <c r="N128" i="65"/>
  <c r="C130" i="19" s="1"/>
  <c r="J126" i="65"/>
  <c r="C128" i="23" s="1"/>
  <c r="F124" i="65"/>
  <c r="C126" i="44" s="1"/>
  <c r="B122" i="65"/>
  <c r="C124" i="21" s="1"/>
  <c r="T115" i="65"/>
  <c r="C117" i="58" s="1"/>
  <c r="P113" i="65"/>
  <c r="C115" i="18" s="1"/>
  <c r="L111" i="65"/>
  <c r="C113" i="47" s="1"/>
  <c r="H109" i="65"/>
  <c r="C111" i="45" s="1"/>
  <c r="D107" i="65"/>
  <c r="C106" i="13" s="1"/>
  <c r="C105" i="65"/>
  <c r="C104" i="10" s="1"/>
  <c r="E104" i="65"/>
  <c r="C103" i="43" s="1"/>
  <c r="K103" i="65"/>
  <c r="C102" i="46" s="1"/>
  <c r="T102" i="65"/>
  <c r="C101" i="58" s="1"/>
  <c r="J102" i="65"/>
  <c r="C101" i="23" s="1"/>
  <c r="O101" i="65"/>
  <c r="C100" i="24" s="1"/>
  <c r="G101" i="65"/>
  <c r="C100" i="29" s="1"/>
  <c r="U100" i="65"/>
  <c r="C99" i="56" s="1"/>
  <c r="M100" i="65"/>
  <c r="C99" i="14" s="1"/>
  <c r="E100" i="65"/>
  <c r="C99" i="43" s="1"/>
  <c r="S99" i="65"/>
  <c r="C98" i="57" s="1"/>
  <c r="K99" i="65"/>
  <c r="C98" i="46" s="1"/>
  <c r="C99" i="65"/>
  <c r="C98" i="10" s="1"/>
  <c r="Q98" i="65"/>
  <c r="C97" i="20" s="1"/>
  <c r="I98" i="65"/>
  <c r="C97" i="35" s="1"/>
  <c r="O97" i="65"/>
  <c r="C96" i="24" s="1"/>
  <c r="G97" i="65"/>
  <c r="C96" i="29" s="1"/>
  <c r="U96" i="65"/>
  <c r="C95" i="56" s="1"/>
  <c r="M96" i="65"/>
  <c r="C95" i="14" s="1"/>
  <c r="E96" i="65"/>
  <c r="C95" i="43" s="1"/>
  <c r="S95" i="65"/>
  <c r="C94" i="57" s="1"/>
  <c r="K95" i="65"/>
  <c r="C94" i="46" s="1"/>
  <c r="C95" i="65"/>
  <c r="C94" i="10" s="1"/>
  <c r="Q94" i="65"/>
  <c r="C93" i="20" s="1"/>
  <c r="I94" i="65"/>
  <c r="C93" i="35" s="1"/>
  <c r="O93" i="65"/>
  <c r="C92" i="24" s="1"/>
  <c r="G93" i="65"/>
  <c r="C92" i="29" s="1"/>
  <c r="U92" i="65"/>
  <c r="C91" i="56" s="1"/>
  <c r="M92" i="65"/>
  <c r="C91" i="14" s="1"/>
  <c r="E92" i="65"/>
  <c r="C91" i="43" s="1"/>
  <c r="S91" i="65"/>
  <c r="C90" i="57" s="1"/>
  <c r="K91" i="65"/>
  <c r="C90" i="46" s="1"/>
  <c r="C91" i="65"/>
  <c r="C90" i="10" s="1"/>
  <c r="Q90" i="65"/>
  <c r="C89" i="20" s="1"/>
  <c r="I90" i="65"/>
  <c r="C89" i="35" s="1"/>
  <c r="O89" i="65"/>
  <c r="C88" i="24" s="1"/>
  <c r="G89" i="65"/>
  <c r="C88" i="29" s="1"/>
  <c r="U88" i="65"/>
  <c r="C87" i="56" s="1"/>
  <c r="M88" i="65"/>
  <c r="C87" i="14" s="1"/>
  <c r="E88" i="65"/>
  <c r="C87" i="43" s="1"/>
  <c r="S87" i="65"/>
  <c r="C86" i="57" s="1"/>
  <c r="K87" i="65"/>
  <c r="C86" i="46" s="1"/>
  <c r="C87" i="65"/>
  <c r="C86" i="10" s="1"/>
  <c r="Q86" i="65"/>
  <c r="C85" i="20" s="1"/>
  <c r="I86" i="65"/>
  <c r="C85" i="35" s="1"/>
  <c r="O85" i="65"/>
  <c r="C84" i="24" s="1"/>
  <c r="G85" i="65"/>
  <c r="C84" i="29" s="1"/>
  <c r="U84" i="65"/>
  <c r="C83" i="56" s="1"/>
  <c r="M84" i="65"/>
  <c r="C83" i="14" s="1"/>
  <c r="E84" i="65"/>
  <c r="C83" i="43" s="1"/>
  <c r="S83" i="65"/>
  <c r="C82" i="57" s="1"/>
  <c r="K83" i="65"/>
  <c r="C82" i="46" s="1"/>
  <c r="C83" i="65"/>
  <c r="C82" i="10" s="1"/>
  <c r="Q82" i="65"/>
  <c r="C81" i="20" s="1"/>
  <c r="I82" i="65"/>
  <c r="C81" i="35" s="1"/>
  <c r="O81" i="65"/>
  <c r="C80" i="24" s="1"/>
  <c r="G81" i="65"/>
  <c r="C80" i="29" s="1"/>
  <c r="U80" i="65"/>
  <c r="C79" i="56" s="1"/>
  <c r="M80" i="65"/>
  <c r="C79" i="14" s="1"/>
  <c r="E80" i="65"/>
  <c r="C79" i="43" s="1"/>
  <c r="S79" i="65"/>
  <c r="C78" i="57" s="1"/>
  <c r="K79" i="65"/>
  <c r="C78" i="46" s="1"/>
  <c r="C79" i="65"/>
  <c r="C78" i="10" s="1"/>
  <c r="Q78" i="65"/>
  <c r="C77" i="20" s="1"/>
  <c r="I78" i="65"/>
  <c r="C77" i="35" s="1"/>
  <c r="O77" i="65"/>
  <c r="C76" i="24" s="1"/>
  <c r="G77" i="65"/>
  <c r="C76" i="29" s="1"/>
  <c r="U76" i="65"/>
  <c r="C75" i="56" s="1"/>
  <c r="J132" i="65"/>
  <c r="C134" i="23" s="1"/>
  <c r="F128" i="65"/>
  <c r="C130" i="44" s="1"/>
  <c r="B126" i="65"/>
  <c r="C128" i="21" s="1"/>
  <c r="T119" i="65"/>
  <c r="C121" i="58" s="1"/>
  <c r="P117" i="65"/>
  <c r="C119" i="18" s="1"/>
  <c r="L115" i="65"/>
  <c r="C117" i="47" s="1"/>
  <c r="H113" i="65"/>
  <c r="C115" i="45" s="1"/>
  <c r="D111" i="65"/>
  <c r="C113" i="13" s="1"/>
  <c r="I103" i="65"/>
  <c r="C102" i="35" s="1"/>
  <c r="S102" i="65"/>
  <c r="C101" i="57" s="1"/>
  <c r="I102" i="65"/>
  <c r="C101" i="35" s="1"/>
  <c r="N101" i="65"/>
  <c r="C100" i="19" s="1"/>
  <c r="F101" i="65"/>
  <c r="C100" i="44" s="1"/>
  <c r="T100" i="65"/>
  <c r="C99" i="58" s="1"/>
  <c r="L100" i="65"/>
  <c r="C99" i="47" s="1"/>
  <c r="D100" i="65"/>
  <c r="C99" i="13" s="1"/>
  <c r="R99" i="65"/>
  <c r="C98" i="17" s="1"/>
  <c r="J99" i="65"/>
  <c r="C98" i="23" s="1"/>
  <c r="B99" i="65"/>
  <c r="C98" i="21" s="1"/>
  <c r="P98" i="65"/>
  <c r="C97" i="18" s="1"/>
  <c r="H98" i="65"/>
  <c r="C97" i="45" s="1"/>
  <c r="N97" i="65"/>
  <c r="C96" i="19" s="1"/>
  <c r="F97" i="65"/>
  <c r="C96" i="44" s="1"/>
  <c r="T96" i="65"/>
  <c r="C95" i="58" s="1"/>
  <c r="L96" i="65"/>
  <c r="C95" i="47" s="1"/>
  <c r="D96" i="65"/>
  <c r="C95" i="13" s="1"/>
  <c r="R95" i="65"/>
  <c r="C94" i="17" s="1"/>
  <c r="J95" i="65"/>
  <c r="C94" i="23" s="1"/>
  <c r="B95" i="65"/>
  <c r="C94" i="21" s="1"/>
  <c r="P94" i="65"/>
  <c r="C93" i="18" s="1"/>
  <c r="H94" i="65"/>
  <c r="C93" i="45" s="1"/>
  <c r="N93" i="65"/>
  <c r="C92" i="19" s="1"/>
  <c r="F93" i="65"/>
  <c r="C92" i="44" s="1"/>
  <c r="T92" i="65"/>
  <c r="C91" i="58" s="1"/>
  <c r="L92" i="65"/>
  <c r="C91" i="47" s="1"/>
  <c r="D92" i="65"/>
  <c r="C91" i="13" s="1"/>
  <c r="R91" i="65"/>
  <c r="C90" i="17" s="1"/>
  <c r="J91" i="65"/>
  <c r="C90" i="23" s="1"/>
  <c r="B91" i="65"/>
  <c r="C90" i="21" s="1"/>
  <c r="P90" i="65"/>
  <c r="C89" i="18" s="1"/>
  <c r="H90" i="65"/>
  <c r="C89" i="45" s="1"/>
  <c r="N89" i="65"/>
  <c r="C88" i="19" s="1"/>
  <c r="F89" i="65"/>
  <c r="C88" i="44" s="1"/>
  <c r="T88" i="65"/>
  <c r="C87" i="58" s="1"/>
  <c r="L88" i="65"/>
  <c r="C87" i="47" s="1"/>
  <c r="D88" i="65"/>
  <c r="C87" i="13" s="1"/>
  <c r="R87" i="65"/>
  <c r="C86" i="17" s="1"/>
  <c r="J87" i="65"/>
  <c r="C86" i="23" s="1"/>
  <c r="B87" i="65"/>
  <c r="C86" i="21" s="1"/>
  <c r="P86" i="65"/>
  <c r="C85" i="18" s="1"/>
  <c r="H86" i="65"/>
  <c r="C85" i="45" s="1"/>
  <c r="N85" i="65"/>
  <c r="C84" i="19" s="1"/>
  <c r="F85" i="65"/>
  <c r="C84" i="44" s="1"/>
  <c r="T84" i="65"/>
  <c r="C83" i="58" s="1"/>
  <c r="L84" i="65"/>
  <c r="C83" i="47" s="1"/>
  <c r="D84" i="65"/>
  <c r="C83" i="13" s="1"/>
  <c r="R83" i="65"/>
  <c r="C82" i="17" s="1"/>
  <c r="J83" i="65"/>
  <c r="C82" i="23" s="1"/>
  <c r="B83" i="65"/>
  <c r="C82" i="21" s="1"/>
  <c r="P82" i="65"/>
  <c r="C81" i="18" s="1"/>
  <c r="H82" i="65"/>
  <c r="C81" i="45" s="1"/>
  <c r="N81" i="65"/>
  <c r="C80" i="19" s="1"/>
  <c r="F81" i="65"/>
  <c r="C80" i="44" s="1"/>
  <c r="T80" i="65"/>
  <c r="C79" i="58" s="1"/>
  <c r="L80" i="65"/>
  <c r="C79" i="47" s="1"/>
  <c r="D80" i="65"/>
  <c r="C79" i="13" s="1"/>
  <c r="R79" i="65"/>
  <c r="C78" i="17" s="1"/>
  <c r="J79" i="65"/>
  <c r="C78" i="23" s="1"/>
  <c r="B79" i="65"/>
  <c r="C78" i="21" s="1"/>
  <c r="P78" i="65"/>
  <c r="C77" i="18" s="1"/>
  <c r="H78" i="65"/>
  <c r="C77" i="45" s="1"/>
  <c r="N77" i="65"/>
  <c r="C76" i="19" s="1"/>
  <c r="F77" i="65"/>
  <c r="C76" i="44" s="1"/>
  <c r="T76" i="65"/>
  <c r="C75" i="58" s="1"/>
  <c r="L149" i="65"/>
  <c r="C151" i="47" s="1"/>
  <c r="T123" i="65"/>
  <c r="C125" i="58" s="1"/>
  <c r="P121" i="65"/>
  <c r="C123" i="18" s="1"/>
  <c r="L119" i="65"/>
  <c r="C121" i="47" s="1"/>
  <c r="H117" i="65"/>
  <c r="C119" i="45" s="1"/>
  <c r="D115" i="65"/>
  <c r="C117" i="13" s="1"/>
  <c r="R106" i="65"/>
  <c r="C105" i="17" s="1"/>
  <c r="G103" i="65"/>
  <c r="C102" i="29" s="1"/>
  <c r="R102" i="65"/>
  <c r="C101" i="17" s="1"/>
  <c r="H102" i="65"/>
  <c r="C101" i="45" s="1"/>
  <c r="U101" i="65"/>
  <c r="C100" i="56" s="1"/>
  <c r="M101" i="65"/>
  <c r="C100" i="14" s="1"/>
  <c r="E101" i="65"/>
  <c r="C100" i="43" s="1"/>
  <c r="S100" i="65"/>
  <c r="C99" i="57" s="1"/>
  <c r="K100" i="65"/>
  <c r="C99" i="46" s="1"/>
  <c r="C100" i="65"/>
  <c r="C99" i="10" s="1"/>
  <c r="Q99" i="65"/>
  <c r="C98" i="20" s="1"/>
  <c r="I99" i="65"/>
  <c r="C98" i="35" s="1"/>
  <c r="O98" i="65"/>
  <c r="C97" i="24" s="1"/>
  <c r="G98" i="65"/>
  <c r="C97" i="29" s="1"/>
  <c r="U97" i="65"/>
  <c r="C96" i="56" s="1"/>
  <c r="M97" i="65"/>
  <c r="C96" i="14" s="1"/>
  <c r="E97" i="65"/>
  <c r="C96" i="43" s="1"/>
  <c r="S96" i="65"/>
  <c r="C95" i="57" s="1"/>
  <c r="K96" i="65"/>
  <c r="C95" i="46" s="1"/>
  <c r="C96" i="65"/>
  <c r="C95" i="10" s="1"/>
  <c r="Q95" i="65"/>
  <c r="C94" i="20" s="1"/>
  <c r="I95" i="65"/>
  <c r="C94" i="35" s="1"/>
  <c r="O94" i="65"/>
  <c r="C93" i="24" s="1"/>
  <c r="G94" i="65"/>
  <c r="C93" i="29" s="1"/>
  <c r="U93" i="65"/>
  <c r="C92" i="56" s="1"/>
  <c r="M93" i="65"/>
  <c r="C92" i="14" s="1"/>
  <c r="E93" i="65"/>
  <c r="C92" i="43" s="1"/>
  <c r="S92" i="65"/>
  <c r="C91" i="57" s="1"/>
  <c r="K92" i="65"/>
  <c r="C91" i="46" s="1"/>
  <c r="C92" i="65"/>
  <c r="C91" i="10" s="1"/>
  <c r="Q91" i="65"/>
  <c r="C90" i="20" s="1"/>
  <c r="I91" i="65"/>
  <c r="C90" i="35" s="1"/>
  <c r="O90" i="65"/>
  <c r="C89" i="24" s="1"/>
  <c r="G90" i="65"/>
  <c r="C89" i="29" s="1"/>
  <c r="U89" i="65"/>
  <c r="C88" i="56" s="1"/>
  <c r="M89" i="65"/>
  <c r="C88" i="14" s="1"/>
  <c r="E89" i="65"/>
  <c r="C88" i="43" s="1"/>
  <c r="S88" i="65"/>
  <c r="C87" i="57" s="1"/>
  <c r="K88" i="65"/>
  <c r="C87" i="46" s="1"/>
  <c r="C88" i="65"/>
  <c r="C87" i="10" s="1"/>
  <c r="Q87" i="65"/>
  <c r="C86" i="20" s="1"/>
  <c r="I87" i="65"/>
  <c r="C86" i="35" s="1"/>
  <c r="O86" i="65"/>
  <c r="C85" i="24" s="1"/>
  <c r="G86" i="65"/>
  <c r="C85" i="29" s="1"/>
  <c r="U85" i="65"/>
  <c r="C84" i="56" s="1"/>
  <c r="M85" i="65"/>
  <c r="C84" i="14" s="1"/>
  <c r="E85" i="65"/>
  <c r="C84" i="43" s="1"/>
  <c r="S84" i="65"/>
  <c r="C83" i="57" s="1"/>
  <c r="K84" i="65"/>
  <c r="C83" i="46" s="1"/>
  <c r="C84" i="65"/>
  <c r="C83" i="10" s="1"/>
  <c r="Q83" i="65"/>
  <c r="C82" i="20" s="1"/>
  <c r="I83" i="65"/>
  <c r="C82" i="35" s="1"/>
  <c r="O82" i="65"/>
  <c r="C81" i="24" s="1"/>
  <c r="G82" i="65"/>
  <c r="C81" i="29" s="1"/>
  <c r="U81" i="65"/>
  <c r="C80" i="56" s="1"/>
  <c r="M81" i="65"/>
  <c r="C80" i="14" s="1"/>
  <c r="E81" i="65"/>
  <c r="C80" i="43" s="1"/>
  <c r="S80" i="65"/>
  <c r="C79" i="57" s="1"/>
  <c r="K80" i="65"/>
  <c r="C79" i="46" s="1"/>
  <c r="C80" i="65"/>
  <c r="C79" i="10" s="1"/>
  <c r="Q79" i="65"/>
  <c r="C78" i="20" s="1"/>
  <c r="I79" i="65"/>
  <c r="C78" i="35" s="1"/>
  <c r="O78" i="65"/>
  <c r="C77" i="24" s="1"/>
  <c r="R136" i="65"/>
  <c r="C138" i="17" s="1"/>
  <c r="T127" i="65"/>
  <c r="C129" i="58" s="1"/>
  <c r="P125" i="65"/>
  <c r="C127" i="18" s="1"/>
  <c r="L123" i="65"/>
  <c r="C125" i="47" s="1"/>
  <c r="H121" i="65"/>
  <c r="C123" i="45" s="1"/>
  <c r="D119" i="65"/>
  <c r="C121" i="13" s="1"/>
  <c r="R110" i="65"/>
  <c r="C112" i="17" s="1"/>
  <c r="N108" i="65"/>
  <c r="C110" i="19" s="1"/>
  <c r="J106" i="65"/>
  <c r="C105" i="23" s="1"/>
  <c r="Q104" i="65"/>
  <c r="C103" i="20" s="1"/>
  <c r="T103" i="65"/>
  <c r="C102" i="58" s="1"/>
  <c r="F103" i="65"/>
  <c r="C102" i="44" s="1"/>
  <c r="Q102" i="65"/>
  <c r="C101" i="20" s="1"/>
  <c r="G102" i="65"/>
  <c r="C101" i="29" s="1"/>
  <c r="T101" i="65"/>
  <c r="C100" i="58" s="1"/>
  <c r="L101" i="65"/>
  <c r="C100" i="47" s="1"/>
  <c r="D101" i="65"/>
  <c r="C100" i="13" s="1"/>
  <c r="R100" i="65"/>
  <c r="C99" i="17" s="1"/>
  <c r="J100" i="65"/>
  <c r="C99" i="23" s="1"/>
  <c r="B100" i="65"/>
  <c r="C99" i="21" s="1"/>
  <c r="P99" i="65"/>
  <c r="C98" i="18" s="1"/>
  <c r="H99" i="65"/>
  <c r="C98" i="45" s="1"/>
  <c r="N98" i="65"/>
  <c r="C97" i="19" s="1"/>
  <c r="F98" i="65"/>
  <c r="C97" i="44" s="1"/>
  <c r="T97" i="65"/>
  <c r="C96" i="58" s="1"/>
  <c r="L97" i="65"/>
  <c r="C96" i="47" s="1"/>
  <c r="D97" i="65"/>
  <c r="C96" i="13" s="1"/>
  <c r="R96" i="65"/>
  <c r="C95" i="17" s="1"/>
  <c r="J96" i="65"/>
  <c r="C95" i="23" s="1"/>
  <c r="B96" i="65"/>
  <c r="C95" i="21" s="1"/>
  <c r="P95" i="65"/>
  <c r="C94" i="18" s="1"/>
  <c r="H95" i="65"/>
  <c r="C94" i="45" s="1"/>
  <c r="N94" i="65"/>
  <c r="C93" i="19" s="1"/>
  <c r="F94" i="65"/>
  <c r="C93" i="44" s="1"/>
  <c r="T93" i="65"/>
  <c r="C92" i="58" s="1"/>
  <c r="L93" i="65"/>
  <c r="C92" i="47" s="1"/>
  <c r="D93" i="65"/>
  <c r="C92" i="13" s="1"/>
  <c r="R92" i="65"/>
  <c r="C91" i="17" s="1"/>
  <c r="J92" i="65"/>
  <c r="C91" i="23" s="1"/>
  <c r="B92" i="65"/>
  <c r="C91" i="21" s="1"/>
  <c r="P91" i="65"/>
  <c r="C90" i="18" s="1"/>
  <c r="H91" i="65"/>
  <c r="C90" i="45" s="1"/>
  <c r="N90" i="65"/>
  <c r="C89" i="19" s="1"/>
  <c r="F90" i="65"/>
  <c r="C89" i="44" s="1"/>
  <c r="T89" i="65"/>
  <c r="C88" i="58" s="1"/>
  <c r="L89" i="65"/>
  <c r="C88" i="47" s="1"/>
  <c r="D89" i="65"/>
  <c r="C88" i="13" s="1"/>
  <c r="R88" i="65"/>
  <c r="C87" i="17" s="1"/>
  <c r="J88" i="65"/>
  <c r="C87" i="23" s="1"/>
  <c r="B88" i="65"/>
  <c r="C87" i="21" s="1"/>
  <c r="P87" i="65"/>
  <c r="C86" i="18" s="1"/>
  <c r="H87" i="65"/>
  <c r="C86" i="45" s="1"/>
  <c r="N86" i="65"/>
  <c r="C85" i="19" s="1"/>
  <c r="F86" i="65"/>
  <c r="C85" i="44" s="1"/>
  <c r="T85" i="65"/>
  <c r="C84" i="58" s="1"/>
  <c r="L85" i="65"/>
  <c r="C84" i="47" s="1"/>
  <c r="D85" i="65"/>
  <c r="C84" i="13" s="1"/>
  <c r="R84" i="65"/>
  <c r="C83" i="17" s="1"/>
  <c r="J84" i="65"/>
  <c r="C83" i="23" s="1"/>
  <c r="B84" i="65"/>
  <c r="C83" i="21" s="1"/>
  <c r="P83" i="65"/>
  <c r="C82" i="18" s="1"/>
  <c r="H83" i="65"/>
  <c r="C82" i="45" s="1"/>
  <c r="N82" i="65"/>
  <c r="C81" i="19" s="1"/>
  <c r="F82" i="65"/>
  <c r="C81" i="44" s="1"/>
  <c r="T81" i="65"/>
  <c r="C80" i="58" s="1"/>
  <c r="L81" i="65"/>
  <c r="C80" i="47" s="1"/>
  <c r="D81" i="65"/>
  <c r="C80" i="13" s="1"/>
  <c r="R80" i="65"/>
  <c r="C79" i="17" s="1"/>
  <c r="J80" i="65"/>
  <c r="C79" i="23" s="1"/>
  <c r="B80" i="65"/>
  <c r="C79" i="21" s="1"/>
  <c r="P79" i="65"/>
  <c r="C78" i="18" s="1"/>
  <c r="H79" i="65"/>
  <c r="C78" i="45" s="1"/>
  <c r="N78" i="65"/>
  <c r="C77" i="19" s="1"/>
  <c r="F78" i="65"/>
  <c r="C77" i="44" s="1"/>
  <c r="T77" i="65"/>
  <c r="C76" i="58" s="1"/>
  <c r="L77" i="65"/>
  <c r="C76" i="47" s="1"/>
  <c r="D77" i="65"/>
  <c r="C76" i="13" s="1"/>
  <c r="R76" i="65"/>
  <c r="C75" i="17" s="1"/>
  <c r="H147" i="65"/>
  <c r="C149" i="45" s="1"/>
  <c r="D127" i="65"/>
  <c r="C129" i="13" s="1"/>
  <c r="R118" i="65"/>
  <c r="C120" i="17" s="1"/>
  <c r="N116" i="65"/>
  <c r="C118" i="19" s="1"/>
  <c r="J114" i="65"/>
  <c r="C116" i="23" s="1"/>
  <c r="F112" i="65"/>
  <c r="C114" i="44" s="1"/>
  <c r="B110" i="65"/>
  <c r="C112" i="21" s="1"/>
  <c r="I104" i="65"/>
  <c r="C103" i="35" s="1"/>
  <c r="O103" i="65"/>
  <c r="C102" i="24" s="1"/>
  <c r="C103" i="65"/>
  <c r="C102" i="10" s="1"/>
  <c r="M102" i="65"/>
  <c r="C101" i="14" s="1"/>
  <c r="D102" i="65"/>
  <c r="C101" i="13" s="1"/>
  <c r="R101" i="65"/>
  <c r="C100" i="17" s="1"/>
  <c r="J101" i="65"/>
  <c r="C100" i="23" s="1"/>
  <c r="B101" i="65"/>
  <c r="C100" i="21" s="1"/>
  <c r="P100" i="65"/>
  <c r="C99" i="18" s="1"/>
  <c r="H100" i="65"/>
  <c r="C99" i="45" s="1"/>
  <c r="N99" i="65"/>
  <c r="C98" i="19" s="1"/>
  <c r="F99" i="65"/>
  <c r="C98" i="44" s="1"/>
  <c r="T98" i="65"/>
  <c r="C97" i="58" s="1"/>
  <c r="L98" i="65"/>
  <c r="C97" i="47" s="1"/>
  <c r="D98" i="65"/>
  <c r="C97" i="13" s="1"/>
  <c r="R97" i="65"/>
  <c r="C96" i="17" s="1"/>
  <c r="J97" i="65"/>
  <c r="C96" i="23" s="1"/>
  <c r="B97" i="65"/>
  <c r="C96" i="21" s="1"/>
  <c r="P96" i="65"/>
  <c r="C95" i="18" s="1"/>
  <c r="H96" i="65"/>
  <c r="C95" i="45" s="1"/>
  <c r="N95" i="65"/>
  <c r="C94" i="19" s="1"/>
  <c r="F95" i="65"/>
  <c r="C94" i="44" s="1"/>
  <c r="T94" i="65"/>
  <c r="C93" i="58" s="1"/>
  <c r="L94" i="65"/>
  <c r="C93" i="47" s="1"/>
  <c r="D94" i="65"/>
  <c r="C93" i="13" s="1"/>
  <c r="R93" i="65"/>
  <c r="C92" i="17" s="1"/>
  <c r="J93" i="65"/>
  <c r="C92" i="23" s="1"/>
  <c r="B93" i="65"/>
  <c r="C92" i="21" s="1"/>
  <c r="P92" i="65"/>
  <c r="C91" i="18" s="1"/>
  <c r="H92" i="65"/>
  <c r="C91" i="45" s="1"/>
  <c r="N91" i="65"/>
  <c r="C90" i="19" s="1"/>
  <c r="F91" i="65"/>
  <c r="C90" i="44" s="1"/>
  <c r="T90" i="65"/>
  <c r="C89" i="58" s="1"/>
  <c r="L90" i="65"/>
  <c r="C89" i="47" s="1"/>
  <c r="D90" i="65"/>
  <c r="C89" i="13" s="1"/>
  <c r="R89" i="65"/>
  <c r="C88" i="17" s="1"/>
  <c r="J89" i="65"/>
  <c r="C88" i="23" s="1"/>
  <c r="B89" i="65"/>
  <c r="P88" i="65"/>
  <c r="C87" i="18" s="1"/>
  <c r="H88" i="65"/>
  <c r="C87" i="45" s="1"/>
  <c r="N87" i="65"/>
  <c r="C86" i="19" s="1"/>
  <c r="F87" i="65"/>
  <c r="C86" i="44" s="1"/>
  <c r="T86" i="65"/>
  <c r="C85" i="58" s="1"/>
  <c r="L86" i="65"/>
  <c r="C85" i="47" s="1"/>
  <c r="D86" i="65"/>
  <c r="C85" i="13" s="1"/>
  <c r="R85" i="65"/>
  <c r="C84" i="17" s="1"/>
  <c r="J85" i="65"/>
  <c r="C84" i="23" s="1"/>
  <c r="B85" i="65"/>
  <c r="C84" i="21" s="1"/>
  <c r="P84" i="65"/>
  <c r="C83" i="18" s="1"/>
  <c r="H84" i="65"/>
  <c r="C83" i="45" s="1"/>
  <c r="N83" i="65"/>
  <c r="C82" i="19" s="1"/>
  <c r="F83" i="65"/>
  <c r="C82" i="44" s="1"/>
  <c r="T82" i="65"/>
  <c r="C81" i="58" s="1"/>
  <c r="L82" i="65"/>
  <c r="C81" i="47" s="1"/>
  <c r="D82" i="65"/>
  <c r="C81" i="13" s="1"/>
  <c r="R81" i="65"/>
  <c r="C80" i="17" s="1"/>
  <c r="J81" i="65"/>
  <c r="C80" i="23" s="1"/>
  <c r="B81" i="65"/>
  <c r="C80" i="21" s="1"/>
  <c r="P80" i="65"/>
  <c r="C79" i="18" s="1"/>
  <c r="H80" i="65"/>
  <c r="C79" i="45" s="1"/>
  <c r="N79" i="65"/>
  <c r="C78" i="19" s="1"/>
  <c r="F79" i="65"/>
  <c r="C78" i="44" s="1"/>
  <c r="T78" i="65"/>
  <c r="C77" i="58" s="1"/>
  <c r="L78" i="65"/>
  <c r="C77" i="47" s="1"/>
  <c r="D78" i="65"/>
  <c r="C77" i="13" s="1"/>
  <c r="R77" i="65"/>
  <c r="C76" i="17" s="1"/>
  <c r="J77" i="65"/>
  <c r="C76" i="23" s="1"/>
  <c r="B77" i="65"/>
  <c r="C76" i="21" s="1"/>
  <c r="D123" i="65"/>
  <c r="C125" i="13" s="1"/>
  <c r="E102" i="65"/>
  <c r="C101" i="43" s="1"/>
  <c r="S97" i="65"/>
  <c r="C96" i="57" s="1"/>
  <c r="G95" i="65"/>
  <c r="C94" i="29" s="1"/>
  <c r="C93" i="65"/>
  <c r="C92" i="10" s="1"/>
  <c r="U90" i="65"/>
  <c r="C89" i="56" s="1"/>
  <c r="Q88" i="65"/>
  <c r="C87" i="20" s="1"/>
  <c r="E86" i="65"/>
  <c r="C85" i="43" s="1"/>
  <c r="S81" i="65"/>
  <c r="C80" i="57" s="1"/>
  <c r="G79" i="65"/>
  <c r="C78" i="29" s="1"/>
  <c r="S77" i="65"/>
  <c r="C76" i="57" s="1"/>
  <c r="Q76" i="65"/>
  <c r="C75" i="20" s="1"/>
  <c r="I76" i="65"/>
  <c r="C75" i="35" s="1"/>
  <c r="O75" i="65"/>
  <c r="C74" i="24" s="1"/>
  <c r="G75" i="65"/>
  <c r="C74" i="29" s="1"/>
  <c r="U74" i="65"/>
  <c r="C73" i="56" s="1"/>
  <c r="M74" i="65"/>
  <c r="C73" i="14" s="1"/>
  <c r="E74" i="65"/>
  <c r="C73" i="43" s="1"/>
  <c r="S73" i="65"/>
  <c r="C72" i="57" s="1"/>
  <c r="K73" i="65"/>
  <c r="C72" i="46" s="1"/>
  <c r="C73" i="65"/>
  <c r="C72" i="10" s="1"/>
  <c r="Q72" i="65"/>
  <c r="C71" i="20" s="1"/>
  <c r="I72" i="65"/>
  <c r="C71" i="35" s="1"/>
  <c r="O71" i="65"/>
  <c r="C70" i="24" s="1"/>
  <c r="G71" i="65"/>
  <c r="C70" i="29" s="1"/>
  <c r="U70" i="65"/>
  <c r="C69" i="56" s="1"/>
  <c r="M70" i="65"/>
  <c r="C69" i="14" s="1"/>
  <c r="E70" i="65"/>
  <c r="C69" i="43" s="1"/>
  <c r="S69" i="65"/>
  <c r="C68" i="57" s="1"/>
  <c r="K69" i="65"/>
  <c r="C68" i="46" s="1"/>
  <c r="C69" i="65"/>
  <c r="C68" i="10" s="1"/>
  <c r="Q68" i="65"/>
  <c r="C67" i="20" s="1"/>
  <c r="I68" i="65"/>
  <c r="C67" i="35" s="1"/>
  <c r="O67" i="65"/>
  <c r="C66" i="24" s="1"/>
  <c r="G67" i="65"/>
  <c r="C66" i="29" s="1"/>
  <c r="U66" i="65"/>
  <c r="C65" i="56" s="1"/>
  <c r="M66" i="65"/>
  <c r="C65" i="14" s="1"/>
  <c r="E66" i="65"/>
  <c r="C65" i="43" s="1"/>
  <c r="S65" i="65"/>
  <c r="C64" i="57" s="1"/>
  <c r="K65" i="65"/>
  <c r="C64" i="46" s="1"/>
  <c r="C65" i="65"/>
  <c r="C64" i="10" s="1"/>
  <c r="Q64" i="65"/>
  <c r="C63" i="20" s="1"/>
  <c r="I64" i="65"/>
  <c r="C63" i="35" s="1"/>
  <c r="O63" i="65"/>
  <c r="C62" i="24" s="1"/>
  <c r="G63" i="65"/>
  <c r="C62" i="29" s="1"/>
  <c r="U62" i="65"/>
  <c r="C61" i="56" s="1"/>
  <c r="M62" i="65"/>
  <c r="C61" i="14" s="1"/>
  <c r="E62" i="65"/>
  <c r="C61" i="43" s="1"/>
  <c r="S61" i="65"/>
  <c r="C60" i="57" s="1"/>
  <c r="K61" i="65"/>
  <c r="C60" i="46" s="1"/>
  <c r="C61" i="65"/>
  <c r="C60" i="10" s="1"/>
  <c r="Q60" i="65"/>
  <c r="C59" i="20" s="1"/>
  <c r="I60" i="65"/>
  <c r="C59" i="35" s="1"/>
  <c r="O59" i="65"/>
  <c r="C58" i="24" s="1"/>
  <c r="G59" i="65"/>
  <c r="C58" i="29" s="1"/>
  <c r="U58" i="65"/>
  <c r="C57" i="56" s="1"/>
  <c r="M58" i="65"/>
  <c r="C57" i="14" s="1"/>
  <c r="E58" i="65"/>
  <c r="C57" i="43" s="1"/>
  <c r="S57" i="65"/>
  <c r="C56" i="57" s="1"/>
  <c r="K57" i="65"/>
  <c r="C56" i="46" s="1"/>
  <c r="J110" i="65"/>
  <c r="C112" i="23" s="1"/>
  <c r="O99" i="65"/>
  <c r="C98" i="24" s="1"/>
  <c r="K97" i="65"/>
  <c r="C96" i="46" s="1"/>
  <c r="M90" i="65"/>
  <c r="C89" i="14" s="1"/>
  <c r="I88" i="65"/>
  <c r="C87" i="35" s="1"/>
  <c r="O83" i="65"/>
  <c r="C82" i="24" s="1"/>
  <c r="K81" i="65"/>
  <c r="C80" i="46" s="1"/>
  <c r="M77" i="65"/>
  <c r="C76" i="14" s="1"/>
  <c r="P76" i="65"/>
  <c r="C75" i="18" s="1"/>
  <c r="H76" i="65"/>
  <c r="C75" i="45" s="1"/>
  <c r="N75" i="65"/>
  <c r="C74" i="19" s="1"/>
  <c r="F75" i="65"/>
  <c r="C74" i="44" s="1"/>
  <c r="T74" i="65"/>
  <c r="C73" i="58" s="1"/>
  <c r="L74" i="65"/>
  <c r="C73" i="47" s="1"/>
  <c r="D74" i="65"/>
  <c r="C73" i="13" s="1"/>
  <c r="R73" i="65"/>
  <c r="C72" i="17" s="1"/>
  <c r="J73" i="65"/>
  <c r="C72" i="23" s="1"/>
  <c r="B73" i="65"/>
  <c r="C72" i="21" s="1"/>
  <c r="P72" i="65"/>
  <c r="C71" i="18" s="1"/>
  <c r="H72" i="65"/>
  <c r="C71" i="45" s="1"/>
  <c r="N71" i="65"/>
  <c r="C70" i="19" s="1"/>
  <c r="F71" i="65"/>
  <c r="C70" i="44" s="1"/>
  <c r="T70" i="65"/>
  <c r="C69" i="58" s="1"/>
  <c r="L70" i="65"/>
  <c r="C69" i="47" s="1"/>
  <c r="D70" i="65"/>
  <c r="C69" i="13" s="1"/>
  <c r="R69" i="65"/>
  <c r="C68" i="17" s="1"/>
  <c r="J69" i="65"/>
  <c r="C68" i="23" s="1"/>
  <c r="B69" i="65"/>
  <c r="C68" i="21" s="1"/>
  <c r="P68" i="65"/>
  <c r="C67" i="18" s="1"/>
  <c r="H68" i="65"/>
  <c r="C67" i="45" s="1"/>
  <c r="N67" i="65"/>
  <c r="C66" i="19" s="1"/>
  <c r="F67" i="65"/>
  <c r="C66" i="44" s="1"/>
  <c r="T66" i="65"/>
  <c r="C65" i="58" s="1"/>
  <c r="L66" i="65"/>
  <c r="C65" i="47" s="1"/>
  <c r="D66" i="65"/>
  <c r="C65" i="13" s="1"/>
  <c r="R65" i="65"/>
  <c r="C64" i="17" s="1"/>
  <c r="J65" i="65"/>
  <c r="C64" i="23" s="1"/>
  <c r="B65" i="65"/>
  <c r="C64" i="21" s="1"/>
  <c r="P64" i="65"/>
  <c r="C63" i="18" s="1"/>
  <c r="H64" i="65"/>
  <c r="C63" i="45" s="1"/>
  <c r="N63" i="65"/>
  <c r="C62" i="19" s="1"/>
  <c r="F63" i="65"/>
  <c r="C62" i="44" s="1"/>
  <c r="T62" i="65"/>
  <c r="C61" i="58" s="1"/>
  <c r="L62" i="65"/>
  <c r="C61" i="47" s="1"/>
  <c r="D62" i="65"/>
  <c r="C61" i="13" s="1"/>
  <c r="R61" i="65"/>
  <c r="C60" i="17" s="1"/>
  <c r="J61" i="65"/>
  <c r="C60" i="23" s="1"/>
  <c r="B61" i="65"/>
  <c r="C60" i="21" s="1"/>
  <c r="P60" i="65"/>
  <c r="C59" i="18" s="1"/>
  <c r="H60" i="65"/>
  <c r="C59" i="45" s="1"/>
  <c r="N59" i="65"/>
  <c r="C58" i="19" s="1"/>
  <c r="F59" i="65"/>
  <c r="C58" i="44" s="1"/>
  <c r="T58" i="65"/>
  <c r="C57" i="58" s="1"/>
  <c r="L58" i="65"/>
  <c r="C57" i="47" s="1"/>
  <c r="D58" i="65"/>
  <c r="C57" i="13" s="1"/>
  <c r="R57" i="65"/>
  <c r="C56" i="17" s="1"/>
  <c r="J57" i="65"/>
  <c r="C56" i="23" s="1"/>
  <c r="B57" i="65"/>
  <c r="C56" i="21" s="1"/>
  <c r="P56" i="65"/>
  <c r="C55" i="18" s="1"/>
  <c r="H56" i="65"/>
  <c r="C55" i="45" s="1"/>
  <c r="N55" i="65"/>
  <c r="C54" i="19" s="1"/>
  <c r="F55" i="65"/>
  <c r="C54" i="44" s="1"/>
  <c r="T54" i="65"/>
  <c r="C53" i="58" s="1"/>
  <c r="L54" i="65"/>
  <c r="C53" i="47" s="1"/>
  <c r="D54" i="65"/>
  <c r="C53" i="13" s="1"/>
  <c r="R53" i="65"/>
  <c r="C52" i="17" s="1"/>
  <c r="J53" i="65"/>
  <c r="C52" i="23" s="1"/>
  <c r="B53" i="65"/>
  <c r="C52" i="21" s="1"/>
  <c r="P52" i="65"/>
  <c r="C51" i="18" s="1"/>
  <c r="H52" i="65"/>
  <c r="C51" i="45" s="1"/>
  <c r="N51" i="65"/>
  <c r="C50" i="19" s="1"/>
  <c r="F51" i="65"/>
  <c r="C50" i="44" s="1"/>
  <c r="T50" i="65"/>
  <c r="C49" i="58" s="1"/>
  <c r="L50" i="65"/>
  <c r="C49" i="47" s="1"/>
  <c r="D50" i="65"/>
  <c r="C49" i="13" s="1"/>
  <c r="R49" i="65"/>
  <c r="C48" i="17" s="1"/>
  <c r="J49" i="65"/>
  <c r="C48" i="23" s="1"/>
  <c r="B49" i="65"/>
  <c r="C48" i="21" s="1"/>
  <c r="L127" i="65"/>
  <c r="C129" i="47" s="1"/>
  <c r="N104" i="65"/>
  <c r="C103" i="19" s="1"/>
  <c r="S101" i="65"/>
  <c r="C100" i="57" s="1"/>
  <c r="G99" i="65"/>
  <c r="C98" i="29" s="1"/>
  <c r="C97" i="65"/>
  <c r="C96" i="10" s="1"/>
  <c r="U94" i="65"/>
  <c r="C93" i="56" s="1"/>
  <c r="Q92" i="65"/>
  <c r="C91" i="20" s="1"/>
  <c r="E90" i="65"/>
  <c r="C89" i="43" s="1"/>
  <c r="S85" i="65"/>
  <c r="C84" i="57" s="1"/>
  <c r="G83" i="65"/>
  <c r="C82" i="29" s="1"/>
  <c r="C81" i="65"/>
  <c r="C80" i="10" s="1"/>
  <c r="U78" i="65"/>
  <c r="C77" i="56" s="1"/>
  <c r="K77" i="65"/>
  <c r="C76" i="46" s="1"/>
  <c r="O76" i="65"/>
  <c r="C75" i="24" s="1"/>
  <c r="G76" i="65"/>
  <c r="C75" i="29" s="1"/>
  <c r="U75" i="65"/>
  <c r="C74" i="56" s="1"/>
  <c r="M75" i="65"/>
  <c r="C74" i="14" s="1"/>
  <c r="E75" i="65"/>
  <c r="C74" i="43" s="1"/>
  <c r="S74" i="65"/>
  <c r="C73" i="57" s="1"/>
  <c r="K74" i="65"/>
  <c r="C73" i="46" s="1"/>
  <c r="C74" i="65"/>
  <c r="C73" i="10" s="1"/>
  <c r="Q73" i="65"/>
  <c r="C72" i="20" s="1"/>
  <c r="I73" i="65"/>
  <c r="C72" i="35" s="1"/>
  <c r="O72" i="65"/>
  <c r="C71" i="24" s="1"/>
  <c r="G72" i="65"/>
  <c r="C71" i="29" s="1"/>
  <c r="U71" i="65"/>
  <c r="C70" i="56" s="1"/>
  <c r="M71" i="65"/>
  <c r="C70" i="14" s="1"/>
  <c r="E71" i="65"/>
  <c r="C70" i="43" s="1"/>
  <c r="S70" i="65"/>
  <c r="C69" i="57" s="1"/>
  <c r="K70" i="65"/>
  <c r="C69" i="46" s="1"/>
  <c r="C70" i="65"/>
  <c r="C69" i="10" s="1"/>
  <c r="Q69" i="65"/>
  <c r="C68" i="20" s="1"/>
  <c r="I69" i="65"/>
  <c r="C68" i="35" s="1"/>
  <c r="O68" i="65"/>
  <c r="C67" i="24" s="1"/>
  <c r="G68" i="65"/>
  <c r="C67" i="29" s="1"/>
  <c r="U67" i="65"/>
  <c r="C66" i="56" s="1"/>
  <c r="M67" i="65"/>
  <c r="C66" i="14" s="1"/>
  <c r="E67" i="65"/>
  <c r="C66" i="43" s="1"/>
  <c r="S66" i="65"/>
  <c r="C65" i="57" s="1"/>
  <c r="K66" i="65"/>
  <c r="C65" i="46" s="1"/>
  <c r="C66" i="65"/>
  <c r="C65" i="10" s="1"/>
  <c r="Q65" i="65"/>
  <c r="C64" i="20" s="1"/>
  <c r="I65" i="65"/>
  <c r="C64" i="35" s="1"/>
  <c r="O64" i="65"/>
  <c r="C63" i="24" s="1"/>
  <c r="G64" i="65"/>
  <c r="C63" i="29" s="1"/>
  <c r="U63" i="65"/>
  <c r="C62" i="56" s="1"/>
  <c r="M63" i="65"/>
  <c r="C62" i="14" s="1"/>
  <c r="E63" i="65"/>
  <c r="C62" i="43" s="1"/>
  <c r="S62" i="65"/>
  <c r="C61" i="57" s="1"/>
  <c r="K62" i="65"/>
  <c r="C61" i="46" s="1"/>
  <c r="C62" i="65"/>
  <c r="C61" i="10" s="1"/>
  <c r="Q61" i="65"/>
  <c r="C60" i="20" s="1"/>
  <c r="I61" i="65"/>
  <c r="C60" i="35" s="1"/>
  <c r="O60" i="65"/>
  <c r="C59" i="24" s="1"/>
  <c r="G60" i="65"/>
  <c r="C59" i="29" s="1"/>
  <c r="U59" i="65"/>
  <c r="C58" i="56" s="1"/>
  <c r="M59" i="65"/>
  <c r="C58" i="14" s="1"/>
  <c r="E59" i="65"/>
  <c r="C58" i="43" s="1"/>
  <c r="S58" i="65"/>
  <c r="C57" i="57" s="1"/>
  <c r="K58" i="65"/>
  <c r="C57" i="46" s="1"/>
  <c r="C58" i="65"/>
  <c r="C57" i="10" s="1"/>
  <c r="Q57" i="65"/>
  <c r="C56" i="20" s="1"/>
  <c r="I57" i="65"/>
  <c r="C56" i="35" s="1"/>
  <c r="O56" i="65"/>
  <c r="C55" i="24" s="1"/>
  <c r="G56" i="65"/>
  <c r="C55" i="29" s="1"/>
  <c r="U55" i="65"/>
  <c r="C54" i="56" s="1"/>
  <c r="M55" i="65"/>
  <c r="C54" i="14" s="1"/>
  <c r="E55" i="65"/>
  <c r="C54" i="43" s="1"/>
  <c r="S54" i="65"/>
  <c r="C53" i="57" s="1"/>
  <c r="K54" i="65"/>
  <c r="C53" i="46" s="1"/>
  <c r="C54" i="65"/>
  <c r="C53" i="10" s="1"/>
  <c r="Q53" i="65"/>
  <c r="C52" i="20" s="1"/>
  <c r="I53" i="65"/>
  <c r="C52" i="35" s="1"/>
  <c r="O52" i="65"/>
  <c r="C51" i="24" s="1"/>
  <c r="G52" i="65"/>
  <c r="C51" i="29" s="1"/>
  <c r="U51" i="65"/>
  <c r="C50" i="56" s="1"/>
  <c r="M51" i="65"/>
  <c r="C50" i="14" s="1"/>
  <c r="E51" i="65"/>
  <c r="C50" i="43" s="1"/>
  <c r="S50" i="65"/>
  <c r="C49" i="57" s="1"/>
  <c r="K50" i="65"/>
  <c r="C49" i="46" s="1"/>
  <c r="C50" i="65"/>
  <c r="C49" i="10" s="1"/>
  <c r="R114" i="65"/>
  <c r="C116" i="17" s="1"/>
  <c r="K101" i="65"/>
  <c r="C100" i="46" s="1"/>
  <c r="M94" i="65"/>
  <c r="C93" i="14" s="1"/>
  <c r="I92" i="65"/>
  <c r="C91" i="35" s="1"/>
  <c r="O87" i="65"/>
  <c r="C86" i="24" s="1"/>
  <c r="K85" i="65"/>
  <c r="C84" i="46" s="1"/>
  <c r="M78" i="65"/>
  <c r="C77" i="14" s="1"/>
  <c r="I77" i="65"/>
  <c r="C76" i="35" s="1"/>
  <c r="N76" i="65"/>
  <c r="C75" i="19" s="1"/>
  <c r="F76" i="65"/>
  <c r="C75" i="44" s="1"/>
  <c r="T75" i="65"/>
  <c r="C74" i="58" s="1"/>
  <c r="L75" i="65"/>
  <c r="C74" i="47" s="1"/>
  <c r="D75" i="65"/>
  <c r="C74" i="13" s="1"/>
  <c r="R74" i="65"/>
  <c r="C73" i="17" s="1"/>
  <c r="J74" i="65"/>
  <c r="C73" i="23" s="1"/>
  <c r="B74" i="65"/>
  <c r="C73" i="21" s="1"/>
  <c r="P73" i="65"/>
  <c r="C72" i="18" s="1"/>
  <c r="H73" i="65"/>
  <c r="C72" i="45" s="1"/>
  <c r="N72" i="65"/>
  <c r="C71" i="19" s="1"/>
  <c r="F72" i="65"/>
  <c r="C71" i="44" s="1"/>
  <c r="T71" i="65"/>
  <c r="C70" i="58" s="1"/>
  <c r="L71" i="65"/>
  <c r="C70" i="47" s="1"/>
  <c r="D71" i="65"/>
  <c r="C70" i="13" s="1"/>
  <c r="R70" i="65"/>
  <c r="C69" i="17" s="1"/>
  <c r="J70" i="65"/>
  <c r="C69" i="23" s="1"/>
  <c r="B70" i="65"/>
  <c r="C69" i="21" s="1"/>
  <c r="P69" i="65"/>
  <c r="C68" i="18" s="1"/>
  <c r="H69" i="65"/>
  <c r="C68" i="45" s="1"/>
  <c r="N68" i="65"/>
  <c r="C67" i="19" s="1"/>
  <c r="F68" i="65"/>
  <c r="C67" i="44" s="1"/>
  <c r="T67" i="65"/>
  <c r="C66" i="58" s="1"/>
  <c r="L67" i="65"/>
  <c r="C66" i="47" s="1"/>
  <c r="D67" i="65"/>
  <c r="C66" i="13" s="1"/>
  <c r="R66" i="65"/>
  <c r="C65" i="17" s="1"/>
  <c r="J66" i="65"/>
  <c r="C65" i="23" s="1"/>
  <c r="B66" i="65"/>
  <c r="C65" i="21" s="1"/>
  <c r="P65" i="65"/>
  <c r="C64" i="18" s="1"/>
  <c r="H65" i="65"/>
  <c r="C64" i="45" s="1"/>
  <c r="N64" i="65"/>
  <c r="C63" i="19" s="1"/>
  <c r="F64" i="65"/>
  <c r="C63" i="44" s="1"/>
  <c r="T63" i="65"/>
  <c r="C62" i="58" s="1"/>
  <c r="L63" i="65"/>
  <c r="C62" i="47" s="1"/>
  <c r="D63" i="65"/>
  <c r="C62" i="13" s="1"/>
  <c r="R62" i="65"/>
  <c r="C61" i="17" s="1"/>
  <c r="J62" i="65"/>
  <c r="C61" i="23" s="1"/>
  <c r="B62" i="65"/>
  <c r="C61" i="21" s="1"/>
  <c r="P61" i="65"/>
  <c r="C60" i="18" s="1"/>
  <c r="H61" i="65"/>
  <c r="C60" i="45" s="1"/>
  <c r="N60" i="65"/>
  <c r="C59" i="19" s="1"/>
  <c r="F60" i="65"/>
  <c r="C59" i="44" s="1"/>
  <c r="T59" i="65"/>
  <c r="C58" i="58" s="1"/>
  <c r="L59" i="65"/>
  <c r="C58" i="47" s="1"/>
  <c r="D59" i="65"/>
  <c r="C58" i="13" s="1"/>
  <c r="R58" i="65"/>
  <c r="C57" i="17" s="1"/>
  <c r="J58" i="65"/>
  <c r="C57" i="23" s="1"/>
  <c r="B58" i="65"/>
  <c r="C57" i="21" s="1"/>
  <c r="P57" i="65"/>
  <c r="C56" i="18" s="1"/>
  <c r="H57" i="65"/>
  <c r="C56" i="45" s="1"/>
  <c r="N56" i="65"/>
  <c r="C55" i="19" s="1"/>
  <c r="F56" i="65"/>
  <c r="C55" i="44" s="1"/>
  <c r="T55" i="65"/>
  <c r="C54" i="58" s="1"/>
  <c r="L55" i="65"/>
  <c r="C54" i="47" s="1"/>
  <c r="D55" i="65"/>
  <c r="C54" i="13" s="1"/>
  <c r="R54" i="65"/>
  <c r="C53" i="17" s="1"/>
  <c r="J54" i="65"/>
  <c r="C53" i="23" s="1"/>
  <c r="B54" i="65"/>
  <c r="C53" i="21" s="1"/>
  <c r="P53" i="65"/>
  <c r="C52" i="18" s="1"/>
  <c r="H53" i="65"/>
  <c r="C52" i="45" s="1"/>
  <c r="N52" i="65"/>
  <c r="C51" i="19" s="1"/>
  <c r="F52" i="65"/>
  <c r="C51" i="44" s="1"/>
  <c r="T51" i="65"/>
  <c r="C50" i="58" s="1"/>
  <c r="L51" i="65"/>
  <c r="C50" i="47" s="1"/>
  <c r="D51" i="65"/>
  <c r="C50" i="13" s="1"/>
  <c r="R50" i="65"/>
  <c r="C49" i="17" s="1"/>
  <c r="J50" i="65"/>
  <c r="C49" i="23" s="1"/>
  <c r="B50" i="65"/>
  <c r="C49" i="21" s="1"/>
  <c r="P49" i="65"/>
  <c r="C48" i="18" s="1"/>
  <c r="H49" i="65"/>
  <c r="C48" i="45" s="1"/>
  <c r="F108" i="65"/>
  <c r="C110" i="44" s="1"/>
  <c r="S103" i="65"/>
  <c r="C102" i="57" s="1"/>
  <c r="C101" i="65"/>
  <c r="C100" i="10" s="1"/>
  <c r="U98" i="65"/>
  <c r="C97" i="56" s="1"/>
  <c r="Q96" i="65"/>
  <c r="C95" i="20" s="1"/>
  <c r="E94" i="65"/>
  <c r="C93" i="43" s="1"/>
  <c r="S89" i="65"/>
  <c r="C88" i="57" s="1"/>
  <c r="G87" i="65"/>
  <c r="C86" i="29" s="1"/>
  <c r="C85" i="65"/>
  <c r="C84" i="10" s="1"/>
  <c r="U82" i="65"/>
  <c r="C81" i="56" s="1"/>
  <c r="Q80" i="65"/>
  <c r="C79" i="20" s="1"/>
  <c r="G78" i="65"/>
  <c r="C77" i="29" s="1"/>
  <c r="E77" i="65"/>
  <c r="C76" i="43" s="1"/>
  <c r="M76" i="65"/>
  <c r="C75" i="14" s="1"/>
  <c r="E76" i="65"/>
  <c r="C75" i="43" s="1"/>
  <c r="S75" i="65"/>
  <c r="C74" i="57" s="1"/>
  <c r="K75" i="65"/>
  <c r="C74" i="46" s="1"/>
  <c r="C75" i="65"/>
  <c r="C74" i="10" s="1"/>
  <c r="Q74" i="65"/>
  <c r="C73" i="20" s="1"/>
  <c r="I74" i="65"/>
  <c r="C73" i="35" s="1"/>
  <c r="O73" i="65"/>
  <c r="C72" i="24" s="1"/>
  <c r="G73" i="65"/>
  <c r="C72" i="29" s="1"/>
  <c r="U72" i="65"/>
  <c r="C71" i="56" s="1"/>
  <c r="M72" i="65"/>
  <c r="C71" i="14" s="1"/>
  <c r="E72" i="65"/>
  <c r="C71" i="43" s="1"/>
  <c r="S71" i="65"/>
  <c r="C70" i="57" s="1"/>
  <c r="K71" i="65"/>
  <c r="C70" i="46" s="1"/>
  <c r="C71" i="65"/>
  <c r="C70" i="10" s="1"/>
  <c r="Q70" i="65"/>
  <c r="C69" i="20" s="1"/>
  <c r="I70" i="65"/>
  <c r="C69" i="35" s="1"/>
  <c r="O69" i="65"/>
  <c r="C68" i="24" s="1"/>
  <c r="G69" i="65"/>
  <c r="C68" i="29" s="1"/>
  <c r="U68" i="65"/>
  <c r="C67" i="56" s="1"/>
  <c r="M68" i="65"/>
  <c r="C67" i="14" s="1"/>
  <c r="E68" i="65"/>
  <c r="C67" i="43" s="1"/>
  <c r="S67" i="65"/>
  <c r="C66" i="57" s="1"/>
  <c r="K67" i="65"/>
  <c r="C66" i="46" s="1"/>
  <c r="C67" i="65"/>
  <c r="C66" i="10" s="1"/>
  <c r="Q66" i="65"/>
  <c r="C65" i="20" s="1"/>
  <c r="I66" i="65"/>
  <c r="C65" i="35" s="1"/>
  <c r="O65" i="65"/>
  <c r="C64" i="24" s="1"/>
  <c r="G65" i="65"/>
  <c r="C64" i="29" s="1"/>
  <c r="U64" i="65"/>
  <c r="C63" i="56" s="1"/>
  <c r="M64" i="65"/>
  <c r="C63" i="14" s="1"/>
  <c r="E64" i="65"/>
  <c r="C63" i="43" s="1"/>
  <c r="S63" i="65"/>
  <c r="C62" i="57" s="1"/>
  <c r="K63" i="65"/>
  <c r="C62" i="46" s="1"/>
  <c r="C63" i="65"/>
  <c r="C62" i="10" s="1"/>
  <c r="Q62" i="65"/>
  <c r="C61" i="20" s="1"/>
  <c r="I62" i="65"/>
  <c r="C61" i="35" s="1"/>
  <c r="O61" i="65"/>
  <c r="C60" i="24" s="1"/>
  <c r="G61" i="65"/>
  <c r="C60" i="29" s="1"/>
  <c r="U60" i="65"/>
  <c r="C59" i="56" s="1"/>
  <c r="M60" i="65"/>
  <c r="C59" i="14" s="1"/>
  <c r="E60" i="65"/>
  <c r="C59" i="43" s="1"/>
  <c r="S59" i="65"/>
  <c r="C58" i="57" s="1"/>
  <c r="K59" i="65"/>
  <c r="C58" i="46" s="1"/>
  <c r="C59" i="65"/>
  <c r="C58" i="10" s="1"/>
  <c r="Q58" i="65"/>
  <c r="C57" i="20" s="1"/>
  <c r="I58" i="65"/>
  <c r="C57" i="35" s="1"/>
  <c r="O57" i="65"/>
  <c r="C56" i="24" s="1"/>
  <c r="G57" i="65"/>
  <c r="C56" i="29" s="1"/>
  <c r="H125" i="65"/>
  <c r="C127" i="45" s="1"/>
  <c r="D103" i="65"/>
  <c r="C102" i="13" s="1"/>
  <c r="M98" i="65"/>
  <c r="C97" i="14" s="1"/>
  <c r="I96" i="65"/>
  <c r="C95" i="35" s="1"/>
  <c r="O91" i="65"/>
  <c r="C90" i="24" s="1"/>
  <c r="K89" i="65"/>
  <c r="C88" i="46" s="1"/>
  <c r="M82" i="65"/>
  <c r="C81" i="14" s="1"/>
  <c r="I80" i="65"/>
  <c r="C79" i="35" s="1"/>
  <c r="E78" i="65"/>
  <c r="C77" i="43" s="1"/>
  <c r="C77" i="65"/>
  <c r="C76" i="10" s="1"/>
  <c r="L76" i="65"/>
  <c r="C75" i="47" s="1"/>
  <c r="D76" i="65"/>
  <c r="C75" i="13" s="1"/>
  <c r="R75" i="65"/>
  <c r="C74" i="17" s="1"/>
  <c r="J75" i="65"/>
  <c r="C74" i="23" s="1"/>
  <c r="B75" i="65"/>
  <c r="C74" i="21" s="1"/>
  <c r="P74" i="65"/>
  <c r="C73" i="18" s="1"/>
  <c r="H74" i="65"/>
  <c r="C73" i="45" s="1"/>
  <c r="N73" i="65"/>
  <c r="C72" i="19" s="1"/>
  <c r="F73" i="65"/>
  <c r="C72" i="44" s="1"/>
  <c r="T72" i="65"/>
  <c r="C71" i="58" s="1"/>
  <c r="L72" i="65"/>
  <c r="C71" i="47" s="1"/>
  <c r="D72" i="65"/>
  <c r="C71" i="13" s="1"/>
  <c r="R71" i="65"/>
  <c r="C70" i="17" s="1"/>
  <c r="J71" i="65"/>
  <c r="C70" i="23" s="1"/>
  <c r="B71" i="65"/>
  <c r="C70" i="21" s="1"/>
  <c r="P70" i="65"/>
  <c r="C69" i="18" s="1"/>
  <c r="H70" i="65"/>
  <c r="C69" i="45" s="1"/>
  <c r="N69" i="65"/>
  <c r="C68" i="19" s="1"/>
  <c r="F69" i="65"/>
  <c r="C68" i="44" s="1"/>
  <c r="T68" i="65"/>
  <c r="C67" i="58" s="1"/>
  <c r="L68" i="65"/>
  <c r="C67" i="47" s="1"/>
  <c r="D68" i="65"/>
  <c r="C67" i="13" s="1"/>
  <c r="R67" i="65"/>
  <c r="C66" i="17" s="1"/>
  <c r="J67" i="65"/>
  <c r="C66" i="23" s="1"/>
  <c r="B67" i="65"/>
  <c r="C66" i="21" s="1"/>
  <c r="P66" i="65"/>
  <c r="C65" i="18" s="1"/>
  <c r="H66" i="65"/>
  <c r="C65" i="45" s="1"/>
  <c r="N65" i="65"/>
  <c r="C64" i="19" s="1"/>
  <c r="F65" i="65"/>
  <c r="C64" i="44" s="1"/>
  <c r="T64" i="65"/>
  <c r="C63" i="58" s="1"/>
  <c r="L64" i="65"/>
  <c r="C63" i="47" s="1"/>
  <c r="D64" i="65"/>
  <c r="C63" i="13" s="1"/>
  <c r="R63" i="65"/>
  <c r="C62" i="17" s="1"/>
  <c r="J63" i="65"/>
  <c r="C62" i="23" s="1"/>
  <c r="B63" i="65"/>
  <c r="C62" i="21" s="1"/>
  <c r="P62" i="65"/>
  <c r="C61" i="18" s="1"/>
  <c r="H62" i="65"/>
  <c r="C61" i="45" s="1"/>
  <c r="N61" i="65"/>
  <c r="C60" i="19" s="1"/>
  <c r="F61" i="65"/>
  <c r="C60" i="44" s="1"/>
  <c r="T60" i="65"/>
  <c r="C59" i="58" s="1"/>
  <c r="L60" i="65"/>
  <c r="D60" i="65"/>
  <c r="C59" i="13" s="1"/>
  <c r="R59" i="65"/>
  <c r="C58" i="17" s="1"/>
  <c r="J59" i="65"/>
  <c r="C58" i="23" s="1"/>
  <c r="B59" i="65"/>
  <c r="C58" i="21" s="1"/>
  <c r="P58" i="65"/>
  <c r="C57" i="18" s="1"/>
  <c r="H58" i="65"/>
  <c r="C57" i="45" s="1"/>
  <c r="N57" i="65"/>
  <c r="C56" i="19" s="1"/>
  <c r="F57" i="65"/>
  <c r="C56" i="44" s="1"/>
  <c r="T56" i="65"/>
  <c r="C55" i="58" s="1"/>
  <c r="L56" i="65"/>
  <c r="C55" i="47" s="1"/>
  <c r="D56" i="65"/>
  <c r="C55" i="13" s="1"/>
  <c r="R55" i="65"/>
  <c r="C54" i="17" s="1"/>
  <c r="J55" i="65"/>
  <c r="C54" i="23" s="1"/>
  <c r="B55" i="65"/>
  <c r="C54" i="21" s="1"/>
  <c r="P54" i="65"/>
  <c r="C53" i="18" s="1"/>
  <c r="H54" i="65"/>
  <c r="C53" i="45" s="1"/>
  <c r="N53" i="65"/>
  <c r="C52" i="19" s="1"/>
  <c r="F53" i="65"/>
  <c r="C52" i="44" s="1"/>
  <c r="T52" i="65"/>
  <c r="C51" i="58" s="1"/>
  <c r="L52" i="65"/>
  <c r="C51" i="47" s="1"/>
  <c r="D52" i="65"/>
  <c r="C51" i="13" s="1"/>
  <c r="R51" i="65"/>
  <c r="C50" i="17" s="1"/>
  <c r="J51" i="65"/>
  <c r="C50" i="23" s="1"/>
  <c r="B51" i="65"/>
  <c r="C50" i="21" s="1"/>
  <c r="P50" i="65"/>
  <c r="C49" i="18" s="1"/>
  <c r="H50" i="65"/>
  <c r="C49" i="45" s="1"/>
  <c r="N49" i="65"/>
  <c r="C48" i="19" s="1"/>
  <c r="F49" i="65"/>
  <c r="C48" i="44" s="1"/>
  <c r="T153" i="65"/>
  <c r="C155" i="58" s="1"/>
  <c r="F130" i="65"/>
  <c r="C132" i="44" s="1"/>
  <c r="N112" i="65"/>
  <c r="C114" i="19" s="1"/>
  <c r="Q100" i="65"/>
  <c r="C99" i="20" s="1"/>
  <c r="E98" i="65"/>
  <c r="C97" i="43" s="1"/>
  <c r="S93" i="65"/>
  <c r="C92" i="57" s="1"/>
  <c r="G91" i="65"/>
  <c r="C90" i="29" s="1"/>
  <c r="C89" i="65"/>
  <c r="C88" i="10" s="1"/>
  <c r="U86" i="65"/>
  <c r="C85" i="56" s="1"/>
  <c r="J76" i="65"/>
  <c r="C75" i="23" s="1"/>
  <c r="T73" i="65"/>
  <c r="C72" i="58" s="1"/>
  <c r="K72" i="65"/>
  <c r="C71" i="46" s="1"/>
  <c r="H71" i="65"/>
  <c r="C70" i="45" s="1"/>
  <c r="U69" i="65"/>
  <c r="C68" i="56" s="1"/>
  <c r="R68" i="65"/>
  <c r="C67" i="17" s="1"/>
  <c r="I67" i="65"/>
  <c r="C66" i="35" s="1"/>
  <c r="S64" i="65"/>
  <c r="C63" i="57" s="1"/>
  <c r="P63" i="65"/>
  <c r="C62" i="18" s="1"/>
  <c r="F62" i="65"/>
  <c r="C61" i="44" s="1"/>
  <c r="Q59" i="65"/>
  <c r="C58" i="20" s="1"/>
  <c r="G58" i="65"/>
  <c r="C57" i="29" s="1"/>
  <c r="D57" i="65"/>
  <c r="C56" i="13" s="1"/>
  <c r="K56" i="65"/>
  <c r="C55" i="46" s="1"/>
  <c r="Q55" i="65"/>
  <c r="C54" i="20" s="1"/>
  <c r="G54" i="65"/>
  <c r="C53" i="29" s="1"/>
  <c r="M53" i="65"/>
  <c r="C52" i="14" s="1"/>
  <c r="U52" i="65"/>
  <c r="C51" i="56" s="1"/>
  <c r="E52" i="65"/>
  <c r="C51" i="43" s="1"/>
  <c r="K51" i="65"/>
  <c r="C50" i="46" s="1"/>
  <c r="Q50" i="65"/>
  <c r="C49" i="20" s="1"/>
  <c r="K49" i="65"/>
  <c r="C48" i="46" s="1"/>
  <c r="T48" i="65"/>
  <c r="C47" i="58" s="1"/>
  <c r="L48" i="65"/>
  <c r="C47" i="47" s="1"/>
  <c r="D48" i="65"/>
  <c r="C47" i="13" s="1"/>
  <c r="R47" i="65"/>
  <c r="C46" i="17" s="1"/>
  <c r="J47" i="65"/>
  <c r="C46" i="23" s="1"/>
  <c r="B47" i="65"/>
  <c r="C46" i="21" s="1"/>
  <c r="P46" i="65"/>
  <c r="C45" i="18" s="1"/>
  <c r="H46" i="65"/>
  <c r="C45" i="45" s="1"/>
  <c r="N45" i="65"/>
  <c r="C44" i="19" s="1"/>
  <c r="F45" i="65"/>
  <c r="C44" i="44" s="1"/>
  <c r="T44" i="65"/>
  <c r="C43" i="58" s="1"/>
  <c r="L44" i="65"/>
  <c r="C43" i="47" s="1"/>
  <c r="D44" i="65"/>
  <c r="C43" i="13" s="1"/>
  <c r="R43" i="65"/>
  <c r="C42" i="17" s="1"/>
  <c r="J43" i="65"/>
  <c r="C42" i="23" s="1"/>
  <c r="B43" i="65"/>
  <c r="C42" i="21" s="1"/>
  <c r="P42" i="65"/>
  <c r="C41" i="18" s="1"/>
  <c r="H42" i="65"/>
  <c r="C41" i="45" s="1"/>
  <c r="N41" i="65"/>
  <c r="C40" i="19" s="1"/>
  <c r="F41" i="65"/>
  <c r="C40" i="44" s="1"/>
  <c r="T40" i="65"/>
  <c r="C39" i="58" s="1"/>
  <c r="L40" i="65"/>
  <c r="C39" i="47" s="1"/>
  <c r="D40" i="65"/>
  <c r="C39" i="13" s="1"/>
  <c r="R39" i="65"/>
  <c r="C38" i="17" s="1"/>
  <c r="J39" i="65"/>
  <c r="C38" i="23" s="1"/>
  <c r="B39" i="65"/>
  <c r="C38" i="21" s="1"/>
  <c r="P38" i="65"/>
  <c r="C37" i="18" s="1"/>
  <c r="H38" i="65"/>
  <c r="C37" i="45" s="1"/>
  <c r="N37" i="65"/>
  <c r="C36" i="19" s="1"/>
  <c r="F37" i="65"/>
  <c r="C36" i="44" s="1"/>
  <c r="T36" i="65"/>
  <c r="C35" i="58" s="1"/>
  <c r="L36" i="65"/>
  <c r="C35" i="47" s="1"/>
  <c r="D36" i="65"/>
  <c r="C35" i="13" s="1"/>
  <c r="R35" i="65"/>
  <c r="C34" i="17" s="1"/>
  <c r="J35" i="65"/>
  <c r="C34" i="23" s="1"/>
  <c r="B35" i="65"/>
  <c r="C34" i="21" s="1"/>
  <c r="P34" i="65"/>
  <c r="C33" i="18" s="1"/>
  <c r="H34" i="65"/>
  <c r="C33" i="45" s="1"/>
  <c r="N33" i="65"/>
  <c r="C32" i="19" s="1"/>
  <c r="F33" i="65"/>
  <c r="C32" i="44" s="1"/>
  <c r="T32" i="65"/>
  <c r="C31" i="58" s="1"/>
  <c r="L32" i="65"/>
  <c r="C31" i="47" s="1"/>
  <c r="D32" i="65"/>
  <c r="C31" i="13" s="1"/>
  <c r="R31" i="65"/>
  <c r="C30" i="17" s="1"/>
  <c r="J31" i="65"/>
  <c r="C30" i="23" s="1"/>
  <c r="B31" i="65"/>
  <c r="C30" i="21" s="1"/>
  <c r="P30" i="65"/>
  <c r="C29" i="18" s="1"/>
  <c r="H30" i="65"/>
  <c r="C29" i="45" s="1"/>
  <c r="N29" i="65"/>
  <c r="C28" i="19" s="1"/>
  <c r="F29" i="65"/>
  <c r="C28" i="44" s="1"/>
  <c r="T28" i="65"/>
  <c r="C27" i="58" s="1"/>
  <c r="L28" i="65"/>
  <c r="C27" i="47" s="1"/>
  <c r="D28" i="65"/>
  <c r="C27" i="13" s="1"/>
  <c r="R27" i="65"/>
  <c r="C26" i="17" s="1"/>
  <c r="J27" i="65"/>
  <c r="C26" i="23" s="1"/>
  <c r="B27" i="65"/>
  <c r="C26" i="21" s="1"/>
  <c r="P26" i="65"/>
  <c r="C25" i="18" s="1"/>
  <c r="H26" i="65"/>
  <c r="C25" i="45" s="1"/>
  <c r="Q84" i="65"/>
  <c r="C83" i="20" s="1"/>
  <c r="O79" i="65"/>
  <c r="C78" i="24" s="1"/>
  <c r="C76" i="65"/>
  <c r="C75" i="10" s="1"/>
  <c r="M73" i="65"/>
  <c r="C72" i="14" s="1"/>
  <c r="J72" i="65"/>
  <c r="C71" i="23" s="1"/>
  <c r="T69" i="65"/>
  <c r="C68" i="58" s="1"/>
  <c r="K68" i="65"/>
  <c r="C67" i="46" s="1"/>
  <c r="H67" i="65"/>
  <c r="C66" i="45" s="1"/>
  <c r="U65" i="65"/>
  <c r="C64" i="56" s="1"/>
  <c r="R64" i="65"/>
  <c r="C63" i="17" s="1"/>
  <c r="I63" i="65"/>
  <c r="C62" i="35" s="1"/>
  <c r="S60" i="65"/>
  <c r="C59" i="57" s="1"/>
  <c r="P59" i="65"/>
  <c r="C58" i="18" s="1"/>
  <c r="F58" i="65"/>
  <c r="C57" i="44" s="1"/>
  <c r="C57" i="65"/>
  <c r="C56" i="10" s="1"/>
  <c r="J56" i="65"/>
  <c r="C55" i="23" s="1"/>
  <c r="P55" i="65"/>
  <c r="C54" i="18" s="1"/>
  <c r="F54" i="65"/>
  <c r="C53" i="44" s="1"/>
  <c r="L53" i="65"/>
  <c r="C52" i="47" s="1"/>
  <c r="S52" i="65"/>
  <c r="C51" i="57" s="1"/>
  <c r="C52" i="65"/>
  <c r="C51" i="10" s="1"/>
  <c r="I51" i="65"/>
  <c r="C50" i="35" s="1"/>
  <c r="O50" i="65"/>
  <c r="C49" i="24" s="1"/>
  <c r="U49" i="65"/>
  <c r="C48" i="56" s="1"/>
  <c r="I49" i="65"/>
  <c r="C48" i="35" s="1"/>
  <c r="S48" i="65"/>
  <c r="C47" i="57" s="1"/>
  <c r="K48" i="65"/>
  <c r="C47" i="46" s="1"/>
  <c r="C48" i="65"/>
  <c r="C47" i="10" s="1"/>
  <c r="Q47" i="65"/>
  <c r="C46" i="20" s="1"/>
  <c r="I47" i="65"/>
  <c r="C46" i="35" s="1"/>
  <c r="O46" i="65"/>
  <c r="C45" i="24" s="1"/>
  <c r="G46" i="65"/>
  <c r="C45" i="29" s="1"/>
  <c r="U45" i="65"/>
  <c r="C44" i="56" s="1"/>
  <c r="M45" i="65"/>
  <c r="C44" i="14" s="1"/>
  <c r="E45" i="65"/>
  <c r="C44" i="43" s="1"/>
  <c r="S44" i="65"/>
  <c r="C43" i="57" s="1"/>
  <c r="K44" i="65"/>
  <c r="C43" i="46" s="1"/>
  <c r="C44" i="65"/>
  <c r="C43" i="10" s="1"/>
  <c r="Q43" i="65"/>
  <c r="C42" i="20" s="1"/>
  <c r="I43" i="65"/>
  <c r="C42" i="35" s="1"/>
  <c r="O42" i="65"/>
  <c r="C41" i="24" s="1"/>
  <c r="G42" i="65"/>
  <c r="C41" i="29" s="1"/>
  <c r="U41" i="65"/>
  <c r="C40" i="56" s="1"/>
  <c r="M41" i="65"/>
  <c r="C40" i="14" s="1"/>
  <c r="E41" i="65"/>
  <c r="C40" i="43" s="1"/>
  <c r="S40" i="65"/>
  <c r="C39" i="57" s="1"/>
  <c r="K40" i="65"/>
  <c r="C39" i="46" s="1"/>
  <c r="C40" i="65"/>
  <c r="C39" i="10" s="1"/>
  <c r="Q39" i="65"/>
  <c r="C38" i="20" s="1"/>
  <c r="I39" i="65"/>
  <c r="C38" i="35" s="1"/>
  <c r="O38" i="65"/>
  <c r="C37" i="24" s="1"/>
  <c r="G38" i="65"/>
  <c r="C37" i="29" s="1"/>
  <c r="U37" i="65"/>
  <c r="C36" i="56" s="1"/>
  <c r="M37" i="65"/>
  <c r="C36" i="14" s="1"/>
  <c r="E37" i="65"/>
  <c r="C36" i="43" s="1"/>
  <c r="S36" i="65"/>
  <c r="C35" i="57" s="1"/>
  <c r="K36" i="65"/>
  <c r="C35" i="46" s="1"/>
  <c r="C36" i="65"/>
  <c r="C35" i="10" s="1"/>
  <c r="Q35" i="65"/>
  <c r="C34" i="20" s="1"/>
  <c r="I35" i="65"/>
  <c r="C34" i="35" s="1"/>
  <c r="O34" i="65"/>
  <c r="C33" i="24" s="1"/>
  <c r="G34" i="65"/>
  <c r="C33" i="29" s="1"/>
  <c r="U33" i="65"/>
  <c r="C32" i="56" s="1"/>
  <c r="M33" i="65"/>
  <c r="C32" i="14" s="1"/>
  <c r="E33" i="65"/>
  <c r="C32" i="43" s="1"/>
  <c r="S32" i="65"/>
  <c r="C31" i="57" s="1"/>
  <c r="K32" i="65"/>
  <c r="C31" i="46" s="1"/>
  <c r="C32" i="65"/>
  <c r="C31" i="10" s="1"/>
  <c r="Q31" i="65"/>
  <c r="C30" i="20" s="1"/>
  <c r="I31" i="65"/>
  <c r="C30" i="35" s="1"/>
  <c r="O30" i="65"/>
  <c r="C29" i="24" s="1"/>
  <c r="G30" i="65"/>
  <c r="C29" i="29" s="1"/>
  <c r="U29" i="65"/>
  <c r="C28" i="56" s="1"/>
  <c r="M29" i="65"/>
  <c r="C28" i="14" s="1"/>
  <c r="E29" i="65"/>
  <c r="C28" i="43" s="1"/>
  <c r="S28" i="65"/>
  <c r="C27" i="57" s="1"/>
  <c r="K28" i="65"/>
  <c r="C27" i="46" s="1"/>
  <c r="C28" i="65"/>
  <c r="C27" i="10" s="1"/>
  <c r="Q27" i="65"/>
  <c r="C26" i="20" s="1"/>
  <c r="I27" i="65"/>
  <c r="C26" i="35" s="1"/>
  <c r="O26" i="65"/>
  <c r="C25" i="24" s="1"/>
  <c r="G26" i="65"/>
  <c r="C25" i="29" s="1"/>
  <c r="U25" i="65"/>
  <c r="C24" i="56" s="1"/>
  <c r="O102" i="65"/>
  <c r="C101" i="24" s="1"/>
  <c r="I84" i="65"/>
  <c r="C83" i="35" s="1"/>
  <c r="B76" i="65"/>
  <c r="C75" i="21" s="1"/>
  <c r="O74" i="65"/>
  <c r="C73" i="24" s="1"/>
  <c r="L73" i="65"/>
  <c r="C72" i="47" s="1"/>
  <c r="C72" i="65"/>
  <c r="C71" i="10" s="1"/>
  <c r="M69" i="65"/>
  <c r="C68" i="14" s="1"/>
  <c r="J68" i="65"/>
  <c r="C67" i="23" s="1"/>
  <c r="T65" i="65"/>
  <c r="C64" i="58" s="1"/>
  <c r="K64" i="65"/>
  <c r="C63" i="46" s="1"/>
  <c r="H63" i="65"/>
  <c r="C62" i="45" s="1"/>
  <c r="U61" i="65"/>
  <c r="C60" i="56" s="1"/>
  <c r="R60" i="65"/>
  <c r="C59" i="17" s="1"/>
  <c r="I59" i="65"/>
  <c r="C58" i="35" s="1"/>
  <c r="I56" i="65"/>
  <c r="C55" i="35" s="1"/>
  <c r="O55" i="65"/>
  <c r="C54" i="24" s="1"/>
  <c r="U54" i="65"/>
  <c r="C53" i="56" s="1"/>
  <c r="E54" i="65"/>
  <c r="C53" i="43" s="1"/>
  <c r="K53" i="65"/>
  <c r="C52" i="46" s="1"/>
  <c r="R52" i="65"/>
  <c r="C51" i="17" s="1"/>
  <c r="B52" i="65"/>
  <c r="C51" i="21" s="1"/>
  <c r="H51" i="65"/>
  <c r="C50" i="45" s="1"/>
  <c r="N50" i="65"/>
  <c r="C49" i="19" s="1"/>
  <c r="T49" i="65"/>
  <c r="C48" i="58" s="1"/>
  <c r="G49" i="65"/>
  <c r="C48" i="29" s="1"/>
  <c r="R48" i="65"/>
  <c r="C47" i="17" s="1"/>
  <c r="J48" i="65"/>
  <c r="C47" i="23" s="1"/>
  <c r="B48" i="65"/>
  <c r="C47" i="21" s="1"/>
  <c r="P47" i="65"/>
  <c r="C46" i="18" s="1"/>
  <c r="H47" i="65"/>
  <c r="C46" i="45" s="1"/>
  <c r="N46" i="65"/>
  <c r="C45" i="19" s="1"/>
  <c r="F46" i="65"/>
  <c r="C45" i="44" s="1"/>
  <c r="T45" i="65"/>
  <c r="C44" i="58" s="1"/>
  <c r="L45" i="65"/>
  <c r="C44" i="47" s="1"/>
  <c r="D45" i="65"/>
  <c r="C44" i="13" s="1"/>
  <c r="R44" i="65"/>
  <c r="C43" i="17" s="1"/>
  <c r="J44" i="65"/>
  <c r="C43" i="23" s="1"/>
  <c r="B44" i="65"/>
  <c r="C43" i="21" s="1"/>
  <c r="P43" i="65"/>
  <c r="C42" i="18" s="1"/>
  <c r="H43" i="65"/>
  <c r="C42" i="45" s="1"/>
  <c r="N42" i="65"/>
  <c r="C41" i="19" s="1"/>
  <c r="F42" i="65"/>
  <c r="C41" i="44" s="1"/>
  <c r="T41" i="65"/>
  <c r="C40" i="58" s="1"/>
  <c r="L41" i="65"/>
  <c r="C40" i="47" s="1"/>
  <c r="D41" i="65"/>
  <c r="C40" i="13" s="1"/>
  <c r="R40" i="65"/>
  <c r="C39" i="17" s="1"/>
  <c r="J40" i="65"/>
  <c r="C39" i="23" s="1"/>
  <c r="B40" i="65"/>
  <c r="C39" i="21" s="1"/>
  <c r="P39" i="65"/>
  <c r="C38" i="18" s="1"/>
  <c r="H39" i="65"/>
  <c r="C38" i="45" s="1"/>
  <c r="N38" i="65"/>
  <c r="C37" i="19" s="1"/>
  <c r="F38" i="65"/>
  <c r="C37" i="44" s="1"/>
  <c r="T37" i="65"/>
  <c r="C36" i="58" s="1"/>
  <c r="L37" i="65"/>
  <c r="C36" i="47" s="1"/>
  <c r="D37" i="65"/>
  <c r="C36" i="13" s="1"/>
  <c r="R36" i="65"/>
  <c r="C35" i="17" s="1"/>
  <c r="J36" i="65"/>
  <c r="C35" i="23" s="1"/>
  <c r="B36" i="65"/>
  <c r="C35" i="21" s="1"/>
  <c r="P35" i="65"/>
  <c r="C34" i="18" s="1"/>
  <c r="H35" i="65"/>
  <c r="C34" i="45" s="1"/>
  <c r="N34" i="65"/>
  <c r="C33" i="19" s="1"/>
  <c r="F34" i="65"/>
  <c r="C33" i="44" s="1"/>
  <c r="T33" i="65"/>
  <c r="C32" i="58" s="1"/>
  <c r="L33" i="65"/>
  <c r="C32" i="47" s="1"/>
  <c r="D33" i="65"/>
  <c r="C32" i="13" s="1"/>
  <c r="R32" i="65"/>
  <c r="C31" i="17" s="1"/>
  <c r="J32" i="65"/>
  <c r="C31" i="23" s="1"/>
  <c r="B32" i="65"/>
  <c r="C31" i="21" s="1"/>
  <c r="P31" i="65"/>
  <c r="C30" i="18" s="1"/>
  <c r="H31" i="65"/>
  <c r="C30" i="45" s="1"/>
  <c r="N30" i="65"/>
  <c r="C29" i="19" s="1"/>
  <c r="F30" i="65"/>
  <c r="C29" i="44" s="1"/>
  <c r="T29" i="65"/>
  <c r="C28" i="58" s="1"/>
  <c r="L29" i="65"/>
  <c r="C28" i="47" s="1"/>
  <c r="D29" i="65"/>
  <c r="C28" i="13" s="1"/>
  <c r="R28" i="65"/>
  <c r="C27" i="17" s="1"/>
  <c r="J28" i="65"/>
  <c r="C27" i="23" s="1"/>
  <c r="B28" i="65"/>
  <c r="C27" i="21" s="1"/>
  <c r="P27" i="65"/>
  <c r="C26" i="18" s="1"/>
  <c r="H27" i="65"/>
  <c r="C26" i="45" s="1"/>
  <c r="N26" i="65"/>
  <c r="C25" i="19" s="1"/>
  <c r="F26" i="65"/>
  <c r="C25" i="44" s="1"/>
  <c r="T25" i="65"/>
  <c r="C24" i="58" s="1"/>
  <c r="O95" i="65"/>
  <c r="C94" i="24" s="1"/>
  <c r="N74" i="65"/>
  <c r="C73" i="19" s="1"/>
  <c r="E73" i="65"/>
  <c r="C72" i="43" s="1"/>
  <c r="B72" i="65"/>
  <c r="C71" i="21" s="1"/>
  <c r="O70" i="65"/>
  <c r="C69" i="24" s="1"/>
  <c r="L69" i="65"/>
  <c r="C68" i="47" s="1"/>
  <c r="C68" i="65"/>
  <c r="C67" i="10" s="1"/>
  <c r="M65" i="65"/>
  <c r="C64" i="14" s="1"/>
  <c r="J64" i="65"/>
  <c r="C63" i="23" s="1"/>
  <c r="T61" i="65"/>
  <c r="C60" i="58" s="1"/>
  <c r="K60" i="65"/>
  <c r="C59" i="46" s="1"/>
  <c r="H59" i="65"/>
  <c r="C58" i="45" s="1"/>
  <c r="U57" i="65"/>
  <c r="C56" i="56" s="1"/>
  <c r="U56" i="65"/>
  <c r="C55" i="56" s="1"/>
  <c r="E56" i="65"/>
  <c r="C55" i="43" s="1"/>
  <c r="K55" i="65"/>
  <c r="C54" i="46" s="1"/>
  <c r="Q54" i="65"/>
  <c r="C53" i="20" s="1"/>
  <c r="G53" i="65"/>
  <c r="C52" i="29" s="1"/>
  <c r="Q52" i="65"/>
  <c r="C51" i="20" s="1"/>
  <c r="G51" i="65"/>
  <c r="C50" i="29" s="1"/>
  <c r="M50" i="65"/>
  <c r="C49" i="14" s="1"/>
  <c r="S49" i="65"/>
  <c r="C48" i="57" s="1"/>
  <c r="E49" i="65"/>
  <c r="C48" i="43" s="1"/>
  <c r="Q48" i="65"/>
  <c r="C47" i="20" s="1"/>
  <c r="I48" i="65"/>
  <c r="C47" i="35" s="1"/>
  <c r="O47" i="65"/>
  <c r="C46" i="24" s="1"/>
  <c r="G47" i="65"/>
  <c r="C46" i="29" s="1"/>
  <c r="U46" i="65"/>
  <c r="C45" i="56" s="1"/>
  <c r="M46" i="65"/>
  <c r="C45" i="14" s="1"/>
  <c r="E46" i="65"/>
  <c r="C45" i="43" s="1"/>
  <c r="S45" i="65"/>
  <c r="C44" i="57" s="1"/>
  <c r="K45" i="65"/>
  <c r="C44" i="46" s="1"/>
  <c r="C45" i="65"/>
  <c r="C44" i="10" s="1"/>
  <c r="Q44" i="65"/>
  <c r="C43" i="20" s="1"/>
  <c r="I44" i="65"/>
  <c r="C43" i="35" s="1"/>
  <c r="O43" i="65"/>
  <c r="C42" i="24" s="1"/>
  <c r="G43" i="65"/>
  <c r="C42" i="29" s="1"/>
  <c r="U42" i="65"/>
  <c r="C41" i="56" s="1"/>
  <c r="M42" i="65"/>
  <c r="C41" i="14" s="1"/>
  <c r="E42" i="65"/>
  <c r="C41" i="43" s="1"/>
  <c r="S41" i="65"/>
  <c r="C40" i="57" s="1"/>
  <c r="K41" i="65"/>
  <c r="C40" i="46" s="1"/>
  <c r="C41" i="65"/>
  <c r="C40" i="10" s="1"/>
  <c r="Q40" i="65"/>
  <c r="C39" i="20" s="1"/>
  <c r="I40" i="65"/>
  <c r="C39" i="35" s="1"/>
  <c r="O39" i="65"/>
  <c r="C38" i="24" s="1"/>
  <c r="G39" i="65"/>
  <c r="C38" i="29" s="1"/>
  <c r="U38" i="65"/>
  <c r="C37" i="56" s="1"/>
  <c r="M38" i="65"/>
  <c r="C37" i="14" s="1"/>
  <c r="E38" i="65"/>
  <c r="C37" i="43" s="1"/>
  <c r="S37" i="65"/>
  <c r="C36" i="57" s="1"/>
  <c r="K37" i="65"/>
  <c r="C36" i="46" s="1"/>
  <c r="C37" i="65"/>
  <c r="C36" i="10" s="1"/>
  <c r="Q36" i="65"/>
  <c r="C35" i="20" s="1"/>
  <c r="I36" i="65"/>
  <c r="C35" i="35" s="1"/>
  <c r="O35" i="65"/>
  <c r="C34" i="24" s="1"/>
  <c r="G35" i="65"/>
  <c r="C34" i="29" s="1"/>
  <c r="U34" i="65"/>
  <c r="C33" i="56" s="1"/>
  <c r="M34" i="65"/>
  <c r="C33" i="14" s="1"/>
  <c r="E34" i="65"/>
  <c r="C33" i="43" s="1"/>
  <c r="S33" i="65"/>
  <c r="C32" i="57" s="1"/>
  <c r="K33" i="65"/>
  <c r="C32" i="46" s="1"/>
  <c r="C33" i="65"/>
  <c r="C32" i="10" s="1"/>
  <c r="Q32" i="65"/>
  <c r="C31" i="20" s="1"/>
  <c r="I32" i="65"/>
  <c r="C31" i="35" s="1"/>
  <c r="O31" i="65"/>
  <c r="C30" i="24" s="1"/>
  <c r="G31" i="65"/>
  <c r="C30" i="29" s="1"/>
  <c r="U30" i="65"/>
  <c r="C29" i="56" s="1"/>
  <c r="M30" i="65"/>
  <c r="C29" i="14" s="1"/>
  <c r="E30" i="65"/>
  <c r="C29" i="43" s="1"/>
  <c r="S29" i="65"/>
  <c r="C28" i="57" s="1"/>
  <c r="K29" i="65"/>
  <c r="C28" i="46" s="1"/>
  <c r="C29" i="65"/>
  <c r="C28" i="10" s="1"/>
  <c r="Q28" i="65"/>
  <c r="C27" i="20" s="1"/>
  <c r="I28" i="65"/>
  <c r="C27" i="35" s="1"/>
  <c r="O27" i="65"/>
  <c r="C26" i="24" s="1"/>
  <c r="G27" i="65"/>
  <c r="C26" i="29" s="1"/>
  <c r="U77" i="65"/>
  <c r="C76" i="56" s="1"/>
  <c r="Q75" i="65"/>
  <c r="C74" i="20" s="1"/>
  <c r="G74" i="65"/>
  <c r="C73" i="29" s="1"/>
  <c r="D73" i="65"/>
  <c r="C72" i="13" s="1"/>
  <c r="N70" i="65"/>
  <c r="C69" i="19" s="1"/>
  <c r="E69" i="65"/>
  <c r="C68" i="43" s="1"/>
  <c r="B68" i="65"/>
  <c r="C67" i="21" s="1"/>
  <c r="O66" i="65"/>
  <c r="C65" i="24" s="1"/>
  <c r="L65" i="65"/>
  <c r="C64" i="47" s="1"/>
  <c r="C64" i="65"/>
  <c r="C63" i="10" s="1"/>
  <c r="M61" i="65"/>
  <c r="C60" i="14" s="1"/>
  <c r="J60" i="65"/>
  <c r="C59" i="23" s="1"/>
  <c r="T57" i="65"/>
  <c r="C56" i="58" s="1"/>
  <c r="S56" i="65"/>
  <c r="C55" i="57" s="1"/>
  <c r="C56" i="65"/>
  <c r="C55" i="10" s="1"/>
  <c r="I55" i="65"/>
  <c r="C54" i="35" s="1"/>
  <c r="O54" i="65"/>
  <c r="C53" i="24" s="1"/>
  <c r="U53" i="65"/>
  <c r="C52" i="56" s="1"/>
  <c r="E53" i="65"/>
  <c r="C52" i="43" s="1"/>
  <c r="M52" i="65"/>
  <c r="C51" i="14" s="1"/>
  <c r="S51" i="65"/>
  <c r="C50" i="57" s="1"/>
  <c r="C51" i="65"/>
  <c r="C50" i="10" s="1"/>
  <c r="I50" i="65"/>
  <c r="C49" i="35" s="1"/>
  <c r="Q49" i="65"/>
  <c r="C48" i="20" s="1"/>
  <c r="D49" i="65"/>
  <c r="C48" i="13" s="1"/>
  <c r="P48" i="65"/>
  <c r="C47" i="18" s="1"/>
  <c r="H48" i="65"/>
  <c r="C47" i="45" s="1"/>
  <c r="N47" i="65"/>
  <c r="C46" i="19" s="1"/>
  <c r="F47" i="65"/>
  <c r="C46" i="44" s="1"/>
  <c r="T46" i="65"/>
  <c r="C45" i="58" s="1"/>
  <c r="L46" i="65"/>
  <c r="C45" i="47" s="1"/>
  <c r="D46" i="65"/>
  <c r="C45" i="13" s="1"/>
  <c r="R45" i="65"/>
  <c r="C44" i="17" s="1"/>
  <c r="J45" i="65"/>
  <c r="C44" i="23" s="1"/>
  <c r="B45" i="65"/>
  <c r="C44" i="21" s="1"/>
  <c r="P44" i="65"/>
  <c r="C43" i="18" s="1"/>
  <c r="H44" i="65"/>
  <c r="C43" i="45" s="1"/>
  <c r="N43" i="65"/>
  <c r="C42" i="19" s="1"/>
  <c r="F43" i="65"/>
  <c r="C42" i="44" s="1"/>
  <c r="T42" i="65"/>
  <c r="C41" i="58" s="1"/>
  <c r="L42" i="65"/>
  <c r="C41" i="47" s="1"/>
  <c r="D42" i="65"/>
  <c r="C41" i="13" s="1"/>
  <c r="R41" i="65"/>
  <c r="C40" i="17" s="1"/>
  <c r="J41" i="65"/>
  <c r="C40" i="23" s="1"/>
  <c r="B41" i="65"/>
  <c r="C40" i="21" s="1"/>
  <c r="P40" i="65"/>
  <c r="C39" i="18" s="1"/>
  <c r="H40" i="65"/>
  <c r="C39" i="45" s="1"/>
  <c r="N39" i="65"/>
  <c r="C38" i="19" s="1"/>
  <c r="F39" i="65"/>
  <c r="C38" i="44" s="1"/>
  <c r="T38" i="65"/>
  <c r="C37" i="58" s="1"/>
  <c r="L38" i="65"/>
  <c r="C37" i="47" s="1"/>
  <c r="D38" i="65"/>
  <c r="C37" i="13" s="1"/>
  <c r="R37" i="65"/>
  <c r="C36" i="17" s="1"/>
  <c r="J37" i="65"/>
  <c r="C36" i="23" s="1"/>
  <c r="B37" i="65"/>
  <c r="C36" i="21" s="1"/>
  <c r="P36" i="65"/>
  <c r="C35" i="18" s="1"/>
  <c r="H36" i="65"/>
  <c r="C35" i="45" s="1"/>
  <c r="N35" i="65"/>
  <c r="C34" i="19" s="1"/>
  <c r="F35" i="65"/>
  <c r="C34" i="44" s="1"/>
  <c r="T34" i="65"/>
  <c r="C33" i="58" s="1"/>
  <c r="L34" i="65"/>
  <c r="C33" i="47" s="1"/>
  <c r="D34" i="65"/>
  <c r="C33" i="13" s="1"/>
  <c r="R33" i="65"/>
  <c r="C32" i="17" s="1"/>
  <c r="J33" i="65"/>
  <c r="C32" i="23" s="1"/>
  <c r="B33" i="65"/>
  <c r="C32" i="21" s="1"/>
  <c r="P32" i="65"/>
  <c r="C31" i="18" s="1"/>
  <c r="H32" i="65"/>
  <c r="C31" i="45" s="1"/>
  <c r="N31" i="65"/>
  <c r="C30" i="19" s="1"/>
  <c r="F31" i="65"/>
  <c r="C30" i="44" s="1"/>
  <c r="T30" i="65"/>
  <c r="C29" i="58" s="1"/>
  <c r="L30" i="65"/>
  <c r="C29" i="47" s="1"/>
  <c r="D30" i="65"/>
  <c r="C29" i="13" s="1"/>
  <c r="R29" i="65"/>
  <c r="C28" i="17" s="1"/>
  <c r="J29" i="65"/>
  <c r="C28" i="23" s="1"/>
  <c r="B29" i="65"/>
  <c r="C28" i="21" s="1"/>
  <c r="P28" i="65"/>
  <c r="C27" i="18" s="1"/>
  <c r="H28" i="65"/>
  <c r="C27" i="45" s="1"/>
  <c r="N27" i="65"/>
  <c r="C26" i="19" s="1"/>
  <c r="B106" i="65"/>
  <c r="C105" i="21" s="1"/>
  <c r="I100" i="65"/>
  <c r="C99" i="35" s="1"/>
  <c r="E82" i="65"/>
  <c r="C81" i="43" s="1"/>
  <c r="P75" i="65"/>
  <c r="C74" i="18" s="1"/>
  <c r="F74" i="65"/>
  <c r="C73" i="44" s="1"/>
  <c r="Q71" i="65"/>
  <c r="C70" i="20" s="1"/>
  <c r="G70" i="65"/>
  <c r="C69" i="29" s="1"/>
  <c r="D69" i="65"/>
  <c r="C68" i="13" s="1"/>
  <c r="N66" i="65"/>
  <c r="C65" i="19" s="1"/>
  <c r="E65" i="65"/>
  <c r="C64" i="43" s="1"/>
  <c r="B64" i="65"/>
  <c r="C63" i="21" s="1"/>
  <c r="O62" i="65"/>
  <c r="C61" i="24" s="1"/>
  <c r="L61" i="65"/>
  <c r="C60" i="47" s="1"/>
  <c r="C60" i="65"/>
  <c r="C59" i="10" s="1"/>
  <c r="M57" i="65"/>
  <c r="C56" i="14" s="1"/>
  <c r="R56" i="65"/>
  <c r="C55" i="17" s="1"/>
  <c r="B56" i="65"/>
  <c r="C55" i="21" s="1"/>
  <c r="H55" i="65"/>
  <c r="C54" i="45" s="1"/>
  <c r="N54" i="65"/>
  <c r="C53" i="19" s="1"/>
  <c r="T53" i="65"/>
  <c r="C52" i="58" s="1"/>
  <c r="D53" i="65"/>
  <c r="C52" i="13" s="1"/>
  <c r="K52" i="65"/>
  <c r="C51" i="46" s="1"/>
  <c r="Q51" i="65"/>
  <c r="C50" i="20" s="1"/>
  <c r="G50" i="65"/>
  <c r="C49" i="29" s="1"/>
  <c r="O49" i="65"/>
  <c r="C48" i="24" s="1"/>
  <c r="C49" i="65"/>
  <c r="C48" i="10" s="1"/>
  <c r="O48" i="65"/>
  <c r="C47" i="24" s="1"/>
  <c r="G48" i="65"/>
  <c r="C47" i="29" s="1"/>
  <c r="U47" i="65"/>
  <c r="C46" i="56" s="1"/>
  <c r="M47" i="65"/>
  <c r="C46" i="14" s="1"/>
  <c r="E47" i="65"/>
  <c r="C46" i="43" s="1"/>
  <c r="S46" i="65"/>
  <c r="C45" i="57" s="1"/>
  <c r="K46" i="65"/>
  <c r="C45" i="46" s="1"/>
  <c r="C46" i="65"/>
  <c r="C45" i="10" s="1"/>
  <c r="Q45" i="65"/>
  <c r="C44" i="20" s="1"/>
  <c r="I45" i="65"/>
  <c r="C44" i="35" s="1"/>
  <c r="O44" i="65"/>
  <c r="C43" i="24" s="1"/>
  <c r="G44" i="65"/>
  <c r="C43" i="29" s="1"/>
  <c r="U43" i="65"/>
  <c r="C42" i="56" s="1"/>
  <c r="M43" i="65"/>
  <c r="C42" i="14" s="1"/>
  <c r="E43" i="65"/>
  <c r="C42" i="43" s="1"/>
  <c r="S42" i="65"/>
  <c r="C41" i="57" s="1"/>
  <c r="K42" i="65"/>
  <c r="C41" i="46" s="1"/>
  <c r="C42" i="65"/>
  <c r="C41" i="10" s="1"/>
  <c r="Q41" i="65"/>
  <c r="C40" i="20" s="1"/>
  <c r="I41" i="65"/>
  <c r="C40" i="35" s="1"/>
  <c r="O40" i="65"/>
  <c r="C39" i="24" s="1"/>
  <c r="G40" i="65"/>
  <c r="C39" i="29" s="1"/>
  <c r="U39" i="65"/>
  <c r="C38" i="56" s="1"/>
  <c r="M39" i="65"/>
  <c r="C38" i="14" s="1"/>
  <c r="E39" i="65"/>
  <c r="C38" i="43" s="1"/>
  <c r="S38" i="65"/>
  <c r="C37" i="57" s="1"/>
  <c r="K38" i="65"/>
  <c r="C37" i="46" s="1"/>
  <c r="C38" i="65"/>
  <c r="C37" i="10" s="1"/>
  <c r="Q37" i="65"/>
  <c r="C36" i="20" s="1"/>
  <c r="I37" i="65"/>
  <c r="C36" i="35" s="1"/>
  <c r="O36" i="65"/>
  <c r="C35" i="24" s="1"/>
  <c r="G36" i="65"/>
  <c r="C35" i="29" s="1"/>
  <c r="U35" i="65"/>
  <c r="C34" i="56" s="1"/>
  <c r="M35" i="65"/>
  <c r="C34" i="14" s="1"/>
  <c r="E35" i="65"/>
  <c r="C34" i="43" s="1"/>
  <c r="S34" i="65"/>
  <c r="C33" i="57" s="1"/>
  <c r="K34" i="65"/>
  <c r="C33" i="46" s="1"/>
  <c r="C34" i="65"/>
  <c r="C33" i="10" s="1"/>
  <c r="Q33" i="65"/>
  <c r="C32" i="20" s="1"/>
  <c r="I33" i="65"/>
  <c r="C32" i="35" s="1"/>
  <c r="O32" i="65"/>
  <c r="C31" i="24" s="1"/>
  <c r="G32" i="65"/>
  <c r="C31" i="29" s="1"/>
  <c r="U31" i="65"/>
  <c r="C30" i="56" s="1"/>
  <c r="M31" i="65"/>
  <c r="C30" i="14" s="1"/>
  <c r="E31" i="65"/>
  <c r="C30" i="43" s="1"/>
  <c r="S30" i="65"/>
  <c r="C29" i="57" s="1"/>
  <c r="K30" i="65"/>
  <c r="C29" i="46" s="1"/>
  <c r="C30" i="65"/>
  <c r="C29" i="10" s="1"/>
  <c r="Q29" i="65"/>
  <c r="C28" i="20" s="1"/>
  <c r="I29" i="65"/>
  <c r="C28" i="35" s="1"/>
  <c r="O28" i="65"/>
  <c r="C27" i="24" s="1"/>
  <c r="G28" i="65"/>
  <c r="C27" i="29" s="1"/>
  <c r="U27" i="65"/>
  <c r="C26" i="56" s="1"/>
  <c r="M27" i="65"/>
  <c r="C26" i="14" s="1"/>
  <c r="E27" i="65"/>
  <c r="C26" i="43" s="1"/>
  <c r="S26" i="65"/>
  <c r="C25" i="57" s="1"/>
  <c r="K26" i="65"/>
  <c r="C25" i="46" s="1"/>
  <c r="K76" i="65"/>
  <c r="C75" i="46" s="1"/>
  <c r="H75" i="65"/>
  <c r="C74" i="45" s="1"/>
  <c r="U73" i="65"/>
  <c r="C72" i="56" s="1"/>
  <c r="R72" i="65"/>
  <c r="C71" i="17" s="1"/>
  <c r="I71" i="65"/>
  <c r="C70" i="35" s="1"/>
  <c r="S68" i="65"/>
  <c r="C67" i="57" s="1"/>
  <c r="P67" i="65"/>
  <c r="C66" i="18" s="1"/>
  <c r="F66" i="65"/>
  <c r="C65" i="44" s="1"/>
  <c r="Q63" i="65"/>
  <c r="C62" i="20" s="1"/>
  <c r="G62" i="65"/>
  <c r="C61" i="29" s="1"/>
  <c r="D61" i="65"/>
  <c r="C60" i="13" s="1"/>
  <c r="N58" i="65"/>
  <c r="C57" i="19" s="1"/>
  <c r="E57" i="65"/>
  <c r="C56" i="43" s="1"/>
  <c r="M56" i="65"/>
  <c r="C55" i="14" s="1"/>
  <c r="S55" i="65"/>
  <c r="C54" i="57" s="1"/>
  <c r="C55" i="65"/>
  <c r="C54" i="10" s="1"/>
  <c r="I54" i="65"/>
  <c r="C53" i="35" s="1"/>
  <c r="O53" i="65"/>
  <c r="C52" i="24" s="1"/>
  <c r="I52" i="65"/>
  <c r="C51" i="35" s="1"/>
  <c r="O51" i="65"/>
  <c r="C50" i="24" s="1"/>
  <c r="U50" i="65"/>
  <c r="C49" i="56" s="1"/>
  <c r="E50" i="65"/>
  <c r="C49" i="43" s="1"/>
  <c r="L49" i="65"/>
  <c r="C48" i="47" s="1"/>
  <c r="U48" i="65"/>
  <c r="C47" i="56" s="1"/>
  <c r="M48" i="65"/>
  <c r="C47" i="14" s="1"/>
  <c r="E48" i="65"/>
  <c r="C47" i="43" s="1"/>
  <c r="S47" i="65"/>
  <c r="C46" i="57" s="1"/>
  <c r="K47" i="65"/>
  <c r="C46" i="46" s="1"/>
  <c r="C47" i="65"/>
  <c r="C46" i="10" s="1"/>
  <c r="Q46" i="65"/>
  <c r="C45" i="20" s="1"/>
  <c r="I46" i="65"/>
  <c r="C45" i="35" s="1"/>
  <c r="O45" i="65"/>
  <c r="C44" i="24" s="1"/>
  <c r="G45" i="65"/>
  <c r="C44" i="29" s="1"/>
  <c r="U44" i="65"/>
  <c r="C43" i="56" s="1"/>
  <c r="M44" i="65"/>
  <c r="C43" i="14" s="1"/>
  <c r="E44" i="65"/>
  <c r="C43" i="43" s="1"/>
  <c r="S43" i="65"/>
  <c r="C42" i="57" s="1"/>
  <c r="K43" i="65"/>
  <c r="C42" i="46" s="1"/>
  <c r="C43" i="65"/>
  <c r="C42" i="10" s="1"/>
  <c r="Q42" i="65"/>
  <c r="C41" i="20" s="1"/>
  <c r="I42" i="65"/>
  <c r="C41" i="35" s="1"/>
  <c r="O41" i="65"/>
  <c r="C40" i="24" s="1"/>
  <c r="G41" i="65"/>
  <c r="C40" i="29" s="1"/>
  <c r="U40" i="65"/>
  <c r="C39" i="56" s="1"/>
  <c r="M40" i="65"/>
  <c r="C39" i="14" s="1"/>
  <c r="E40" i="65"/>
  <c r="C39" i="43" s="1"/>
  <c r="S39" i="65"/>
  <c r="C38" i="57" s="1"/>
  <c r="K39" i="65"/>
  <c r="C38" i="46" s="1"/>
  <c r="C39" i="65"/>
  <c r="C38" i="10" s="1"/>
  <c r="Q38" i="65"/>
  <c r="C37" i="20" s="1"/>
  <c r="I38" i="65"/>
  <c r="C37" i="35" s="1"/>
  <c r="O37" i="65"/>
  <c r="C36" i="24" s="1"/>
  <c r="G37" i="65"/>
  <c r="C36" i="29" s="1"/>
  <c r="U36" i="65"/>
  <c r="C35" i="56" s="1"/>
  <c r="M36" i="65"/>
  <c r="C35" i="14" s="1"/>
  <c r="E36" i="65"/>
  <c r="C35" i="43" s="1"/>
  <c r="S35" i="65"/>
  <c r="C34" i="57" s="1"/>
  <c r="K35" i="65"/>
  <c r="C34" i="46" s="1"/>
  <c r="C35" i="65"/>
  <c r="C34" i="10" s="1"/>
  <c r="Q34" i="65"/>
  <c r="C33" i="20" s="1"/>
  <c r="I34" i="65"/>
  <c r="C33" i="35" s="1"/>
  <c r="O33" i="65"/>
  <c r="C32" i="24" s="1"/>
  <c r="G33" i="65"/>
  <c r="C32" i="29" s="1"/>
  <c r="U32" i="65"/>
  <c r="C31" i="56" s="1"/>
  <c r="M32" i="65"/>
  <c r="C31" i="14" s="1"/>
  <c r="E32" i="65"/>
  <c r="C31" i="43" s="1"/>
  <c r="S31" i="65"/>
  <c r="C30" i="57" s="1"/>
  <c r="K31" i="65"/>
  <c r="C30" i="46" s="1"/>
  <c r="C31" i="65"/>
  <c r="C30" i="10" s="1"/>
  <c r="Q30" i="65"/>
  <c r="C29" i="20" s="1"/>
  <c r="I30" i="65"/>
  <c r="C29" i="35" s="1"/>
  <c r="O29" i="65"/>
  <c r="C28" i="24" s="1"/>
  <c r="G29" i="65"/>
  <c r="C28" i="29" s="1"/>
  <c r="U28" i="65"/>
  <c r="C27" i="56" s="1"/>
  <c r="M28" i="65"/>
  <c r="C27" i="14" s="1"/>
  <c r="E28" i="65"/>
  <c r="C27" i="43" s="1"/>
  <c r="S27" i="65"/>
  <c r="C26" i="57" s="1"/>
  <c r="K27" i="65"/>
  <c r="C26" i="46" s="1"/>
  <c r="C27" i="65"/>
  <c r="C26" i="10" s="1"/>
  <c r="Q26" i="65"/>
  <c r="C25" i="20" s="1"/>
  <c r="I5" i="65"/>
  <c r="C4" i="35" s="1"/>
  <c r="Q5" i="65"/>
  <c r="C4" i="20" s="1"/>
  <c r="C6" i="65"/>
  <c r="C5" i="10" s="1"/>
  <c r="K6" i="65"/>
  <c r="C5" i="46" s="1"/>
  <c r="S6" i="65"/>
  <c r="C5" i="57" s="1"/>
  <c r="E7" i="65"/>
  <c r="C6" i="43" s="1"/>
  <c r="M7" i="65"/>
  <c r="C6" i="14" s="1"/>
  <c r="U7" i="65"/>
  <c r="C6" i="56" s="1"/>
  <c r="G8" i="65"/>
  <c r="C7" i="29" s="1"/>
  <c r="O8" i="65"/>
  <c r="C7" i="24" s="1"/>
  <c r="I9" i="65"/>
  <c r="C8" i="35" s="1"/>
  <c r="Q9" i="65"/>
  <c r="C8" i="20" s="1"/>
  <c r="C10" i="65"/>
  <c r="C9" i="10" s="1"/>
  <c r="K10" i="65"/>
  <c r="C9" i="46" s="1"/>
  <c r="S10" i="65"/>
  <c r="C9" i="57" s="1"/>
  <c r="E11" i="65"/>
  <c r="C10" i="43" s="1"/>
  <c r="M11" i="65"/>
  <c r="C10" i="14" s="1"/>
  <c r="U11" i="65"/>
  <c r="C10" i="56" s="1"/>
  <c r="G12" i="65"/>
  <c r="C11" i="29" s="1"/>
  <c r="O12" i="65"/>
  <c r="C11" i="24" s="1"/>
  <c r="I13" i="65"/>
  <c r="C12" i="35" s="1"/>
  <c r="Q13" i="65"/>
  <c r="C12" i="20" s="1"/>
  <c r="C14" i="65"/>
  <c r="C13" i="10" s="1"/>
  <c r="K14" i="65"/>
  <c r="C13" i="46" s="1"/>
  <c r="S14" i="65"/>
  <c r="C13" i="57" s="1"/>
  <c r="E15" i="65"/>
  <c r="C14" i="43" s="1"/>
  <c r="M15" i="65"/>
  <c r="C14" i="14" s="1"/>
  <c r="U15" i="65"/>
  <c r="C14" i="56" s="1"/>
  <c r="G16" i="65"/>
  <c r="C15" i="29" s="1"/>
  <c r="O16" i="65"/>
  <c r="C15" i="24" s="1"/>
  <c r="I17" i="65"/>
  <c r="C16" i="35" s="1"/>
  <c r="Q17" i="65"/>
  <c r="C16" i="20" s="1"/>
  <c r="C18" i="65"/>
  <c r="C17" i="10" s="1"/>
  <c r="K18" i="65"/>
  <c r="C17" i="46" s="1"/>
  <c r="S18" i="65"/>
  <c r="C17" i="57" s="1"/>
  <c r="E19" i="65"/>
  <c r="C18" i="43" s="1"/>
  <c r="M19" i="65"/>
  <c r="C18" i="14" s="1"/>
  <c r="U19" i="65"/>
  <c r="C18" i="56" s="1"/>
  <c r="G20" i="65"/>
  <c r="C19" i="29" s="1"/>
  <c r="O20" i="65"/>
  <c r="C19" i="24" s="1"/>
  <c r="I21" i="65"/>
  <c r="C20" i="35" s="1"/>
  <c r="Q21" i="65"/>
  <c r="C20" i="20" s="1"/>
  <c r="C22" i="65"/>
  <c r="C21" i="10" s="1"/>
  <c r="K22" i="65"/>
  <c r="C21" i="46" s="1"/>
  <c r="S22" i="65"/>
  <c r="C21" i="57" s="1"/>
  <c r="E23" i="65"/>
  <c r="C22" i="43" s="1"/>
  <c r="M23" i="65"/>
  <c r="C22" i="14" s="1"/>
  <c r="U23" i="65"/>
  <c r="C22" i="56" s="1"/>
  <c r="G24" i="65"/>
  <c r="C23" i="29" s="1"/>
  <c r="O24" i="65"/>
  <c r="C23" i="24" s="1"/>
  <c r="I25" i="65"/>
  <c r="C24" i="35" s="1"/>
  <c r="Q25" i="65"/>
  <c r="C24" i="20" s="1"/>
  <c r="E26" i="65"/>
  <c r="C25" i="43" s="1"/>
  <c r="D35" i="65"/>
  <c r="C34" i="13" s="1"/>
  <c r="H37" i="65"/>
  <c r="C36" i="45" s="1"/>
  <c r="L39" i="65"/>
  <c r="C38" i="47" s="1"/>
  <c r="P41" i="65"/>
  <c r="C40" i="18" s="1"/>
  <c r="T43" i="65"/>
  <c r="C42" i="58" s="1"/>
  <c r="M54" i="65"/>
  <c r="C53" i="14" s="1"/>
  <c r="O58" i="65"/>
  <c r="C57" i="24" s="1"/>
  <c r="M86" i="65"/>
  <c r="C85" i="14" s="1"/>
  <c r="K93" i="65"/>
  <c r="C92" i="46" s="1"/>
  <c r="U4" i="65"/>
  <c r="C3" i="56" s="1"/>
  <c r="Q6" i="65"/>
  <c r="C5" i="20" s="1"/>
  <c r="H4" i="65"/>
  <c r="C3" i="45" s="1"/>
  <c r="P4" i="65"/>
  <c r="C3" i="18" s="1"/>
  <c r="B5" i="65"/>
  <c r="C4" i="21" s="1"/>
  <c r="J5" i="65"/>
  <c r="C4" i="23" s="1"/>
  <c r="R5" i="65"/>
  <c r="C4" i="17" s="1"/>
  <c r="D6" i="65"/>
  <c r="C5" i="13" s="1"/>
  <c r="L6" i="65"/>
  <c r="C5" i="47" s="1"/>
  <c r="T6" i="65"/>
  <c r="C5" i="58" s="1"/>
  <c r="F7" i="65"/>
  <c r="C6" i="44" s="1"/>
  <c r="N7" i="65"/>
  <c r="C6" i="19" s="1"/>
  <c r="H8" i="65"/>
  <c r="C7" i="45" s="1"/>
  <c r="P8" i="65"/>
  <c r="C7" i="18" s="1"/>
  <c r="B9" i="65"/>
  <c r="C8" i="21" s="1"/>
  <c r="J9" i="65"/>
  <c r="C8" i="23" s="1"/>
  <c r="R9" i="65"/>
  <c r="C8" i="17" s="1"/>
  <c r="D10" i="65"/>
  <c r="C9" i="13" s="1"/>
  <c r="L10" i="65"/>
  <c r="C9" i="47" s="1"/>
  <c r="T10" i="65"/>
  <c r="C9" i="58" s="1"/>
  <c r="F11" i="65"/>
  <c r="C10" i="44" s="1"/>
  <c r="N11" i="65"/>
  <c r="C10" i="19" s="1"/>
  <c r="H12" i="65"/>
  <c r="C11" i="45" s="1"/>
  <c r="P12" i="65"/>
  <c r="C11" i="18" s="1"/>
  <c r="B13" i="65"/>
  <c r="C12" i="21" s="1"/>
  <c r="J13" i="65"/>
  <c r="C12" i="23" s="1"/>
  <c r="R13" i="65"/>
  <c r="C12" i="17" s="1"/>
  <c r="D14" i="65"/>
  <c r="C13" i="13" s="1"/>
  <c r="L14" i="65"/>
  <c r="C13" i="47" s="1"/>
  <c r="T14" i="65"/>
  <c r="C13" i="58" s="1"/>
  <c r="F15" i="65"/>
  <c r="C14" i="44" s="1"/>
  <c r="N15" i="65"/>
  <c r="C14" i="19" s="1"/>
  <c r="H16" i="65"/>
  <c r="C15" i="45" s="1"/>
  <c r="P16" i="65"/>
  <c r="C15" i="18" s="1"/>
  <c r="B17" i="65"/>
  <c r="C16" i="21" s="1"/>
  <c r="J17" i="65"/>
  <c r="C16" i="23" s="1"/>
  <c r="R17" i="65"/>
  <c r="C16" i="17" s="1"/>
  <c r="D18" i="65"/>
  <c r="C17" i="13" s="1"/>
  <c r="L18" i="65"/>
  <c r="C17" i="47" s="1"/>
  <c r="T18" i="65"/>
  <c r="C17" i="58" s="1"/>
  <c r="F19" i="65"/>
  <c r="C18" i="44" s="1"/>
  <c r="N19" i="65"/>
  <c r="C18" i="19" s="1"/>
  <c r="H20" i="65"/>
  <c r="C19" i="45" s="1"/>
  <c r="P20" i="65"/>
  <c r="C19" i="18" s="1"/>
  <c r="B21" i="65"/>
  <c r="C20" i="21" s="1"/>
  <c r="J21" i="65"/>
  <c r="C20" i="23" s="1"/>
  <c r="R21" i="65"/>
  <c r="C20" i="17" s="1"/>
  <c r="D22" i="65"/>
  <c r="C21" i="13" s="1"/>
  <c r="L22" i="65"/>
  <c r="C21" i="47" s="1"/>
  <c r="T22" i="65"/>
  <c r="C21" i="58" s="1"/>
  <c r="F23" i="65"/>
  <c r="C22" i="44" s="1"/>
  <c r="N23" i="65"/>
  <c r="C22" i="19" s="1"/>
  <c r="H24" i="65"/>
  <c r="C23" i="45" s="1"/>
  <c r="P24" i="65"/>
  <c r="C23" i="18" s="1"/>
  <c r="B25" i="65"/>
  <c r="C24" i="21" s="1"/>
  <c r="J25" i="65"/>
  <c r="C24" i="23" s="1"/>
  <c r="R25" i="65"/>
  <c r="C24" i="17" s="1"/>
  <c r="I26" i="65"/>
  <c r="C25" i="35" s="1"/>
  <c r="D27" i="65"/>
  <c r="C26" i="13" s="1"/>
  <c r="D31" i="65"/>
  <c r="C30" i="13" s="1"/>
  <c r="H33" i="65"/>
  <c r="C32" i="45" s="1"/>
  <c r="L35" i="65"/>
  <c r="C34" i="47" s="1"/>
  <c r="P37" i="65"/>
  <c r="C36" i="18" s="1"/>
  <c r="T39" i="65"/>
  <c r="C38" i="58" s="1"/>
  <c r="B46" i="65"/>
  <c r="C45" i="21" s="1"/>
  <c r="F48" i="65"/>
  <c r="C47" i="44" s="1"/>
  <c r="P51" i="65"/>
  <c r="C50" i="18" s="1"/>
  <c r="K5" i="65"/>
  <c r="C4" i="46" s="1"/>
  <c r="S5" i="65"/>
  <c r="C4" i="57" s="1"/>
  <c r="E6" i="65"/>
  <c r="C5" i="43" s="1"/>
  <c r="M6" i="65"/>
  <c r="C5" i="14" s="1"/>
  <c r="G7" i="65"/>
  <c r="C6" i="29" s="1"/>
  <c r="O7" i="65"/>
  <c r="C6" i="24" s="1"/>
  <c r="I8" i="65"/>
  <c r="C7" i="35" s="1"/>
  <c r="Q8" i="65"/>
  <c r="C7" i="20" s="1"/>
  <c r="C9" i="65"/>
  <c r="C8" i="10" s="1"/>
  <c r="K9" i="65"/>
  <c r="C8" i="46" s="1"/>
  <c r="S9" i="65"/>
  <c r="C8" i="57" s="1"/>
  <c r="E10" i="65"/>
  <c r="C9" i="43" s="1"/>
  <c r="M10" i="65"/>
  <c r="C9" i="14" s="1"/>
  <c r="U10" i="65"/>
  <c r="C9" i="56" s="1"/>
  <c r="G11" i="65"/>
  <c r="C10" i="29" s="1"/>
  <c r="O11" i="65"/>
  <c r="C10" i="24" s="1"/>
  <c r="I12" i="65"/>
  <c r="C11" i="35" s="1"/>
  <c r="Q12" i="65"/>
  <c r="C11" i="20" s="1"/>
  <c r="C13" i="65"/>
  <c r="C12" i="10" s="1"/>
  <c r="K13" i="65"/>
  <c r="C12" i="46" s="1"/>
  <c r="S13" i="65"/>
  <c r="C12" i="57" s="1"/>
  <c r="E14" i="65"/>
  <c r="C13" i="43" s="1"/>
  <c r="U14" i="65"/>
  <c r="C13" i="56" s="1"/>
  <c r="G15" i="65"/>
  <c r="C14" i="29" s="1"/>
  <c r="O15" i="65"/>
  <c r="C14" i="24" s="1"/>
  <c r="I16" i="65"/>
  <c r="C15" i="35" s="1"/>
  <c r="Q16" i="65"/>
  <c r="C15" i="20" s="1"/>
  <c r="C17" i="65"/>
  <c r="C16" i="10" s="1"/>
  <c r="K17" i="65"/>
  <c r="C16" i="46" s="1"/>
  <c r="S17" i="65"/>
  <c r="C16" i="57" s="1"/>
  <c r="E18" i="65"/>
  <c r="C17" i="43" s="1"/>
  <c r="M18" i="65"/>
  <c r="C17" i="14" s="1"/>
  <c r="U18" i="65"/>
  <c r="C17" i="56" s="1"/>
  <c r="G19" i="65"/>
  <c r="C18" i="29" s="1"/>
  <c r="O19" i="65"/>
  <c r="C18" i="24" s="1"/>
  <c r="I20" i="65"/>
  <c r="C19" i="35" s="1"/>
  <c r="Q20" i="65"/>
  <c r="C19" i="20" s="1"/>
  <c r="C21" i="65"/>
  <c r="C20" i="10" s="1"/>
  <c r="K21" i="65"/>
  <c r="C20" i="46" s="1"/>
  <c r="S21" i="65"/>
  <c r="C20" i="57" s="1"/>
  <c r="E22" i="65"/>
  <c r="C21" i="43" s="1"/>
  <c r="M22" i="65"/>
  <c r="C21" i="14" s="1"/>
  <c r="U22" i="65"/>
  <c r="C21" i="56" s="1"/>
  <c r="G23" i="65"/>
  <c r="C22" i="29" s="1"/>
  <c r="O23" i="65"/>
  <c r="C22" i="24" s="1"/>
  <c r="I24" i="65"/>
  <c r="C23" i="35" s="1"/>
  <c r="Q24" i="65"/>
  <c r="C23" i="20" s="1"/>
  <c r="C25" i="65"/>
  <c r="C24" i="10" s="1"/>
  <c r="K25" i="65"/>
  <c r="C24" i="46" s="1"/>
  <c r="S25" i="65"/>
  <c r="C24" i="57" s="1"/>
  <c r="J26" i="65"/>
  <c r="C25" i="23" s="1"/>
  <c r="F27" i="65"/>
  <c r="C26" i="44" s="1"/>
  <c r="H29" i="65"/>
  <c r="C28" i="45" s="1"/>
  <c r="L31" i="65"/>
  <c r="C30" i="47" s="1"/>
  <c r="P33" i="65"/>
  <c r="C32" i="18" s="1"/>
  <c r="T35" i="65"/>
  <c r="C34" i="58" s="1"/>
  <c r="B42" i="65"/>
  <c r="C41" i="21" s="1"/>
  <c r="F44" i="65"/>
  <c r="C43" i="44" s="1"/>
  <c r="J46" i="65"/>
  <c r="C45" i="23" s="1"/>
  <c r="N48" i="65"/>
  <c r="C47" i="19" s="1"/>
  <c r="G55" i="65"/>
  <c r="C54" i="29" s="1"/>
  <c r="G8" i="62"/>
  <c r="S10" i="62"/>
  <c r="D9" i="57" s="1"/>
  <c r="B14" i="62"/>
  <c r="D19" i="62"/>
  <c r="I25" i="62"/>
  <c r="D31" i="62"/>
  <c r="L40" i="62"/>
  <c r="H4" i="62"/>
  <c r="P4" i="62"/>
  <c r="B5" i="62"/>
  <c r="J5" i="62"/>
  <c r="R5" i="62"/>
  <c r="D6" i="62"/>
  <c r="L6" i="62"/>
  <c r="T6" i="62"/>
  <c r="F7" i="62"/>
  <c r="N7" i="62"/>
  <c r="H8" i="62"/>
  <c r="P8" i="62"/>
  <c r="B9" i="62"/>
  <c r="J9" i="62"/>
  <c r="R9" i="62"/>
  <c r="D10" i="62"/>
  <c r="L10" i="62"/>
  <c r="T10" i="62"/>
  <c r="F11" i="62"/>
  <c r="N11" i="62"/>
  <c r="H12" i="62"/>
  <c r="P12" i="62"/>
  <c r="C13" i="62"/>
  <c r="D12" i="10" s="1"/>
  <c r="O13" i="62"/>
  <c r="C14" i="62"/>
  <c r="D13" i="10" s="1"/>
  <c r="Q14" i="62"/>
  <c r="E15" i="62"/>
  <c r="U15" i="62"/>
  <c r="N16" i="62"/>
  <c r="J17" i="62"/>
  <c r="J18" i="62"/>
  <c r="E19" i="62"/>
  <c r="S22" i="62"/>
  <c r="D21" i="57" s="1"/>
  <c r="N23" i="62"/>
  <c r="N24" i="62"/>
  <c r="J25" i="62"/>
  <c r="J26" i="62"/>
  <c r="L27" i="62"/>
  <c r="O28" i="62"/>
  <c r="B30" i="62"/>
  <c r="E31" i="62"/>
  <c r="N32" i="62"/>
  <c r="J35" i="62"/>
  <c r="D37" i="62"/>
  <c r="C43" i="62"/>
  <c r="D42" i="10" s="1"/>
  <c r="M51" i="62"/>
  <c r="G56" i="62"/>
  <c r="F62" i="62"/>
  <c r="E7" i="62"/>
  <c r="K10" i="62"/>
  <c r="L13" i="62"/>
  <c r="D18" i="62"/>
  <c r="H24" i="62"/>
  <c r="G32" i="62"/>
  <c r="T38" i="62"/>
  <c r="I4" i="62"/>
  <c r="Q4" i="62"/>
  <c r="C5" i="62"/>
  <c r="D4" i="10" s="1"/>
  <c r="K5" i="62"/>
  <c r="S5" i="62"/>
  <c r="D4" i="57" s="1"/>
  <c r="E6" i="62"/>
  <c r="M6" i="62"/>
  <c r="U6" i="62"/>
  <c r="G7" i="62"/>
  <c r="O7" i="62"/>
  <c r="I8" i="62"/>
  <c r="Q8" i="62"/>
  <c r="C9" i="62"/>
  <c r="D8" i="10" s="1"/>
  <c r="K9" i="62"/>
  <c r="S9" i="62"/>
  <c r="D8" i="57" s="1"/>
  <c r="E10" i="62"/>
  <c r="M10" i="62"/>
  <c r="U10" i="62"/>
  <c r="G11" i="62"/>
  <c r="O11" i="62"/>
  <c r="I12" i="62"/>
  <c r="Q12" i="62"/>
  <c r="D13" i="62"/>
  <c r="P13" i="62"/>
  <c r="D14" i="62"/>
  <c r="R14" i="62"/>
  <c r="F15" i="62"/>
  <c r="O16" i="62"/>
  <c r="P17" i="62"/>
  <c r="K18" i="62"/>
  <c r="F19" i="62"/>
  <c r="F20" i="62"/>
  <c r="B21" i="62"/>
  <c r="B22" i="62"/>
  <c r="T22" i="62"/>
  <c r="T23" i="62"/>
  <c r="O24" i="62"/>
  <c r="P25" i="62"/>
  <c r="K26" i="62"/>
  <c r="M27" i="62"/>
  <c r="C30" i="62"/>
  <c r="D29" i="10" s="1"/>
  <c r="L31" i="62"/>
  <c r="O32" i="62"/>
  <c r="B34" i="62"/>
  <c r="K35" i="62"/>
  <c r="O37" i="62"/>
  <c r="H39" i="62"/>
  <c r="B41" i="62"/>
  <c r="E43" i="62"/>
  <c r="E47" i="62"/>
  <c r="U51" i="62"/>
  <c r="N69" i="62"/>
  <c r="G98" i="62"/>
  <c r="U7" i="62"/>
  <c r="C10" i="62"/>
  <c r="D9" i="10" s="1"/>
  <c r="G12" i="62"/>
  <c r="M16" i="62"/>
  <c r="R21" i="62"/>
  <c r="N28" i="62"/>
  <c r="B4" i="62"/>
  <c r="J4" i="62"/>
  <c r="R4" i="62"/>
  <c r="D5" i="62"/>
  <c r="L5" i="62"/>
  <c r="T5" i="62"/>
  <c r="F6" i="62"/>
  <c r="N6" i="62"/>
  <c r="H7" i="62"/>
  <c r="P7" i="62"/>
  <c r="B8" i="62"/>
  <c r="J8" i="62"/>
  <c r="R8" i="62"/>
  <c r="D9" i="62"/>
  <c r="L9" i="62"/>
  <c r="T9" i="62"/>
  <c r="F10" i="62"/>
  <c r="N10" i="62"/>
  <c r="H11" i="62"/>
  <c r="P11" i="62"/>
  <c r="B12" i="62"/>
  <c r="J12" i="62"/>
  <c r="R12" i="62"/>
  <c r="G13" i="62"/>
  <c r="Q13" i="62"/>
  <c r="E14" i="62"/>
  <c r="S14" i="62"/>
  <c r="D13" i="57" s="1"/>
  <c r="K15" i="62"/>
  <c r="P16" i="62"/>
  <c r="Q17" i="62"/>
  <c r="L18" i="62"/>
  <c r="L19" i="62"/>
  <c r="G20" i="62"/>
  <c r="H21" i="62"/>
  <c r="C22" i="62"/>
  <c r="D21" i="10" s="1"/>
  <c r="U23" i="62"/>
  <c r="P24" i="62"/>
  <c r="Q25" i="62"/>
  <c r="L26" i="62"/>
  <c r="T27" i="62"/>
  <c r="J30" i="62"/>
  <c r="M31" i="62"/>
  <c r="C34" i="62"/>
  <c r="D33" i="10" s="1"/>
  <c r="Q37" i="62"/>
  <c r="J39" i="62"/>
  <c r="N41" i="62"/>
  <c r="C6" i="62"/>
  <c r="D5" i="10" s="1"/>
  <c r="O8" i="62"/>
  <c r="E11" i="62"/>
  <c r="B13" i="62"/>
  <c r="T15" i="62"/>
  <c r="E27" i="62"/>
  <c r="C4" i="62"/>
  <c r="D3" i="10" s="1"/>
  <c r="K4" i="62"/>
  <c r="S4" i="62"/>
  <c r="D3" i="57" s="1"/>
  <c r="E5" i="62"/>
  <c r="M5" i="62"/>
  <c r="U5" i="62"/>
  <c r="G6" i="62"/>
  <c r="O6" i="62"/>
  <c r="I7" i="62"/>
  <c r="Q7" i="62"/>
  <c r="C8" i="62"/>
  <c r="D7" i="10" s="1"/>
  <c r="K8" i="62"/>
  <c r="S8" i="62"/>
  <c r="D7" i="57" s="1"/>
  <c r="E9" i="62"/>
  <c r="M9" i="62"/>
  <c r="U9" i="62"/>
  <c r="G10" i="62"/>
  <c r="O10" i="62"/>
  <c r="I11" i="62"/>
  <c r="Q11" i="62"/>
  <c r="C12" i="62"/>
  <c r="D11" i="10" s="1"/>
  <c r="K12" i="62"/>
  <c r="T12" i="62"/>
  <c r="H13" i="62"/>
  <c r="R13" i="62"/>
  <c r="I14" i="62"/>
  <c r="T14" i="62"/>
  <c r="L15" i="62"/>
  <c r="E16" i="62"/>
  <c r="R17" i="62"/>
  <c r="R18" i="62"/>
  <c r="M19" i="62"/>
  <c r="H20" i="62"/>
  <c r="I21" i="62"/>
  <c r="D22" i="62"/>
  <c r="D23" i="62"/>
  <c r="R25" i="62"/>
  <c r="R26" i="62"/>
  <c r="U27" i="62"/>
  <c r="H29" i="62"/>
  <c r="K30" i="62"/>
  <c r="T31" i="62"/>
  <c r="K34" i="62"/>
  <c r="U39" i="62"/>
  <c r="O41" i="62"/>
  <c r="T58" i="62"/>
  <c r="M77" i="62"/>
  <c r="K6" i="62"/>
  <c r="I9" i="62"/>
  <c r="O12" i="62"/>
  <c r="D26" i="62"/>
  <c r="D4" i="62"/>
  <c r="L4" i="62"/>
  <c r="F5" i="62"/>
  <c r="N5" i="62"/>
  <c r="H6" i="62"/>
  <c r="P6" i="62"/>
  <c r="B7" i="62"/>
  <c r="J7" i="62"/>
  <c r="R7" i="62"/>
  <c r="D8" i="62"/>
  <c r="L8" i="62"/>
  <c r="T8" i="62"/>
  <c r="F9" i="62"/>
  <c r="N9" i="62"/>
  <c r="H10" i="62"/>
  <c r="P10" i="62"/>
  <c r="B11" i="62"/>
  <c r="J11" i="62"/>
  <c r="R11" i="62"/>
  <c r="D12" i="62"/>
  <c r="L12" i="62"/>
  <c r="U12" i="62"/>
  <c r="I13" i="62"/>
  <c r="S13" i="62"/>
  <c r="D12" i="57" s="1"/>
  <c r="J14" i="62"/>
  <c r="U14" i="62"/>
  <c r="M15" i="62"/>
  <c r="F16" i="62"/>
  <c r="S18" i="62"/>
  <c r="D17" i="57" s="1"/>
  <c r="N19" i="62"/>
  <c r="N20" i="62"/>
  <c r="J21" i="62"/>
  <c r="J22" i="62"/>
  <c r="E23" i="62"/>
  <c r="S26" i="62"/>
  <c r="D25" i="57" s="1"/>
  <c r="I29" i="62"/>
  <c r="R30" i="62"/>
  <c r="U31" i="62"/>
  <c r="H33" i="62"/>
  <c r="L34" i="62"/>
  <c r="L36" i="62"/>
  <c r="F38" i="62"/>
  <c r="U44" i="62"/>
  <c r="I49" i="62"/>
  <c r="F65" i="62"/>
  <c r="S6" i="62"/>
  <c r="D5" i="57" s="1"/>
  <c r="M11" i="62"/>
  <c r="M14" i="62"/>
  <c r="I17" i="62"/>
  <c r="M23" i="62"/>
  <c r="Q33" i="62"/>
  <c r="E4" i="62"/>
  <c r="M4" i="62"/>
  <c r="U4" i="62"/>
  <c r="G5" i="62"/>
  <c r="O5" i="62"/>
  <c r="I6" i="62"/>
  <c r="Q6" i="62"/>
  <c r="C7" i="62"/>
  <c r="D6" i="10" s="1"/>
  <c r="K7" i="62"/>
  <c r="S7" i="62"/>
  <c r="D6" i="57" s="1"/>
  <c r="E8" i="62"/>
  <c r="M8" i="62"/>
  <c r="U8" i="62"/>
  <c r="G9" i="62"/>
  <c r="O9" i="62"/>
  <c r="I10" i="62"/>
  <c r="Q10" i="62"/>
  <c r="C11" i="62"/>
  <c r="D10" i="10" s="1"/>
  <c r="K11" i="62"/>
  <c r="S11" i="62"/>
  <c r="D10" i="57" s="1"/>
  <c r="E12" i="62"/>
  <c r="M12" i="62"/>
  <c r="J13" i="62"/>
  <c r="T13" i="62"/>
  <c r="K14" i="62"/>
  <c r="N15" i="62"/>
  <c r="G16" i="62"/>
  <c r="B17" i="62"/>
  <c r="B18" i="62"/>
  <c r="T18" i="62"/>
  <c r="T19" i="62"/>
  <c r="O20" i="62"/>
  <c r="P21" i="62"/>
  <c r="K22" i="62"/>
  <c r="F23" i="62"/>
  <c r="F24" i="62"/>
  <c r="B25" i="62"/>
  <c r="B26" i="62"/>
  <c r="F28" i="62"/>
  <c r="P29" i="62"/>
  <c r="S30" i="62"/>
  <c r="D29" i="57" s="1"/>
  <c r="I33" i="62"/>
  <c r="U34" i="62"/>
  <c r="M36" i="62"/>
  <c r="H38" i="62"/>
  <c r="D42" i="62"/>
  <c r="Q49" i="62"/>
  <c r="T158" i="62"/>
  <c r="L158" i="62"/>
  <c r="D158" i="62"/>
  <c r="R157" i="62"/>
  <c r="J157" i="62"/>
  <c r="B157" i="62"/>
  <c r="P156" i="62"/>
  <c r="H156" i="62"/>
  <c r="N155" i="62"/>
  <c r="F155" i="62"/>
  <c r="T154" i="62"/>
  <c r="L154" i="62"/>
  <c r="D154" i="62"/>
  <c r="R153" i="62"/>
  <c r="J153" i="62"/>
  <c r="B153" i="62"/>
  <c r="P152" i="62"/>
  <c r="H152" i="62"/>
  <c r="N151" i="62"/>
  <c r="F151" i="62"/>
  <c r="T150" i="62"/>
  <c r="L150" i="62"/>
  <c r="D150" i="62"/>
  <c r="R149" i="62"/>
  <c r="J149" i="62"/>
  <c r="B149" i="62"/>
  <c r="P148" i="62"/>
  <c r="H148" i="62"/>
  <c r="N147" i="62"/>
  <c r="F147" i="62"/>
  <c r="T146" i="62"/>
  <c r="L146" i="62"/>
  <c r="D146" i="62"/>
  <c r="R145" i="62"/>
  <c r="J145" i="62"/>
  <c r="B145" i="62"/>
  <c r="P144" i="62"/>
  <c r="H144" i="62"/>
  <c r="N143" i="62"/>
  <c r="F143" i="62"/>
  <c r="T142" i="62"/>
  <c r="L142" i="62"/>
  <c r="D142" i="62"/>
  <c r="R141" i="62"/>
  <c r="J141" i="62"/>
  <c r="B141" i="62"/>
  <c r="P140" i="62"/>
  <c r="H140" i="62"/>
  <c r="N139" i="62"/>
  <c r="F139" i="62"/>
  <c r="T138" i="62"/>
  <c r="L138" i="62"/>
  <c r="D138" i="62"/>
  <c r="R137" i="62"/>
  <c r="J137" i="62"/>
  <c r="B137" i="62"/>
  <c r="P136" i="62"/>
  <c r="H136" i="62"/>
  <c r="N135" i="62"/>
  <c r="F135" i="62"/>
  <c r="T134" i="62"/>
  <c r="L134" i="62"/>
  <c r="D134" i="62"/>
  <c r="R133" i="62"/>
  <c r="J133" i="62"/>
  <c r="B133" i="62"/>
  <c r="P132" i="62"/>
  <c r="H132" i="62"/>
  <c r="N131" i="62"/>
  <c r="F131" i="62"/>
  <c r="T130" i="62"/>
  <c r="L130" i="62"/>
  <c r="D130" i="62"/>
  <c r="R129" i="62"/>
  <c r="J129" i="62"/>
  <c r="S158" i="62"/>
  <c r="K158" i="62"/>
  <c r="C158" i="62"/>
  <c r="D160" i="10" s="1"/>
  <c r="Q157" i="62"/>
  <c r="I157" i="62"/>
  <c r="O156" i="62"/>
  <c r="G156" i="62"/>
  <c r="U155" i="62"/>
  <c r="M155" i="62"/>
  <c r="E155" i="62"/>
  <c r="S154" i="62"/>
  <c r="D156" i="57" s="1"/>
  <c r="K154" i="62"/>
  <c r="C154" i="62"/>
  <c r="D156" i="10" s="1"/>
  <c r="Q153" i="62"/>
  <c r="I153" i="62"/>
  <c r="O152" i="62"/>
  <c r="G152" i="62"/>
  <c r="U151" i="62"/>
  <c r="M151" i="62"/>
  <c r="E151" i="62"/>
  <c r="S150" i="62"/>
  <c r="D152" i="57" s="1"/>
  <c r="K150" i="62"/>
  <c r="C150" i="62"/>
  <c r="D152" i="10" s="1"/>
  <c r="Q149" i="62"/>
  <c r="I149" i="62"/>
  <c r="O148" i="62"/>
  <c r="G148" i="62"/>
  <c r="U147" i="62"/>
  <c r="M147" i="62"/>
  <c r="E147" i="62"/>
  <c r="S146" i="62"/>
  <c r="D148" i="57" s="1"/>
  <c r="K146" i="62"/>
  <c r="C146" i="62"/>
  <c r="D148" i="10" s="1"/>
  <c r="Q145" i="62"/>
  <c r="I145" i="62"/>
  <c r="O144" i="62"/>
  <c r="G144" i="62"/>
  <c r="U143" i="62"/>
  <c r="M143" i="62"/>
  <c r="E143" i="62"/>
  <c r="S142" i="62"/>
  <c r="D144" i="57" s="1"/>
  <c r="K142" i="62"/>
  <c r="C142" i="62"/>
  <c r="D144" i="10" s="1"/>
  <c r="Q141" i="62"/>
  <c r="I141" i="62"/>
  <c r="O140" i="62"/>
  <c r="G140" i="62"/>
  <c r="U139" i="62"/>
  <c r="M139" i="62"/>
  <c r="E139" i="62"/>
  <c r="S138" i="62"/>
  <c r="D140" i="57" s="1"/>
  <c r="K138" i="62"/>
  <c r="C138" i="62"/>
  <c r="D140" i="10" s="1"/>
  <c r="Q137" i="62"/>
  <c r="I137" i="62"/>
  <c r="O136" i="62"/>
  <c r="G136" i="62"/>
  <c r="U135" i="62"/>
  <c r="M135" i="62"/>
  <c r="E135" i="62"/>
  <c r="S134" i="62"/>
  <c r="D136" i="57" s="1"/>
  <c r="K134" i="62"/>
  <c r="C134" i="62"/>
  <c r="D136" i="10" s="1"/>
  <c r="Q133" i="62"/>
  <c r="I133" i="62"/>
  <c r="O132" i="62"/>
  <c r="G132" i="62"/>
  <c r="U131" i="62"/>
  <c r="M131" i="62"/>
  <c r="E131" i="62"/>
  <c r="S130" i="62"/>
  <c r="D132" i="57" s="1"/>
  <c r="K130" i="62"/>
  <c r="C130" i="62"/>
  <c r="D132" i="10" s="1"/>
  <c r="Q129" i="62"/>
  <c r="I129" i="62"/>
  <c r="R158" i="62"/>
  <c r="J158" i="62"/>
  <c r="B158" i="62"/>
  <c r="P157" i="62"/>
  <c r="H157" i="62"/>
  <c r="N156" i="62"/>
  <c r="F156" i="62"/>
  <c r="T155" i="62"/>
  <c r="L155" i="62"/>
  <c r="D155" i="62"/>
  <c r="R154" i="62"/>
  <c r="J154" i="62"/>
  <c r="B154" i="62"/>
  <c r="P153" i="62"/>
  <c r="H153" i="62"/>
  <c r="N152" i="62"/>
  <c r="F152" i="62"/>
  <c r="T151" i="62"/>
  <c r="L151" i="62"/>
  <c r="D151" i="62"/>
  <c r="R150" i="62"/>
  <c r="J150" i="62"/>
  <c r="B150" i="62"/>
  <c r="P149" i="62"/>
  <c r="H149" i="62"/>
  <c r="N148" i="62"/>
  <c r="F148" i="62"/>
  <c r="T147" i="62"/>
  <c r="L147" i="62"/>
  <c r="D147" i="62"/>
  <c r="R146" i="62"/>
  <c r="J146" i="62"/>
  <c r="B146" i="62"/>
  <c r="P145" i="62"/>
  <c r="H145" i="62"/>
  <c r="N144" i="62"/>
  <c r="F144" i="62"/>
  <c r="T143" i="62"/>
  <c r="L143" i="62"/>
  <c r="D143" i="62"/>
  <c r="R142" i="62"/>
  <c r="J142" i="62"/>
  <c r="B142" i="62"/>
  <c r="P141" i="62"/>
  <c r="H141" i="62"/>
  <c r="N140" i="62"/>
  <c r="F140" i="62"/>
  <c r="T139" i="62"/>
  <c r="L139" i="62"/>
  <c r="D139" i="62"/>
  <c r="R138" i="62"/>
  <c r="J138" i="62"/>
  <c r="B138" i="62"/>
  <c r="P137" i="62"/>
  <c r="H137" i="62"/>
  <c r="N136" i="62"/>
  <c r="F136" i="62"/>
  <c r="T135" i="62"/>
  <c r="L135" i="62"/>
  <c r="D135" i="62"/>
  <c r="R134" i="62"/>
  <c r="J134" i="62"/>
  <c r="B134" i="62"/>
  <c r="P133" i="62"/>
  <c r="H133" i="62"/>
  <c r="N132" i="62"/>
  <c r="F132" i="62"/>
  <c r="T131" i="62"/>
  <c r="L131" i="62"/>
  <c r="D131" i="62"/>
  <c r="R130" i="62"/>
  <c r="J130" i="62"/>
  <c r="B130" i="62"/>
  <c r="P129" i="62"/>
  <c r="H129" i="62"/>
  <c r="Q158" i="62"/>
  <c r="I158" i="62"/>
  <c r="O157" i="62"/>
  <c r="G157" i="62"/>
  <c r="U156" i="62"/>
  <c r="M156" i="62"/>
  <c r="E156" i="62"/>
  <c r="S155" i="62"/>
  <c r="D157" i="57" s="1"/>
  <c r="K155" i="62"/>
  <c r="C155" i="62"/>
  <c r="D157" i="10" s="1"/>
  <c r="Q154" i="62"/>
  <c r="I154" i="62"/>
  <c r="O153" i="62"/>
  <c r="G153" i="62"/>
  <c r="U152" i="62"/>
  <c r="M152" i="62"/>
  <c r="E152" i="62"/>
  <c r="S151" i="62"/>
  <c r="D153" i="57" s="1"/>
  <c r="K151" i="62"/>
  <c r="C151" i="62"/>
  <c r="D153" i="10" s="1"/>
  <c r="Q150" i="62"/>
  <c r="I150" i="62"/>
  <c r="O149" i="62"/>
  <c r="G149" i="62"/>
  <c r="U148" i="62"/>
  <c r="M148" i="62"/>
  <c r="E148" i="62"/>
  <c r="S147" i="62"/>
  <c r="D149" i="57" s="1"/>
  <c r="K147" i="62"/>
  <c r="C147" i="62"/>
  <c r="D149" i="10" s="1"/>
  <c r="Q146" i="62"/>
  <c r="I146" i="62"/>
  <c r="O145" i="62"/>
  <c r="G145" i="62"/>
  <c r="U144" i="62"/>
  <c r="M144" i="62"/>
  <c r="E144" i="62"/>
  <c r="S143" i="62"/>
  <c r="D145" i="57" s="1"/>
  <c r="K143" i="62"/>
  <c r="C143" i="62"/>
  <c r="D145" i="10" s="1"/>
  <c r="Q142" i="62"/>
  <c r="I142" i="62"/>
  <c r="O141" i="62"/>
  <c r="G141" i="62"/>
  <c r="U140" i="62"/>
  <c r="M140" i="62"/>
  <c r="E140" i="62"/>
  <c r="S139" i="62"/>
  <c r="D141" i="57" s="1"/>
  <c r="K139" i="62"/>
  <c r="C139" i="62"/>
  <c r="D141" i="10" s="1"/>
  <c r="Q138" i="62"/>
  <c r="I138" i="62"/>
  <c r="O137" i="62"/>
  <c r="G137" i="62"/>
  <c r="U136" i="62"/>
  <c r="M136" i="62"/>
  <c r="E136" i="62"/>
  <c r="S135" i="62"/>
  <c r="D137" i="57" s="1"/>
  <c r="K135" i="62"/>
  <c r="C135" i="62"/>
  <c r="D137" i="10" s="1"/>
  <c r="Q134" i="62"/>
  <c r="I134" i="62"/>
  <c r="O133" i="62"/>
  <c r="G133" i="62"/>
  <c r="U132" i="62"/>
  <c r="M132" i="62"/>
  <c r="E132" i="62"/>
  <c r="S131" i="62"/>
  <c r="D133" i="57" s="1"/>
  <c r="K131" i="62"/>
  <c r="C131" i="62"/>
  <c r="D133" i="10" s="1"/>
  <c r="Q130" i="62"/>
  <c r="I130" i="62"/>
  <c r="O129" i="62"/>
  <c r="G129" i="62"/>
  <c r="P158" i="62"/>
  <c r="H158" i="62"/>
  <c r="N157" i="62"/>
  <c r="F157" i="62"/>
  <c r="T156" i="62"/>
  <c r="L156" i="62"/>
  <c r="D156" i="62"/>
  <c r="R155" i="62"/>
  <c r="J155" i="62"/>
  <c r="B155" i="62"/>
  <c r="P154" i="62"/>
  <c r="H154" i="62"/>
  <c r="N153" i="62"/>
  <c r="F153" i="62"/>
  <c r="T152" i="62"/>
  <c r="L152" i="62"/>
  <c r="D152" i="62"/>
  <c r="R151" i="62"/>
  <c r="J151" i="62"/>
  <c r="B151" i="62"/>
  <c r="P150" i="62"/>
  <c r="H150" i="62"/>
  <c r="N149" i="62"/>
  <c r="F149" i="62"/>
  <c r="T148" i="62"/>
  <c r="L148" i="62"/>
  <c r="D148" i="62"/>
  <c r="R147" i="62"/>
  <c r="J147" i="62"/>
  <c r="B147" i="62"/>
  <c r="P146" i="62"/>
  <c r="H146" i="62"/>
  <c r="N145" i="62"/>
  <c r="F145" i="62"/>
  <c r="T144" i="62"/>
  <c r="L144" i="62"/>
  <c r="D144" i="62"/>
  <c r="R143" i="62"/>
  <c r="J143" i="62"/>
  <c r="B143" i="62"/>
  <c r="P142" i="62"/>
  <c r="H142" i="62"/>
  <c r="N141" i="62"/>
  <c r="F141" i="62"/>
  <c r="T140" i="62"/>
  <c r="L140" i="62"/>
  <c r="D140" i="62"/>
  <c r="R139" i="62"/>
  <c r="J139" i="62"/>
  <c r="B139" i="62"/>
  <c r="P138" i="62"/>
  <c r="H138" i="62"/>
  <c r="N137" i="62"/>
  <c r="F137" i="62"/>
  <c r="T136" i="62"/>
  <c r="L136" i="62"/>
  <c r="D136" i="62"/>
  <c r="R135" i="62"/>
  <c r="J135" i="62"/>
  <c r="B135" i="62"/>
  <c r="P134" i="62"/>
  <c r="H134" i="62"/>
  <c r="N133" i="62"/>
  <c r="F133" i="62"/>
  <c r="T132" i="62"/>
  <c r="L132" i="62"/>
  <c r="D132" i="62"/>
  <c r="R131" i="62"/>
  <c r="J131" i="62"/>
  <c r="B131" i="62"/>
  <c r="P130" i="62"/>
  <c r="H130" i="62"/>
  <c r="N129" i="62"/>
  <c r="F129" i="62"/>
  <c r="O158" i="62"/>
  <c r="G158" i="62"/>
  <c r="U157" i="62"/>
  <c r="M157" i="62"/>
  <c r="E157" i="62"/>
  <c r="S156" i="62"/>
  <c r="D158" i="57" s="1"/>
  <c r="K156" i="62"/>
  <c r="C156" i="62"/>
  <c r="D158" i="10" s="1"/>
  <c r="Q155" i="62"/>
  <c r="I155" i="62"/>
  <c r="O154" i="62"/>
  <c r="G154" i="62"/>
  <c r="U153" i="62"/>
  <c r="M153" i="62"/>
  <c r="E153" i="62"/>
  <c r="S152" i="62"/>
  <c r="D154" i="57" s="1"/>
  <c r="K152" i="62"/>
  <c r="C152" i="62"/>
  <c r="D154" i="10" s="1"/>
  <c r="Q151" i="62"/>
  <c r="I151" i="62"/>
  <c r="O150" i="62"/>
  <c r="G150" i="62"/>
  <c r="U149" i="62"/>
  <c r="M149" i="62"/>
  <c r="E149" i="62"/>
  <c r="S148" i="62"/>
  <c r="D150" i="57" s="1"/>
  <c r="K148" i="62"/>
  <c r="C148" i="62"/>
  <c r="D150" i="10" s="1"/>
  <c r="Q147" i="62"/>
  <c r="I147" i="62"/>
  <c r="O146" i="62"/>
  <c r="G146" i="62"/>
  <c r="U145" i="62"/>
  <c r="M145" i="62"/>
  <c r="E145" i="62"/>
  <c r="S144" i="62"/>
  <c r="D146" i="57" s="1"/>
  <c r="K144" i="62"/>
  <c r="C144" i="62"/>
  <c r="D146" i="10" s="1"/>
  <c r="Q143" i="62"/>
  <c r="I143" i="62"/>
  <c r="O142" i="62"/>
  <c r="G142" i="62"/>
  <c r="U141" i="62"/>
  <c r="M141" i="62"/>
  <c r="E141" i="62"/>
  <c r="S140" i="62"/>
  <c r="D142" i="57" s="1"/>
  <c r="K140" i="62"/>
  <c r="C140" i="62"/>
  <c r="D142" i="10" s="1"/>
  <c r="Q139" i="62"/>
  <c r="I139" i="62"/>
  <c r="O138" i="62"/>
  <c r="G138" i="62"/>
  <c r="U137" i="62"/>
  <c r="M137" i="62"/>
  <c r="E137" i="62"/>
  <c r="S136" i="62"/>
  <c r="D138" i="57" s="1"/>
  <c r="K136" i="62"/>
  <c r="C136" i="62"/>
  <c r="D138" i="10" s="1"/>
  <c r="Q135" i="62"/>
  <c r="I135" i="62"/>
  <c r="O134" i="62"/>
  <c r="G134" i="62"/>
  <c r="U133" i="62"/>
  <c r="M133" i="62"/>
  <c r="E133" i="62"/>
  <c r="S132" i="62"/>
  <c r="D134" i="57" s="1"/>
  <c r="K132" i="62"/>
  <c r="C132" i="62"/>
  <c r="D134" i="10" s="1"/>
  <c r="Q131" i="62"/>
  <c r="I131" i="62"/>
  <c r="O130" i="62"/>
  <c r="G130" i="62"/>
  <c r="U129" i="62"/>
  <c r="M129" i="62"/>
  <c r="U158" i="62"/>
  <c r="M158" i="62"/>
  <c r="E158" i="62"/>
  <c r="S157" i="62"/>
  <c r="D159" i="57" s="1"/>
  <c r="K157" i="62"/>
  <c r="C157" i="62"/>
  <c r="D159" i="10" s="1"/>
  <c r="Q156" i="62"/>
  <c r="I156" i="62"/>
  <c r="O155" i="62"/>
  <c r="G155" i="62"/>
  <c r="U154" i="62"/>
  <c r="M154" i="62"/>
  <c r="E154" i="62"/>
  <c r="S153" i="62"/>
  <c r="D155" i="57" s="1"/>
  <c r="K153" i="62"/>
  <c r="C153" i="62"/>
  <c r="D155" i="10" s="1"/>
  <c r="Q152" i="62"/>
  <c r="I152" i="62"/>
  <c r="O151" i="62"/>
  <c r="G151" i="62"/>
  <c r="U150" i="62"/>
  <c r="M150" i="62"/>
  <c r="E150" i="62"/>
  <c r="S149" i="62"/>
  <c r="D151" i="57" s="1"/>
  <c r="K149" i="62"/>
  <c r="C149" i="62"/>
  <c r="D151" i="10" s="1"/>
  <c r="Q148" i="62"/>
  <c r="I148" i="62"/>
  <c r="O147" i="62"/>
  <c r="G147" i="62"/>
  <c r="U146" i="62"/>
  <c r="M146" i="62"/>
  <c r="E146" i="62"/>
  <c r="S145" i="62"/>
  <c r="D147" i="57" s="1"/>
  <c r="K145" i="62"/>
  <c r="C145" i="62"/>
  <c r="D147" i="10" s="1"/>
  <c r="Q144" i="62"/>
  <c r="I144" i="62"/>
  <c r="O143" i="62"/>
  <c r="G143" i="62"/>
  <c r="U142" i="62"/>
  <c r="M142" i="62"/>
  <c r="E142" i="62"/>
  <c r="S141" i="62"/>
  <c r="D143" i="57" s="1"/>
  <c r="K141" i="62"/>
  <c r="C141" i="62"/>
  <c r="D143" i="10" s="1"/>
  <c r="Q140" i="62"/>
  <c r="I140" i="62"/>
  <c r="O139" i="62"/>
  <c r="G139" i="62"/>
  <c r="U138" i="62"/>
  <c r="M138" i="62"/>
  <c r="E138" i="62"/>
  <c r="S137" i="62"/>
  <c r="D139" i="57" s="1"/>
  <c r="K137" i="62"/>
  <c r="C137" i="62"/>
  <c r="D139" i="10" s="1"/>
  <c r="Q136" i="62"/>
  <c r="I136" i="62"/>
  <c r="O135" i="62"/>
  <c r="G135" i="62"/>
  <c r="U134" i="62"/>
  <c r="M134" i="62"/>
  <c r="E134" i="62"/>
  <c r="S133" i="62"/>
  <c r="D135" i="57" s="1"/>
  <c r="K133" i="62"/>
  <c r="C133" i="62"/>
  <c r="D135" i="10" s="1"/>
  <c r="Q132" i="62"/>
  <c r="I132" i="62"/>
  <c r="O131" i="62"/>
  <c r="G131" i="62"/>
  <c r="U130" i="62"/>
  <c r="M130" i="62"/>
  <c r="E130" i="62"/>
  <c r="S129" i="62"/>
  <c r="D131" i="57" s="1"/>
  <c r="K129" i="62"/>
  <c r="L157" i="62"/>
  <c r="H155" i="62"/>
  <c r="D153" i="62"/>
  <c r="R144" i="62"/>
  <c r="N142" i="62"/>
  <c r="J140" i="62"/>
  <c r="F138" i="62"/>
  <c r="B136" i="62"/>
  <c r="T129" i="62"/>
  <c r="U128" i="62"/>
  <c r="M128" i="62"/>
  <c r="E128" i="62"/>
  <c r="S127" i="62"/>
  <c r="D129" i="57" s="1"/>
  <c r="K127" i="62"/>
  <c r="C127" i="62"/>
  <c r="D129" i="10" s="1"/>
  <c r="Q126" i="62"/>
  <c r="I126" i="62"/>
  <c r="O125" i="62"/>
  <c r="G125" i="62"/>
  <c r="U124" i="62"/>
  <c r="M124" i="62"/>
  <c r="E124" i="62"/>
  <c r="S123" i="62"/>
  <c r="D125" i="57" s="1"/>
  <c r="K123" i="62"/>
  <c r="C123" i="62"/>
  <c r="D125" i="10" s="1"/>
  <c r="Q122" i="62"/>
  <c r="I122" i="62"/>
  <c r="O121" i="62"/>
  <c r="G121" i="62"/>
  <c r="U120" i="62"/>
  <c r="M120" i="62"/>
  <c r="E120" i="62"/>
  <c r="S119" i="62"/>
  <c r="D121" i="57" s="1"/>
  <c r="K119" i="62"/>
  <c r="C119" i="62"/>
  <c r="D121" i="10" s="1"/>
  <c r="Q118" i="62"/>
  <c r="I118" i="62"/>
  <c r="O117" i="62"/>
  <c r="G117" i="62"/>
  <c r="U116" i="62"/>
  <c r="M116" i="62"/>
  <c r="E116" i="62"/>
  <c r="S115" i="62"/>
  <c r="D117" i="57" s="1"/>
  <c r="K115" i="62"/>
  <c r="C115" i="62"/>
  <c r="D117" i="10" s="1"/>
  <c r="Q114" i="62"/>
  <c r="I114" i="62"/>
  <c r="O113" i="62"/>
  <c r="G113" i="62"/>
  <c r="U112" i="62"/>
  <c r="M112" i="62"/>
  <c r="E112" i="62"/>
  <c r="S111" i="62"/>
  <c r="D113" i="57" s="1"/>
  <c r="K111" i="62"/>
  <c r="C111" i="62"/>
  <c r="D113" i="10" s="1"/>
  <c r="Q110" i="62"/>
  <c r="I110" i="62"/>
  <c r="O109" i="62"/>
  <c r="G109" i="62"/>
  <c r="U108" i="62"/>
  <c r="M108" i="62"/>
  <c r="E108" i="62"/>
  <c r="S107" i="62"/>
  <c r="D106" i="57" s="1"/>
  <c r="K107" i="62"/>
  <c r="C107" i="62"/>
  <c r="D106" i="10" s="1"/>
  <c r="Q106" i="62"/>
  <c r="I106" i="62"/>
  <c r="O105" i="62"/>
  <c r="D157" i="62"/>
  <c r="R148" i="62"/>
  <c r="N146" i="62"/>
  <c r="J144" i="62"/>
  <c r="F142" i="62"/>
  <c r="B140" i="62"/>
  <c r="T133" i="62"/>
  <c r="P131" i="62"/>
  <c r="L129" i="62"/>
  <c r="T128" i="62"/>
  <c r="L128" i="62"/>
  <c r="D128" i="62"/>
  <c r="R127" i="62"/>
  <c r="J127" i="62"/>
  <c r="B127" i="62"/>
  <c r="P126" i="62"/>
  <c r="H126" i="62"/>
  <c r="N125" i="62"/>
  <c r="F125" i="62"/>
  <c r="T124" i="62"/>
  <c r="L124" i="62"/>
  <c r="D124" i="62"/>
  <c r="R123" i="62"/>
  <c r="J123" i="62"/>
  <c r="B123" i="62"/>
  <c r="P122" i="62"/>
  <c r="H122" i="62"/>
  <c r="N121" i="62"/>
  <c r="F121" i="62"/>
  <c r="T120" i="62"/>
  <c r="L120" i="62"/>
  <c r="D120" i="62"/>
  <c r="R119" i="62"/>
  <c r="J119" i="62"/>
  <c r="B119" i="62"/>
  <c r="P118" i="62"/>
  <c r="H118" i="62"/>
  <c r="N117" i="62"/>
  <c r="F117" i="62"/>
  <c r="T116" i="62"/>
  <c r="L116" i="62"/>
  <c r="D116" i="62"/>
  <c r="R115" i="62"/>
  <c r="J115" i="62"/>
  <c r="B115" i="62"/>
  <c r="P114" i="62"/>
  <c r="H114" i="62"/>
  <c r="N113" i="62"/>
  <c r="F113" i="62"/>
  <c r="T112" i="62"/>
  <c r="L112" i="62"/>
  <c r="D112" i="62"/>
  <c r="R111" i="62"/>
  <c r="J111" i="62"/>
  <c r="B111" i="62"/>
  <c r="P110" i="62"/>
  <c r="H110" i="62"/>
  <c r="N109" i="62"/>
  <c r="F109" i="62"/>
  <c r="T108" i="62"/>
  <c r="L108" i="62"/>
  <c r="D108" i="62"/>
  <c r="R107" i="62"/>
  <c r="J107" i="62"/>
  <c r="R152" i="62"/>
  <c r="N150" i="62"/>
  <c r="J148" i="62"/>
  <c r="F146" i="62"/>
  <c r="B144" i="62"/>
  <c r="T137" i="62"/>
  <c r="P135" i="62"/>
  <c r="L133" i="62"/>
  <c r="H131" i="62"/>
  <c r="E129" i="62"/>
  <c r="S128" i="62"/>
  <c r="D130" i="57" s="1"/>
  <c r="K128" i="62"/>
  <c r="C128" i="62"/>
  <c r="D130" i="10" s="1"/>
  <c r="Q127" i="62"/>
  <c r="I127" i="62"/>
  <c r="O126" i="62"/>
  <c r="G126" i="62"/>
  <c r="U125" i="62"/>
  <c r="M125" i="62"/>
  <c r="E125" i="62"/>
  <c r="S124" i="62"/>
  <c r="D126" i="57" s="1"/>
  <c r="K124" i="62"/>
  <c r="C124" i="62"/>
  <c r="D126" i="10" s="1"/>
  <c r="Q123" i="62"/>
  <c r="I123" i="62"/>
  <c r="O122" i="62"/>
  <c r="G122" i="62"/>
  <c r="U121" i="62"/>
  <c r="M121" i="62"/>
  <c r="E121" i="62"/>
  <c r="S120" i="62"/>
  <c r="D122" i="57" s="1"/>
  <c r="K120" i="62"/>
  <c r="C120" i="62"/>
  <c r="D122" i="10" s="1"/>
  <c r="Q119" i="62"/>
  <c r="I119" i="62"/>
  <c r="O118" i="62"/>
  <c r="G118" i="62"/>
  <c r="U117" i="62"/>
  <c r="M117" i="62"/>
  <c r="E117" i="62"/>
  <c r="S116" i="62"/>
  <c r="D118" i="57" s="1"/>
  <c r="K116" i="62"/>
  <c r="C116" i="62"/>
  <c r="D118" i="10" s="1"/>
  <c r="Q115" i="62"/>
  <c r="I115" i="62"/>
  <c r="O114" i="62"/>
  <c r="G114" i="62"/>
  <c r="U113" i="62"/>
  <c r="M113" i="62"/>
  <c r="E113" i="62"/>
  <c r="S112" i="62"/>
  <c r="D114" i="57" s="1"/>
  <c r="K112" i="62"/>
  <c r="C112" i="62"/>
  <c r="D114" i="10" s="1"/>
  <c r="Q111" i="62"/>
  <c r="I111" i="62"/>
  <c r="O110" i="62"/>
  <c r="G110" i="62"/>
  <c r="U109" i="62"/>
  <c r="M109" i="62"/>
  <c r="E109" i="62"/>
  <c r="S108" i="62"/>
  <c r="D110" i="57" s="1"/>
  <c r="K108" i="62"/>
  <c r="C108" i="62"/>
  <c r="D110" i="10" s="1"/>
  <c r="Q107" i="62"/>
  <c r="I107" i="62"/>
  <c r="O106" i="62"/>
  <c r="G106" i="62"/>
  <c r="U105" i="62"/>
  <c r="M105" i="62"/>
  <c r="E105" i="62"/>
  <c r="S104" i="62"/>
  <c r="D103" i="57" s="1"/>
  <c r="K104" i="62"/>
  <c r="C104" i="62"/>
  <c r="D103" i="10" s="1"/>
  <c r="Q103" i="62"/>
  <c r="I103" i="62"/>
  <c r="O102" i="62"/>
  <c r="R156" i="62"/>
  <c r="N154" i="62"/>
  <c r="J152" i="62"/>
  <c r="F150" i="62"/>
  <c r="B148" i="62"/>
  <c r="T141" i="62"/>
  <c r="P139" i="62"/>
  <c r="L137" i="62"/>
  <c r="H135" i="62"/>
  <c r="D133" i="62"/>
  <c r="D129" i="62"/>
  <c r="R128" i="62"/>
  <c r="J128" i="62"/>
  <c r="B128" i="62"/>
  <c r="P127" i="62"/>
  <c r="H127" i="62"/>
  <c r="N126" i="62"/>
  <c r="F126" i="62"/>
  <c r="T125" i="62"/>
  <c r="L125" i="62"/>
  <c r="D125" i="62"/>
  <c r="R124" i="62"/>
  <c r="J124" i="62"/>
  <c r="B124" i="62"/>
  <c r="P123" i="62"/>
  <c r="H123" i="62"/>
  <c r="N122" i="62"/>
  <c r="F122" i="62"/>
  <c r="T121" i="62"/>
  <c r="L121" i="62"/>
  <c r="D121" i="62"/>
  <c r="R120" i="62"/>
  <c r="J120" i="62"/>
  <c r="B120" i="62"/>
  <c r="P119" i="62"/>
  <c r="H119" i="62"/>
  <c r="N118" i="62"/>
  <c r="F118" i="62"/>
  <c r="T117" i="62"/>
  <c r="L117" i="62"/>
  <c r="D117" i="62"/>
  <c r="R116" i="62"/>
  <c r="J116" i="62"/>
  <c r="B116" i="62"/>
  <c r="P115" i="62"/>
  <c r="H115" i="62"/>
  <c r="N114" i="62"/>
  <c r="F114" i="62"/>
  <c r="T113" i="62"/>
  <c r="L113" i="62"/>
  <c r="D113" i="62"/>
  <c r="R112" i="62"/>
  <c r="J112" i="62"/>
  <c r="B112" i="62"/>
  <c r="P111" i="62"/>
  <c r="H111" i="62"/>
  <c r="N110" i="62"/>
  <c r="F110" i="62"/>
  <c r="T109" i="62"/>
  <c r="L109" i="62"/>
  <c r="D109" i="62"/>
  <c r="R108" i="62"/>
  <c r="J108" i="62"/>
  <c r="B108" i="62"/>
  <c r="P107" i="62"/>
  <c r="N158" i="62"/>
  <c r="J156" i="62"/>
  <c r="F154" i="62"/>
  <c r="B152" i="62"/>
  <c r="T145" i="62"/>
  <c r="P143" i="62"/>
  <c r="L141" i="62"/>
  <c r="H139" i="62"/>
  <c r="D137" i="62"/>
  <c r="C129" i="62"/>
  <c r="D131" i="10" s="1"/>
  <c r="Q128" i="62"/>
  <c r="I128" i="62"/>
  <c r="O127" i="62"/>
  <c r="G127" i="62"/>
  <c r="U126" i="62"/>
  <c r="M126" i="62"/>
  <c r="E126" i="62"/>
  <c r="S125" i="62"/>
  <c r="D127" i="57" s="1"/>
  <c r="K125" i="62"/>
  <c r="C125" i="62"/>
  <c r="D127" i="10" s="1"/>
  <c r="Q124" i="62"/>
  <c r="I124" i="62"/>
  <c r="O123" i="62"/>
  <c r="G123" i="62"/>
  <c r="U122" i="62"/>
  <c r="M122" i="62"/>
  <c r="E122" i="62"/>
  <c r="S121" i="62"/>
  <c r="D123" i="57" s="1"/>
  <c r="K121" i="62"/>
  <c r="C121" i="62"/>
  <c r="D123" i="10" s="1"/>
  <c r="Q120" i="62"/>
  <c r="I120" i="62"/>
  <c r="O119" i="62"/>
  <c r="G119" i="62"/>
  <c r="U118" i="62"/>
  <c r="M118" i="62"/>
  <c r="E118" i="62"/>
  <c r="S117" i="62"/>
  <c r="D119" i="57" s="1"/>
  <c r="K117" i="62"/>
  <c r="C117" i="62"/>
  <c r="D119" i="10" s="1"/>
  <c r="Q116" i="62"/>
  <c r="I116" i="62"/>
  <c r="O115" i="62"/>
  <c r="G115" i="62"/>
  <c r="U114" i="62"/>
  <c r="M114" i="62"/>
  <c r="E114" i="62"/>
  <c r="S113" i="62"/>
  <c r="D115" i="57" s="1"/>
  <c r="K113" i="62"/>
  <c r="C113" i="62"/>
  <c r="D115" i="10" s="1"/>
  <c r="Q112" i="62"/>
  <c r="I112" i="62"/>
  <c r="O111" i="62"/>
  <c r="G111" i="62"/>
  <c r="U110" i="62"/>
  <c r="M110" i="62"/>
  <c r="E110" i="62"/>
  <c r="S109" i="62"/>
  <c r="D111" i="57" s="1"/>
  <c r="K109" i="62"/>
  <c r="C109" i="62"/>
  <c r="D111" i="10" s="1"/>
  <c r="Q108" i="62"/>
  <c r="I108" i="62"/>
  <c r="O107" i="62"/>
  <c r="G107" i="62"/>
  <c r="U106" i="62"/>
  <c r="M106" i="62"/>
  <c r="E106" i="62"/>
  <c r="S105" i="62"/>
  <c r="D104" i="57" s="1"/>
  <c r="K105" i="62"/>
  <c r="C105" i="62"/>
  <c r="D104" i="10" s="1"/>
  <c r="Q104" i="62"/>
  <c r="I104" i="62"/>
  <c r="O103" i="62"/>
  <c r="G103" i="62"/>
  <c r="U102" i="62"/>
  <c r="F158" i="62"/>
  <c r="B156" i="62"/>
  <c r="T149" i="62"/>
  <c r="P147" i="62"/>
  <c r="L145" i="62"/>
  <c r="H143" i="62"/>
  <c r="D141" i="62"/>
  <c r="R132" i="62"/>
  <c r="N130" i="62"/>
  <c r="B129" i="62"/>
  <c r="P128" i="62"/>
  <c r="H128" i="62"/>
  <c r="N127" i="62"/>
  <c r="F127" i="62"/>
  <c r="T126" i="62"/>
  <c r="L126" i="62"/>
  <c r="D126" i="62"/>
  <c r="R125" i="62"/>
  <c r="J125" i="62"/>
  <c r="B125" i="62"/>
  <c r="P124" i="62"/>
  <c r="H124" i="62"/>
  <c r="N123" i="62"/>
  <c r="F123" i="62"/>
  <c r="T122" i="62"/>
  <c r="L122" i="62"/>
  <c r="D122" i="62"/>
  <c r="R121" i="62"/>
  <c r="J121" i="62"/>
  <c r="B121" i="62"/>
  <c r="P120" i="62"/>
  <c r="H120" i="62"/>
  <c r="N119" i="62"/>
  <c r="F119" i="62"/>
  <c r="T118" i="62"/>
  <c r="L118" i="62"/>
  <c r="D118" i="62"/>
  <c r="R117" i="62"/>
  <c r="J117" i="62"/>
  <c r="B117" i="62"/>
  <c r="P116" i="62"/>
  <c r="H116" i="62"/>
  <c r="N115" i="62"/>
  <c r="F115" i="62"/>
  <c r="T114" i="62"/>
  <c r="L114" i="62"/>
  <c r="D114" i="62"/>
  <c r="R113" i="62"/>
  <c r="J113" i="62"/>
  <c r="B113" i="62"/>
  <c r="P112" i="62"/>
  <c r="H112" i="62"/>
  <c r="N111" i="62"/>
  <c r="F111" i="62"/>
  <c r="T110" i="62"/>
  <c r="L110" i="62"/>
  <c r="D110" i="62"/>
  <c r="R109" i="62"/>
  <c r="J109" i="62"/>
  <c r="B109" i="62"/>
  <c r="P108" i="62"/>
  <c r="H108" i="62"/>
  <c r="N107" i="62"/>
  <c r="F107" i="62"/>
  <c r="T106" i="62"/>
  <c r="L106" i="62"/>
  <c r="D106" i="62"/>
  <c r="R105" i="62"/>
  <c r="J105" i="62"/>
  <c r="B105" i="62"/>
  <c r="P104" i="62"/>
  <c r="H104" i="62"/>
  <c r="T157" i="62"/>
  <c r="P155" i="62"/>
  <c r="L153" i="62"/>
  <c r="H151" i="62"/>
  <c r="D149" i="62"/>
  <c r="R140" i="62"/>
  <c r="N138" i="62"/>
  <c r="J136" i="62"/>
  <c r="F134" i="62"/>
  <c r="B132" i="62"/>
  <c r="N128" i="62"/>
  <c r="F128" i="62"/>
  <c r="T127" i="62"/>
  <c r="L127" i="62"/>
  <c r="D127" i="62"/>
  <c r="R126" i="62"/>
  <c r="J126" i="62"/>
  <c r="B126" i="62"/>
  <c r="P125" i="62"/>
  <c r="H125" i="62"/>
  <c r="N124" i="62"/>
  <c r="F124" i="62"/>
  <c r="T123" i="62"/>
  <c r="L123" i="62"/>
  <c r="D123" i="62"/>
  <c r="R122" i="62"/>
  <c r="J122" i="62"/>
  <c r="B122" i="62"/>
  <c r="P121" i="62"/>
  <c r="H121" i="62"/>
  <c r="N120" i="62"/>
  <c r="F120" i="62"/>
  <c r="T119" i="62"/>
  <c r="L119" i="62"/>
  <c r="D119" i="62"/>
  <c r="R118" i="62"/>
  <c r="J118" i="62"/>
  <c r="B118" i="62"/>
  <c r="P117" i="62"/>
  <c r="H117" i="62"/>
  <c r="N116" i="62"/>
  <c r="F116" i="62"/>
  <c r="T115" i="62"/>
  <c r="L115" i="62"/>
  <c r="D115" i="62"/>
  <c r="R114" i="62"/>
  <c r="J114" i="62"/>
  <c r="B114" i="62"/>
  <c r="P113" i="62"/>
  <c r="H113" i="62"/>
  <c r="N112" i="62"/>
  <c r="F112" i="62"/>
  <c r="T111" i="62"/>
  <c r="L111" i="62"/>
  <c r="D111" i="62"/>
  <c r="R110" i="62"/>
  <c r="J110" i="62"/>
  <c r="B110" i="62"/>
  <c r="P109" i="62"/>
  <c r="H109" i="62"/>
  <c r="N108" i="62"/>
  <c r="F108" i="62"/>
  <c r="T107" i="62"/>
  <c r="L107" i="62"/>
  <c r="D107" i="62"/>
  <c r="R106" i="62"/>
  <c r="J106" i="62"/>
  <c r="B106" i="62"/>
  <c r="P105" i="62"/>
  <c r="H105" i="62"/>
  <c r="N104" i="62"/>
  <c r="F104" i="62"/>
  <c r="T103" i="62"/>
  <c r="L103" i="62"/>
  <c r="D103" i="62"/>
  <c r="R102" i="62"/>
  <c r="J102" i="62"/>
  <c r="N134" i="62"/>
  <c r="S126" i="62"/>
  <c r="D128" i="57" s="1"/>
  <c r="G124" i="62"/>
  <c r="C122" i="62"/>
  <c r="D124" i="10" s="1"/>
  <c r="U119" i="62"/>
  <c r="Q117" i="62"/>
  <c r="E115" i="62"/>
  <c r="S110" i="62"/>
  <c r="D112" i="57" s="1"/>
  <c r="G108" i="62"/>
  <c r="F105" i="62"/>
  <c r="L104" i="62"/>
  <c r="U103" i="62"/>
  <c r="H103" i="62"/>
  <c r="S102" i="62"/>
  <c r="D101" i="57" s="1"/>
  <c r="H102" i="62"/>
  <c r="N101" i="62"/>
  <c r="F101" i="62"/>
  <c r="T100" i="62"/>
  <c r="L100" i="62"/>
  <c r="D100" i="62"/>
  <c r="R99" i="62"/>
  <c r="J99" i="62"/>
  <c r="B99" i="62"/>
  <c r="P98" i="62"/>
  <c r="H98" i="62"/>
  <c r="N97" i="62"/>
  <c r="F97" i="62"/>
  <c r="T96" i="62"/>
  <c r="L96" i="62"/>
  <c r="D96" i="62"/>
  <c r="R95" i="62"/>
  <c r="J95" i="62"/>
  <c r="B95" i="62"/>
  <c r="P94" i="62"/>
  <c r="H94" i="62"/>
  <c r="N93" i="62"/>
  <c r="F93" i="62"/>
  <c r="T92" i="62"/>
  <c r="L92" i="62"/>
  <c r="D92" i="62"/>
  <c r="R91" i="62"/>
  <c r="J91" i="62"/>
  <c r="B91" i="62"/>
  <c r="P90" i="62"/>
  <c r="H90" i="62"/>
  <c r="N89" i="62"/>
  <c r="F89" i="62"/>
  <c r="T88" i="62"/>
  <c r="L88" i="62"/>
  <c r="D88" i="62"/>
  <c r="R87" i="62"/>
  <c r="J87" i="62"/>
  <c r="B87" i="62"/>
  <c r="P86" i="62"/>
  <c r="H86" i="62"/>
  <c r="N85" i="62"/>
  <c r="F85" i="62"/>
  <c r="T84" i="62"/>
  <c r="D145" i="62"/>
  <c r="G128" i="62"/>
  <c r="C126" i="62"/>
  <c r="D128" i="10" s="1"/>
  <c r="U123" i="62"/>
  <c r="Q121" i="62"/>
  <c r="E119" i="62"/>
  <c r="S114" i="62"/>
  <c r="D116" i="57" s="1"/>
  <c r="G112" i="62"/>
  <c r="C110" i="62"/>
  <c r="D112" i="10" s="1"/>
  <c r="U107" i="62"/>
  <c r="P106" i="62"/>
  <c r="T105" i="62"/>
  <c r="G104" i="62"/>
  <c r="R103" i="62"/>
  <c r="E103" i="62"/>
  <c r="P102" i="62"/>
  <c r="F102" i="62"/>
  <c r="T101" i="62"/>
  <c r="L101" i="62"/>
  <c r="D101" i="62"/>
  <c r="R100" i="62"/>
  <c r="J100" i="62"/>
  <c r="B100" i="62"/>
  <c r="P99" i="62"/>
  <c r="H99" i="62"/>
  <c r="N98" i="62"/>
  <c r="F98" i="62"/>
  <c r="T97" i="62"/>
  <c r="L97" i="62"/>
  <c r="D97" i="62"/>
  <c r="R96" i="62"/>
  <c r="J96" i="62"/>
  <c r="B96" i="62"/>
  <c r="P95" i="62"/>
  <c r="H95" i="62"/>
  <c r="N94" i="62"/>
  <c r="F94" i="62"/>
  <c r="T93" i="62"/>
  <c r="L93" i="62"/>
  <c r="D93" i="62"/>
  <c r="R92" i="62"/>
  <c r="J92" i="62"/>
  <c r="B92" i="62"/>
  <c r="P91" i="62"/>
  <c r="H91" i="62"/>
  <c r="N90" i="62"/>
  <c r="F90" i="62"/>
  <c r="T89" i="62"/>
  <c r="L89" i="62"/>
  <c r="D89" i="62"/>
  <c r="R88" i="62"/>
  <c r="J88" i="62"/>
  <c r="B88" i="62"/>
  <c r="P87" i="62"/>
  <c r="H87" i="62"/>
  <c r="N86" i="62"/>
  <c r="F86" i="62"/>
  <c r="T85" i="62"/>
  <c r="L85" i="62"/>
  <c r="D85" i="62"/>
  <c r="R84" i="62"/>
  <c r="J84" i="62"/>
  <c r="B84" i="62"/>
  <c r="P83" i="62"/>
  <c r="H83" i="62"/>
  <c r="N82" i="62"/>
  <c r="F82" i="62"/>
  <c r="T81" i="62"/>
  <c r="L81" i="62"/>
  <c r="D81" i="62"/>
  <c r="R80" i="62"/>
  <c r="J80" i="62"/>
  <c r="B80" i="62"/>
  <c r="P79" i="62"/>
  <c r="H79" i="62"/>
  <c r="N78" i="62"/>
  <c r="F78" i="62"/>
  <c r="T77" i="62"/>
  <c r="L77" i="62"/>
  <c r="D77" i="62"/>
  <c r="R76" i="62"/>
  <c r="J76" i="62"/>
  <c r="B76" i="62"/>
  <c r="P75" i="62"/>
  <c r="H75" i="62"/>
  <c r="N74" i="62"/>
  <c r="F74" i="62"/>
  <c r="T73" i="62"/>
  <c r="L73" i="62"/>
  <c r="D73" i="62"/>
  <c r="R72" i="62"/>
  <c r="J132" i="62"/>
  <c r="M123" i="62"/>
  <c r="I121" i="62"/>
  <c r="O116" i="62"/>
  <c r="K114" i="62"/>
  <c r="M107" i="62"/>
  <c r="N106" i="62"/>
  <c r="Q105" i="62"/>
  <c r="U104" i="62"/>
  <c r="E104" i="62"/>
  <c r="P103" i="62"/>
  <c r="C103" i="62"/>
  <c r="D102" i="10" s="1"/>
  <c r="N102" i="62"/>
  <c r="E102" i="62"/>
  <c r="S101" i="62"/>
  <c r="D100" i="57" s="1"/>
  <c r="K101" i="62"/>
  <c r="C101" i="62"/>
  <c r="D100" i="10" s="1"/>
  <c r="Q100" i="62"/>
  <c r="I100" i="62"/>
  <c r="O99" i="62"/>
  <c r="G99" i="62"/>
  <c r="U98" i="62"/>
  <c r="M98" i="62"/>
  <c r="E98" i="62"/>
  <c r="S97" i="62"/>
  <c r="D96" i="57" s="1"/>
  <c r="K97" i="62"/>
  <c r="C97" i="62"/>
  <c r="D96" i="10" s="1"/>
  <c r="Q96" i="62"/>
  <c r="I96" i="62"/>
  <c r="O95" i="62"/>
  <c r="G95" i="62"/>
  <c r="U94" i="62"/>
  <c r="M94" i="62"/>
  <c r="E94" i="62"/>
  <c r="S93" i="62"/>
  <c r="D92" i="57" s="1"/>
  <c r="K93" i="62"/>
  <c r="C93" i="62"/>
  <c r="D92" i="10" s="1"/>
  <c r="Q92" i="62"/>
  <c r="I92" i="62"/>
  <c r="O91" i="62"/>
  <c r="G91" i="62"/>
  <c r="U90" i="62"/>
  <c r="M90" i="62"/>
  <c r="E90" i="62"/>
  <c r="S89" i="62"/>
  <c r="D88" i="57" s="1"/>
  <c r="K89" i="62"/>
  <c r="C89" i="62"/>
  <c r="D88" i="10" s="1"/>
  <c r="Q88" i="62"/>
  <c r="L149" i="62"/>
  <c r="U127" i="62"/>
  <c r="Q125" i="62"/>
  <c r="E123" i="62"/>
  <c r="S118" i="62"/>
  <c r="D120" i="57" s="1"/>
  <c r="G116" i="62"/>
  <c r="C114" i="62"/>
  <c r="D116" i="10" s="1"/>
  <c r="U111" i="62"/>
  <c r="Q109" i="62"/>
  <c r="H107" i="62"/>
  <c r="K106" i="62"/>
  <c r="N105" i="62"/>
  <c r="T104" i="62"/>
  <c r="D104" i="62"/>
  <c r="N103" i="62"/>
  <c r="B103" i="62"/>
  <c r="M102" i="62"/>
  <c r="D102" i="62"/>
  <c r="R101" i="62"/>
  <c r="J101" i="62"/>
  <c r="B101" i="62"/>
  <c r="P100" i="62"/>
  <c r="H100" i="62"/>
  <c r="N99" i="62"/>
  <c r="F99" i="62"/>
  <c r="T98" i="62"/>
  <c r="L98" i="62"/>
  <c r="D98" i="62"/>
  <c r="R97" i="62"/>
  <c r="J97" i="62"/>
  <c r="B97" i="62"/>
  <c r="P96" i="62"/>
  <c r="H96" i="62"/>
  <c r="N95" i="62"/>
  <c r="F95" i="62"/>
  <c r="T94" i="62"/>
  <c r="L94" i="62"/>
  <c r="D94" i="62"/>
  <c r="R93" i="62"/>
  <c r="J93" i="62"/>
  <c r="B93" i="62"/>
  <c r="P92" i="62"/>
  <c r="H92" i="62"/>
  <c r="N91" i="62"/>
  <c r="F91" i="62"/>
  <c r="T90" i="62"/>
  <c r="L90" i="62"/>
  <c r="D90" i="62"/>
  <c r="R89" i="62"/>
  <c r="J89" i="62"/>
  <c r="B89" i="62"/>
  <c r="P88" i="62"/>
  <c r="H88" i="62"/>
  <c r="N87" i="62"/>
  <c r="F87" i="62"/>
  <c r="T86" i="62"/>
  <c r="L86" i="62"/>
  <c r="D86" i="62"/>
  <c r="R85" i="62"/>
  <c r="J85" i="62"/>
  <c r="B85" i="62"/>
  <c r="R136" i="62"/>
  <c r="M127" i="62"/>
  <c r="I125" i="62"/>
  <c r="O120" i="62"/>
  <c r="K118" i="62"/>
  <c r="M111" i="62"/>
  <c r="I109" i="62"/>
  <c r="E107" i="62"/>
  <c r="H106" i="62"/>
  <c r="L105" i="62"/>
  <c r="R104" i="62"/>
  <c r="B104" i="62"/>
  <c r="M103" i="62"/>
  <c r="L102" i="62"/>
  <c r="C102" i="62"/>
  <c r="D101" i="10" s="1"/>
  <c r="Q101" i="62"/>
  <c r="I101" i="62"/>
  <c r="O100" i="62"/>
  <c r="G100" i="62"/>
  <c r="U99" i="62"/>
  <c r="M99" i="62"/>
  <c r="E99" i="62"/>
  <c r="S98" i="62"/>
  <c r="D97" i="57" s="1"/>
  <c r="K98" i="62"/>
  <c r="C98" i="62"/>
  <c r="D97" i="10" s="1"/>
  <c r="Q97" i="62"/>
  <c r="I97" i="62"/>
  <c r="O96" i="62"/>
  <c r="G96" i="62"/>
  <c r="U95" i="62"/>
  <c r="M95" i="62"/>
  <c r="E95" i="62"/>
  <c r="S94" i="62"/>
  <c r="D93" i="57" s="1"/>
  <c r="K94" i="62"/>
  <c r="C94" i="62"/>
  <c r="D93" i="10" s="1"/>
  <c r="Q93" i="62"/>
  <c r="I93" i="62"/>
  <c r="O92" i="62"/>
  <c r="G92" i="62"/>
  <c r="U91" i="62"/>
  <c r="M91" i="62"/>
  <c r="E91" i="62"/>
  <c r="S90" i="62"/>
  <c r="D89" i="57" s="1"/>
  <c r="K90" i="62"/>
  <c r="C90" i="62"/>
  <c r="D89" i="10" s="1"/>
  <c r="Q89" i="62"/>
  <c r="I89" i="62"/>
  <c r="O88" i="62"/>
  <c r="G88" i="62"/>
  <c r="U87" i="62"/>
  <c r="M87" i="62"/>
  <c r="E87" i="62"/>
  <c r="S86" i="62"/>
  <c r="D85" i="57" s="1"/>
  <c r="K86" i="62"/>
  <c r="C86" i="62"/>
  <c r="D85" i="10" s="1"/>
  <c r="Q85" i="62"/>
  <c r="I85" i="62"/>
  <c r="O84" i="62"/>
  <c r="G84" i="62"/>
  <c r="U83" i="62"/>
  <c r="M83" i="62"/>
  <c r="E83" i="62"/>
  <c r="S82" i="62"/>
  <c r="D81" i="57" s="1"/>
  <c r="K82" i="62"/>
  <c r="C82" i="62"/>
  <c r="D81" i="10" s="1"/>
  <c r="Q81" i="62"/>
  <c r="I81" i="62"/>
  <c r="O80" i="62"/>
  <c r="G80" i="62"/>
  <c r="U79" i="62"/>
  <c r="M79" i="62"/>
  <c r="E79" i="62"/>
  <c r="S78" i="62"/>
  <c r="D77" i="57" s="1"/>
  <c r="K78" i="62"/>
  <c r="C78" i="62"/>
  <c r="D77" i="10" s="1"/>
  <c r="Q77" i="62"/>
  <c r="I77" i="62"/>
  <c r="O76" i="62"/>
  <c r="G76" i="62"/>
  <c r="U75" i="62"/>
  <c r="M75" i="62"/>
  <c r="E75" i="62"/>
  <c r="S74" i="62"/>
  <c r="D73" i="57" s="1"/>
  <c r="K74" i="62"/>
  <c r="C74" i="62"/>
  <c r="D73" i="10" s="1"/>
  <c r="T153" i="62"/>
  <c r="F130" i="62"/>
  <c r="E127" i="62"/>
  <c r="S122" i="62"/>
  <c r="D124" i="57" s="1"/>
  <c r="G120" i="62"/>
  <c r="C118" i="62"/>
  <c r="D120" i="10" s="1"/>
  <c r="U115" i="62"/>
  <c r="Q113" i="62"/>
  <c r="E111" i="62"/>
  <c r="B107" i="62"/>
  <c r="F106" i="62"/>
  <c r="I105" i="62"/>
  <c r="O104" i="62"/>
  <c r="K103" i="62"/>
  <c r="K102" i="62"/>
  <c r="P151" i="62"/>
  <c r="P101" i="62"/>
  <c r="U100" i="62"/>
  <c r="C99" i="62"/>
  <c r="D98" i="10" s="1"/>
  <c r="B98" i="62"/>
  <c r="E97" i="62"/>
  <c r="F96" i="62"/>
  <c r="K95" i="62"/>
  <c r="J94" i="62"/>
  <c r="M93" i="62"/>
  <c r="N92" i="62"/>
  <c r="S91" i="62"/>
  <c r="D90" i="57" s="1"/>
  <c r="R90" i="62"/>
  <c r="U89" i="62"/>
  <c r="E88" i="62"/>
  <c r="K87" i="62"/>
  <c r="Q86" i="62"/>
  <c r="G85" i="62"/>
  <c r="P84" i="62"/>
  <c r="E84" i="62"/>
  <c r="Q83" i="62"/>
  <c r="F83" i="62"/>
  <c r="Q82" i="62"/>
  <c r="G82" i="62"/>
  <c r="R81" i="62"/>
  <c r="G81" i="62"/>
  <c r="T80" i="62"/>
  <c r="I80" i="62"/>
  <c r="T79" i="62"/>
  <c r="J79" i="62"/>
  <c r="U78" i="62"/>
  <c r="J78" i="62"/>
  <c r="K77" i="62"/>
  <c r="M76" i="62"/>
  <c r="C76" i="62"/>
  <c r="D75" i="10" s="1"/>
  <c r="N75" i="62"/>
  <c r="C75" i="62"/>
  <c r="D74" i="10" s="1"/>
  <c r="O74" i="62"/>
  <c r="D74" i="62"/>
  <c r="P73" i="62"/>
  <c r="G73" i="62"/>
  <c r="T72" i="62"/>
  <c r="K72" i="62"/>
  <c r="C72" i="62"/>
  <c r="D71" i="10" s="1"/>
  <c r="Q71" i="62"/>
  <c r="I71" i="62"/>
  <c r="O70" i="62"/>
  <c r="G70" i="62"/>
  <c r="U69" i="62"/>
  <c r="M69" i="62"/>
  <c r="E69" i="62"/>
  <c r="S68" i="62"/>
  <c r="D67" i="57" s="1"/>
  <c r="K68" i="62"/>
  <c r="C68" i="62"/>
  <c r="D67" i="10" s="1"/>
  <c r="Q67" i="62"/>
  <c r="I67" i="62"/>
  <c r="O66" i="62"/>
  <c r="G66" i="62"/>
  <c r="U65" i="62"/>
  <c r="M65" i="62"/>
  <c r="E65" i="62"/>
  <c r="S64" i="62"/>
  <c r="D63" i="57" s="1"/>
  <c r="K64" i="62"/>
  <c r="C64" i="62"/>
  <c r="D63" i="10" s="1"/>
  <c r="Q63" i="62"/>
  <c r="I63" i="62"/>
  <c r="O62" i="62"/>
  <c r="O128" i="62"/>
  <c r="I117" i="62"/>
  <c r="O112" i="62"/>
  <c r="M104" i="62"/>
  <c r="T102" i="62"/>
  <c r="O101" i="62"/>
  <c r="S100" i="62"/>
  <c r="D99" i="57" s="1"/>
  <c r="T99" i="62"/>
  <c r="E96" i="62"/>
  <c r="I95" i="62"/>
  <c r="I94" i="62"/>
  <c r="H93" i="62"/>
  <c r="M92" i="62"/>
  <c r="Q91" i="62"/>
  <c r="Q90" i="62"/>
  <c r="P89" i="62"/>
  <c r="U88" i="62"/>
  <c r="C88" i="62"/>
  <c r="D87" i="10" s="1"/>
  <c r="I87" i="62"/>
  <c r="O86" i="62"/>
  <c r="U85" i="62"/>
  <c r="E85" i="62"/>
  <c r="N84" i="62"/>
  <c r="D84" i="62"/>
  <c r="O83" i="62"/>
  <c r="D83" i="62"/>
  <c r="P82" i="62"/>
  <c r="E82" i="62"/>
  <c r="P81" i="62"/>
  <c r="F81" i="62"/>
  <c r="S80" i="62"/>
  <c r="D79" i="57" s="1"/>
  <c r="K122" i="62"/>
  <c r="S106" i="62"/>
  <c r="D105" i="57" s="1"/>
  <c r="J104" i="62"/>
  <c r="Q102" i="62"/>
  <c r="M101" i="62"/>
  <c r="N100" i="62"/>
  <c r="S99" i="62"/>
  <c r="D98" i="57" s="1"/>
  <c r="R98" i="62"/>
  <c r="U97" i="62"/>
  <c r="C96" i="62"/>
  <c r="D95" i="10" s="1"/>
  <c r="D95" i="62"/>
  <c r="G94" i="62"/>
  <c r="G93" i="62"/>
  <c r="K92" i="62"/>
  <c r="L91" i="62"/>
  <c r="O90" i="62"/>
  <c r="O89" i="62"/>
  <c r="S88" i="62"/>
  <c r="D87" i="57" s="1"/>
  <c r="G87" i="62"/>
  <c r="M86" i="62"/>
  <c r="S85" i="62"/>
  <c r="D84" i="57" s="1"/>
  <c r="C85" i="62"/>
  <c r="D84" i="10" s="1"/>
  <c r="M84" i="62"/>
  <c r="C84" i="62"/>
  <c r="D83" i="10" s="1"/>
  <c r="N83" i="62"/>
  <c r="C83" i="62"/>
  <c r="D82" i="10" s="1"/>
  <c r="O82" i="62"/>
  <c r="D82" i="62"/>
  <c r="O81" i="62"/>
  <c r="E81" i="62"/>
  <c r="Q80" i="62"/>
  <c r="F80" i="62"/>
  <c r="R79" i="62"/>
  <c r="G79" i="62"/>
  <c r="R78" i="62"/>
  <c r="H78" i="62"/>
  <c r="S77" i="62"/>
  <c r="D76" i="57" s="1"/>
  <c r="H77" i="62"/>
  <c r="U76" i="62"/>
  <c r="K76" i="62"/>
  <c r="K75" i="62"/>
  <c r="L74" i="62"/>
  <c r="N73" i="62"/>
  <c r="E73" i="62"/>
  <c r="Q72" i="62"/>
  <c r="I72" i="62"/>
  <c r="O71" i="62"/>
  <c r="G71" i="62"/>
  <c r="U70" i="62"/>
  <c r="M70" i="62"/>
  <c r="E70" i="62"/>
  <c r="S69" i="62"/>
  <c r="D68" i="57" s="1"/>
  <c r="K69" i="62"/>
  <c r="C69" i="62"/>
  <c r="D68" i="10" s="1"/>
  <c r="Q68" i="62"/>
  <c r="I68" i="62"/>
  <c r="O67" i="62"/>
  <c r="G67" i="62"/>
  <c r="U66" i="62"/>
  <c r="M66" i="62"/>
  <c r="E66" i="62"/>
  <c r="S65" i="62"/>
  <c r="D64" i="57" s="1"/>
  <c r="K65" i="62"/>
  <c r="C65" i="62"/>
  <c r="D64" i="10" s="1"/>
  <c r="Q64" i="62"/>
  <c r="I64" i="62"/>
  <c r="O63" i="62"/>
  <c r="G63" i="62"/>
  <c r="U62" i="62"/>
  <c r="M62" i="62"/>
  <c r="E62" i="62"/>
  <c r="S61" i="62"/>
  <c r="D60" i="57" s="1"/>
  <c r="K61" i="62"/>
  <c r="C61" i="62"/>
  <c r="D60" i="10" s="1"/>
  <c r="Q60" i="62"/>
  <c r="I60" i="62"/>
  <c r="O59" i="62"/>
  <c r="G59" i="62"/>
  <c r="U58" i="62"/>
  <c r="M58" i="62"/>
  <c r="E58" i="62"/>
  <c r="S57" i="62"/>
  <c r="D56" i="57" s="1"/>
  <c r="K57" i="62"/>
  <c r="C57" i="62"/>
  <c r="D56" i="10" s="1"/>
  <c r="C106" i="62"/>
  <c r="D105" i="10" s="1"/>
  <c r="I102" i="62"/>
  <c r="H101" i="62"/>
  <c r="M100" i="62"/>
  <c r="Q99" i="62"/>
  <c r="Q98" i="62"/>
  <c r="P97" i="62"/>
  <c r="U96" i="62"/>
  <c r="C95" i="62"/>
  <c r="D94" i="10" s="1"/>
  <c r="B94" i="62"/>
  <c r="E93" i="62"/>
  <c r="F92" i="62"/>
  <c r="K91" i="62"/>
  <c r="J90" i="62"/>
  <c r="M89" i="62"/>
  <c r="N88" i="62"/>
  <c r="T87" i="62"/>
  <c r="D87" i="62"/>
  <c r="J86" i="62"/>
  <c r="P85" i="62"/>
  <c r="L84" i="62"/>
  <c r="L83" i="62"/>
  <c r="B83" i="62"/>
  <c r="M82" i="62"/>
  <c r="B82" i="62"/>
  <c r="N81" i="62"/>
  <c r="C81" i="62"/>
  <c r="D80" i="10" s="1"/>
  <c r="P80" i="62"/>
  <c r="E80" i="62"/>
  <c r="Q79" i="62"/>
  <c r="F79" i="62"/>
  <c r="K126" i="62"/>
  <c r="M115" i="62"/>
  <c r="K110" i="62"/>
  <c r="G102" i="62"/>
  <c r="G101" i="62"/>
  <c r="K100" i="62"/>
  <c r="L99" i="62"/>
  <c r="O98" i="62"/>
  <c r="O97" i="62"/>
  <c r="S96" i="62"/>
  <c r="D95" i="57" s="1"/>
  <c r="T95" i="62"/>
  <c r="E92" i="62"/>
  <c r="I91" i="62"/>
  <c r="I90" i="62"/>
  <c r="H89" i="62"/>
  <c r="M88" i="62"/>
  <c r="S87" i="62"/>
  <c r="D86" i="57" s="1"/>
  <c r="C87" i="62"/>
  <c r="D86" i="10" s="1"/>
  <c r="I86" i="62"/>
  <c r="O85" i="62"/>
  <c r="K84" i="62"/>
  <c r="K83" i="62"/>
  <c r="L82" i="62"/>
  <c r="M81" i="62"/>
  <c r="B81" i="62"/>
  <c r="N80" i="62"/>
  <c r="D80" i="62"/>
  <c r="O79" i="62"/>
  <c r="D79" i="62"/>
  <c r="P78" i="62"/>
  <c r="E78" i="62"/>
  <c r="P77" i="62"/>
  <c r="F77" i="62"/>
  <c r="S76" i="62"/>
  <c r="D75" i="57" s="1"/>
  <c r="H76" i="62"/>
  <c r="S75" i="62"/>
  <c r="D74" i="57" s="1"/>
  <c r="I75" i="62"/>
  <c r="T74" i="62"/>
  <c r="I74" i="62"/>
  <c r="U73" i="62"/>
  <c r="K73" i="62"/>
  <c r="B73" i="62"/>
  <c r="O72" i="62"/>
  <c r="G72" i="62"/>
  <c r="U71" i="62"/>
  <c r="M71" i="62"/>
  <c r="E71" i="62"/>
  <c r="S70" i="62"/>
  <c r="D69" i="57" s="1"/>
  <c r="K70" i="62"/>
  <c r="C70" i="62"/>
  <c r="D69" i="10" s="1"/>
  <c r="Q69" i="62"/>
  <c r="I69" i="62"/>
  <c r="O68" i="62"/>
  <c r="G68" i="62"/>
  <c r="U67" i="62"/>
  <c r="M67" i="62"/>
  <c r="E67" i="62"/>
  <c r="S66" i="62"/>
  <c r="D65" i="57" s="1"/>
  <c r="K66" i="62"/>
  <c r="C66" i="62"/>
  <c r="D65" i="10" s="1"/>
  <c r="Q65" i="62"/>
  <c r="I65" i="62"/>
  <c r="O64" i="62"/>
  <c r="G64" i="62"/>
  <c r="U63" i="62"/>
  <c r="M63" i="62"/>
  <c r="H147" i="62"/>
  <c r="S103" i="62"/>
  <c r="D102" i="57" s="1"/>
  <c r="B102" i="62"/>
  <c r="E101" i="62"/>
  <c r="F100" i="62"/>
  <c r="K99" i="62"/>
  <c r="J98" i="62"/>
  <c r="M97" i="62"/>
  <c r="N96" i="62"/>
  <c r="S95" i="62"/>
  <c r="D94" i="57" s="1"/>
  <c r="R94" i="62"/>
  <c r="U93" i="62"/>
  <c r="C92" i="62"/>
  <c r="D91" i="10" s="1"/>
  <c r="D91" i="62"/>
  <c r="G90" i="62"/>
  <c r="G89" i="62"/>
  <c r="K88" i="62"/>
  <c r="Q87" i="62"/>
  <c r="G86" i="62"/>
  <c r="M85" i="62"/>
  <c r="U84" i="62"/>
  <c r="I84" i="62"/>
  <c r="T83" i="62"/>
  <c r="J83" i="62"/>
  <c r="U82" i="62"/>
  <c r="J82" i="62"/>
  <c r="K81" i="62"/>
  <c r="M80" i="62"/>
  <c r="C80" i="62"/>
  <c r="D79" i="10" s="1"/>
  <c r="N79" i="62"/>
  <c r="C79" i="62"/>
  <c r="D78" i="10" s="1"/>
  <c r="O78" i="62"/>
  <c r="D78" i="62"/>
  <c r="O77" i="62"/>
  <c r="E77" i="62"/>
  <c r="Q76" i="62"/>
  <c r="F76" i="62"/>
  <c r="R75" i="62"/>
  <c r="G75" i="62"/>
  <c r="R74" i="62"/>
  <c r="H74" i="62"/>
  <c r="S73" i="62"/>
  <c r="D72" i="57" s="1"/>
  <c r="J73" i="62"/>
  <c r="N72" i="62"/>
  <c r="F72" i="62"/>
  <c r="T71" i="62"/>
  <c r="L71" i="62"/>
  <c r="D71" i="62"/>
  <c r="R70" i="62"/>
  <c r="J70" i="62"/>
  <c r="B70" i="62"/>
  <c r="P69" i="62"/>
  <c r="H69" i="62"/>
  <c r="N68" i="62"/>
  <c r="F68" i="62"/>
  <c r="T67" i="62"/>
  <c r="L67" i="62"/>
  <c r="D67" i="62"/>
  <c r="R66" i="62"/>
  <c r="J66" i="62"/>
  <c r="B66" i="62"/>
  <c r="P65" i="62"/>
  <c r="H65" i="62"/>
  <c r="N64" i="62"/>
  <c r="F64" i="62"/>
  <c r="T63" i="62"/>
  <c r="L63" i="62"/>
  <c r="D63" i="62"/>
  <c r="R62" i="62"/>
  <c r="J62" i="62"/>
  <c r="B62" i="62"/>
  <c r="P61" i="62"/>
  <c r="H61" i="62"/>
  <c r="N60" i="62"/>
  <c r="F60" i="62"/>
  <c r="T59" i="62"/>
  <c r="L59" i="62"/>
  <c r="D59" i="62"/>
  <c r="R58" i="62"/>
  <c r="J58" i="62"/>
  <c r="B58" i="62"/>
  <c r="P57" i="62"/>
  <c r="H57" i="62"/>
  <c r="N56" i="62"/>
  <c r="M119" i="62"/>
  <c r="G105" i="62"/>
  <c r="J103" i="62"/>
  <c r="E100" i="62"/>
  <c r="I99" i="62"/>
  <c r="I98" i="62"/>
  <c r="H97" i="62"/>
  <c r="M96" i="62"/>
  <c r="Q95" i="62"/>
  <c r="Q94" i="62"/>
  <c r="P93" i="62"/>
  <c r="U92" i="62"/>
  <c r="C91" i="62"/>
  <c r="D90" i="10" s="1"/>
  <c r="B90" i="62"/>
  <c r="E89" i="62"/>
  <c r="I88" i="62"/>
  <c r="O87" i="62"/>
  <c r="U86" i="62"/>
  <c r="E86" i="62"/>
  <c r="K85" i="62"/>
  <c r="S84" i="62"/>
  <c r="D83" i="57" s="1"/>
  <c r="H84" i="62"/>
  <c r="S83" i="62"/>
  <c r="D82" i="57" s="1"/>
  <c r="I83" i="62"/>
  <c r="T82" i="62"/>
  <c r="I82" i="62"/>
  <c r="U81" i="62"/>
  <c r="J81" i="62"/>
  <c r="L80" i="62"/>
  <c r="L79" i="62"/>
  <c r="B79" i="62"/>
  <c r="M78" i="62"/>
  <c r="B78" i="62"/>
  <c r="N77" i="62"/>
  <c r="C77" i="62"/>
  <c r="D76" i="10" s="1"/>
  <c r="P76" i="62"/>
  <c r="E76" i="62"/>
  <c r="Q75" i="62"/>
  <c r="F75" i="62"/>
  <c r="Q74" i="62"/>
  <c r="G74" i="62"/>
  <c r="R73" i="62"/>
  <c r="I73" i="62"/>
  <c r="M72" i="62"/>
  <c r="E72" i="62"/>
  <c r="S71" i="62"/>
  <c r="D70" i="57" s="1"/>
  <c r="K71" i="62"/>
  <c r="C71" i="62"/>
  <c r="D70" i="10" s="1"/>
  <c r="Q70" i="62"/>
  <c r="I70" i="62"/>
  <c r="O69" i="62"/>
  <c r="G69" i="62"/>
  <c r="U68" i="62"/>
  <c r="M68" i="62"/>
  <c r="E68" i="62"/>
  <c r="S67" i="62"/>
  <c r="D66" i="57" s="1"/>
  <c r="K67" i="62"/>
  <c r="C67" i="62"/>
  <c r="D66" i="10" s="1"/>
  <c r="Q66" i="62"/>
  <c r="I66" i="62"/>
  <c r="O65" i="62"/>
  <c r="G65" i="62"/>
  <c r="U64" i="62"/>
  <c r="M64" i="62"/>
  <c r="E64" i="62"/>
  <c r="S63" i="62"/>
  <c r="D62" i="57" s="1"/>
  <c r="K63" i="62"/>
  <c r="C63" i="62"/>
  <c r="D62" i="10" s="1"/>
  <c r="Q62" i="62"/>
  <c r="I62" i="62"/>
  <c r="O61" i="62"/>
  <c r="G61" i="62"/>
  <c r="U60" i="62"/>
  <c r="M60" i="62"/>
  <c r="E60" i="62"/>
  <c r="S59" i="62"/>
  <c r="D58" i="57" s="1"/>
  <c r="K59" i="62"/>
  <c r="C59" i="62"/>
  <c r="D58" i="10" s="1"/>
  <c r="Q58" i="62"/>
  <c r="I58" i="62"/>
  <c r="O57" i="62"/>
  <c r="G57" i="62"/>
  <c r="U56" i="62"/>
  <c r="G97" i="62"/>
  <c r="O93" i="62"/>
  <c r="F88" i="62"/>
  <c r="H82" i="62"/>
  <c r="L78" i="62"/>
  <c r="G77" i="62"/>
  <c r="D76" i="62"/>
  <c r="U72" i="62"/>
  <c r="B71" i="62"/>
  <c r="F70" i="62"/>
  <c r="J69" i="62"/>
  <c r="L68" i="62"/>
  <c r="P67" i="62"/>
  <c r="T66" i="62"/>
  <c r="B65" i="62"/>
  <c r="D64" i="62"/>
  <c r="H63" i="62"/>
  <c r="P62" i="62"/>
  <c r="C62" i="62"/>
  <c r="D61" i="10" s="1"/>
  <c r="M61" i="62"/>
  <c r="J60" i="62"/>
  <c r="U59" i="62"/>
  <c r="H59" i="62"/>
  <c r="P58" i="62"/>
  <c r="D58" i="62"/>
  <c r="N57" i="62"/>
  <c r="B57" i="62"/>
  <c r="M56" i="62"/>
  <c r="E56" i="62"/>
  <c r="S55" i="62"/>
  <c r="D54" i="57" s="1"/>
  <c r="K55" i="62"/>
  <c r="C55" i="62"/>
  <c r="D54" i="10" s="1"/>
  <c r="Q54" i="62"/>
  <c r="I54" i="62"/>
  <c r="O53" i="62"/>
  <c r="G53" i="62"/>
  <c r="U52" i="62"/>
  <c r="M52" i="62"/>
  <c r="E52" i="62"/>
  <c r="S51" i="62"/>
  <c r="D50" i="57" s="1"/>
  <c r="K51" i="62"/>
  <c r="C51" i="62"/>
  <c r="D50" i="10" s="1"/>
  <c r="Q50" i="62"/>
  <c r="I50" i="62"/>
  <c r="O49" i="62"/>
  <c r="G49" i="62"/>
  <c r="U48" i="62"/>
  <c r="M48" i="62"/>
  <c r="E48" i="62"/>
  <c r="S47" i="62"/>
  <c r="D46" i="57" s="1"/>
  <c r="K47" i="62"/>
  <c r="C47" i="62"/>
  <c r="D46" i="10" s="1"/>
  <c r="D105" i="62"/>
  <c r="Q84" i="62"/>
  <c r="I78" i="62"/>
  <c r="B77" i="62"/>
  <c r="U74" i="62"/>
  <c r="Q73" i="62"/>
  <c r="S72" i="62"/>
  <c r="D71" i="57" s="1"/>
  <c r="D70" i="62"/>
  <c r="F69" i="62"/>
  <c r="J68" i="62"/>
  <c r="N67" i="62"/>
  <c r="P66" i="62"/>
  <c r="T65" i="62"/>
  <c r="B64" i="62"/>
  <c r="F63" i="62"/>
  <c r="N62" i="62"/>
  <c r="L61" i="62"/>
  <c r="T60" i="62"/>
  <c r="H60" i="62"/>
  <c r="R59" i="62"/>
  <c r="F59" i="62"/>
  <c r="O58" i="62"/>
  <c r="C58" i="62"/>
  <c r="D57" i="10" s="1"/>
  <c r="M57" i="62"/>
  <c r="L56" i="62"/>
  <c r="D56" i="62"/>
  <c r="R55" i="62"/>
  <c r="J55" i="62"/>
  <c r="B55" i="62"/>
  <c r="P54" i="62"/>
  <c r="H54" i="62"/>
  <c r="N53" i="62"/>
  <c r="F53" i="62"/>
  <c r="T52" i="62"/>
  <c r="L52" i="62"/>
  <c r="D52" i="62"/>
  <c r="R51" i="62"/>
  <c r="J51" i="62"/>
  <c r="B51" i="62"/>
  <c r="P50" i="62"/>
  <c r="H50" i="62"/>
  <c r="N49" i="62"/>
  <c r="F49" i="62"/>
  <c r="T48" i="62"/>
  <c r="L48" i="62"/>
  <c r="D48" i="62"/>
  <c r="R47" i="62"/>
  <c r="J47" i="62"/>
  <c r="B47" i="62"/>
  <c r="P46" i="62"/>
  <c r="H46" i="62"/>
  <c r="N45" i="62"/>
  <c r="F45" i="62"/>
  <c r="T44" i="62"/>
  <c r="L44" i="62"/>
  <c r="D44" i="62"/>
  <c r="R43" i="62"/>
  <c r="J43" i="62"/>
  <c r="B43" i="62"/>
  <c r="P42" i="62"/>
  <c r="H42" i="62"/>
  <c r="C100" i="62"/>
  <c r="D99" i="10" s="1"/>
  <c r="K96" i="62"/>
  <c r="S92" i="62"/>
  <c r="D91" i="57" s="1"/>
  <c r="L87" i="62"/>
  <c r="F84" i="62"/>
  <c r="S81" i="62"/>
  <c r="D80" i="57" s="1"/>
  <c r="S79" i="62"/>
  <c r="D78" i="57" s="1"/>
  <c r="G78" i="62"/>
  <c r="T75" i="62"/>
  <c r="P74" i="62"/>
  <c r="O73" i="62"/>
  <c r="P72" i="62"/>
  <c r="R71" i="62"/>
  <c r="D69" i="62"/>
  <c r="H68" i="62"/>
  <c r="J67" i="62"/>
  <c r="N66" i="62"/>
  <c r="R65" i="62"/>
  <c r="T64" i="62"/>
  <c r="E63" i="62"/>
  <c r="L62" i="62"/>
  <c r="J61" i="62"/>
  <c r="S60" i="62"/>
  <c r="D59" i="57" s="1"/>
  <c r="G60" i="62"/>
  <c r="Q59" i="62"/>
  <c r="E59" i="62"/>
  <c r="N58" i="62"/>
  <c r="L57" i="62"/>
  <c r="T56" i="62"/>
  <c r="K56" i="62"/>
  <c r="C56" i="62"/>
  <c r="D55" i="10" s="1"/>
  <c r="Q55" i="62"/>
  <c r="I55" i="62"/>
  <c r="O54" i="62"/>
  <c r="G54" i="62"/>
  <c r="U53" i="62"/>
  <c r="M53" i="62"/>
  <c r="E53" i="62"/>
  <c r="S52" i="62"/>
  <c r="D51" i="57" s="1"/>
  <c r="K52" i="62"/>
  <c r="C52" i="62"/>
  <c r="D51" i="10" s="1"/>
  <c r="Q51" i="62"/>
  <c r="I51" i="62"/>
  <c r="O50" i="62"/>
  <c r="G50" i="62"/>
  <c r="U49" i="62"/>
  <c r="M49" i="62"/>
  <c r="E49" i="62"/>
  <c r="S48" i="62"/>
  <c r="D47" i="57" s="1"/>
  <c r="K48" i="62"/>
  <c r="C48" i="62"/>
  <c r="D47" i="10" s="1"/>
  <c r="Q47" i="62"/>
  <c r="I47" i="62"/>
  <c r="O46" i="62"/>
  <c r="G46" i="62"/>
  <c r="U45" i="62"/>
  <c r="M45" i="62"/>
  <c r="E45" i="62"/>
  <c r="S44" i="62"/>
  <c r="D43" i="57" s="1"/>
  <c r="K44" i="62"/>
  <c r="C44" i="62"/>
  <c r="D43" i="10" s="1"/>
  <c r="Q43" i="62"/>
  <c r="I43" i="62"/>
  <c r="O42" i="62"/>
  <c r="G42" i="62"/>
  <c r="U41" i="62"/>
  <c r="M41" i="62"/>
  <c r="E41" i="62"/>
  <c r="S40" i="62"/>
  <c r="D39" i="57" s="1"/>
  <c r="K40" i="62"/>
  <c r="C40" i="62"/>
  <c r="D39" i="10" s="1"/>
  <c r="Q39" i="62"/>
  <c r="I39" i="62"/>
  <c r="O38" i="62"/>
  <c r="G38" i="62"/>
  <c r="U37" i="62"/>
  <c r="M37" i="62"/>
  <c r="E37" i="62"/>
  <c r="S36" i="62"/>
  <c r="D35" i="57" s="1"/>
  <c r="K36" i="62"/>
  <c r="C36" i="62"/>
  <c r="D35" i="10" s="1"/>
  <c r="Q35" i="62"/>
  <c r="I35" i="62"/>
  <c r="O34" i="62"/>
  <c r="O124" i="62"/>
  <c r="H81" i="62"/>
  <c r="K79" i="62"/>
  <c r="O75" i="62"/>
  <c r="M74" i="62"/>
  <c r="M73" i="62"/>
  <c r="L72" i="62"/>
  <c r="P71" i="62"/>
  <c r="T70" i="62"/>
  <c r="B69" i="62"/>
  <c r="D68" i="62"/>
  <c r="H67" i="62"/>
  <c r="L66" i="62"/>
  <c r="N65" i="62"/>
  <c r="R64" i="62"/>
  <c r="B63" i="62"/>
  <c r="K62" i="62"/>
  <c r="U61" i="62"/>
  <c r="I61" i="62"/>
  <c r="R60" i="62"/>
  <c r="D60" i="62"/>
  <c r="P59" i="62"/>
  <c r="B59" i="62"/>
  <c r="L58" i="62"/>
  <c r="J57" i="62"/>
  <c r="S56" i="62"/>
  <c r="D55" i="57" s="1"/>
  <c r="J56" i="62"/>
  <c r="B56" i="62"/>
  <c r="P55" i="62"/>
  <c r="H55" i="62"/>
  <c r="N54" i="62"/>
  <c r="F54" i="62"/>
  <c r="T53" i="62"/>
  <c r="L53" i="62"/>
  <c r="D53" i="62"/>
  <c r="R52" i="62"/>
  <c r="J52" i="62"/>
  <c r="B52" i="62"/>
  <c r="P51" i="62"/>
  <c r="H51" i="62"/>
  <c r="N50" i="62"/>
  <c r="F50" i="62"/>
  <c r="T49" i="62"/>
  <c r="L49" i="62"/>
  <c r="D49" i="62"/>
  <c r="R48" i="62"/>
  <c r="J48" i="62"/>
  <c r="B48" i="62"/>
  <c r="P47" i="62"/>
  <c r="H47" i="62"/>
  <c r="N46" i="62"/>
  <c r="F46" i="62"/>
  <c r="T45" i="62"/>
  <c r="L45" i="62"/>
  <c r="D45" i="62"/>
  <c r="R44" i="62"/>
  <c r="J44" i="62"/>
  <c r="B44" i="62"/>
  <c r="P43" i="62"/>
  <c r="H43" i="62"/>
  <c r="N42" i="62"/>
  <c r="F42" i="62"/>
  <c r="F103" i="62"/>
  <c r="D99" i="62"/>
  <c r="L95" i="62"/>
  <c r="T91" i="62"/>
  <c r="R86" i="62"/>
  <c r="R83" i="62"/>
  <c r="I79" i="62"/>
  <c r="U77" i="62"/>
  <c r="T76" i="62"/>
  <c r="L75" i="62"/>
  <c r="J74" i="62"/>
  <c r="H73" i="62"/>
  <c r="J72" i="62"/>
  <c r="N71" i="62"/>
  <c r="P70" i="62"/>
  <c r="T69" i="62"/>
  <c r="B68" i="62"/>
  <c r="F67" i="62"/>
  <c r="H66" i="62"/>
  <c r="L65" i="62"/>
  <c r="P64" i="62"/>
  <c r="R63" i="62"/>
  <c r="H62" i="62"/>
  <c r="T61" i="62"/>
  <c r="F61" i="62"/>
  <c r="P60" i="62"/>
  <c r="C60" i="62"/>
  <c r="D59" i="10" s="1"/>
  <c r="N59" i="62"/>
  <c r="K58" i="62"/>
  <c r="U57" i="62"/>
  <c r="I57" i="62"/>
  <c r="R56" i="62"/>
  <c r="I56" i="62"/>
  <c r="O55" i="62"/>
  <c r="G55" i="62"/>
  <c r="U54" i="62"/>
  <c r="M54" i="62"/>
  <c r="E54" i="62"/>
  <c r="S53" i="62"/>
  <c r="D52" i="57" s="1"/>
  <c r="K53" i="62"/>
  <c r="C53" i="62"/>
  <c r="D52" i="10" s="1"/>
  <c r="Q52" i="62"/>
  <c r="I52" i="62"/>
  <c r="O51" i="62"/>
  <c r="G51" i="62"/>
  <c r="U50" i="62"/>
  <c r="M50" i="62"/>
  <c r="E50" i="62"/>
  <c r="S49" i="62"/>
  <c r="D48" i="57" s="1"/>
  <c r="K49" i="62"/>
  <c r="C49" i="62"/>
  <c r="D48" i="10" s="1"/>
  <c r="Q48" i="62"/>
  <c r="I48" i="62"/>
  <c r="O47" i="62"/>
  <c r="G47" i="62"/>
  <c r="U46" i="62"/>
  <c r="M46" i="62"/>
  <c r="E46" i="62"/>
  <c r="S45" i="62"/>
  <c r="D44" i="57" s="1"/>
  <c r="K45" i="62"/>
  <c r="C45" i="62"/>
  <c r="D44" i="10" s="1"/>
  <c r="Q44" i="62"/>
  <c r="I44" i="62"/>
  <c r="O43" i="62"/>
  <c r="G43" i="62"/>
  <c r="U42" i="62"/>
  <c r="M42" i="62"/>
  <c r="E42" i="62"/>
  <c r="S41" i="62"/>
  <c r="D40" i="57" s="1"/>
  <c r="K41" i="62"/>
  <c r="C41" i="62"/>
  <c r="D40" i="10" s="1"/>
  <c r="Q40" i="62"/>
  <c r="I40" i="62"/>
  <c r="O39" i="62"/>
  <c r="G39" i="62"/>
  <c r="U38" i="62"/>
  <c r="M38" i="62"/>
  <c r="E38" i="62"/>
  <c r="S37" i="62"/>
  <c r="D36" i="57" s="1"/>
  <c r="K37" i="62"/>
  <c r="C37" i="62"/>
  <c r="D36" i="10" s="1"/>
  <c r="Q36" i="62"/>
  <c r="I36" i="62"/>
  <c r="O35" i="62"/>
  <c r="G35" i="62"/>
  <c r="O108" i="62"/>
  <c r="B86" i="62"/>
  <c r="G83" i="62"/>
  <c r="U80" i="62"/>
  <c r="R77" i="62"/>
  <c r="N76" i="62"/>
  <c r="J75" i="62"/>
  <c r="E74" i="62"/>
  <c r="F73" i="62"/>
  <c r="H72" i="62"/>
  <c r="J71" i="62"/>
  <c r="N70" i="62"/>
  <c r="R69" i="62"/>
  <c r="T68" i="62"/>
  <c r="B67" i="62"/>
  <c r="F66" i="62"/>
  <c r="J65" i="62"/>
  <c r="L64" i="62"/>
  <c r="P63" i="62"/>
  <c r="G62" i="62"/>
  <c r="R61" i="62"/>
  <c r="E61" i="62"/>
  <c r="O60" i="62"/>
  <c r="B60" i="62"/>
  <c r="M59" i="62"/>
  <c r="H58" i="62"/>
  <c r="T57" i="62"/>
  <c r="F57" i="62"/>
  <c r="Q56" i="62"/>
  <c r="H56" i="62"/>
  <c r="N55" i="62"/>
  <c r="F55" i="62"/>
  <c r="T54" i="62"/>
  <c r="L54" i="62"/>
  <c r="D54" i="62"/>
  <c r="R53" i="62"/>
  <c r="J53" i="62"/>
  <c r="B53" i="62"/>
  <c r="P52" i="62"/>
  <c r="H52" i="62"/>
  <c r="N51" i="62"/>
  <c r="F51" i="62"/>
  <c r="T50" i="62"/>
  <c r="L50" i="62"/>
  <c r="D50" i="62"/>
  <c r="R49" i="62"/>
  <c r="J49" i="62"/>
  <c r="B49" i="62"/>
  <c r="P48" i="62"/>
  <c r="H48" i="62"/>
  <c r="N47" i="62"/>
  <c r="F47" i="62"/>
  <c r="T46" i="62"/>
  <c r="L46" i="62"/>
  <c r="I113" i="62"/>
  <c r="U101" i="62"/>
  <c r="H85" i="62"/>
  <c r="R82" i="62"/>
  <c r="H80" i="62"/>
  <c r="Q78" i="62"/>
  <c r="J77" i="62"/>
  <c r="I76" i="62"/>
  <c r="B75" i="62"/>
  <c r="B72" i="62"/>
  <c r="F71" i="62"/>
  <c r="H70" i="62"/>
  <c r="L69" i="62"/>
  <c r="P68" i="62"/>
  <c r="R67" i="62"/>
  <c r="D65" i="62"/>
  <c r="H64" i="62"/>
  <c r="J63" i="62"/>
  <c r="S62" i="62"/>
  <c r="D61" i="57" s="1"/>
  <c r="D62" i="62"/>
  <c r="N61" i="62"/>
  <c r="B61" i="62"/>
  <c r="K60" i="62"/>
  <c r="I59" i="62"/>
  <c r="S58" i="62"/>
  <c r="D57" i="57" s="1"/>
  <c r="F58" i="62"/>
  <c r="Q57" i="62"/>
  <c r="D57" i="62"/>
  <c r="O56" i="62"/>
  <c r="F56" i="62"/>
  <c r="T55" i="62"/>
  <c r="L55" i="62"/>
  <c r="D55" i="62"/>
  <c r="R54" i="62"/>
  <c r="J54" i="62"/>
  <c r="B54" i="62"/>
  <c r="P53" i="62"/>
  <c r="H53" i="62"/>
  <c r="N52" i="62"/>
  <c r="F52" i="62"/>
  <c r="T51" i="62"/>
  <c r="L51" i="62"/>
  <c r="D51" i="62"/>
  <c r="R50" i="62"/>
  <c r="J50" i="62"/>
  <c r="B50" i="62"/>
  <c r="P49" i="62"/>
  <c r="H49" i="62"/>
  <c r="N48" i="62"/>
  <c r="F48" i="62"/>
  <c r="T47" i="62"/>
  <c r="L47" i="62"/>
  <c r="D47" i="62"/>
  <c r="R46" i="62"/>
  <c r="J46" i="62"/>
  <c r="B46" i="62"/>
  <c r="P45" i="62"/>
  <c r="H45" i="62"/>
  <c r="N44" i="62"/>
  <c r="F44" i="62"/>
  <c r="T43" i="62"/>
  <c r="L43" i="62"/>
  <c r="D43" i="62"/>
  <c r="R42" i="62"/>
  <c r="J42" i="62"/>
  <c r="B42" i="62"/>
  <c r="P41" i="62"/>
  <c r="H41" i="62"/>
  <c r="N40" i="62"/>
  <c r="F40" i="62"/>
  <c r="T39" i="62"/>
  <c r="L39" i="62"/>
  <c r="D39" i="62"/>
  <c r="R38" i="62"/>
  <c r="J38" i="62"/>
  <c r="B38" i="62"/>
  <c r="P37" i="62"/>
  <c r="H37" i="62"/>
  <c r="N36" i="62"/>
  <c r="F36" i="62"/>
  <c r="T35" i="62"/>
  <c r="L35" i="62"/>
  <c r="D35" i="62"/>
  <c r="R34" i="62"/>
  <c r="J34" i="62"/>
  <c r="L76" i="62"/>
  <c r="D72" i="62"/>
  <c r="R68" i="62"/>
  <c r="J64" i="62"/>
  <c r="D61" i="62"/>
  <c r="M55" i="62"/>
  <c r="I53" i="62"/>
  <c r="O48" i="62"/>
  <c r="Q46" i="62"/>
  <c r="O45" i="62"/>
  <c r="O44" i="62"/>
  <c r="S43" i="62"/>
  <c r="D42" i="57" s="1"/>
  <c r="T42" i="62"/>
  <c r="J41" i="62"/>
  <c r="T40" i="62"/>
  <c r="G40" i="62"/>
  <c r="R39" i="62"/>
  <c r="E39" i="62"/>
  <c r="P38" i="62"/>
  <c r="C38" i="62"/>
  <c r="D37" i="10" s="1"/>
  <c r="L37" i="62"/>
  <c r="U36" i="62"/>
  <c r="H36" i="62"/>
  <c r="S35" i="62"/>
  <c r="D34" i="57" s="1"/>
  <c r="F35" i="62"/>
  <c r="S34" i="62"/>
  <c r="D33" i="57" s="1"/>
  <c r="H34" i="62"/>
  <c r="N33" i="62"/>
  <c r="F33" i="62"/>
  <c r="T32" i="62"/>
  <c r="L32" i="62"/>
  <c r="D32" i="62"/>
  <c r="R31" i="62"/>
  <c r="J31" i="62"/>
  <c r="B31" i="62"/>
  <c r="P30" i="62"/>
  <c r="H30" i="62"/>
  <c r="N29" i="62"/>
  <c r="F29" i="62"/>
  <c r="T28" i="62"/>
  <c r="L28" i="62"/>
  <c r="D28" i="62"/>
  <c r="R27" i="62"/>
  <c r="J27" i="62"/>
  <c r="B27" i="62"/>
  <c r="P26" i="62"/>
  <c r="H26" i="62"/>
  <c r="N25" i="62"/>
  <c r="F25" i="62"/>
  <c r="T24" i="62"/>
  <c r="L24" i="62"/>
  <c r="D24" i="62"/>
  <c r="R23" i="62"/>
  <c r="J23" i="62"/>
  <c r="B23" i="62"/>
  <c r="P22" i="62"/>
  <c r="H22" i="62"/>
  <c r="N21" i="62"/>
  <c r="F21" i="62"/>
  <c r="T20" i="62"/>
  <c r="L20" i="62"/>
  <c r="D20" i="62"/>
  <c r="R19" i="62"/>
  <c r="J19" i="62"/>
  <c r="B19" i="62"/>
  <c r="P18" i="62"/>
  <c r="H18" i="62"/>
  <c r="N17" i="62"/>
  <c r="F17" i="62"/>
  <c r="T16" i="62"/>
  <c r="L16" i="62"/>
  <c r="D16" i="62"/>
  <c r="R15" i="62"/>
  <c r="J15" i="62"/>
  <c r="B15" i="62"/>
  <c r="P14" i="62"/>
  <c r="H14" i="62"/>
  <c r="N13" i="62"/>
  <c r="F13" i="62"/>
  <c r="K80" i="62"/>
  <c r="R57" i="62"/>
  <c r="E55" i="62"/>
  <c r="S50" i="62"/>
  <c r="D49" i="57" s="1"/>
  <c r="G48" i="62"/>
  <c r="K46" i="62"/>
  <c r="J45" i="62"/>
  <c r="M44" i="62"/>
  <c r="N43" i="62"/>
  <c r="S42" i="62"/>
  <c r="D41" i="57" s="1"/>
  <c r="I41" i="62"/>
  <c r="R40" i="62"/>
  <c r="E40" i="62"/>
  <c r="P39" i="62"/>
  <c r="C39" i="62"/>
  <c r="D38" i="10" s="1"/>
  <c r="N38" i="62"/>
  <c r="J37" i="62"/>
  <c r="T36" i="62"/>
  <c r="G36" i="62"/>
  <c r="R35" i="62"/>
  <c r="E35" i="62"/>
  <c r="Q34" i="62"/>
  <c r="G34" i="62"/>
  <c r="U33" i="62"/>
  <c r="M33" i="62"/>
  <c r="E33" i="62"/>
  <c r="S32" i="62"/>
  <c r="D31" i="57" s="1"/>
  <c r="K32" i="62"/>
  <c r="C32" i="62"/>
  <c r="D31" i="10" s="1"/>
  <c r="Q31" i="62"/>
  <c r="I31" i="62"/>
  <c r="O30" i="62"/>
  <c r="G30" i="62"/>
  <c r="U29" i="62"/>
  <c r="M29" i="62"/>
  <c r="E29" i="62"/>
  <c r="S28" i="62"/>
  <c r="D27" i="57" s="1"/>
  <c r="K28" i="62"/>
  <c r="C28" i="62"/>
  <c r="D27" i="10" s="1"/>
  <c r="Q27" i="62"/>
  <c r="I27" i="62"/>
  <c r="O26" i="62"/>
  <c r="G26" i="62"/>
  <c r="U25" i="62"/>
  <c r="M25" i="62"/>
  <c r="E25" i="62"/>
  <c r="S24" i="62"/>
  <c r="D23" i="57" s="1"/>
  <c r="K24" i="62"/>
  <c r="C24" i="62"/>
  <c r="D23" i="10" s="1"/>
  <c r="Q23" i="62"/>
  <c r="I23" i="62"/>
  <c r="O22" i="62"/>
  <c r="G22" i="62"/>
  <c r="U21" i="62"/>
  <c r="M21" i="62"/>
  <c r="E21" i="62"/>
  <c r="S20" i="62"/>
  <c r="D19" i="57" s="1"/>
  <c r="K20" i="62"/>
  <c r="C20" i="62"/>
  <c r="D19" i="10" s="1"/>
  <c r="Q19" i="62"/>
  <c r="I19" i="62"/>
  <c r="O18" i="62"/>
  <c r="G18" i="62"/>
  <c r="U17" i="62"/>
  <c r="M17" i="62"/>
  <c r="E17" i="62"/>
  <c r="S16" i="62"/>
  <c r="D15" i="57" s="1"/>
  <c r="K16" i="62"/>
  <c r="C16" i="62"/>
  <c r="D15" i="10" s="1"/>
  <c r="Q15" i="62"/>
  <c r="I15" i="62"/>
  <c r="O14" i="62"/>
  <c r="G14" i="62"/>
  <c r="U13" i="62"/>
  <c r="M13" i="62"/>
  <c r="E13" i="62"/>
  <c r="S12" i="62"/>
  <c r="D11" i="57" s="1"/>
  <c r="O94" i="62"/>
  <c r="D75" i="62"/>
  <c r="H71" i="62"/>
  <c r="N63" i="62"/>
  <c r="L60" i="62"/>
  <c r="E57" i="62"/>
  <c r="O52" i="62"/>
  <c r="K50" i="62"/>
  <c r="I46" i="62"/>
  <c r="I45" i="62"/>
  <c r="H44" i="62"/>
  <c r="M43" i="62"/>
  <c r="Q42" i="62"/>
  <c r="T41" i="62"/>
  <c r="G41" i="62"/>
  <c r="P40" i="62"/>
  <c r="D40" i="62"/>
  <c r="N39" i="62"/>
  <c r="B39" i="62"/>
  <c r="L38" i="62"/>
  <c r="I37" i="62"/>
  <c r="R36" i="62"/>
  <c r="E36" i="62"/>
  <c r="P35" i="62"/>
  <c r="C35" i="62"/>
  <c r="D34" i="10" s="1"/>
  <c r="P34" i="62"/>
  <c r="F34" i="62"/>
  <c r="T33" i="62"/>
  <c r="L33" i="62"/>
  <c r="D33" i="62"/>
  <c r="R32" i="62"/>
  <c r="J32" i="62"/>
  <c r="B32" i="62"/>
  <c r="P31" i="62"/>
  <c r="H31" i="62"/>
  <c r="N30" i="62"/>
  <c r="F30" i="62"/>
  <c r="T29" i="62"/>
  <c r="L29" i="62"/>
  <c r="D29" i="62"/>
  <c r="R28" i="62"/>
  <c r="J28" i="62"/>
  <c r="B28" i="62"/>
  <c r="P27" i="62"/>
  <c r="H27" i="62"/>
  <c r="N26" i="62"/>
  <c r="F26" i="62"/>
  <c r="T25" i="62"/>
  <c r="L25" i="62"/>
  <c r="D25" i="62"/>
  <c r="R24" i="62"/>
  <c r="J24" i="62"/>
  <c r="B24" i="62"/>
  <c r="P23" i="62"/>
  <c r="H23" i="62"/>
  <c r="N22" i="62"/>
  <c r="F22" i="62"/>
  <c r="T21" i="62"/>
  <c r="L21" i="62"/>
  <c r="D21" i="62"/>
  <c r="R20" i="62"/>
  <c r="J20" i="62"/>
  <c r="B20" i="62"/>
  <c r="P19" i="62"/>
  <c r="H19" i="62"/>
  <c r="N18" i="62"/>
  <c r="F18" i="62"/>
  <c r="T17" i="62"/>
  <c r="L17" i="62"/>
  <c r="D17" i="62"/>
  <c r="R16" i="62"/>
  <c r="J16" i="62"/>
  <c r="B16" i="62"/>
  <c r="P15" i="62"/>
  <c r="H15" i="62"/>
  <c r="N14" i="62"/>
  <c r="F14" i="62"/>
  <c r="S54" i="62"/>
  <c r="D53" i="57" s="1"/>
  <c r="G52" i="62"/>
  <c r="C50" i="62"/>
  <c r="D49" i="10" s="1"/>
  <c r="U47" i="62"/>
  <c r="D46" i="62"/>
  <c r="G45" i="62"/>
  <c r="G44" i="62"/>
  <c r="K43" i="62"/>
  <c r="L42" i="62"/>
  <c r="R41" i="62"/>
  <c r="F41" i="62"/>
  <c r="O40" i="62"/>
  <c r="B40" i="62"/>
  <c r="M39" i="62"/>
  <c r="K38" i="62"/>
  <c r="T37" i="62"/>
  <c r="G37" i="62"/>
  <c r="P36" i="62"/>
  <c r="D36" i="62"/>
  <c r="N35" i="62"/>
  <c r="B35" i="62"/>
  <c r="N34" i="62"/>
  <c r="E34" i="62"/>
  <c r="S33" i="62"/>
  <c r="D32" i="57" s="1"/>
  <c r="K33" i="62"/>
  <c r="C33" i="62"/>
  <c r="D32" i="10" s="1"/>
  <c r="Q32" i="62"/>
  <c r="I32" i="62"/>
  <c r="O31" i="62"/>
  <c r="G31" i="62"/>
  <c r="U30" i="62"/>
  <c r="M30" i="62"/>
  <c r="E30" i="62"/>
  <c r="S29" i="62"/>
  <c r="D28" i="57" s="1"/>
  <c r="K29" i="62"/>
  <c r="C29" i="62"/>
  <c r="D28" i="10" s="1"/>
  <c r="Q28" i="62"/>
  <c r="I28" i="62"/>
  <c r="O27" i="62"/>
  <c r="G27" i="62"/>
  <c r="U26" i="62"/>
  <c r="M26" i="62"/>
  <c r="E26" i="62"/>
  <c r="S25" i="62"/>
  <c r="D24" i="57" s="1"/>
  <c r="K25" i="62"/>
  <c r="C25" i="62"/>
  <c r="D24" i="10" s="1"/>
  <c r="Q24" i="62"/>
  <c r="I24" i="62"/>
  <c r="O23" i="62"/>
  <c r="G23" i="62"/>
  <c r="U22" i="62"/>
  <c r="M22" i="62"/>
  <c r="E22" i="62"/>
  <c r="S21" i="62"/>
  <c r="D20" i="57" s="1"/>
  <c r="K21" i="62"/>
  <c r="C21" i="62"/>
  <c r="D20" i="10" s="1"/>
  <c r="Q20" i="62"/>
  <c r="I20" i="62"/>
  <c r="O19" i="62"/>
  <c r="G19" i="62"/>
  <c r="U18" i="62"/>
  <c r="M18" i="62"/>
  <c r="E18" i="62"/>
  <c r="S17" i="62"/>
  <c r="D16" i="57" s="1"/>
  <c r="K17" i="62"/>
  <c r="C17" i="62"/>
  <c r="D16" i="10" s="1"/>
  <c r="Q16" i="62"/>
  <c r="I16" i="62"/>
  <c r="O15" i="62"/>
  <c r="G15" i="62"/>
  <c r="T78" i="62"/>
  <c r="B74" i="62"/>
  <c r="L70" i="62"/>
  <c r="D66" i="62"/>
  <c r="T62" i="62"/>
  <c r="J59" i="62"/>
  <c r="P56" i="62"/>
  <c r="K54" i="62"/>
  <c r="M47" i="62"/>
  <c r="C46" i="62"/>
  <c r="D45" i="10" s="1"/>
  <c r="B45" i="62"/>
  <c r="E44" i="62"/>
  <c r="F43" i="62"/>
  <c r="K42" i="62"/>
  <c r="Q41" i="62"/>
  <c r="D41" i="62"/>
  <c r="M40" i="62"/>
  <c r="K39" i="62"/>
  <c r="I38" i="62"/>
  <c r="R37" i="62"/>
  <c r="F37" i="62"/>
  <c r="O36" i="62"/>
  <c r="B36" i="62"/>
  <c r="M35" i="62"/>
  <c r="M34" i="62"/>
  <c r="D34" i="62"/>
  <c r="R33" i="62"/>
  <c r="J33" i="62"/>
  <c r="B33" i="62"/>
  <c r="P32" i="62"/>
  <c r="H32" i="62"/>
  <c r="N31" i="62"/>
  <c r="F31" i="62"/>
  <c r="T30" i="62"/>
  <c r="L30" i="62"/>
  <c r="D30" i="62"/>
  <c r="R29" i="62"/>
  <c r="J29" i="62"/>
  <c r="B29" i="62"/>
  <c r="P28" i="62"/>
  <c r="H28" i="62"/>
  <c r="N27" i="62"/>
  <c r="F27" i="62"/>
  <c r="T26" i="62"/>
  <c r="Q61" i="62"/>
  <c r="G58" i="62"/>
  <c r="U55" i="62"/>
  <c r="Q53" i="62"/>
  <c r="E51" i="62"/>
  <c r="S46" i="62"/>
  <c r="D45" i="57" s="1"/>
  <c r="Q45" i="62"/>
  <c r="P44" i="62"/>
  <c r="U43" i="62"/>
  <c r="C42" i="62"/>
  <c r="D41" i="10" s="1"/>
  <c r="L41" i="62"/>
  <c r="U40" i="62"/>
  <c r="H40" i="62"/>
  <c r="S39" i="62"/>
  <c r="D38" i="57" s="1"/>
  <c r="F39" i="62"/>
  <c r="Q38" i="62"/>
  <c r="D38" i="62"/>
  <c r="N37" i="62"/>
  <c r="J36" i="62"/>
  <c r="U35" i="62"/>
  <c r="H35" i="62"/>
  <c r="T34" i="62"/>
  <c r="I34" i="62"/>
  <c r="O33" i="62"/>
  <c r="G33" i="62"/>
  <c r="U32" i="62"/>
  <c r="M32" i="62"/>
  <c r="E32" i="62"/>
  <c r="S31" i="62"/>
  <c r="D30" i="57" s="1"/>
  <c r="K31" i="62"/>
  <c r="C31" i="62"/>
  <c r="D30" i="10" s="1"/>
  <c r="Q30" i="62"/>
  <c r="I30" i="62"/>
  <c r="O29" i="62"/>
  <c r="G29" i="62"/>
  <c r="U28" i="62"/>
  <c r="M28" i="62"/>
  <c r="E28" i="62"/>
  <c r="S27" i="62"/>
  <c r="D26" i="57" s="1"/>
  <c r="K27" i="62"/>
  <c r="C27" i="62"/>
  <c r="D26" i="10" s="1"/>
  <c r="Q26" i="62"/>
  <c r="I26" i="62"/>
  <c r="O25" i="62"/>
  <c r="G25" i="62"/>
  <c r="U24" i="62"/>
  <c r="M24" i="62"/>
  <c r="E24" i="62"/>
  <c r="S23" i="62"/>
  <c r="D22" i="57" s="1"/>
  <c r="K23" i="62"/>
  <c r="C23" i="62"/>
  <c r="D22" i="10" s="1"/>
  <c r="Q22" i="62"/>
  <c r="I22" i="62"/>
  <c r="O21" i="62"/>
  <c r="G21" i="62"/>
  <c r="U20" i="62"/>
  <c r="M20" i="62"/>
  <c r="E20" i="62"/>
  <c r="S19" i="62"/>
  <c r="D18" i="57" s="1"/>
  <c r="K19" i="62"/>
  <c r="C19" i="62"/>
  <c r="D18" i="10" s="1"/>
  <c r="Q18" i="62"/>
  <c r="I18" i="62"/>
  <c r="O17" i="62"/>
  <c r="G17" i="62"/>
  <c r="U16" i="62"/>
  <c r="M7" i="62"/>
  <c r="Q9" i="62"/>
  <c r="U11" i="62"/>
  <c r="D15" i="62"/>
  <c r="R22" i="62"/>
  <c r="B37" i="62"/>
  <c r="F4" i="62"/>
  <c r="N4" i="62"/>
  <c r="H5" i="62"/>
  <c r="P5" i="62"/>
  <c r="B6" i="62"/>
  <c r="J6" i="62"/>
  <c r="R6" i="62"/>
  <c r="D7" i="62"/>
  <c r="L7" i="62"/>
  <c r="T7" i="62"/>
  <c r="F8" i="62"/>
  <c r="N8" i="62"/>
  <c r="H9" i="62"/>
  <c r="P9" i="62"/>
  <c r="B10" i="62"/>
  <c r="J10" i="62"/>
  <c r="R10" i="62"/>
  <c r="D11" i="62"/>
  <c r="L11" i="62"/>
  <c r="T11" i="62"/>
  <c r="F12" i="62"/>
  <c r="N12" i="62"/>
  <c r="K13" i="62"/>
  <c r="L14" i="62"/>
  <c r="C15" i="62"/>
  <c r="D14" i="10" s="1"/>
  <c r="S15" i="62"/>
  <c r="D14" i="57" s="1"/>
  <c r="H16" i="62"/>
  <c r="H17" i="62"/>
  <c r="C18" i="62"/>
  <c r="D17" i="10" s="1"/>
  <c r="U19" i="62"/>
  <c r="P20" i="62"/>
  <c r="Q21" i="62"/>
  <c r="L22" i="62"/>
  <c r="L23" i="62"/>
  <c r="G24" i="62"/>
  <c r="H25" i="62"/>
  <c r="C26" i="62"/>
  <c r="D25" i="10" s="1"/>
  <c r="D27" i="62"/>
  <c r="G28" i="62"/>
  <c r="Q29" i="62"/>
  <c r="F32" i="62"/>
  <c r="P33" i="62"/>
  <c r="S38" i="62"/>
  <c r="D37" i="57" s="1"/>
  <c r="J40" i="62"/>
  <c r="I42" i="62"/>
  <c r="R45" i="62"/>
  <c r="C73" i="62"/>
  <c r="D72" i="10" s="1"/>
  <c r="C3" i="21" l="1"/>
  <c r="V90" i="62"/>
  <c r="H23" i="10"/>
  <c r="F23" i="10"/>
  <c r="V52" i="62"/>
  <c r="H57" i="10"/>
  <c r="F57" i="10"/>
  <c r="F61" i="10"/>
  <c r="H61" i="10"/>
  <c r="H58" i="10"/>
  <c r="F58" i="10"/>
  <c r="H65" i="10"/>
  <c r="F65" i="10"/>
  <c r="H80" i="10"/>
  <c r="F80" i="10"/>
  <c r="H73" i="10"/>
  <c r="F73" i="10"/>
  <c r="H89" i="10"/>
  <c r="F89" i="10"/>
  <c r="V106" i="62"/>
  <c r="V122" i="62"/>
  <c r="V108" i="62"/>
  <c r="V124" i="62"/>
  <c r="V136" i="62"/>
  <c r="H136" i="10"/>
  <c r="F136" i="10"/>
  <c r="H152" i="10"/>
  <c r="F152" i="10"/>
  <c r="H9" i="10"/>
  <c r="F9" i="10"/>
  <c r="G21" i="10"/>
  <c r="G177" i="10" s="1"/>
  <c r="AE11" i="39" s="1"/>
  <c r="E21" i="10"/>
  <c r="E177" i="10" s="1"/>
  <c r="AE11" i="38" s="1"/>
  <c r="G5" i="10"/>
  <c r="E5" i="10"/>
  <c r="G34" i="10"/>
  <c r="E34" i="10"/>
  <c r="G37" i="10"/>
  <c r="E37" i="10"/>
  <c r="G59" i="10"/>
  <c r="E59" i="10"/>
  <c r="G28" i="10"/>
  <c r="E28" i="10"/>
  <c r="G44" i="10"/>
  <c r="E44" i="10"/>
  <c r="G56" i="10"/>
  <c r="E56" i="10"/>
  <c r="G88" i="10"/>
  <c r="E88" i="10"/>
  <c r="G91" i="10"/>
  <c r="E91" i="10"/>
  <c r="G89" i="10"/>
  <c r="E89" i="10"/>
  <c r="G106" i="10"/>
  <c r="E106" i="10"/>
  <c r="G125" i="10"/>
  <c r="E125" i="10"/>
  <c r="G119" i="10"/>
  <c r="E119" i="10"/>
  <c r="G138" i="10"/>
  <c r="E138" i="10"/>
  <c r="G154" i="10"/>
  <c r="E154" i="10"/>
  <c r="G144" i="10"/>
  <c r="E144" i="10"/>
  <c r="G160" i="10"/>
  <c r="E160" i="10"/>
  <c r="G6" i="10"/>
  <c r="E6" i="10"/>
  <c r="H19" i="10"/>
  <c r="F19" i="10"/>
  <c r="H18" i="10"/>
  <c r="F18" i="10"/>
  <c r="H24" i="10"/>
  <c r="F24" i="10"/>
  <c r="H40" i="10"/>
  <c r="F40" i="10"/>
  <c r="H35" i="10"/>
  <c r="F35" i="10"/>
  <c r="H51" i="10"/>
  <c r="F51" i="10"/>
  <c r="H99" i="10"/>
  <c r="F99" i="10"/>
  <c r="H50" i="10"/>
  <c r="F50" i="10"/>
  <c r="H90" i="10"/>
  <c r="F90" i="10"/>
  <c r="F68" i="10"/>
  <c r="H68" i="10"/>
  <c r="F84" i="10"/>
  <c r="H84" i="10"/>
  <c r="H63" i="10"/>
  <c r="F63" i="10"/>
  <c r="F100" i="10"/>
  <c r="H100" i="10"/>
  <c r="H104" i="10"/>
  <c r="F104" i="10"/>
  <c r="F123" i="10"/>
  <c r="H123" i="10"/>
  <c r="F118" i="10"/>
  <c r="H118" i="10"/>
  <c r="H113" i="10"/>
  <c r="F113" i="10"/>
  <c r="F129" i="10"/>
  <c r="H129" i="10"/>
  <c r="H135" i="10"/>
  <c r="F135" i="10"/>
  <c r="H151" i="10"/>
  <c r="F151" i="10"/>
  <c r="F134" i="10"/>
  <c r="H134" i="10"/>
  <c r="H150" i="10"/>
  <c r="F150" i="10"/>
  <c r="H145" i="10"/>
  <c r="F145" i="10"/>
  <c r="H6" i="10"/>
  <c r="F6" i="10"/>
  <c r="H33" i="10"/>
  <c r="F33" i="10"/>
  <c r="H21" i="10"/>
  <c r="H177" i="10" s="1"/>
  <c r="AF11" i="39" s="1"/>
  <c r="F21" i="10"/>
  <c r="F177" i="10" s="1"/>
  <c r="AF11" i="38" s="1"/>
  <c r="H42" i="10"/>
  <c r="F42" i="10"/>
  <c r="G8" i="10"/>
  <c r="E8" i="10"/>
  <c r="G27" i="10"/>
  <c r="E27" i="10"/>
  <c r="G43" i="10"/>
  <c r="E43" i="10"/>
  <c r="G70" i="10"/>
  <c r="E70" i="10"/>
  <c r="G61" i="10"/>
  <c r="E61" i="10"/>
  <c r="G80" i="10"/>
  <c r="E80" i="10"/>
  <c r="G72" i="10"/>
  <c r="E72" i="10"/>
  <c r="G92" i="10"/>
  <c r="E92" i="10"/>
  <c r="G90" i="10"/>
  <c r="E90" i="10"/>
  <c r="G104" i="10"/>
  <c r="E104" i="10"/>
  <c r="G105" i="10"/>
  <c r="E105" i="10"/>
  <c r="G124" i="10"/>
  <c r="E124" i="10"/>
  <c r="G110" i="10"/>
  <c r="E110" i="10"/>
  <c r="G126" i="10"/>
  <c r="E126" i="10"/>
  <c r="G143" i="10"/>
  <c r="E143" i="10"/>
  <c r="G159" i="10"/>
  <c r="E159" i="10"/>
  <c r="G137" i="10"/>
  <c r="E137" i="10"/>
  <c r="G153" i="10"/>
  <c r="E153" i="10"/>
  <c r="G18" i="10"/>
  <c r="E18" i="10"/>
  <c r="G15" i="10"/>
  <c r="E15" i="10"/>
  <c r="H53" i="10"/>
  <c r="F53" i="10"/>
  <c r="H72" i="10"/>
  <c r="F72" i="10"/>
  <c r="H17" i="10"/>
  <c r="H195" i="10" s="1"/>
  <c r="F17" i="10"/>
  <c r="F195" i="10" s="1"/>
  <c r="H27" i="10"/>
  <c r="F27" i="10"/>
  <c r="H38" i="10"/>
  <c r="F38" i="10"/>
  <c r="F62" i="10"/>
  <c r="H62" i="10"/>
  <c r="F69" i="10"/>
  <c r="H69" i="10"/>
  <c r="F86" i="10"/>
  <c r="H86" i="10"/>
  <c r="F94" i="10"/>
  <c r="H94" i="10"/>
  <c r="H105" i="10"/>
  <c r="F105" i="10"/>
  <c r="F120" i="10"/>
  <c r="H120" i="10"/>
  <c r="F77" i="10"/>
  <c r="H77" i="10"/>
  <c r="F93" i="10"/>
  <c r="H93" i="10"/>
  <c r="F128" i="10"/>
  <c r="H128" i="10"/>
  <c r="H140" i="10"/>
  <c r="F140" i="10"/>
  <c r="H156" i="10"/>
  <c r="F156" i="10"/>
  <c r="H8" i="10"/>
  <c r="F8" i="10"/>
  <c r="G24" i="10"/>
  <c r="E24" i="10"/>
  <c r="G17" i="10"/>
  <c r="G195" i="10" s="1"/>
  <c r="E17" i="10"/>
  <c r="E195" i="10" s="1"/>
  <c r="G38" i="10"/>
  <c r="E38" i="10"/>
  <c r="G41" i="10"/>
  <c r="E41" i="10"/>
  <c r="G63" i="10"/>
  <c r="E63" i="10"/>
  <c r="G32" i="10"/>
  <c r="E32" i="10"/>
  <c r="G67" i="10"/>
  <c r="E67" i="10"/>
  <c r="G51" i="10"/>
  <c r="E51" i="10"/>
  <c r="G100" i="10"/>
  <c r="E100" i="10"/>
  <c r="G79" i="10"/>
  <c r="E79" i="10"/>
  <c r="G95" i="10"/>
  <c r="E95" i="10"/>
  <c r="G77" i="10"/>
  <c r="E77" i="10"/>
  <c r="G93" i="10"/>
  <c r="E93" i="10"/>
  <c r="G113" i="10"/>
  <c r="E113" i="10"/>
  <c r="G129" i="10"/>
  <c r="E129" i="10"/>
  <c r="G123" i="10"/>
  <c r="E123" i="10"/>
  <c r="G142" i="10"/>
  <c r="E142" i="10"/>
  <c r="G158" i="10"/>
  <c r="E158" i="10"/>
  <c r="G132" i="10"/>
  <c r="E132" i="10"/>
  <c r="G148" i="10"/>
  <c r="E148" i="10"/>
  <c r="H41" i="10"/>
  <c r="F41" i="10"/>
  <c r="H28" i="10"/>
  <c r="F28" i="10"/>
  <c r="H34" i="10"/>
  <c r="F34" i="10"/>
  <c r="H44" i="10"/>
  <c r="F44" i="10"/>
  <c r="H39" i="10"/>
  <c r="F39" i="10"/>
  <c r="H55" i="10"/>
  <c r="F55" i="10"/>
  <c r="H54" i="10"/>
  <c r="F54" i="10"/>
  <c r="F76" i="10"/>
  <c r="H76" i="10"/>
  <c r="F78" i="10"/>
  <c r="H78" i="10"/>
  <c r="H56" i="10"/>
  <c r="F56" i="10"/>
  <c r="H67" i="10"/>
  <c r="F67" i="10"/>
  <c r="F116" i="10"/>
  <c r="H116" i="10"/>
  <c r="H88" i="10"/>
  <c r="F88" i="10"/>
  <c r="F124" i="10"/>
  <c r="H124" i="10"/>
  <c r="H111" i="10"/>
  <c r="F111" i="10"/>
  <c r="F127" i="10"/>
  <c r="H127" i="10"/>
  <c r="H103" i="10"/>
  <c r="F103" i="10"/>
  <c r="F122" i="10"/>
  <c r="H122" i="10"/>
  <c r="F117" i="10"/>
  <c r="H117" i="10"/>
  <c r="H139" i="10"/>
  <c r="F139" i="10"/>
  <c r="H155" i="10"/>
  <c r="F155" i="10"/>
  <c r="H138" i="10"/>
  <c r="F138" i="10"/>
  <c r="H154" i="10"/>
  <c r="F154" i="10"/>
  <c r="F133" i="10"/>
  <c r="H133" i="10"/>
  <c r="H149" i="10"/>
  <c r="F149" i="10"/>
  <c r="H11" i="10"/>
  <c r="F11" i="10"/>
  <c r="G54" i="10"/>
  <c r="E54" i="10"/>
  <c r="G31" i="10"/>
  <c r="E31" i="10"/>
  <c r="G47" i="10"/>
  <c r="E47" i="10"/>
  <c r="G58" i="10"/>
  <c r="E58" i="10"/>
  <c r="G74" i="10"/>
  <c r="E74" i="10"/>
  <c r="G49" i="10"/>
  <c r="E49" i="10"/>
  <c r="G65" i="10"/>
  <c r="E65" i="10"/>
  <c r="G60" i="10"/>
  <c r="E60" i="10"/>
  <c r="G78" i="10"/>
  <c r="E78" i="10"/>
  <c r="G94" i="10"/>
  <c r="E94" i="10"/>
  <c r="G112" i="10"/>
  <c r="E112" i="10"/>
  <c r="G128" i="10"/>
  <c r="E128" i="10"/>
  <c r="G114" i="10"/>
  <c r="E114" i="10"/>
  <c r="G130" i="10"/>
  <c r="E130" i="10"/>
  <c r="G131" i="10"/>
  <c r="E131" i="10"/>
  <c r="G147" i="10"/>
  <c r="E147" i="10"/>
  <c r="G141" i="10"/>
  <c r="E141" i="10"/>
  <c r="G157" i="10"/>
  <c r="E157" i="10"/>
  <c r="G14" i="10"/>
  <c r="E14" i="10"/>
  <c r="G11" i="10"/>
  <c r="E11" i="10"/>
  <c r="G4" i="10"/>
  <c r="E4" i="10"/>
  <c r="V6" i="62"/>
  <c r="H26" i="10"/>
  <c r="F26" i="10"/>
  <c r="H49" i="10"/>
  <c r="F49" i="10"/>
  <c r="H15" i="10"/>
  <c r="F15" i="10"/>
  <c r="H31" i="10"/>
  <c r="F31" i="10"/>
  <c r="H37" i="10"/>
  <c r="F37" i="10"/>
  <c r="H66" i="10"/>
  <c r="F66" i="10"/>
  <c r="H87" i="10"/>
  <c r="F87" i="10"/>
  <c r="H74" i="10"/>
  <c r="F74" i="10"/>
  <c r="H81" i="10"/>
  <c r="F81" i="10"/>
  <c r="H97" i="10"/>
  <c r="F97" i="10"/>
  <c r="H112" i="10"/>
  <c r="F112" i="10"/>
  <c r="H144" i="10"/>
  <c r="F144" i="10"/>
  <c r="H160" i="10"/>
  <c r="F160" i="10"/>
  <c r="O159" i="62"/>
  <c r="H4" i="10"/>
  <c r="F4" i="10"/>
  <c r="G20" i="10"/>
  <c r="E20" i="10"/>
  <c r="G13" i="10"/>
  <c r="E13" i="10"/>
  <c r="G26" i="10"/>
  <c r="E26" i="10"/>
  <c r="G42" i="10"/>
  <c r="E42" i="10"/>
  <c r="G29" i="10"/>
  <c r="E29" i="10"/>
  <c r="G45" i="10"/>
  <c r="E45" i="10"/>
  <c r="G48" i="10"/>
  <c r="E48" i="10"/>
  <c r="G36" i="10"/>
  <c r="E36" i="10"/>
  <c r="G75" i="10"/>
  <c r="E75" i="10"/>
  <c r="V60" i="65"/>
  <c r="C59" i="47"/>
  <c r="G84" i="10"/>
  <c r="E84" i="10"/>
  <c r="V89" i="65"/>
  <c r="C88" i="21"/>
  <c r="G83" i="10"/>
  <c r="E83" i="10"/>
  <c r="G99" i="10"/>
  <c r="E99" i="10"/>
  <c r="G81" i="10"/>
  <c r="E81" i="10"/>
  <c r="G97" i="10"/>
  <c r="E97" i="10"/>
  <c r="G117" i="10"/>
  <c r="E117" i="10"/>
  <c r="G111" i="10"/>
  <c r="E111" i="10"/>
  <c r="G127" i="10"/>
  <c r="E127" i="10"/>
  <c r="V148" i="65"/>
  <c r="C150" i="21"/>
  <c r="G146" i="10"/>
  <c r="E146" i="10"/>
  <c r="V143" i="65"/>
  <c r="C145" i="21"/>
  <c r="G136" i="10"/>
  <c r="E136" i="10"/>
  <c r="G152" i="10"/>
  <c r="E152" i="10"/>
  <c r="H25" i="10"/>
  <c r="F25" i="10"/>
  <c r="H22" i="10"/>
  <c r="F22" i="10"/>
  <c r="H14" i="10"/>
  <c r="F14" i="10"/>
  <c r="H16" i="10"/>
  <c r="F16" i="10"/>
  <c r="H32" i="10"/>
  <c r="F32" i="10"/>
  <c r="H48" i="10"/>
  <c r="F48" i="10"/>
  <c r="H59" i="10"/>
  <c r="F59" i="10"/>
  <c r="H43" i="10"/>
  <c r="F43" i="10"/>
  <c r="H79" i="10"/>
  <c r="F79" i="10"/>
  <c r="H91" i="10"/>
  <c r="F91" i="10"/>
  <c r="F60" i="10"/>
  <c r="H60" i="10"/>
  <c r="H82" i="10"/>
  <c r="F82" i="10"/>
  <c r="H95" i="10"/>
  <c r="F95" i="10"/>
  <c r="H71" i="10"/>
  <c r="F71" i="10"/>
  <c r="H98" i="10"/>
  <c r="F98" i="10"/>
  <c r="F92" i="10"/>
  <c r="H92" i="10"/>
  <c r="H115" i="10"/>
  <c r="F115" i="10"/>
  <c r="F131" i="10"/>
  <c r="H131" i="10"/>
  <c r="F110" i="10"/>
  <c r="H110" i="10"/>
  <c r="F126" i="10"/>
  <c r="H126" i="10"/>
  <c r="F121" i="10"/>
  <c r="H121" i="10"/>
  <c r="H143" i="10"/>
  <c r="F143" i="10"/>
  <c r="H159" i="10"/>
  <c r="F159" i="10"/>
  <c r="H142" i="10"/>
  <c r="F142" i="10"/>
  <c r="H158" i="10"/>
  <c r="F158" i="10"/>
  <c r="H137" i="10"/>
  <c r="F137" i="10"/>
  <c r="H153" i="10"/>
  <c r="F153" i="10"/>
  <c r="G159" i="62"/>
  <c r="H7" i="10"/>
  <c r="F7" i="10"/>
  <c r="D162" i="10"/>
  <c r="H5" i="10"/>
  <c r="F5" i="10"/>
  <c r="H13" i="10"/>
  <c r="F13" i="10"/>
  <c r="G55" i="10"/>
  <c r="E55" i="10"/>
  <c r="G35" i="10"/>
  <c r="E35" i="10"/>
  <c r="G76" i="10"/>
  <c r="E76" i="10"/>
  <c r="G62" i="10"/>
  <c r="E62" i="10"/>
  <c r="G53" i="10"/>
  <c r="E53" i="10"/>
  <c r="G69" i="10"/>
  <c r="E69" i="10"/>
  <c r="G64" i="10"/>
  <c r="E64" i="10"/>
  <c r="G82" i="10"/>
  <c r="E82" i="10"/>
  <c r="G98" i="10"/>
  <c r="E98" i="10"/>
  <c r="G116" i="10"/>
  <c r="E116" i="10"/>
  <c r="G118" i="10"/>
  <c r="E118" i="10"/>
  <c r="G135" i="10"/>
  <c r="E135" i="10"/>
  <c r="G151" i="10"/>
  <c r="E151" i="10"/>
  <c r="G145" i="10"/>
  <c r="E145" i="10"/>
  <c r="G10" i="10"/>
  <c r="E10" i="10"/>
  <c r="G23" i="10"/>
  <c r="E23" i="10"/>
  <c r="G7" i="10"/>
  <c r="E7" i="10"/>
  <c r="F70" i="10"/>
  <c r="H70" i="10"/>
  <c r="H75" i="10"/>
  <c r="F75" i="10"/>
  <c r="F85" i="10"/>
  <c r="H85" i="10"/>
  <c r="F101" i="10"/>
  <c r="H101" i="10"/>
  <c r="F102" i="10"/>
  <c r="H102" i="10"/>
  <c r="H132" i="10"/>
  <c r="F132" i="10"/>
  <c r="H148" i="10"/>
  <c r="F148" i="10"/>
  <c r="H29" i="10"/>
  <c r="F29" i="10"/>
  <c r="G16" i="10"/>
  <c r="E16" i="10"/>
  <c r="G9" i="10"/>
  <c r="E9" i="10"/>
  <c r="G30" i="10"/>
  <c r="E30" i="10"/>
  <c r="G46" i="10"/>
  <c r="E46" i="10"/>
  <c r="G33" i="10"/>
  <c r="E33" i="10"/>
  <c r="G50" i="10"/>
  <c r="E50" i="10"/>
  <c r="G40" i="10"/>
  <c r="E40" i="10"/>
  <c r="G71" i="10"/>
  <c r="E71" i="10"/>
  <c r="G87" i="10"/>
  <c r="E87" i="10"/>
  <c r="G85" i="10"/>
  <c r="E85" i="10"/>
  <c r="G101" i="10"/>
  <c r="E101" i="10"/>
  <c r="G121" i="10"/>
  <c r="E121" i="10"/>
  <c r="G115" i="10"/>
  <c r="E115" i="10"/>
  <c r="G134" i="10"/>
  <c r="E134" i="10"/>
  <c r="G150" i="10"/>
  <c r="E150" i="10"/>
  <c r="G140" i="10"/>
  <c r="E140" i="10"/>
  <c r="G156" i="10"/>
  <c r="E156" i="10"/>
  <c r="G52" i="10"/>
  <c r="E52" i="10"/>
  <c r="H30" i="10"/>
  <c r="F30" i="10"/>
  <c r="H45" i="10"/>
  <c r="F45" i="10"/>
  <c r="H20" i="10"/>
  <c r="F20" i="10"/>
  <c r="H36" i="10"/>
  <c r="F36" i="10"/>
  <c r="H52" i="10"/>
  <c r="F52" i="10"/>
  <c r="H47" i="10"/>
  <c r="F47" i="10"/>
  <c r="H46" i="10"/>
  <c r="F46" i="10"/>
  <c r="H64" i="10"/>
  <c r="F64" i="10"/>
  <c r="H83" i="10"/>
  <c r="F83" i="10"/>
  <c r="H96" i="10"/>
  <c r="F96" i="10"/>
  <c r="F119" i="10"/>
  <c r="H119" i="10"/>
  <c r="H114" i="10"/>
  <c r="F114" i="10"/>
  <c r="F130" i="10"/>
  <c r="H130" i="10"/>
  <c r="H106" i="10"/>
  <c r="F106" i="10"/>
  <c r="F125" i="10"/>
  <c r="H125" i="10"/>
  <c r="H147" i="10"/>
  <c r="F147" i="10"/>
  <c r="H146" i="10"/>
  <c r="F146" i="10"/>
  <c r="H141" i="10"/>
  <c r="F141" i="10"/>
  <c r="H157" i="10"/>
  <c r="F157" i="10"/>
  <c r="H10" i="10"/>
  <c r="F10" i="10"/>
  <c r="H3" i="10"/>
  <c r="F3" i="10"/>
  <c r="H12" i="10"/>
  <c r="F12" i="10"/>
  <c r="G12" i="10"/>
  <c r="E12" i="10"/>
  <c r="G39" i="10"/>
  <c r="E39" i="10"/>
  <c r="G66" i="10"/>
  <c r="E66" i="10"/>
  <c r="G57" i="10"/>
  <c r="E57" i="10"/>
  <c r="G73" i="10"/>
  <c r="E73" i="10"/>
  <c r="G96" i="10"/>
  <c r="E96" i="10"/>
  <c r="G68" i="10"/>
  <c r="E68" i="10"/>
  <c r="G102" i="10"/>
  <c r="E102" i="10"/>
  <c r="G86" i="10"/>
  <c r="E86" i="10"/>
  <c r="G120" i="10"/>
  <c r="E120" i="10"/>
  <c r="G103" i="10"/>
  <c r="E103" i="10"/>
  <c r="G122" i="10"/>
  <c r="E122" i="10"/>
  <c r="G139" i="10"/>
  <c r="E139" i="10"/>
  <c r="G155" i="10"/>
  <c r="E155" i="10"/>
  <c r="G133" i="10"/>
  <c r="E133" i="10"/>
  <c r="G149" i="10"/>
  <c r="E149" i="10"/>
  <c r="G25" i="10"/>
  <c r="E25" i="10"/>
  <c r="G22" i="10"/>
  <c r="E22" i="10"/>
  <c r="G19" i="10"/>
  <c r="E19" i="10"/>
  <c r="G3" i="10"/>
  <c r="E3" i="10"/>
  <c r="V51" i="65"/>
  <c r="V12" i="65"/>
  <c r="V24" i="65"/>
  <c r="V8" i="65"/>
  <c r="R159" i="65"/>
  <c r="J159" i="65"/>
  <c r="V20" i="65"/>
  <c r="V4" i="65"/>
  <c r="V38" i="65"/>
  <c r="V16" i="65"/>
  <c r="Q159" i="65"/>
  <c r="I159" i="65"/>
  <c r="V46" i="65"/>
  <c r="V64" i="65"/>
  <c r="V33" i="65"/>
  <c r="V31" i="65"/>
  <c r="V47" i="65"/>
  <c r="V58" i="65"/>
  <c r="V74" i="65"/>
  <c r="V84" i="65"/>
  <c r="V100" i="65"/>
  <c r="V83" i="65"/>
  <c r="V99" i="65"/>
  <c r="V126" i="65"/>
  <c r="V118" i="65"/>
  <c r="V117" i="65"/>
  <c r="V116" i="65"/>
  <c r="V136" i="65"/>
  <c r="V138" i="65"/>
  <c r="V154" i="65"/>
  <c r="V14" i="65"/>
  <c r="F159" i="65"/>
  <c r="V19" i="65"/>
  <c r="V111" i="65"/>
  <c r="V42" i="65"/>
  <c r="V56" i="65"/>
  <c r="V106" i="65"/>
  <c r="V37" i="65"/>
  <c r="V68" i="65"/>
  <c r="V72" i="65"/>
  <c r="V35" i="65"/>
  <c r="V62" i="65"/>
  <c r="V88" i="65"/>
  <c r="V87" i="65"/>
  <c r="V105" i="65"/>
  <c r="V121" i="65"/>
  <c r="V104" i="65"/>
  <c r="V120" i="65"/>
  <c r="V142" i="65"/>
  <c r="V158" i="65"/>
  <c r="V10" i="65"/>
  <c r="V15" i="65"/>
  <c r="V25" i="65"/>
  <c r="V65" i="65"/>
  <c r="V114" i="65"/>
  <c r="E159" i="65"/>
  <c r="V21" i="65"/>
  <c r="V5" i="65"/>
  <c r="V28" i="65"/>
  <c r="V44" i="65"/>
  <c r="V55" i="65"/>
  <c r="V71" i="65"/>
  <c r="V53" i="65"/>
  <c r="V69" i="65"/>
  <c r="V77" i="65"/>
  <c r="V93" i="65"/>
  <c r="V78" i="65"/>
  <c r="V94" i="65"/>
  <c r="V115" i="65"/>
  <c r="V131" i="65"/>
  <c r="V147" i="65"/>
  <c r="V137" i="65"/>
  <c r="V153" i="65"/>
  <c r="O159" i="65"/>
  <c r="T159" i="65"/>
  <c r="V49" i="65"/>
  <c r="P159" i="65"/>
  <c r="V41" i="65"/>
  <c r="V52" i="65"/>
  <c r="V39" i="65"/>
  <c r="V50" i="65"/>
  <c r="V66" i="65"/>
  <c r="V92" i="65"/>
  <c r="V91" i="65"/>
  <c r="V122" i="65"/>
  <c r="V109" i="65"/>
  <c r="V125" i="65"/>
  <c r="V152" i="65"/>
  <c r="V108" i="65"/>
  <c r="V124" i="65"/>
  <c r="V130" i="65"/>
  <c r="V146" i="65"/>
  <c r="G159" i="65"/>
  <c r="V22" i="65"/>
  <c r="V6" i="65"/>
  <c r="V30" i="65"/>
  <c r="V11" i="65"/>
  <c r="L159" i="65"/>
  <c r="V17" i="65"/>
  <c r="H159" i="65"/>
  <c r="V32" i="65"/>
  <c r="V48" i="65"/>
  <c r="V59" i="65"/>
  <c r="V75" i="65"/>
  <c r="V57" i="65"/>
  <c r="V73" i="65"/>
  <c r="V81" i="65"/>
  <c r="V97" i="65"/>
  <c r="V82" i="65"/>
  <c r="V98" i="65"/>
  <c r="V132" i="65"/>
  <c r="V103" i="65"/>
  <c r="V119" i="65"/>
  <c r="V135" i="65"/>
  <c r="V151" i="65"/>
  <c r="V141" i="65"/>
  <c r="V157" i="65"/>
  <c r="D159" i="65"/>
  <c r="S159" i="65"/>
  <c r="V9" i="65"/>
  <c r="V40" i="65"/>
  <c r="V127" i="65"/>
  <c r="V133" i="65"/>
  <c r="V149" i="65"/>
  <c r="V29" i="65"/>
  <c r="V45" i="65"/>
  <c r="V76" i="65"/>
  <c r="V27" i="65"/>
  <c r="V43" i="65"/>
  <c r="V54" i="65"/>
  <c r="V70" i="65"/>
  <c r="V80" i="65"/>
  <c r="V96" i="65"/>
  <c r="V79" i="65"/>
  <c r="V95" i="65"/>
  <c r="V113" i="65"/>
  <c r="V129" i="65"/>
  <c r="V112" i="65"/>
  <c r="V128" i="65"/>
  <c r="V144" i="65"/>
  <c r="V140" i="65"/>
  <c r="V134" i="65"/>
  <c r="V150" i="65"/>
  <c r="M159" i="65"/>
  <c r="V18" i="65"/>
  <c r="V26" i="65"/>
  <c r="V23" i="65"/>
  <c r="V7" i="65"/>
  <c r="V34" i="65"/>
  <c r="K159" i="65"/>
  <c r="B159" i="65"/>
  <c r="V67" i="65"/>
  <c r="V90" i="65"/>
  <c r="V13" i="65"/>
  <c r="U159" i="65"/>
  <c r="V36" i="65"/>
  <c r="V63" i="65"/>
  <c r="V61" i="65"/>
  <c r="V85" i="65"/>
  <c r="V101" i="65"/>
  <c r="V110" i="65"/>
  <c r="V86" i="65"/>
  <c r="V102" i="65"/>
  <c r="V156" i="65"/>
  <c r="V107" i="65"/>
  <c r="V123" i="65"/>
  <c r="V139" i="65"/>
  <c r="V155" i="65"/>
  <c r="V145" i="65"/>
  <c r="N159" i="65"/>
  <c r="C159" i="65"/>
  <c r="V74" i="62"/>
  <c r="V24" i="62"/>
  <c r="V19" i="62"/>
  <c r="V50" i="62"/>
  <c r="V61" i="62"/>
  <c r="V68" i="62"/>
  <c r="V59" i="62"/>
  <c r="V79" i="62"/>
  <c r="V70" i="62"/>
  <c r="V102" i="62"/>
  <c r="V89" i="62"/>
  <c r="V144" i="62"/>
  <c r="V115" i="62"/>
  <c r="V143" i="62"/>
  <c r="V138" i="62"/>
  <c r="V154" i="62"/>
  <c r="M159" i="62"/>
  <c r="K159" i="62"/>
  <c r="V21" i="62"/>
  <c r="I159" i="62"/>
  <c r="H159" i="62"/>
  <c r="C159" i="62"/>
  <c r="V12" i="62"/>
  <c r="V41" i="62"/>
  <c r="V30" i="62"/>
  <c r="V28" i="62"/>
  <c r="V39" i="62"/>
  <c r="V23" i="62"/>
  <c r="V38" i="62"/>
  <c r="V54" i="62"/>
  <c r="V86" i="62"/>
  <c r="V64" i="62"/>
  <c r="V58" i="62"/>
  <c r="V94" i="62"/>
  <c r="V104" i="62"/>
  <c r="V93" i="62"/>
  <c r="V119" i="62"/>
  <c r="V131" i="62"/>
  <c r="V147" i="62"/>
  <c r="V142" i="62"/>
  <c r="V158" i="62"/>
  <c r="V57" i="62"/>
  <c r="V88" i="62"/>
  <c r="V133" i="62"/>
  <c r="V29" i="62"/>
  <c r="V36" i="62"/>
  <c r="V35" i="62"/>
  <c r="V40" i="62"/>
  <c r="V56" i="62"/>
  <c r="V55" i="62"/>
  <c r="V71" i="62"/>
  <c r="V73" i="62"/>
  <c r="V82" i="62"/>
  <c r="V103" i="62"/>
  <c r="V76" i="62"/>
  <c r="V92" i="62"/>
  <c r="V87" i="62"/>
  <c r="V110" i="62"/>
  <c r="V126" i="62"/>
  <c r="V132" i="62"/>
  <c r="V113" i="62"/>
  <c r="V129" i="62"/>
  <c r="V156" i="62"/>
  <c r="V112" i="62"/>
  <c r="V128" i="62"/>
  <c r="V137" i="62"/>
  <c r="V153" i="62"/>
  <c r="V8" i="62"/>
  <c r="R159" i="62"/>
  <c r="V99" i="62"/>
  <c r="V109" i="62"/>
  <c r="V16" i="62"/>
  <c r="V32" i="62"/>
  <c r="V27" i="62"/>
  <c r="V42" i="62"/>
  <c r="V72" i="62"/>
  <c r="V49" i="62"/>
  <c r="V60" i="62"/>
  <c r="V77" i="62"/>
  <c r="V62" i="62"/>
  <c r="V81" i="62"/>
  <c r="V97" i="62"/>
  <c r="V152" i="62"/>
  <c r="V148" i="62"/>
  <c r="V123" i="62"/>
  <c r="V135" i="62"/>
  <c r="V151" i="62"/>
  <c r="V130" i="62"/>
  <c r="V146" i="62"/>
  <c r="V26" i="62"/>
  <c r="T159" i="62"/>
  <c r="V13" i="62"/>
  <c r="J159" i="62"/>
  <c r="V9" i="62"/>
  <c r="V149" i="62"/>
  <c r="E159" i="62"/>
  <c r="N159" i="62"/>
  <c r="F159" i="62"/>
  <c r="V33" i="62"/>
  <c r="V75" i="62"/>
  <c r="V67" i="62"/>
  <c r="V44" i="62"/>
  <c r="V69" i="62"/>
  <c r="V43" i="62"/>
  <c r="V65" i="62"/>
  <c r="V83" i="62"/>
  <c r="V98" i="62"/>
  <c r="V80" i="62"/>
  <c r="V96" i="62"/>
  <c r="V91" i="62"/>
  <c r="V114" i="62"/>
  <c r="V117" i="62"/>
  <c r="V116" i="62"/>
  <c r="V141" i="62"/>
  <c r="V157" i="62"/>
  <c r="V25" i="62"/>
  <c r="V18" i="62"/>
  <c r="V11" i="62"/>
  <c r="L159" i="62"/>
  <c r="B159" i="62"/>
  <c r="V4" i="62"/>
  <c r="V34" i="62"/>
  <c r="V14" i="62"/>
  <c r="V51" i="62"/>
  <c r="V125" i="62"/>
  <c r="V37" i="62"/>
  <c r="V31" i="62"/>
  <c r="V46" i="62"/>
  <c r="V53" i="62"/>
  <c r="V78" i="62"/>
  <c r="V66" i="62"/>
  <c r="V85" i="62"/>
  <c r="V101" i="62"/>
  <c r="V111" i="62"/>
  <c r="V127" i="62"/>
  <c r="V139" i="62"/>
  <c r="V155" i="62"/>
  <c r="V134" i="62"/>
  <c r="V150" i="62"/>
  <c r="V17" i="62"/>
  <c r="D159" i="62"/>
  <c r="V5" i="62"/>
  <c r="V20" i="62"/>
  <c r="V15" i="62"/>
  <c r="V10" i="62"/>
  <c r="V45" i="62"/>
  <c r="V48" i="62"/>
  <c r="V63" i="62"/>
  <c r="V47" i="62"/>
  <c r="V107" i="62"/>
  <c r="V84" i="62"/>
  <c r="V100" i="62"/>
  <c r="V95" i="62"/>
  <c r="V118" i="62"/>
  <c r="V105" i="62"/>
  <c r="V121" i="62"/>
  <c r="V120" i="62"/>
  <c r="V140" i="62"/>
  <c r="V145" i="62"/>
  <c r="U159" i="62"/>
  <c r="V7" i="62"/>
  <c r="S159" i="62"/>
  <c r="V22" i="62"/>
  <c r="Q159" i="62"/>
  <c r="P159" i="62"/>
  <c r="D160" i="57"/>
  <c r="D160" i="58"/>
  <c r="D159" i="58"/>
  <c r="D158" i="58"/>
  <c r="D157" i="58"/>
  <c r="D156" i="58"/>
  <c r="D155" i="58"/>
  <c r="D154" i="58"/>
  <c r="D153" i="58"/>
  <c r="D152" i="58"/>
  <c r="D151" i="58"/>
  <c r="D150" i="58"/>
  <c r="D149" i="58"/>
  <c r="D148" i="58"/>
  <c r="D147" i="58"/>
  <c r="D146" i="58"/>
  <c r="D145" i="58"/>
  <c r="D144" i="58"/>
  <c r="D143" i="58"/>
  <c r="D142" i="58"/>
  <c r="D141" i="58"/>
  <c r="D140" i="58"/>
  <c r="D139" i="58"/>
  <c r="D138" i="58"/>
  <c r="D137" i="58"/>
  <c r="D136" i="58"/>
  <c r="D135" i="58"/>
  <c r="D134" i="58"/>
  <c r="D133" i="58"/>
  <c r="D132" i="58"/>
  <c r="D131" i="58"/>
  <c r="D130" i="58"/>
  <c r="D129" i="58"/>
  <c r="D128" i="58"/>
  <c r="D127" i="58"/>
  <c r="D126" i="58"/>
  <c r="D125" i="58"/>
  <c r="D124" i="58"/>
  <c r="D123" i="58"/>
  <c r="D122" i="58"/>
  <c r="D121" i="58"/>
  <c r="D120" i="58"/>
  <c r="D119" i="58"/>
  <c r="D118" i="58"/>
  <c r="D117" i="58"/>
  <c r="D116" i="58"/>
  <c r="D115" i="58"/>
  <c r="D114" i="58"/>
  <c r="D113" i="58"/>
  <c r="D112" i="58"/>
  <c r="D111" i="58"/>
  <c r="D110" i="58"/>
  <c r="D109" i="58"/>
  <c r="D108" i="58"/>
  <c r="D107" i="58"/>
  <c r="D106" i="58"/>
  <c r="D105" i="58"/>
  <c r="D104" i="58"/>
  <c r="D103" i="58"/>
  <c r="D102" i="58"/>
  <c r="D101" i="58"/>
  <c r="D100" i="58"/>
  <c r="D99" i="58"/>
  <c r="D98" i="58"/>
  <c r="D97" i="58"/>
  <c r="D96" i="58"/>
  <c r="D95" i="58"/>
  <c r="D94" i="58"/>
  <c r="D93" i="58"/>
  <c r="D92" i="58"/>
  <c r="D91" i="58"/>
  <c r="D90" i="58"/>
  <c r="D89" i="58"/>
  <c r="D88" i="58"/>
  <c r="D87" i="58"/>
  <c r="D86" i="58"/>
  <c r="D85" i="58"/>
  <c r="D84" i="58"/>
  <c r="D83" i="58"/>
  <c r="D82" i="58"/>
  <c r="D81" i="58"/>
  <c r="D80" i="58"/>
  <c r="D79" i="58"/>
  <c r="D78" i="58"/>
  <c r="D77" i="58"/>
  <c r="D76" i="58"/>
  <c r="D75" i="58"/>
  <c r="D74" i="58"/>
  <c r="D73" i="58"/>
  <c r="D72" i="58"/>
  <c r="D71" i="58"/>
  <c r="D70" i="58"/>
  <c r="D69" i="58"/>
  <c r="D68" i="58"/>
  <c r="D67" i="58"/>
  <c r="D66" i="58"/>
  <c r="D65" i="58"/>
  <c r="D64" i="58"/>
  <c r="D63" i="58"/>
  <c r="D62" i="58"/>
  <c r="D61" i="58"/>
  <c r="D60" i="58"/>
  <c r="D59" i="58"/>
  <c r="D58" i="58"/>
  <c r="D57" i="58"/>
  <c r="D56" i="58"/>
  <c r="D55" i="58"/>
  <c r="D54" i="58"/>
  <c r="D53" i="58"/>
  <c r="D52" i="58"/>
  <c r="D51" i="58"/>
  <c r="D50" i="58"/>
  <c r="D49" i="58"/>
  <c r="D48" i="58"/>
  <c r="D47" i="58"/>
  <c r="D46" i="58"/>
  <c r="D45" i="58"/>
  <c r="D44" i="58"/>
  <c r="D43" i="58"/>
  <c r="D42" i="58"/>
  <c r="D41" i="58"/>
  <c r="D40" i="58"/>
  <c r="D39" i="58"/>
  <c r="D38" i="58"/>
  <c r="D37" i="58"/>
  <c r="D36" i="58"/>
  <c r="D35" i="58"/>
  <c r="D34" i="58"/>
  <c r="D33" i="58"/>
  <c r="D32" i="58"/>
  <c r="D31" i="58"/>
  <c r="D30" i="58"/>
  <c r="D29" i="58"/>
  <c r="D28" i="58"/>
  <c r="D27" i="58"/>
  <c r="D26" i="58"/>
  <c r="D25" i="58"/>
  <c r="D24" i="58"/>
  <c r="D23" i="58"/>
  <c r="D22" i="58"/>
  <c r="D21" i="58"/>
  <c r="D20" i="58"/>
  <c r="D19" i="58"/>
  <c r="D18" i="58"/>
  <c r="D17" i="58"/>
  <c r="D16" i="58"/>
  <c r="D15" i="58"/>
  <c r="D14" i="58"/>
  <c r="D13" i="58"/>
  <c r="D12" i="58"/>
  <c r="D11" i="58"/>
  <c r="D10" i="58"/>
  <c r="D9" i="58"/>
  <c r="D8" i="58"/>
  <c r="D7" i="58"/>
  <c r="D6" i="58"/>
  <c r="D5" i="58"/>
  <c r="D4" i="58"/>
  <c r="D3" i="58"/>
  <c r="D160" i="56"/>
  <c r="D159" i="56"/>
  <c r="D158" i="56"/>
  <c r="D157" i="56"/>
  <c r="D156" i="56"/>
  <c r="D155" i="56"/>
  <c r="D154" i="56"/>
  <c r="D153" i="56"/>
  <c r="D152" i="56"/>
  <c r="D151" i="56"/>
  <c r="D150" i="56"/>
  <c r="D149" i="56"/>
  <c r="D148" i="56"/>
  <c r="D147" i="56"/>
  <c r="D146" i="56"/>
  <c r="D145" i="56"/>
  <c r="D144" i="56"/>
  <c r="D143" i="56"/>
  <c r="D142" i="56"/>
  <c r="D141" i="56"/>
  <c r="D140" i="56"/>
  <c r="D139" i="56"/>
  <c r="D138" i="56"/>
  <c r="D137" i="56"/>
  <c r="D136" i="56"/>
  <c r="D135" i="56"/>
  <c r="D134" i="56"/>
  <c r="D133" i="56"/>
  <c r="D132" i="56"/>
  <c r="D131" i="56"/>
  <c r="D130" i="56"/>
  <c r="D129" i="56"/>
  <c r="D128" i="56"/>
  <c r="D127" i="56"/>
  <c r="D126" i="56"/>
  <c r="D125" i="56"/>
  <c r="D124" i="56"/>
  <c r="D123" i="56"/>
  <c r="D122" i="56"/>
  <c r="D121" i="56"/>
  <c r="D120" i="56"/>
  <c r="D119" i="56"/>
  <c r="D118" i="56"/>
  <c r="D117" i="56"/>
  <c r="D116" i="56"/>
  <c r="D115" i="56"/>
  <c r="D114" i="56"/>
  <c r="D113" i="56"/>
  <c r="D112" i="56"/>
  <c r="D111" i="56"/>
  <c r="D110" i="56"/>
  <c r="D109" i="56"/>
  <c r="D108" i="56"/>
  <c r="D107" i="56"/>
  <c r="D106" i="56"/>
  <c r="D105" i="56"/>
  <c r="D104" i="56"/>
  <c r="D103" i="56"/>
  <c r="D102" i="56"/>
  <c r="D101" i="56"/>
  <c r="D100" i="56"/>
  <c r="D99" i="56"/>
  <c r="D98" i="56"/>
  <c r="D97" i="56"/>
  <c r="D96" i="56"/>
  <c r="D95" i="56"/>
  <c r="D94" i="56"/>
  <c r="D93" i="56"/>
  <c r="D92" i="56"/>
  <c r="D91" i="56"/>
  <c r="D90" i="56"/>
  <c r="D89" i="56"/>
  <c r="D88" i="56"/>
  <c r="D87" i="56"/>
  <c r="D86" i="56"/>
  <c r="D85" i="56"/>
  <c r="D84" i="56"/>
  <c r="D83" i="56"/>
  <c r="D82" i="56"/>
  <c r="D81" i="56"/>
  <c r="D80" i="56"/>
  <c r="D79" i="56"/>
  <c r="D78" i="56"/>
  <c r="D77" i="56"/>
  <c r="D76" i="56"/>
  <c r="D75" i="56"/>
  <c r="D74" i="56"/>
  <c r="D73" i="56"/>
  <c r="D72" i="56"/>
  <c r="D71" i="56"/>
  <c r="D70" i="56"/>
  <c r="D69" i="56"/>
  <c r="D68" i="56"/>
  <c r="D67" i="56"/>
  <c r="D66" i="56"/>
  <c r="D65" i="56"/>
  <c r="D64" i="56"/>
  <c r="D63" i="56"/>
  <c r="D62" i="56"/>
  <c r="D61" i="56"/>
  <c r="D60" i="56"/>
  <c r="D59" i="56"/>
  <c r="D58" i="56"/>
  <c r="D57" i="56"/>
  <c r="D56" i="56"/>
  <c r="D55" i="56"/>
  <c r="D54" i="56"/>
  <c r="D53" i="56"/>
  <c r="D52" i="56"/>
  <c r="D51" i="56"/>
  <c r="D50" i="56"/>
  <c r="D49" i="56"/>
  <c r="D48" i="56"/>
  <c r="D47" i="56"/>
  <c r="D46" i="56"/>
  <c r="D45" i="56"/>
  <c r="D44" i="56"/>
  <c r="D43" i="56"/>
  <c r="D42" i="56"/>
  <c r="D41" i="56"/>
  <c r="D40" i="56"/>
  <c r="D39" i="56"/>
  <c r="D38" i="56"/>
  <c r="D37" i="56"/>
  <c r="D36" i="56"/>
  <c r="D35" i="56"/>
  <c r="D34" i="56"/>
  <c r="D33" i="56"/>
  <c r="D32" i="56"/>
  <c r="D31" i="56"/>
  <c r="D30" i="56"/>
  <c r="D29" i="56"/>
  <c r="D28" i="56"/>
  <c r="D27" i="56"/>
  <c r="D26" i="56"/>
  <c r="D25" i="56"/>
  <c r="D24" i="56"/>
  <c r="D23" i="56"/>
  <c r="D22" i="56"/>
  <c r="D21" i="56"/>
  <c r="D20" i="56"/>
  <c r="D19" i="56"/>
  <c r="D18" i="56"/>
  <c r="D17" i="56"/>
  <c r="D16" i="56"/>
  <c r="D15" i="56"/>
  <c r="D14" i="56"/>
  <c r="D13" i="56"/>
  <c r="D12" i="56"/>
  <c r="D11" i="56"/>
  <c r="D10" i="56"/>
  <c r="D9" i="56"/>
  <c r="D8" i="56"/>
  <c r="D7" i="56"/>
  <c r="D6" i="56"/>
  <c r="D5" i="56"/>
  <c r="D4" i="56"/>
  <c r="D3" i="56"/>
  <c r="D160" i="21"/>
  <c r="D159" i="21"/>
  <c r="D158" i="21"/>
  <c r="D157" i="21"/>
  <c r="D156" i="21"/>
  <c r="D155" i="21"/>
  <c r="D154" i="21"/>
  <c r="D153" i="21"/>
  <c r="D152" i="21"/>
  <c r="D151" i="21"/>
  <c r="D150" i="21"/>
  <c r="D149" i="21"/>
  <c r="D148" i="21"/>
  <c r="D147" i="21"/>
  <c r="D146" i="21"/>
  <c r="D145" i="21"/>
  <c r="D144" i="21"/>
  <c r="D143" i="21"/>
  <c r="D142" i="21"/>
  <c r="D141" i="21"/>
  <c r="D140" i="21"/>
  <c r="D139" i="21"/>
  <c r="D138" i="21"/>
  <c r="D137" i="21"/>
  <c r="D136" i="21"/>
  <c r="D135" i="21"/>
  <c r="D134" i="21"/>
  <c r="D133" i="21"/>
  <c r="D132" i="21"/>
  <c r="D131" i="21"/>
  <c r="D130" i="21"/>
  <c r="D129" i="21"/>
  <c r="D128" i="21"/>
  <c r="D127" i="21"/>
  <c r="D126" i="21"/>
  <c r="D125" i="21"/>
  <c r="D124" i="21"/>
  <c r="D123" i="21"/>
  <c r="D122" i="21"/>
  <c r="D121" i="21"/>
  <c r="D120" i="21"/>
  <c r="D119" i="21"/>
  <c r="D118" i="21"/>
  <c r="D117" i="21"/>
  <c r="D116" i="21"/>
  <c r="D115" i="21"/>
  <c r="D114" i="21"/>
  <c r="D113" i="21"/>
  <c r="D112" i="21"/>
  <c r="D111" i="21"/>
  <c r="D110" i="21"/>
  <c r="D109" i="21"/>
  <c r="D108" i="21"/>
  <c r="D107" i="21"/>
  <c r="D106" i="21"/>
  <c r="D105" i="21"/>
  <c r="D104" i="21"/>
  <c r="D103" i="21"/>
  <c r="D102" i="21"/>
  <c r="D101" i="21"/>
  <c r="D100" i="21"/>
  <c r="D99" i="21"/>
  <c r="D98" i="21"/>
  <c r="D97" i="21"/>
  <c r="D96" i="21"/>
  <c r="D95" i="21"/>
  <c r="D94" i="21"/>
  <c r="D93" i="21"/>
  <c r="D92" i="21"/>
  <c r="D91" i="21"/>
  <c r="D90" i="21"/>
  <c r="D89" i="21"/>
  <c r="D88" i="21"/>
  <c r="D87" i="21"/>
  <c r="D86" i="21"/>
  <c r="D85" i="21"/>
  <c r="D84" i="21"/>
  <c r="D83" i="21"/>
  <c r="D82" i="21"/>
  <c r="D81" i="21"/>
  <c r="D80" i="21"/>
  <c r="D79" i="21"/>
  <c r="D78" i="21"/>
  <c r="D77" i="21"/>
  <c r="D76" i="21"/>
  <c r="D75" i="21"/>
  <c r="D74" i="21"/>
  <c r="D73" i="21"/>
  <c r="D72" i="21"/>
  <c r="D71" i="21"/>
  <c r="D70" i="21"/>
  <c r="D69" i="21"/>
  <c r="D68" i="21"/>
  <c r="D67" i="21"/>
  <c r="D66" i="21"/>
  <c r="D65" i="21"/>
  <c r="D64" i="21"/>
  <c r="D63" i="21"/>
  <c r="D62" i="21"/>
  <c r="D61" i="21"/>
  <c r="D60" i="21"/>
  <c r="D59" i="21"/>
  <c r="D58" i="21"/>
  <c r="D57" i="21"/>
  <c r="D56" i="21"/>
  <c r="D55" i="21"/>
  <c r="D54" i="21"/>
  <c r="D53" i="21"/>
  <c r="D52" i="21"/>
  <c r="D51" i="21"/>
  <c r="D50" i="21"/>
  <c r="D49" i="21"/>
  <c r="D48" i="21"/>
  <c r="D47" i="21"/>
  <c r="D46" i="21"/>
  <c r="D45" i="21"/>
  <c r="D44" i="21"/>
  <c r="D43" i="21"/>
  <c r="D42" i="21"/>
  <c r="D41" i="21"/>
  <c r="D40" i="21"/>
  <c r="D39" i="21"/>
  <c r="D38" i="21"/>
  <c r="D37" i="21"/>
  <c r="D36" i="21"/>
  <c r="D35" i="21"/>
  <c r="D34" i="21"/>
  <c r="D33" i="21"/>
  <c r="D32" i="21"/>
  <c r="D31" i="21"/>
  <c r="D30" i="21"/>
  <c r="D29" i="21"/>
  <c r="D28" i="21"/>
  <c r="D27" i="21"/>
  <c r="D26" i="21"/>
  <c r="D25" i="21"/>
  <c r="D24" i="21"/>
  <c r="D23" i="21"/>
  <c r="D22" i="2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D3" i="21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160" i="43"/>
  <c r="D159" i="43"/>
  <c r="D158" i="43"/>
  <c r="D157" i="43"/>
  <c r="D156" i="43"/>
  <c r="D155" i="43"/>
  <c r="D154" i="43"/>
  <c r="D153" i="43"/>
  <c r="D152" i="43"/>
  <c r="D151" i="43"/>
  <c r="D150" i="43"/>
  <c r="D149" i="43"/>
  <c r="D148" i="43"/>
  <c r="D147" i="43"/>
  <c r="D146" i="43"/>
  <c r="D145" i="43"/>
  <c r="D144" i="43"/>
  <c r="D143" i="43"/>
  <c r="D142" i="43"/>
  <c r="D141" i="43"/>
  <c r="D140" i="43"/>
  <c r="D139" i="43"/>
  <c r="D138" i="43"/>
  <c r="D137" i="43"/>
  <c r="D136" i="43"/>
  <c r="D135" i="43"/>
  <c r="D134" i="43"/>
  <c r="D133" i="43"/>
  <c r="D132" i="43"/>
  <c r="D131" i="43"/>
  <c r="D130" i="43"/>
  <c r="D129" i="43"/>
  <c r="D128" i="43"/>
  <c r="D127" i="43"/>
  <c r="D126" i="43"/>
  <c r="D125" i="43"/>
  <c r="D124" i="43"/>
  <c r="D123" i="43"/>
  <c r="D122" i="43"/>
  <c r="D121" i="43"/>
  <c r="D120" i="43"/>
  <c r="D119" i="43"/>
  <c r="D118" i="43"/>
  <c r="D117" i="43"/>
  <c r="D116" i="43"/>
  <c r="D115" i="43"/>
  <c r="D114" i="43"/>
  <c r="D113" i="43"/>
  <c r="D112" i="43"/>
  <c r="D111" i="43"/>
  <c r="D110" i="43"/>
  <c r="D109" i="43"/>
  <c r="D108" i="43"/>
  <c r="D107" i="43"/>
  <c r="D106" i="43"/>
  <c r="D105" i="43"/>
  <c r="D104" i="43"/>
  <c r="D103" i="43"/>
  <c r="D102" i="43"/>
  <c r="D101" i="43"/>
  <c r="D100" i="43"/>
  <c r="D99" i="43"/>
  <c r="D98" i="43"/>
  <c r="D97" i="43"/>
  <c r="D96" i="43"/>
  <c r="D95" i="43"/>
  <c r="D94" i="43"/>
  <c r="D93" i="43"/>
  <c r="D92" i="43"/>
  <c r="D91" i="43"/>
  <c r="D90" i="43"/>
  <c r="D89" i="43"/>
  <c r="D88" i="43"/>
  <c r="D87" i="43"/>
  <c r="D86" i="43"/>
  <c r="D85" i="43"/>
  <c r="D84" i="43"/>
  <c r="D83" i="43"/>
  <c r="D82" i="43"/>
  <c r="D81" i="43"/>
  <c r="D80" i="43"/>
  <c r="D79" i="43"/>
  <c r="D78" i="43"/>
  <c r="D77" i="43"/>
  <c r="D76" i="43"/>
  <c r="D75" i="43"/>
  <c r="D74" i="43"/>
  <c r="D73" i="43"/>
  <c r="D72" i="43"/>
  <c r="D71" i="43"/>
  <c r="D70" i="43"/>
  <c r="D69" i="43"/>
  <c r="D68" i="43"/>
  <c r="D67" i="43"/>
  <c r="D66" i="43"/>
  <c r="D65" i="43"/>
  <c r="D64" i="43"/>
  <c r="D63" i="43"/>
  <c r="D62" i="43"/>
  <c r="D61" i="43"/>
  <c r="D60" i="43"/>
  <c r="D59" i="43"/>
  <c r="D58" i="43"/>
  <c r="D57" i="43"/>
  <c r="D56" i="43"/>
  <c r="D55" i="43"/>
  <c r="D54" i="43"/>
  <c r="D53" i="43"/>
  <c r="D52" i="43"/>
  <c r="D51" i="43"/>
  <c r="D50" i="43"/>
  <c r="D49" i="43"/>
  <c r="D48" i="43"/>
  <c r="D47" i="43"/>
  <c r="D46" i="43"/>
  <c r="D45" i="43"/>
  <c r="D44" i="43"/>
  <c r="D43" i="43"/>
  <c r="D42" i="43"/>
  <c r="D41" i="43"/>
  <c r="D40" i="43"/>
  <c r="D39" i="43"/>
  <c r="D38" i="43"/>
  <c r="D37" i="43"/>
  <c r="D36" i="43"/>
  <c r="D35" i="43"/>
  <c r="D34" i="43"/>
  <c r="D33" i="43"/>
  <c r="D32" i="43"/>
  <c r="D31" i="43"/>
  <c r="D30" i="43"/>
  <c r="D29" i="43"/>
  <c r="D28" i="43"/>
  <c r="D27" i="43"/>
  <c r="D26" i="43"/>
  <c r="D25" i="43"/>
  <c r="D24" i="43"/>
  <c r="D23" i="43"/>
  <c r="D22" i="43"/>
  <c r="D21" i="43"/>
  <c r="D20" i="43"/>
  <c r="D19" i="43"/>
  <c r="D18" i="43"/>
  <c r="D17" i="43"/>
  <c r="D16" i="43"/>
  <c r="D15" i="43"/>
  <c r="D14" i="43"/>
  <c r="D13" i="43"/>
  <c r="D12" i="43"/>
  <c r="D11" i="43"/>
  <c r="D10" i="43"/>
  <c r="D9" i="43"/>
  <c r="D8" i="43"/>
  <c r="D7" i="43"/>
  <c r="D6" i="43"/>
  <c r="D5" i="43"/>
  <c r="D4" i="43"/>
  <c r="D3" i="43"/>
  <c r="D160" i="44"/>
  <c r="D159" i="44"/>
  <c r="D158" i="44"/>
  <c r="D157" i="44"/>
  <c r="D156" i="44"/>
  <c r="D155" i="44"/>
  <c r="D154" i="44"/>
  <c r="D153" i="44"/>
  <c r="D152" i="44"/>
  <c r="D151" i="44"/>
  <c r="D150" i="44"/>
  <c r="D149" i="44"/>
  <c r="D148" i="44"/>
  <c r="D147" i="44"/>
  <c r="D146" i="44"/>
  <c r="D145" i="44"/>
  <c r="D144" i="44"/>
  <c r="D143" i="44"/>
  <c r="D142" i="44"/>
  <c r="D141" i="44"/>
  <c r="D140" i="44"/>
  <c r="D139" i="44"/>
  <c r="D138" i="44"/>
  <c r="D137" i="44"/>
  <c r="D136" i="44"/>
  <c r="D135" i="44"/>
  <c r="D134" i="44"/>
  <c r="D133" i="44"/>
  <c r="D132" i="44"/>
  <c r="D131" i="44"/>
  <c r="D130" i="44"/>
  <c r="D129" i="44"/>
  <c r="D128" i="44"/>
  <c r="D127" i="44"/>
  <c r="D126" i="44"/>
  <c r="D125" i="44"/>
  <c r="D124" i="44"/>
  <c r="D123" i="44"/>
  <c r="D122" i="44"/>
  <c r="D121" i="44"/>
  <c r="D120" i="44"/>
  <c r="D119" i="44"/>
  <c r="D118" i="44"/>
  <c r="D117" i="44"/>
  <c r="D116" i="44"/>
  <c r="D115" i="44"/>
  <c r="D114" i="44"/>
  <c r="D113" i="44"/>
  <c r="D112" i="44"/>
  <c r="D111" i="44"/>
  <c r="D110" i="44"/>
  <c r="D109" i="44"/>
  <c r="D108" i="44"/>
  <c r="D107" i="44"/>
  <c r="D106" i="44"/>
  <c r="D105" i="44"/>
  <c r="D104" i="44"/>
  <c r="D103" i="44"/>
  <c r="D102" i="44"/>
  <c r="D101" i="44"/>
  <c r="D100" i="44"/>
  <c r="D99" i="44"/>
  <c r="D98" i="44"/>
  <c r="D97" i="44"/>
  <c r="D96" i="44"/>
  <c r="D95" i="44"/>
  <c r="D94" i="44"/>
  <c r="D93" i="44"/>
  <c r="D92" i="44"/>
  <c r="D91" i="44"/>
  <c r="D90" i="44"/>
  <c r="D89" i="44"/>
  <c r="D88" i="44"/>
  <c r="D87" i="44"/>
  <c r="D86" i="44"/>
  <c r="D85" i="44"/>
  <c r="D84" i="44"/>
  <c r="D83" i="44"/>
  <c r="D82" i="44"/>
  <c r="D81" i="44"/>
  <c r="D80" i="44"/>
  <c r="D79" i="44"/>
  <c r="D78" i="44"/>
  <c r="D77" i="44"/>
  <c r="D76" i="44"/>
  <c r="D75" i="44"/>
  <c r="D74" i="44"/>
  <c r="D73" i="44"/>
  <c r="D72" i="44"/>
  <c r="D71" i="44"/>
  <c r="D70" i="44"/>
  <c r="D69" i="44"/>
  <c r="D68" i="44"/>
  <c r="D67" i="44"/>
  <c r="D66" i="44"/>
  <c r="D65" i="44"/>
  <c r="D64" i="44"/>
  <c r="D63" i="44"/>
  <c r="D62" i="44"/>
  <c r="D61" i="44"/>
  <c r="D60" i="44"/>
  <c r="D59" i="44"/>
  <c r="D58" i="44"/>
  <c r="D57" i="44"/>
  <c r="D56" i="44"/>
  <c r="D55" i="44"/>
  <c r="D54" i="44"/>
  <c r="D53" i="44"/>
  <c r="D52" i="44"/>
  <c r="D51" i="44"/>
  <c r="D50" i="44"/>
  <c r="D49" i="44"/>
  <c r="D48" i="44"/>
  <c r="D47" i="44"/>
  <c r="D46" i="44"/>
  <c r="D45" i="44"/>
  <c r="D44" i="44"/>
  <c r="D43" i="44"/>
  <c r="D42" i="44"/>
  <c r="D41" i="44"/>
  <c r="D40" i="44"/>
  <c r="D39" i="44"/>
  <c r="D38" i="44"/>
  <c r="D37" i="44"/>
  <c r="D36" i="44"/>
  <c r="D35" i="44"/>
  <c r="D34" i="44"/>
  <c r="D33" i="44"/>
  <c r="D32" i="44"/>
  <c r="D31" i="44"/>
  <c r="D30" i="44"/>
  <c r="D29" i="44"/>
  <c r="D28" i="44"/>
  <c r="D27" i="44"/>
  <c r="D26" i="44"/>
  <c r="D25" i="44"/>
  <c r="D24" i="44"/>
  <c r="D23" i="44"/>
  <c r="D22" i="44"/>
  <c r="D21" i="44"/>
  <c r="D20" i="44"/>
  <c r="D19" i="44"/>
  <c r="D18" i="44"/>
  <c r="D17" i="44"/>
  <c r="D16" i="44"/>
  <c r="D15" i="44"/>
  <c r="D14" i="44"/>
  <c r="D13" i="44"/>
  <c r="D12" i="44"/>
  <c r="D11" i="44"/>
  <c r="D10" i="44"/>
  <c r="D9" i="44"/>
  <c r="D8" i="44"/>
  <c r="D7" i="44"/>
  <c r="D6" i="44"/>
  <c r="D5" i="44"/>
  <c r="D4" i="44"/>
  <c r="D3" i="44"/>
  <c r="D160" i="29"/>
  <c r="D159" i="29"/>
  <c r="D158" i="29"/>
  <c r="D157" i="29"/>
  <c r="D156" i="29"/>
  <c r="D155" i="29"/>
  <c r="D154" i="29"/>
  <c r="D153" i="29"/>
  <c r="D152" i="29"/>
  <c r="D151" i="29"/>
  <c r="D150" i="29"/>
  <c r="D149" i="29"/>
  <c r="D148" i="29"/>
  <c r="D147" i="29"/>
  <c r="D146" i="29"/>
  <c r="D145" i="29"/>
  <c r="D144" i="29"/>
  <c r="D143" i="29"/>
  <c r="D142" i="29"/>
  <c r="D141" i="29"/>
  <c r="D140" i="29"/>
  <c r="D139" i="29"/>
  <c r="D138" i="29"/>
  <c r="D137" i="29"/>
  <c r="D136" i="29"/>
  <c r="D135" i="29"/>
  <c r="D134" i="29"/>
  <c r="D133" i="29"/>
  <c r="D132" i="29"/>
  <c r="D131" i="29"/>
  <c r="D130" i="29"/>
  <c r="D129" i="29"/>
  <c r="D128" i="29"/>
  <c r="D127" i="29"/>
  <c r="D126" i="29"/>
  <c r="D125" i="29"/>
  <c r="D124" i="29"/>
  <c r="D123" i="29"/>
  <c r="D122" i="29"/>
  <c r="D121" i="29"/>
  <c r="D120" i="29"/>
  <c r="D119" i="29"/>
  <c r="D118" i="29"/>
  <c r="D117" i="29"/>
  <c r="D116" i="29"/>
  <c r="D115" i="29"/>
  <c r="D114" i="29"/>
  <c r="D113" i="29"/>
  <c r="D112" i="29"/>
  <c r="D111" i="29"/>
  <c r="D110" i="29"/>
  <c r="D109" i="29"/>
  <c r="D108" i="29"/>
  <c r="D107" i="29"/>
  <c r="D106" i="29"/>
  <c r="D105" i="29"/>
  <c r="D104" i="29"/>
  <c r="D103" i="29"/>
  <c r="D102" i="29"/>
  <c r="D101" i="29"/>
  <c r="D100" i="29"/>
  <c r="D99" i="29"/>
  <c r="D98" i="29"/>
  <c r="D97" i="29"/>
  <c r="D96" i="29"/>
  <c r="D95" i="29"/>
  <c r="D94" i="29"/>
  <c r="D93" i="29"/>
  <c r="D92" i="29"/>
  <c r="D91" i="29"/>
  <c r="D90" i="29"/>
  <c r="D89" i="29"/>
  <c r="D88" i="29"/>
  <c r="D87" i="29"/>
  <c r="D86" i="29"/>
  <c r="D85" i="29"/>
  <c r="D84" i="29"/>
  <c r="D83" i="29"/>
  <c r="D82" i="29"/>
  <c r="D81" i="29"/>
  <c r="D80" i="29"/>
  <c r="D79" i="29"/>
  <c r="D78" i="29"/>
  <c r="D77" i="29"/>
  <c r="D76" i="29"/>
  <c r="D75" i="29"/>
  <c r="D74" i="29"/>
  <c r="D73" i="29"/>
  <c r="D72" i="29"/>
  <c r="D71" i="29"/>
  <c r="D70" i="29"/>
  <c r="D69" i="29"/>
  <c r="D68" i="29"/>
  <c r="D67" i="29"/>
  <c r="D66" i="29"/>
  <c r="D65" i="29"/>
  <c r="D64" i="29"/>
  <c r="D63" i="29"/>
  <c r="D62" i="29"/>
  <c r="D61" i="29"/>
  <c r="D60" i="29"/>
  <c r="D59" i="29"/>
  <c r="D58" i="29"/>
  <c r="D57" i="29"/>
  <c r="D56" i="29"/>
  <c r="D55" i="29"/>
  <c r="D54" i="29"/>
  <c r="D53" i="29"/>
  <c r="D52" i="29"/>
  <c r="D51" i="29"/>
  <c r="D50" i="29"/>
  <c r="D49" i="29"/>
  <c r="D48" i="29"/>
  <c r="D47" i="29"/>
  <c r="D46" i="29"/>
  <c r="D45" i="29"/>
  <c r="D44" i="29"/>
  <c r="D43" i="29"/>
  <c r="D42" i="29"/>
  <c r="D41" i="29"/>
  <c r="D40" i="29"/>
  <c r="D39" i="29"/>
  <c r="D38" i="29"/>
  <c r="D37" i="29"/>
  <c r="D36" i="29"/>
  <c r="D35" i="29"/>
  <c r="D34" i="29"/>
  <c r="D33" i="29"/>
  <c r="D32" i="29"/>
  <c r="D31" i="29"/>
  <c r="D30" i="29"/>
  <c r="D29" i="29"/>
  <c r="D28" i="29"/>
  <c r="D27" i="29"/>
  <c r="D26" i="29"/>
  <c r="D25" i="29"/>
  <c r="D24" i="29"/>
  <c r="D23" i="29"/>
  <c r="D22" i="29"/>
  <c r="D21" i="29"/>
  <c r="D20" i="29"/>
  <c r="D19" i="29"/>
  <c r="D18" i="29"/>
  <c r="D17" i="29"/>
  <c r="D16" i="29"/>
  <c r="D15" i="29"/>
  <c r="D14" i="29"/>
  <c r="D13" i="29"/>
  <c r="D12" i="29"/>
  <c r="D11" i="29"/>
  <c r="D10" i="29"/>
  <c r="D9" i="29"/>
  <c r="D8" i="29"/>
  <c r="D7" i="29"/>
  <c r="D6" i="29"/>
  <c r="D5" i="29"/>
  <c r="D4" i="29"/>
  <c r="D3" i="29"/>
  <c r="D160" i="45"/>
  <c r="D159" i="45"/>
  <c r="D158" i="45"/>
  <c r="D157" i="45"/>
  <c r="D156" i="45"/>
  <c r="D155" i="45"/>
  <c r="D154" i="45"/>
  <c r="D153" i="45"/>
  <c r="D152" i="45"/>
  <c r="D151" i="45"/>
  <c r="D150" i="45"/>
  <c r="D149" i="45"/>
  <c r="D148" i="45"/>
  <c r="D147" i="45"/>
  <c r="D146" i="45"/>
  <c r="D145" i="45"/>
  <c r="D144" i="45"/>
  <c r="D143" i="45"/>
  <c r="D142" i="45"/>
  <c r="D141" i="45"/>
  <c r="D140" i="45"/>
  <c r="D139" i="45"/>
  <c r="D138" i="45"/>
  <c r="D137" i="45"/>
  <c r="D136" i="45"/>
  <c r="D135" i="45"/>
  <c r="D134" i="45"/>
  <c r="D133" i="45"/>
  <c r="D132" i="45"/>
  <c r="D131" i="45"/>
  <c r="D130" i="45"/>
  <c r="D129" i="45"/>
  <c r="D128" i="45"/>
  <c r="D127" i="45"/>
  <c r="D126" i="45"/>
  <c r="D125" i="45"/>
  <c r="D124" i="45"/>
  <c r="D123" i="45"/>
  <c r="D122" i="45"/>
  <c r="D121" i="45"/>
  <c r="D120" i="45"/>
  <c r="D119" i="45"/>
  <c r="D118" i="45"/>
  <c r="D117" i="45"/>
  <c r="D116" i="45"/>
  <c r="D115" i="45"/>
  <c r="D114" i="45"/>
  <c r="D113" i="45"/>
  <c r="D112" i="45"/>
  <c r="D111" i="45"/>
  <c r="D110" i="45"/>
  <c r="D109" i="45"/>
  <c r="D108" i="45"/>
  <c r="D107" i="45"/>
  <c r="D106" i="45"/>
  <c r="D105" i="45"/>
  <c r="D104" i="45"/>
  <c r="D103" i="45"/>
  <c r="D102" i="45"/>
  <c r="D101" i="45"/>
  <c r="D100" i="45"/>
  <c r="D99" i="45"/>
  <c r="D98" i="45"/>
  <c r="D97" i="45"/>
  <c r="D96" i="45"/>
  <c r="D95" i="45"/>
  <c r="D94" i="45"/>
  <c r="D93" i="45"/>
  <c r="D92" i="45"/>
  <c r="D91" i="45"/>
  <c r="D90" i="45"/>
  <c r="D89" i="45"/>
  <c r="D88" i="45"/>
  <c r="D87" i="45"/>
  <c r="D86" i="45"/>
  <c r="D85" i="45"/>
  <c r="D84" i="45"/>
  <c r="D83" i="45"/>
  <c r="D82" i="45"/>
  <c r="D81" i="45"/>
  <c r="D80" i="45"/>
  <c r="D79" i="45"/>
  <c r="D78" i="45"/>
  <c r="D77" i="45"/>
  <c r="D76" i="45"/>
  <c r="D75" i="45"/>
  <c r="D74" i="45"/>
  <c r="D73" i="45"/>
  <c r="D72" i="45"/>
  <c r="D71" i="45"/>
  <c r="D70" i="45"/>
  <c r="D69" i="45"/>
  <c r="D68" i="45"/>
  <c r="D67" i="45"/>
  <c r="D66" i="45"/>
  <c r="D65" i="45"/>
  <c r="D64" i="45"/>
  <c r="D63" i="45"/>
  <c r="D62" i="45"/>
  <c r="D61" i="45"/>
  <c r="D60" i="45"/>
  <c r="D59" i="45"/>
  <c r="D58" i="45"/>
  <c r="D57" i="45"/>
  <c r="D56" i="45"/>
  <c r="D55" i="45"/>
  <c r="D54" i="45"/>
  <c r="D53" i="45"/>
  <c r="D52" i="45"/>
  <c r="D51" i="45"/>
  <c r="D50" i="45"/>
  <c r="D49" i="45"/>
  <c r="D48" i="45"/>
  <c r="D47" i="45"/>
  <c r="D46" i="45"/>
  <c r="D45" i="45"/>
  <c r="D44" i="45"/>
  <c r="D43" i="45"/>
  <c r="D42" i="45"/>
  <c r="D41" i="45"/>
  <c r="D40" i="45"/>
  <c r="D39" i="45"/>
  <c r="D38" i="45"/>
  <c r="D37" i="45"/>
  <c r="D36" i="45"/>
  <c r="D35" i="45"/>
  <c r="D34" i="45"/>
  <c r="D33" i="45"/>
  <c r="D32" i="45"/>
  <c r="D31" i="45"/>
  <c r="D30" i="45"/>
  <c r="D29" i="45"/>
  <c r="D28" i="45"/>
  <c r="D27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2" i="45"/>
  <c r="D11" i="45"/>
  <c r="D10" i="45"/>
  <c r="D9" i="45"/>
  <c r="D8" i="45"/>
  <c r="D7" i="45"/>
  <c r="D6" i="45"/>
  <c r="D5" i="45"/>
  <c r="D4" i="45"/>
  <c r="D3" i="45"/>
  <c r="D160" i="35"/>
  <c r="D159" i="35"/>
  <c r="D158" i="35"/>
  <c r="D157" i="35"/>
  <c r="D156" i="35"/>
  <c r="D155" i="35"/>
  <c r="D154" i="35"/>
  <c r="D153" i="35"/>
  <c r="D152" i="35"/>
  <c r="D151" i="35"/>
  <c r="D150" i="35"/>
  <c r="D149" i="35"/>
  <c r="D148" i="35"/>
  <c r="D147" i="35"/>
  <c r="D146" i="35"/>
  <c r="D145" i="35"/>
  <c r="D144" i="35"/>
  <c r="D143" i="35"/>
  <c r="D142" i="35"/>
  <c r="D141" i="35"/>
  <c r="D140" i="35"/>
  <c r="D139" i="35"/>
  <c r="D138" i="35"/>
  <c r="D137" i="35"/>
  <c r="D136" i="35"/>
  <c r="D135" i="35"/>
  <c r="D134" i="35"/>
  <c r="D133" i="35"/>
  <c r="D132" i="35"/>
  <c r="D131" i="35"/>
  <c r="D130" i="35"/>
  <c r="D129" i="35"/>
  <c r="D128" i="35"/>
  <c r="D127" i="35"/>
  <c r="D126" i="35"/>
  <c r="D125" i="35"/>
  <c r="D124" i="35"/>
  <c r="D123" i="35"/>
  <c r="D122" i="35"/>
  <c r="D121" i="35"/>
  <c r="D120" i="35"/>
  <c r="D119" i="35"/>
  <c r="D118" i="35"/>
  <c r="D117" i="35"/>
  <c r="D116" i="35"/>
  <c r="D115" i="35"/>
  <c r="D114" i="35"/>
  <c r="D113" i="35"/>
  <c r="D112" i="35"/>
  <c r="D111" i="35"/>
  <c r="D110" i="35"/>
  <c r="D109" i="35"/>
  <c r="D108" i="35"/>
  <c r="D107" i="35"/>
  <c r="D106" i="35"/>
  <c r="D105" i="35"/>
  <c r="D104" i="35"/>
  <c r="D103" i="35"/>
  <c r="D102" i="35"/>
  <c r="D101" i="35"/>
  <c r="D100" i="35"/>
  <c r="D99" i="35"/>
  <c r="D98" i="35"/>
  <c r="D97" i="35"/>
  <c r="D96" i="35"/>
  <c r="D95" i="35"/>
  <c r="D94" i="35"/>
  <c r="D93" i="35"/>
  <c r="D92" i="35"/>
  <c r="D91" i="35"/>
  <c r="D90" i="35"/>
  <c r="D89" i="35"/>
  <c r="D88" i="35"/>
  <c r="D87" i="35"/>
  <c r="D86" i="35"/>
  <c r="D85" i="35"/>
  <c r="D84" i="35"/>
  <c r="D83" i="35"/>
  <c r="D82" i="35"/>
  <c r="D81" i="35"/>
  <c r="D80" i="35"/>
  <c r="D79" i="35"/>
  <c r="D78" i="35"/>
  <c r="D77" i="35"/>
  <c r="D76" i="35"/>
  <c r="D75" i="35"/>
  <c r="D74" i="35"/>
  <c r="D73" i="35"/>
  <c r="D72" i="35"/>
  <c r="D71" i="35"/>
  <c r="D70" i="35"/>
  <c r="D69" i="35"/>
  <c r="D68" i="35"/>
  <c r="D67" i="35"/>
  <c r="D66" i="35"/>
  <c r="D65" i="35"/>
  <c r="D64" i="35"/>
  <c r="D63" i="35"/>
  <c r="D62" i="35"/>
  <c r="D61" i="35"/>
  <c r="D60" i="35"/>
  <c r="D59" i="35"/>
  <c r="D58" i="35"/>
  <c r="D57" i="35"/>
  <c r="D56" i="35"/>
  <c r="D55" i="35"/>
  <c r="D54" i="35"/>
  <c r="D53" i="35"/>
  <c r="D52" i="35"/>
  <c r="D51" i="35"/>
  <c r="D50" i="35"/>
  <c r="D49" i="35"/>
  <c r="D48" i="35"/>
  <c r="D47" i="35"/>
  <c r="D46" i="35"/>
  <c r="D45" i="35"/>
  <c r="D44" i="35"/>
  <c r="D43" i="35"/>
  <c r="D42" i="35"/>
  <c r="D41" i="35"/>
  <c r="D40" i="35"/>
  <c r="D39" i="35"/>
  <c r="D38" i="35"/>
  <c r="D37" i="35"/>
  <c r="D36" i="35"/>
  <c r="D35" i="35"/>
  <c r="D34" i="35"/>
  <c r="D33" i="35"/>
  <c r="D32" i="35"/>
  <c r="D31" i="35"/>
  <c r="D30" i="35"/>
  <c r="D29" i="35"/>
  <c r="D28" i="35"/>
  <c r="D27" i="35"/>
  <c r="D26" i="35"/>
  <c r="D25" i="35"/>
  <c r="D24" i="35"/>
  <c r="D23" i="35"/>
  <c r="D22" i="35"/>
  <c r="D21" i="35"/>
  <c r="D20" i="35"/>
  <c r="D19" i="35"/>
  <c r="D18" i="35"/>
  <c r="D17" i="35"/>
  <c r="D16" i="35"/>
  <c r="D15" i="35"/>
  <c r="D14" i="35"/>
  <c r="D13" i="35"/>
  <c r="D12" i="35"/>
  <c r="D11" i="35"/>
  <c r="D10" i="35"/>
  <c r="D9" i="35"/>
  <c r="D8" i="35"/>
  <c r="D7" i="35"/>
  <c r="D6" i="35"/>
  <c r="D5" i="35"/>
  <c r="D4" i="35"/>
  <c r="D3" i="35"/>
  <c r="D160" i="23"/>
  <c r="D159" i="23"/>
  <c r="D158" i="23"/>
  <c r="D157" i="23"/>
  <c r="D156" i="23"/>
  <c r="D155" i="23"/>
  <c r="D154" i="23"/>
  <c r="D153" i="23"/>
  <c r="D152" i="23"/>
  <c r="D151" i="23"/>
  <c r="D150" i="23"/>
  <c r="D149" i="23"/>
  <c r="D148" i="23"/>
  <c r="D147" i="23"/>
  <c r="D146" i="23"/>
  <c r="D145" i="23"/>
  <c r="D144" i="23"/>
  <c r="D143" i="23"/>
  <c r="D142" i="23"/>
  <c r="D141" i="23"/>
  <c r="D140" i="23"/>
  <c r="D139" i="23"/>
  <c r="D138" i="23"/>
  <c r="D137" i="23"/>
  <c r="D136" i="23"/>
  <c r="D135" i="23"/>
  <c r="D134" i="23"/>
  <c r="D133" i="23"/>
  <c r="D132" i="23"/>
  <c r="D131" i="23"/>
  <c r="D130" i="23"/>
  <c r="D129" i="23"/>
  <c r="D128" i="23"/>
  <c r="D127" i="23"/>
  <c r="D126" i="23"/>
  <c r="D125" i="23"/>
  <c r="D124" i="23"/>
  <c r="D123" i="23"/>
  <c r="D122" i="23"/>
  <c r="D121" i="23"/>
  <c r="D120" i="23"/>
  <c r="D119" i="23"/>
  <c r="D118" i="23"/>
  <c r="D117" i="23"/>
  <c r="D116" i="23"/>
  <c r="D115" i="23"/>
  <c r="D114" i="23"/>
  <c r="D113" i="23"/>
  <c r="D112" i="23"/>
  <c r="D111" i="23"/>
  <c r="D110" i="23"/>
  <c r="D109" i="23"/>
  <c r="D108" i="23"/>
  <c r="D107" i="23"/>
  <c r="D106" i="23"/>
  <c r="D105" i="23"/>
  <c r="D104" i="23"/>
  <c r="D103" i="23"/>
  <c r="D102" i="23"/>
  <c r="D101" i="23"/>
  <c r="D100" i="23"/>
  <c r="D99" i="23"/>
  <c r="D98" i="23"/>
  <c r="D97" i="23"/>
  <c r="D96" i="23"/>
  <c r="D95" i="23"/>
  <c r="D94" i="23"/>
  <c r="D93" i="23"/>
  <c r="D92" i="23"/>
  <c r="D91" i="23"/>
  <c r="D90" i="23"/>
  <c r="D89" i="23"/>
  <c r="D88" i="23"/>
  <c r="D87" i="23"/>
  <c r="D86" i="23"/>
  <c r="D85" i="23"/>
  <c r="D84" i="23"/>
  <c r="D83" i="23"/>
  <c r="D82" i="23"/>
  <c r="D81" i="23"/>
  <c r="D80" i="23"/>
  <c r="D79" i="23"/>
  <c r="D78" i="23"/>
  <c r="D77" i="23"/>
  <c r="D76" i="23"/>
  <c r="D75" i="23"/>
  <c r="D74" i="23"/>
  <c r="D73" i="23"/>
  <c r="D72" i="23"/>
  <c r="D71" i="23"/>
  <c r="D70" i="23"/>
  <c r="D69" i="23"/>
  <c r="D68" i="23"/>
  <c r="D67" i="23"/>
  <c r="D66" i="23"/>
  <c r="D65" i="23"/>
  <c r="D64" i="23"/>
  <c r="D63" i="23"/>
  <c r="D62" i="23"/>
  <c r="D61" i="23"/>
  <c r="D60" i="23"/>
  <c r="D59" i="23"/>
  <c r="D58" i="23"/>
  <c r="D57" i="23"/>
  <c r="D56" i="23"/>
  <c r="D55" i="23"/>
  <c r="D54" i="23"/>
  <c r="D53" i="23"/>
  <c r="D52" i="23"/>
  <c r="D51" i="23"/>
  <c r="D50" i="23"/>
  <c r="D49" i="23"/>
  <c r="D48" i="23"/>
  <c r="D47" i="23"/>
  <c r="D46" i="23"/>
  <c r="D45" i="23"/>
  <c r="D44" i="23"/>
  <c r="D43" i="23"/>
  <c r="D42" i="23"/>
  <c r="D41" i="23"/>
  <c r="D40" i="23"/>
  <c r="D39" i="23"/>
  <c r="D38" i="23"/>
  <c r="D37" i="23"/>
  <c r="D36" i="23"/>
  <c r="D35" i="23"/>
  <c r="D34" i="23"/>
  <c r="D33" i="23"/>
  <c r="D32" i="23"/>
  <c r="D31" i="23"/>
  <c r="D30" i="23"/>
  <c r="D29" i="23"/>
  <c r="D28" i="23"/>
  <c r="D27" i="23"/>
  <c r="D26" i="23"/>
  <c r="D25" i="23"/>
  <c r="D24" i="23"/>
  <c r="D23" i="23"/>
  <c r="D22" i="23"/>
  <c r="D21" i="23"/>
  <c r="D20" i="23"/>
  <c r="D19" i="23"/>
  <c r="D18" i="23"/>
  <c r="D17" i="23"/>
  <c r="D16" i="23"/>
  <c r="D15" i="23"/>
  <c r="D14" i="23"/>
  <c r="D13" i="23"/>
  <c r="D12" i="23"/>
  <c r="D11" i="23"/>
  <c r="D10" i="23"/>
  <c r="D9" i="23"/>
  <c r="D8" i="23"/>
  <c r="D7" i="23"/>
  <c r="D6" i="23"/>
  <c r="D5" i="23"/>
  <c r="D4" i="23"/>
  <c r="D3" i="23"/>
  <c r="D160" i="46"/>
  <c r="D159" i="46"/>
  <c r="D158" i="46"/>
  <c r="D157" i="46"/>
  <c r="D156" i="46"/>
  <c r="D155" i="46"/>
  <c r="D154" i="46"/>
  <c r="D153" i="46"/>
  <c r="D152" i="46"/>
  <c r="D151" i="46"/>
  <c r="D150" i="46"/>
  <c r="D149" i="46"/>
  <c r="D148" i="46"/>
  <c r="D147" i="46"/>
  <c r="D146" i="46"/>
  <c r="D145" i="46"/>
  <c r="D144" i="46"/>
  <c r="D143" i="46"/>
  <c r="D142" i="46"/>
  <c r="D141" i="46"/>
  <c r="D140" i="46"/>
  <c r="D139" i="46"/>
  <c r="D138" i="46"/>
  <c r="D137" i="46"/>
  <c r="D136" i="46"/>
  <c r="D135" i="46"/>
  <c r="D134" i="46"/>
  <c r="D133" i="46"/>
  <c r="D132" i="46"/>
  <c r="D131" i="46"/>
  <c r="D130" i="46"/>
  <c r="D129" i="46"/>
  <c r="D128" i="46"/>
  <c r="D127" i="46"/>
  <c r="D126" i="46"/>
  <c r="D125" i="46"/>
  <c r="D124" i="46"/>
  <c r="D123" i="46"/>
  <c r="D122" i="46"/>
  <c r="D121" i="46"/>
  <c r="D120" i="46"/>
  <c r="D119" i="46"/>
  <c r="D118" i="46"/>
  <c r="D117" i="46"/>
  <c r="D116" i="46"/>
  <c r="D115" i="46"/>
  <c r="D114" i="46"/>
  <c r="D113" i="46"/>
  <c r="D112" i="46"/>
  <c r="D111" i="46"/>
  <c r="D110" i="46"/>
  <c r="D109" i="46"/>
  <c r="D108" i="46"/>
  <c r="D107" i="46"/>
  <c r="D106" i="46"/>
  <c r="D105" i="46"/>
  <c r="D104" i="46"/>
  <c r="D103" i="46"/>
  <c r="D102" i="46"/>
  <c r="D101" i="46"/>
  <c r="D100" i="46"/>
  <c r="D99" i="46"/>
  <c r="D98" i="46"/>
  <c r="D97" i="46"/>
  <c r="D96" i="46"/>
  <c r="D95" i="46"/>
  <c r="D94" i="46"/>
  <c r="D93" i="46"/>
  <c r="D92" i="46"/>
  <c r="D91" i="46"/>
  <c r="D90" i="46"/>
  <c r="D89" i="46"/>
  <c r="D88" i="46"/>
  <c r="D87" i="46"/>
  <c r="D86" i="46"/>
  <c r="D85" i="46"/>
  <c r="D84" i="46"/>
  <c r="D83" i="46"/>
  <c r="D82" i="46"/>
  <c r="D81" i="46"/>
  <c r="D80" i="46"/>
  <c r="D79" i="46"/>
  <c r="D78" i="46"/>
  <c r="D77" i="46"/>
  <c r="D76" i="46"/>
  <c r="D75" i="46"/>
  <c r="D74" i="46"/>
  <c r="D73" i="46"/>
  <c r="D72" i="46"/>
  <c r="D71" i="46"/>
  <c r="D70" i="46"/>
  <c r="D69" i="46"/>
  <c r="D68" i="46"/>
  <c r="D67" i="46"/>
  <c r="D66" i="46"/>
  <c r="D65" i="46"/>
  <c r="D64" i="46"/>
  <c r="D63" i="46"/>
  <c r="D62" i="46"/>
  <c r="D61" i="46"/>
  <c r="D60" i="46"/>
  <c r="D59" i="46"/>
  <c r="D58" i="46"/>
  <c r="D57" i="46"/>
  <c r="D56" i="46"/>
  <c r="D55" i="46"/>
  <c r="D54" i="46"/>
  <c r="D53" i="46"/>
  <c r="D52" i="46"/>
  <c r="D51" i="46"/>
  <c r="D50" i="46"/>
  <c r="D49" i="46"/>
  <c r="D48" i="46"/>
  <c r="D47" i="46"/>
  <c r="D46" i="46"/>
  <c r="D45" i="46"/>
  <c r="D44" i="46"/>
  <c r="D43" i="46"/>
  <c r="D42" i="46"/>
  <c r="D41" i="46"/>
  <c r="D40" i="46"/>
  <c r="D39" i="46"/>
  <c r="D38" i="46"/>
  <c r="D37" i="46"/>
  <c r="D36" i="46"/>
  <c r="D35" i="46"/>
  <c r="D34" i="46"/>
  <c r="D33" i="46"/>
  <c r="D32" i="46"/>
  <c r="D31" i="46"/>
  <c r="D30" i="46"/>
  <c r="D29" i="46"/>
  <c r="D28" i="46"/>
  <c r="D27" i="46"/>
  <c r="D26" i="46"/>
  <c r="D25" i="46"/>
  <c r="D24" i="46"/>
  <c r="D23" i="46"/>
  <c r="D22" i="46"/>
  <c r="D21" i="46"/>
  <c r="D20" i="46"/>
  <c r="D19" i="46"/>
  <c r="D18" i="46"/>
  <c r="D17" i="46"/>
  <c r="D16" i="46"/>
  <c r="D15" i="46"/>
  <c r="D14" i="46"/>
  <c r="D13" i="46"/>
  <c r="D12" i="46"/>
  <c r="D11" i="46"/>
  <c r="D10" i="46"/>
  <c r="D9" i="46"/>
  <c r="D8" i="46"/>
  <c r="D7" i="46"/>
  <c r="D6" i="46"/>
  <c r="D5" i="46"/>
  <c r="D4" i="46"/>
  <c r="D3" i="46"/>
  <c r="D160" i="47"/>
  <c r="D159" i="47"/>
  <c r="D158" i="47"/>
  <c r="D157" i="47"/>
  <c r="D156" i="47"/>
  <c r="D155" i="47"/>
  <c r="D154" i="47"/>
  <c r="D153" i="47"/>
  <c r="D152" i="47"/>
  <c r="D151" i="47"/>
  <c r="D150" i="47"/>
  <c r="D149" i="47"/>
  <c r="D148" i="47"/>
  <c r="D147" i="47"/>
  <c r="D146" i="47"/>
  <c r="D145" i="47"/>
  <c r="D144" i="47"/>
  <c r="D143" i="47"/>
  <c r="D142" i="47"/>
  <c r="D141" i="47"/>
  <c r="D140" i="47"/>
  <c r="D139" i="47"/>
  <c r="D138" i="47"/>
  <c r="D137" i="47"/>
  <c r="D136" i="47"/>
  <c r="D135" i="47"/>
  <c r="D134" i="47"/>
  <c r="D133" i="47"/>
  <c r="D132" i="47"/>
  <c r="D131" i="47"/>
  <c r="D130" i="47"/>
  <c r="D129" i="47"/>
  <c r="D128" i="47"/>
  <c r="D127" i="47"/>
  <c r="D126" i="47"/>
  <c r="D125" i="47"/>
  <c r="D124" i="47"/>
  <c r="D123" i="47"/>
  <c r="D122" i="47"/>
  <c r="D121" i="47"/>
  <c r="D120" i="47"/>
  <c r="D119" i="47"/>
  <c r="D118" i="47"/>
  <c r="D117" i="47"/>
  <c r="D116" i="47"/>
  <c r="D115" i="47"/>
  <c r="D114" i="47"/>
  <c r="D113" i="47"/>
  <c r="D112" i="47"/>
  <c r="D111" i="47"/>
  <c r="D110" i="47"/>
  <c r="D109" i="47"/>
  <c r="D108" i="47"/>
  <c r="D107" i="47"/>
  <c r="D106" i="47"/>
  <c r="D105" i="47"/>
  <c r="D104" i="47"/>
  <c r="D103" i="47"/>
  <c r="D102" i="47"/>
  <c r="D101" i="47"/>
  <c r="D100" i="47"/>
  <c r="D99" i="47"/>
  <c r="D98" i="47"/>
  <c r="D97" i="47"/>
  <c r="D96" i="47"/>
  <c r="D95" i="47"/>
  <c r="D94" i="47"/>
  <c r="D93" i="47"/>
  <c r="D92" i="47"/>
  <c r="D91" i="47"/>
  <c r="D90" i="47"/>
  <c r="D89" i="47"/>
  <c r="D88" i="47"/>
  <c r="D87" i="47"/>
  <c r="D86" i="47"/>
  <c r="D85" i="47"/>
  <c r="D84" i="47"/>
  <c r="D83" i="47"/>
  <c r="D82" i="47"/>
  <c r="D81" i="47"/>
  <c r="D80" i="47"/>
  <c r="D79" i="47"/>
  <c r="D78" i="47"/>
  <c r="D77" i="47"/>
  <c r="D76" i="47"/>
  <c r="D75" i="47"/>
  <c r="D74" i="47"/>
  <c r="D73" i="47"/>
  <c r="D72" i="47"/>
  <c r="D71" i="47"/>
  <c r="D70" i="47"/>
  <c r="D69" i="47"/>
  <c r="D68" i="47"/>
  <c r="D67" i="47"/>
  <c r="D66" i="47"/>
  <c r="D65" i="47"/>
  <c r="D64" i="47"/>
  <c r="D63" i="47"/>
  <c r="D62" i="47"/>
  <c r="D61" i="47"/>
  <c r="D60" i="47"/>
  <c r="D59" i="47"/>
  <c r="D58" i="47"/>
  <c r="D57" i="47"/>
  <c r="D56" i="47"/>
  <c r="D55" i="47"/>
  <c r="D54" i="47"/>
  <c r="D53" i="47"/>
  <c r="D52" i="47"/>
  <c r="D51" i="47"/>
  <c r="D50" i="47"/>
  <c r="D49" i="47"/>
  <c r="D48" i="47"/>
  <c r="D47" i="47"/>
  <c r="D46" i="47"/>
  <c r="D45" i="47"/>
  <c r="D44" i="47"/>
  <c r="D43" i="47"/>
  <c r="D42" i="47"/>
  <c r="D41" i="47"/>
  <c r="D40" i="47"/>
  <c r="D39" i="47"/>
  <c r="D38" i="47"/>
  <c r="D37" i="47"/>
  <c r="D36" i="47"/>
  <c r="D35" i="47"/>
  <c r="D34" i="47"/>
  <c r="D33" i="47"/>
  <c r="D32" i="47"/>
  <c r="D31" i="47"/>
  <c r="D30" i="47"/>
  <c r="D29" i="47"/>
  <c r="D28" i="47"/>
  <c r="D27" i="47"/>
  <c r="D26" i="47"/>
  <c r="D25" i="47"/>
  <c r="D24" i="47"/>
  <c r="D23" i="47"/>
  <c r="D22" i="47"/>
  <c r="D21" i="47"/>
  <c r="D20" i="47"/>
  <c r="D19" i="47"/>
  <c r="D18" i="47"/>
  <c r="D17" i="47"/>
  <c r="D16" i="47"/>
  <c r="D15" i="47"/>
  <c r="D14" i="47"/>
  <c r="D13" i="47"/>
  <c r="D12" i="47"/>
  <c r="D11" i="47"/>
  <c r="D10" i="47"/>
  <c r="D9" i="47"/>
  <c r="D8" i="47"/>
  <c r="D7" i="47"/>
  <c r="D6" i="47"/>
  <c r="D5" i="47"/>
  <c r="D4" i="47"/>
  <c r="D3" i="47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D160" i="19"/>
  <c r="D159" i="19"/>
  <c r="D158" i="19"/>
  <c r="D157" i="19"/>
  <c r="D156" i="19"/>
  <c r="D155" i="19"/>
  <c r="D154" i="19"/>
  <c r="D153" i="19"/>
  <c r="D152" i="19"/>
  <c r="D151" i="19"/>
  <c r="D150" i="19"/>
  <c r="D149" i="19"/>
  <c r="D148" i="19"/>
  <c r="D147" i="19"/>
  <c r="D146" i="19"/>
  <c r="D145" i="19"/>
  <c r="D144" i="19"/>
  <c r="D143" i="19"/>
  <c r="D142" i="19"/>
  <c r="D141" i="19"/>
  <c r="D140" i="19"/>
  <c r="D139" i="19"/>
  <c r="D138" i="19"/>
  <c r="D137" i="19"/>
  <c r="D136" i="19"/>
  <c r="D135" i="19"/>
  <c r="D134" i="19"/>
  <c r="D133" i="19"/>
  <c r="D132" i="19"/>
  <c r="D131" i="19"/>
  <c r="D130" i="19"/>
  <c r="D129" i="19"/>
  <c r="D128" i="19"/>
  <c r="D127" i="19"/>
  <c r="D126" i="19"/>
  <c r="D125" i="19"/>
  <c r="D124" i="19"/>
  <c r="D123" i="19"/>
  <c r="D122" i="19"/>
  <c r="D121" i="19"/>
  <c r="D120" i="19"/>
  <c r="D119" i="19"/>
  <c r="D118" i="19"/>
  <c r="D117" i="19"/>
  <c r="D116" i="19"/>
  <c r="D115" i="19"/>
  <c r="D114" i="19"/>
  <c r="D113" i="19"/>
  <c r="D112" i="19"/>
  <c r="D111" i="19"/>
  <c r="D110" i="19"/>
  <c r="D109" i="19"/>
  <c r="D108" i="19"/>
  <c r="D107" i="19"/>
  <c r="D106" i="19"/>
  <c r="D105" i="19"/>
  <c r="D104" i="19"/>
  <c r="D103" i="19"/>
  <c r="D102" i="19"/>
  <c r="D101" i="19"/>
  <c r="D100" i="19"/>
  <c r="D99" i="19"/>
  <c r="D98" i="19"/>
  <c r="D97" i="19"/>
  <c r="D96" i="19"/>
  <c r="D95" i="19"/>
  <c r="D94" i="19"/>
  <c r="D93" i="19"/>
  <c r="D92" i="19"/>
  <c r="D91" i="19"/>
  <c r="D90" i="19"/>
  <c r="D89" i="19"/>
  <c r="D88" i="19"/>
  <c r="D87" i="19"/>
  <c r="D86" i="19"/>
  <c r="D85" i="19"/>
  <c r="D84" i="19"/>
  <c r="D83" i="19"/>
  <c r="D82" i="19"/>
  <c r="D81" i="19"/>
  <c r="D80" i="19"/>
  <c r="D79" i="19"/>
  <c r="D78" i="19"/>
  <c r="D77" i="19"/>
  <c r="D76" i="19"/>
  <c r="D75" i="19"/>
  <c r="D74" i="19"/>
  <c r="D73" i="19"/>
  <c r="D72" i="19"/>
  <c r="D71" i="19"/>
  <c r="D70" i="19"/>
  <c r="D69" i="19"/>
  <c r="D68" i="19"/>
  <c r="D67" i="19"/>
  <c r="D66" i="19"/>
  <c r="D65" i="19"/>
  <c r="D64" i="19"/>
  <c r="D63" i="19"/>
  <c r="D62" i="19"/>
  <c r="D61" i="19"/>
  <c r="D60" i="19"/>
  <c r="D59" i="19"/>
  <c r="D58" i="19"/>
  <c r="D57" i="19"/>
  <c r="D56" i="19"/>
  <c r="D55" i="19"/>
  <c r="D54" i="19"/>
  <c r="D53" i="19"/>
  <c r="D52" i="19"/>
  <c r="D51" i="19"/>
  <c r="D50" i="19"/>
  <c r="D49" i="19"/>
  <c r="D48" i="19"/>
  <c r="D47" i="19"/>
  <c r="D46" i="19"/>
  <c r="D45" i="19"/>
  <c r="D44" i="19"/>
  <c r="D43" i="19"/>
  <c r="D42" i="19"/>
  <c r="D41" i="19"/>
  <c r="D40" i="19"/>
  <c r="D39" i="19"/>
  <c r="D38" i="19"/>
  <c r="D37" i="19"/>
  <c r="D36" i="19"/>
  <c r="D35" i="19"/>
  <c r="D34" i="19"/>
  <c r="D33" i="19"/>
  <c r="D32" i="19"/>
  <c r="D31" i="19"/>
  <c r="D30" i="19"/>
  <c r="D29" i="19"/>
  <c r="D28" i="19"/>
  <c r="D27" i="19"/>
  <c r="D26" i="19"/>
  <c r="D25" i="19"/>
  <c r="D24" i="19"/>
  <c r="D23" i="19"/>
  <c r="D22" i="19"/>
  <c r="D21" i="19"/>
  <c r="D20" i="19"/>
  <c r="D19" i="19"/>
  <c r="D18" i="19"/>
  <c r="D17" i="19"/>
  <c r="D16" i="19"/>
  <c r="D15" i="19"/>
  <c r="D14" i="19"/>
  <c r="D13" i="19"/>
  <c r="D12" i="19"/>
  <c r="D11" i="19"/>
  <c r="D10" i="19"/>
  <c r="D9" i="19"/>
  <c r="D8" i="19"/>
  <c r="D7" i="19"/>
  <c r="D6" i="19"/>
  <c r="D5" i="19"/>
  <c r="D4" i="19"/>
  <c r="D3" i="19"/>
  <c r="D160" i="24"/>
  <c r="D159" i="24"/>
  <c r="D158" i="24"/>
  <c r="D157" i="24"/>
  <c r="D156" i="24"/>
  <c r="D155" i="24"/>
  <c r="D154" i="24"/>
  <c r="D153" i="24"/>
  <c r="D152" i="24"/>
  <c r="D151" i="24"/>
  <c r="D150" i="24"/>
  <c r="D149" i="24"/>
  <c r="D148" i="24"/>
  <c r="D147" i="24"/>
  <c r="D146" i="24"/>
  <c r="D145" i="24"/>
  <c r="D144" i="24"/>
  <c r="D143" i="24"/>
  <c r="D142" i="24"/>
  <c r="D141" i="24"/>
  <c r="D140" i="24"/>
  <c r="D139" i="24"/>
  <c r="D138" i="24"/>
  <c r="D137" i="24"/>
  <c r="D136" i="24"/>
  <c r="D135" i="24"/>
  <c r="D134" i="24"/>
  <c r="D133" i="24"/>
  <c r="D132" i="24"/>
  <c r="D131" i="24"/>
  <c r="D130" i="24"/>
  <c r="D129" i="24"/>
  <c r="D128" i="24"/>
  <c r="D127" i="24"/>
  <c r="D126" i="24"/>
  <c r="D125" i="24"/>
  <c r="D124" i="24"/>
  <c r="D123" i="24"/>
  <c r="D122" i="24"/>
  <c r="D121" i="24"/>
  <c r="D120" i="24"/>
  <c r="D119" i="24"/>
  <c r="D118" i="24"/>
  <c r="D117" i="24"/>
  <c r="D116" i="24"/>
  <c r="D115" i="24"/>
  <c r="D114" i="24"/>
  <c r="D113" i="24"/>
  <c r="D112" i="24"/>
  <c r="D111" i="24"/>
  <c r="D110" i="24"/>
  <c r="D109" i="24"/>
  <c r="D108" i="24"/>
  <c r="D107" i="24"/>
  <c r="D106" i="24"/>
  <c r="D105" i="24"/>
  <c r="D104" i="24"/>
  <c r="D103" i="24"/>
  <c r="D102" i="24"/>
  <c r="D101" i="24"/>
  <c r="D100" i="24"/>
  <c r="D99" i="24"/>
  <c r="D98" i="24"/>
  <c r="D97" i="24"/>
  <c r="D96" i="24"/>
  <c r="D95" i="24"/>
  <c r="D94" i="24"/>
  <c r="D93" i="24"/>
  <c r="D92" i="24"/>
  <c r="D91" i="24"/>
  <c r="D90" i="24"/>
  <c r="D89" i="24"/>
  <c r="D88" i="24"/>
  <c r="D87" i="24"/>
  <c r="D86" i="24"/>
  <c r="D85" i="24"/>
  <c r="D84" i="24"/>
  <c r="D83" i="24"/>
  <c r="D82" i="24"/>
  <c r="D81" i="24"/>
  <c r="D80" i="24"/>
  <c r="D79" i="24"/>
  <c r="D78" i="24"/>
  <c r="D77" i="24"/>
  <c r="D76" i="24"/>
  <c r="D75" i="24"/>
  <c r="D74" i="24"/>
  <c r="D73" i="24"/>
  <c r="D72" i="24"/>
  <c r="D71" i="24"/>
  <c r="D70" i="24"/>
  <c r="D69" i="24"/>
  <c r="D68" i="24"/>
  <c r="D67" i="24"/>
  <c r="D66" i="24"/>
  <c r="D65" i="24"/>
  <c r="D64" i="24"/>
  <c r="D63" i="24"/>
  <c r="D62" i="24"/>
  <c r="D61" i="24"/>
  <c r="D60" i="24"/>
  <c r="D59" i="24"/>
  <c r="D58" i="24"/>
  <c r="D57" i="24"/>
  <c r="D56" i="24"/>
  <c r="D55" i="24"/>
  <c r="D54" i="24"/>
  <c r="D53" i="24"/>
  <c r="D52" i="24"/>
  <c r="D51" i="24"/>
  <c r="D50" i="24"/>
  <c r="D49" i="24"/>
  <c r="D48" i="24"/>
  <c r="D47" i="24"/>
  <c r="D46" i="24"/>
  <c r="D45" i="24"/>
  <c r="D44" i="24"/>
  <c r="D43" i="24"/>
  <c r="D42" i="24"/>
  <c r="D41" i="24"/>
  <c r="D40" i="24"/>
  <c r="D39" i="24"/>
  <c r="D38" i="24"/>
  <c r="D37" i="24"/>
  <c r="D36" i="24"/>
  <c r="D35" i="24"/>
  <c r="D34" i="24"/>
  <c r="D33" i="24"/>
  <c r="D32" i="24"/>
  <c r="D31" i="24"/>
  <c r="D30" i="24"/>
  <c r="D29" i="24"/>
  <c r="D28" i="24"/>
  <c r="D27" i="24"/>
  <c r="D26" i="24"/>
  <c r="D25" i="24"/>
  <c r="D24" i="24"/>
  <c r="D23" i="24"/>
  <c r="D22" i="24"/>
  <c r="D21" i="24"/>
  <c r="D20" i="24"/>
  <c r="D19" i="24"/>
  <c r="D18" i="24"/>
  <c r="D17" i="24"/>
  <c r="D16" i="24"/>
  <c r="D15" i="24"/>
  <c r="D14" i="24"/>
  <c r="D13" i="24"/>
  <c r="D12" i="24"/>
  <c r="D11" i="24"/>
  <c r="D10" i="24"/>
  <c r="D9" i="24"/>
  <c r="D8" i="24"/>
  <c r="D7" i="24"/>
  <c r="D6" i="24"/>
  <c r="D5" i="24"/>
  <c r="D4" i="24"/>
  <c r="D3" i="24"/>
  <c r="D160" i="18"/>
  <c r="D159" i="18"/>
  <c r="D158" i="18"/>
  <c r="D157" i="18"/>
  <c r="D156" i="18"/>
  <c r="D155" i="18"/>
  <c r="D154" i="18"/>
  <c r="D153" i="18"/>
  <c r="D152" i="18"/>
  <c r="D151" i="18"/>
  <c r="D150" i="18"/>
  <c r="D149" i="18"/>
  <c r="D148" i="18"/>
  <c r="D147" i="18"/>
  <c r="D146" i="18"/>
  <c r="D145" i="18"/>
  <c r="D144" i="18"/>
  <c r="D143" i="18"/>
  <c r="D142" i="18"/>
  <c r="D141" i="18"/>
  <c r="D140" i="18"/>
  <c r="D139" i="18"/>
  <c r="D138" i="18"/>
  <c r="D137" i="18"/>
  <c r="D136" i="18"/>
  <c r="D135" i="18"/>
  <c r="D134" i="18"/>
  <c r="D133" i="18"/>
  <c r="D132" i="18"/>
  <c r="D131" i="18"/>
  <c r="D130" i="18"/>
  <c r="D129" i="18"/>
  <c r="D128" i="18"/>
  <c r="D127" i="18"/>
  <c r="D126" i="18"/>
  <c r="D125" i="18"/>
  <c r="D124" i="18"/>
  <c r="D123" i="18"/>
  <c r="D122" i="18"/>
  <c r="D121" i="18"/>
  <c r="D120" i="18"/>
  <c r="D119" i="18"/>
  <c r="D118" i="18"/>
  <c r="D117" i="18"/>
  <c r="D116" i="18"/>
  <c r="D115" i="18"/>
  <c r="D114" i="18"/>
  <c r="D113" i="18"/>
  <c r="D112" i="18"/>
  <c r="D111" i="18"/>
  <c r="D110" i="18"/>
  <c r="D109" i="18"/>
  <c r="D108" i="18"/>
  <c r="D107" i="18"/>
  <c r="D106" i="18"/>
  <c r="D105" i="18"/>
  <c r="D104" i="18"/>
  <c r="D103" i="18"/>
  <c r="D102" i="18"/>
  <c r="D101" i="18"/>
  <c r="D100" i="18"/>
  <c r="D99" i="18"/>
  <c r="D98" i="18"/>
  <c r="D97" i="18"/>
  <c r="D96" i="18"/>
  <c r="D95" i="18"/>
  <c r="D94" i="18"/>
  <c r="D93" i="18"/>
  <c r="D92" i="18"/>
  <c r="D91" i="18"/>
  <c r="D90" i="18"/>
  <c r="D89" i="18"/>
  <c r="D88" i="18"/>
  <c r="D87" i="18"/>
  <c r="D86" i="18"/>
  <c r="D85" i="18"/>
  <c r="D84" i="18"/>
  <c r="D83" i="18"/>
  <c r="D82" i="18"/>
  <c r="D81" i="18"/>
  <c r="D80" i="18"/>
  <c r="D79" i="18"/>
  <c r="D78" i="18"/>
  <c r="D77" i="18"/>
  <c r="D76" i="18"/>
  <c r="D75" i="18"/>
  <c r="D74" i="18"/>
  <c r="D73" i="18"/>
  <c r="D72" i="18"/>
  <c r="D71" i="18"/>
  <c r="D70" i="18"/>
  <c r="D69" i="18"/>
  <c r="D68" i="18"/>
  <c r="D67" i="18"/>
  <c r="D66" i="18"/>
  <c r="D65" i="18"/>
  <c r="D64" i="18"/>
  <c r="D63" i="18"/>
  <c r="D62" i="18"/>
  <c r="D61" i="18"/>
  <c r="D60" i="18"/>
  <c r="D59" i="18"/>
  <c r="D58" i="18"/>
  <c r="D57" i="18"/>
  <c r="D56" i="18"/>
  <c r="D55" i="18"/>
  <c r="D54" i="18"/>
  <c r="D53" i="18"/>
  <c r="D52" i="18"/>
  <c r="D51" i="18"/>
  <c r="D50" i="18"/>
  <c r="D49" i="18"/>
  <c r="D48" i="18"/>
  <c r="D47" i="18"/>
  <c r="D46" i="18"/>
  <c r="D45" i="18"/>
  <c r="D44" i="18"/>
  <c r="D43" i="18"/>
  <c r="D42" i="18"/>
  <c r="D41" i="18"/>
  <c r="D40" i="18"/>
  <c r="D39" i="18"/>
  <c r="D38" i="18"/>
  <c r="D37" i="18"/>
  <c r="D36" i="18"/>
  <c r="D35" i="18"/>
  <c r="D34" i="18"/>
  <c r="D33" i="18"/>
  <c r="D32" i="18"/>
  <c r="D31" i="18"/>
  <c r="D30" i="18"/>
  <c r="D29" i="18"/>
  <c r="D28" i="18"/>
  <c r="D27" i="18"/>
  <c r="D26" i="18"/>
  <c r="D25" i="18"/>
  <c r="D24" i="18"/>
  <c r="D23" i="18"/>
  <c r="D22" i="18"/>
  <c r="D21" i="18"/>
  <c r="D20" i="18"/>
  <c r="D19" i="18"/>
  <c r="D18" i="18"/>
  <c r="D17" i="18"/>
  <c r="D16" i="18"/>
  <c r="D15" i="18"/>
  <c r="D14" i="18"/>
  <c r="D13" i="18"/>
  <c r="D12" i="18"/>
  <c r="D11" i="18"/>
  <c r="D10" i="18"/>
  <c r="D9" i="18"/>
  <c r="D8" i="18"/>
  <c r="D7" i="18"/>
  <c r="D6" i="18"/>
  <c r="D5" i="18"/>
  <c r="D4" i="18"/>
  <c r="D3" i="18"/>
  <c r="D160" i="20"/>
  <c r="D159" i="20"/>
  <c r="D158" i="20"/>
  <c r="D157" i="20"/>
  <c r="D156" i="20"/>
  <c r="D155" i="20"/>
  <c r="D154" i="20"/>
  <c r="D153" i="20"/>
  <c r="D152" i="20"/>
  <c r="D151" i="20"/>
  <c r="D150" i="20"/>
  <c r="D149" i="20"/>
  <c r="D148" i="20"/>
  <c r="D147" i="20"/>
  <c r="D146" i="20"/>
  <c r="D145" i="20"/>
  <c r="D144" i="20"/>
  <c r="D143" i="20"/>
  <c r="D142" i="20"/>
  <c r="D141" i="20"/>
  <c r="D140" i="20"/>
  <c r="D139" i="20"/>
  <c r="D138" i="20"/>
  <c r="D137" i="20"/>
  <c r="D136" i="20"/>
  <c r="D135" i="20"/>
  <c r="D134" i="20"/>
  <c r="D133" i="20"/>
  <c r="D132" i="20"/>
  <c r="D131" i="20"/>
  <c r="D130" i="20"/>
  <c r="D129" i="20"/>
  <c r="D128" i="20"/>
  <c r="D127" i="20"/>
  <c r="D126" i="20"/>
  <c r="D125" i="20"/>
  <c r="D124" i="20"/>
  <c r="D123" i="20"/>
  <c r="D122" i="20"/>
  <c r="D121" i="20"/>
  <c r="D120" i="20"/>
  <c r="D119" i="20"/>
  <c r="D118" i="20"/>
  <c r="D117" i="20"/>
  <c r="D116" i="20"/>
  <c r="D115" i="20"/>
  <c r="D114" i="20"/>
  <c r="D113" i="20"/>
  <c r="D11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6" i="20"/>
  <c r="D25" i="20"/>
  <c r="D24" i="20"/>
  <c r="D23" i="20"/>
  <c r="D22" i="20"/>
  <c r="D21" i="20"/>
  <c r="D20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3" i="17"/>
  <c r="F181" i="10" l="1"/>
  <c r="AF15" i="38" s="1"/>
  <c r="G180" i="10"/>
  <c r="AE14" i="39" s="1"/>
  <c r="E180" i="10"/>
  <c r="AE14" i="38" s="1"/>
  <c r="H197" i="10"/>
  <c r="AF31" i="39" s="1"/>
  <c r="F172" i="10"/>
  <c r="AF6" i="38" s="1"/>
  <c r="G194" i="10"/>
  <c r="F189" i="10"/>
  <c r="AF23" i="38" s="1"/>
  <c r="G175" i="10"/>
  <c r="AE9" i="39" s="1"/>
  <c r="AT21" i="69" s="1"/>
  <c r="E170" i="10"/>
  <c r="AE5" i="38" s="1"/>
  <c r="E176" i="10"/>
  <c r="AE10" i="38" s="1"/>
  <c r="AV21" i="69" s="1"/>
  <c r="F167" i="10"/>
  <c r="H182" i="10"/>
  <c r="AF16" i="39" s="1"/>
  <c r="H183" i="10"/>
  <c r="AF17" i="39" s="1"/>
  <c r="H178" i="10"/>
  <c r="AF12" i="39" s="1"/>
  <c r="G183" i="10"/>
  <c r="AE17" i="39" s="1"/>
  <c r="BA21" i="69" s="1"/>
  <c r="H185" i="10"/>
  <c r="AF19" i="39" s="1"/>
  <c r="H162" i="10"/>
  <c r="G196" i="10"/>
  <c r="AE30" i="39" s="1"/>
  <c r="AM21" i="69" s="1"/>
  <c r="H191" i="10"/>
  <c r="H167" i="10"/>
  <c r="F183" i="10"/>
  <c r="AF17" i="38" s="1"/>
  <c r="E168" i="10"/>
  <c r="AE4" i="38" s="1"/>
  <c r="F168" i="10"/>
  <c r="AF4" i="38" s="1"/>
  <c r="AE29" i="38"/>
  <c r="H192" i="10"/>
  <c r="AF26" i="39" s="1"/>
  <c r="AF29" i="38"/>
  <c r="E191" i="10"/>
  <c r="G189" i="10"/>
  <c r="AE23" i="39" s="1"/>
  <c r="E184" i="10"/>
  <c r="AE18" i="38" s="1"/>
  <c r="BC21" i="69" s="1"/>
  <c r="G168" i="10"/>
  <c r="AE4" i="39" s="1"/>
  <c r="H168" i="10"/>
  <c r="AF4" i="39" s="1"/>
  <c r="AE29" i="39"/>
  <c r="F192" i="10"/>
  <c r="AF26" i="38" s="1"/>
  <c r="AF29" i="39"/>
  <c r="G191" i="10"/>
  <c r="E187" i="10"/>
  <c r="G170" i="10"/>
  <c r="AE5" i="39" s="1"/>
  <c r="G184" i="10"/>
  <c r="AE18" i="39" s="1"/>
  <c r="BD21" i="69" s="1"/>
  <c r="F188" i="10"/>
  <c r="AF22" i="38" s="1"/>
  <c r="E182" i="10"/>
  <c r="F175" i="10"/>
  <c r="AF9" i="38" s="1"/>
  <c r="E172" i="10"/>
  <c r="AE6" i="38" s="1"/>
  <c r="F176" i="10"/>
  <c r="AF10" i="38" s="1"/>
  <c r="G187" i="10"/>
  <c r="E181" i="10"/>
  <c r="AE15" i="38" s="1"/>
  <c r="F184" i="10"/>
  <c r="AF18" i="38" s="1"/>
  <c r="H188" i="10"/>
  <c r="AF22" i="39" s="1"/>
  <c r="G182" i="10"/>
  <c r="AE16" i="39" s="1"/>
  <c r="H175" i="10"/>
  <c r="AF9" i="39" s="1"/>
  <c r="E188" i="10"/>
  <c r="AE22" i="38" s="1"/>
  <c r="F187" i="10"/>
  <c r="G172" i="10"/>
  <c r="AE6" i="39" s="1"/>
  <c r="H176" i="10"/>
  <c r="AF10" i="39" s="1"/>
  <c r="E197" i="10"/>
  <c r="AE31" i="38" s="1"/>
  <c r="G181" i="10"/>
  <c r="AE15" i="39" s="1"/>
  <c r="H189" i="10"/>
  <c r="AF23" i="39" s="1"/>
  <c r="H184" i="10"/>
  <c r="AF18" i="39" s="1"/>
  <c r="H181" i="10"/>
  <c r="AF15" i="39" s="1"/>
  <c r="F194" i="10"/>
  <c r="E194" i="10"/>
  <c r="F178" i="10"/>
  <c r="AF12" i="38" s="1"/>
  <c r="G188" i="10"/>
  <c r="AE22" i="39" s="1"/>
  <c r="H187" i="10"/>
  <c r="V159" i="65"/>
  <c r="I1" i="65" s="1" a="1"/>
  <c r="I1" i="65" s="1"/>
  <c r="E185" i="10"/>
  <c r="AE19" i="38" s="1"/>
  <c r="E162" i="10"/>
  <c r="G197" i="10"/>
  <c r="AE31" i="39" s="1"/>
  <c r="E192" i="10"/>
  <c r="AE26" i="38" s="1"/>
  <c r="F180" i="10"/>
  <c r="AF14" i="38" s="1"/>
  <c r="H194" i="10"/>
  <c r="AE28" i="39"/>
  <c r="E178" i="10"/>
  <c r="AE12" i="38" s="1"/>
  <c r="E174" i="10"/>
  <c r="F170" i="10"/>
  <c r="AF5" i="38" s="1"/>
  <c r="G162" i="10"/>
  <c r="G185" i="10"/>
  <c r="H172" i="10"/>
  <c r="AF6" i="39" s="1"/>
  <c r="G192" i="10"/>
  <c r="AE26" i="39" s="1"/>
  <c r="F196" i="10"/>
  <c r="AF30" i="38" s="1"/>
  <c r="H180" i="10"/>
  <c r="AF14" i="39" s="1"/>
  <c r="G176" i="10"/>
  <c r="AE10" i="39" s="1"/>
  <c r="AW21" i="69" s="1"/>
  <c r="E167" i="10"/>
  <c r="F174" i="10"/>
  <c r="F182" i="10"/>
  <c r="G178" i="10"/>
  <c r="AE12" i="39" s="1"/>
  <c r="G174" i="10"/>
  <c r="H170" i="10"/>
  <c r="AF5" i="39" s="1"/>
  <c r="E175" i="10"/>
  <c r="AE9" i="38" s="1"/>
  <c r="AS21" i="69" s="1"/>
  <c r="E183" i="10"/>
  <c r="AE17" i="38" s="1"/>
  <c r="AZ21" i="69" s="1"/>
  <c r="F185" i="10"/>
  <c r="AF19" i="38" s="1"/>
  <c r="F162" i="10"/>
  <c r="E196" i="10"/>
  <c r="AE30" i="38" s="1"/>
  <c r="AL21" i="69" s="1"/>
  <c r="H196" i="10"/>
  <c r="AF30" i="39" s="1"/>
  <c r="F191" i="10"/>
  <c r="F197" i="10"/>
  <c r="AF31" i="38" s="1"/>
  <c r="G167" i="10"/>
  <c r="H174" i="10"/>
  <c r="E189" i="10"/>
  <c r="AE23" i="38" s="1"/>
  <c r="V159" i="62"/>
  <c r="I1" i="62" s="1" a="1"/>
  <c r="I1" i="62" s="1"/>
  <c r="H171" i="17"/>
  <c r="G171" i="17"/>
  <c r="F171" i="17"/>
  <c r="E171" i="17"/>
  <c r="H169" i="17"/>
  <c r="G169" i="17"/>
  <c r="F169" i="17"/>
  <c r="E169" i="17"/>
  <c r="H166" i="17"/>
  <c r="G166" i="17"/>
  <c r="F166" i="17"/>
  <c r="E166" i="17"/>
  <c r="H160" i="17"/>
  <c r="G160" i="17"/>
  <c r="F160" i="17"/>
  <c r="E160" i="17"/>
  <c r="H159" i="17"/>
  <c r="G159" i="17"/>
  <c r="F159" i="17"/>
  <c r="E159" i="17"/>
  <c r="H158" i="17"/>
  <c r="G158" i="17"/>
  <c r="F158" i="17"/>
  <c r="E158" i="17"/>
  <c r="H157" i="17"/>
  <c r="G157" i="17"/>
  <c r="F157" i="17"/>
  <c r="E157" i="17"/>
  <c r="H156" i="17"/>
  <c r="G156" i="17"/>
  <c r="F156" i="17"/>
  <c r="E156" i="17"/>
  <c r="H155" i="17"/>
  <c r="G155" i="17"/>
  <c r="F155" i="17"/>
  <c r="E155" i="17"/>
  <c r="H154" i="17"/>
  <c r="G154" i="17"/>
  <c r="F154" i="17"/>
  <c r="E154" i="17"/>
  <c r="H153" i="17"/>
  <c r="G153" i="17"/>
  <c r="F153" i="17"/>
  <c r="E153" i="17"/>
  <c r="H152" i="17"/>
  <c r="G152" i="17"/>
  <c r="F152" i="17"/>
  <c r="E152" i="17"/>
  <c r="H151" i="17"/>
  <c r="G151" i="17"/>
  <c r="F151" i="17"/>
  <c r="E151" i="17"/>
  <c r="H150" i="17"/>
  <c r="G150" i="17"/>
  <c r="F150" i="17"/>
  <c r="E150" i="17"/>
  <c r="H149" i="17"/>
  <c r="G149" i="17"/>
  <c r="F149" i="17"/>
  <c r="E149" i="17"/>
  <c r="H148" i="17"/>
  <c r="G148" i="17"/>
  <c r="F148" i="17"/>
  <c r="E148" i="17"/>
  <c r="H147" i="17"/>
  <c r="G147" i="17"/>
  <c r="F147" i="17"/>
  <c r="E147" i="17"/>
  <c r="H146" i="17"/>
  <c r="G146" i="17"/>
  <c r="F146" i="17"/>
  <c r="E146" i="17"/>
  <c r="H145" i="17"/>
  <c r="G145" i="17"/>
  <c r="F145" i="17"/>
  <c r="E145" i="17"/>
  <c r="H144" i="17"/>
  <c r="G144" i="17"/>
  <c r="F144" i="17"/>
  <c r="E144" i="17"/>
  <c r="H143" i="17"/>
  <c r="G143" i="17"/>
  <c r="F143" i="17"/>
  <c r="E143" i="17"/>
  <c r="H142" i="17"/>
  <c r="G142" i="17"/>
  <c r="F142" i="17"/>
  <c r="E142" i="17"/>
  <c r="H141" i="17"/>
  <c r="G141" i="17"/>
  <c r="F141" i="17"/>
  <c r="E141" i="17"/>
  <c r="H140" i="17"/>
  <c r="G140" i="17"/>
  <c r="F140" i="17"/>
  <c r="E140" i="17"/>
  <c r="H139" i="17"/>
  <c r="G139" i="17"/>
  <c r="F139" i="17"/>
  <c r="E139" i="17"/>
  <c r="H138" i="17"/>
  <c r="G138" i="17"/>
  <c r="F138" i="17"/>
  <c r="E138" i="17"/>
  <c r="H137" i="17"/>
  <c r="G137" i="17"/>
  <c r="F137" i="17"/>
  <c r="E137" i="17"/>
  <c r="H136" i="17"/>
  <c r="G136" i="17"/>
  <c r="F136" i="17"/>
  <c r="E136" i="17"/>
  <c r="H135" i="17"/>
  <c r="G135" i="17"/>
  <c r="F135" i="17"/>
  <c r="E135" i="17"/>
  <c r="H134" i="17"/>
  <c r="G134" i="17"/>
  <c r="F134" i="17"/>
  <c r="E134" i="17"/>
  <c r="H133" i="17"/>
  <c r="G133" i="17"/>
  <c r="F133" i="17"/>
  <c r="E133" i="17"/>
  <c r="H132" i="17"/>
  <c r="G132" i="17"/>
  <c r="F132" i="17"/>
  <c r="E132" i="17"/>
  <c r="H131" i="17"/>
  <c r="G131" i="17"/>
  <c r="F131" i="17"/>
  <c r="E131" i="17"/>
  <c r="H130" i="17"/>
  <c r="G130" i="17"/>
  <c r="F130" i="17"/>
  <c r="E130" i="17"/>
  <c r="H129" i="17"/>
  <c r="G129" i="17"/>
  <c r="F129" i="17"/>
  <c r="E129" i="17"/>
  <c r="H128" i="17"/>
  <c r="G128" i="17"/>
  <c r="F128" i="17"/>
  <c r="E128" i="17"/>
  <c r="H127" i="17"/>
  <c r="G127" i="17"/>
  <c r="F127" i="17"/>
  <c r="E127" i="17"/>
  <c r="H126" i="17"/>
  <c r="G126" i="17"/>
  <c r="F126" i="17"/>
  <c r="E126" i="17"/>
  <c r="H125" i="17"/>
  <c r="G125" i="17"/>
  <c r="F125" i="17"/>
  <c r="E125" i="17"/>
  <c r="H124" i="17"/>
  <c r="G124" i="17"/>
  <c r="F124" i="17"/>
  <c r="E124" i="17"/>
  <c r="H123" i="17"/>
  <c r="G123" i="17"/>
  <c r="F123" i="17"/>
  <c r="E123" i="17"/>
  <c r="H122" i="17"/>
  <c r="G122" i="17"/>
  <c r="F122" i="17"/>
  <c r="E122" i="17"/>
  <c r="H121" i="17"/>
  <c r="G121" i="17"/>
  <c r="F121" i="17"/>
  <c r="E121" i="17"/>
  <c r="H120" i="17"/>
  <c r="G120" i="17"/>
  <c r="F120" i="17"/>
  <c r="E120" i="17"/>
  <c r="H119" i="17"/>
  <c r="G119" i="17"/>
  <c r="F119" i="17"/>
  <c r="E119" i="17"/>
  <c r="H118" i="17"/>
  <c r="G118" i="17"/>
  <c r="F118" i="17"/>
  <c r="E118" i="17"/>
  <c r="H117" i="17"/>
  <c r="G117" i="17"/>
  <c r="F117" i="17"/>
  <c r="E117" i="17"/>
  <c r="H116" i="17"/>
  <c r="G116" i="17"/>
  <c r="F116" i="17"/>
  <c r="E116" i="17"/>
  <c r="H115" i="17"/>
  <c r="G115" i="17"/>
  <c r="F115" i="17"/>
  <c r="E115" i="17"/>
  <c r="H114" i="17"/>
  <c r="G114" i="17"/>
  <c r="F114" i="17"/>
  <c r="E114" i="17"/>
  <c r="H113" i="17"/>
  <c r="G113" i="17"/>
  <c r="F113" i="17"/>
  <c r="E113" i="17"/>
  <c r="H112" i="17"/>
  <c r="G112" i="17"/>
  <c r="F112" i="17"/>
  <c r="E112" i="17"/>
  <c r="H111" i="17"/>
  <c r="G111" i="17"/>
  <c r="F111" i="17"/>
  <c r="E111" i="17"/>
  <c r="H110" i="17"/>
  <c r="G110" i="17"/>
  <c r="F110" i="17"/>
  <c r="E110" i="17"/>
  <c r="H109" i="17"/>
  <c r="G109" i="17"/>
  <c r="F109" i="17"/>
  <c r="E109" i="17"/>
  <c r="H108" i="17"/>
  <c r="G108" i="17"/>
  <c r="F108" i="17"/>
  <c r="E108" i="17"/>
  <c r="H107" i="17"/>
  <c r="G107" i="17"/>
  <c r="F107" i="17"/>
  <c r="E107" i="17"/>
  <c r="H106" i="17"/>
  <c r="G106" i="17"/>
  <c r="F106" i="17"/>
  <c r="E106" i="17"/>
  <c r="H105" i="17"/>
  <c r="G105" i="17"/>
  <c r="F105" i="17"/>
  <c r="E105" i="17"/>
  <c r="H104" i="17"/>
  <c r="G104" i="17"/>
  <c r="F104" i="17"/>
  <c r="E104" i="17"/>
  <c r="H103" i="17"/>
  <c r="G103" i="17"/>
  <c r="F103" i="17"/>
  <c r="E103" i="17"/>
  <c r="H102" i="17"/>
  <c r="G102" i="17"/>
  <c r="F102" i="17"/>
  <c r="E102" i="17"/>
  <c r="H101" i="17"/>
  <c r="G101" i="17"/>
  <c r="F101" i="17"/>
  <c r="E101" i="17"/>
  <c r="H100" i="17"/>
  <c r="G100" i="17"/>
  <c r="F100" i="17"/>
  <c r="E100" i="17"/>
  <c r="H99" i="17"/>
  <c r="G99" i="17"/>
  <c r="F99" i="17"/>
  <c r="E99" i="17"/>
  <c r="H98" i="17"/>
  <c r="G98" i="17"/>
  <c r="F98" i="17"/>
  <c r="E98" i="17"/>
  <c r="H97" i="17"/>
  <c r="G97" i="17"/>
  <c r="F97" i="17"/>
  <c r="E97" i="17"/>
  <c r="H96" i="17"/>
  <c r="G96" i="17"/>
  <c r="F96" i="17"/>
  <c r="E96" i="17"/>
  <c r="H95" i="17"/>
  <c r="G95" i="17"/>
  <c r="F95" i="17"/>
  <c r="E95" i="17"/>
  <c r="H94" i="17"/>
  <c r="G94" i="17"/>
  <c r="F94" i="17"/>
  <c r="E94" i="17"/>
  <c r="H93" i="17"/>
  <c r="G93" i="17"/>
  <c r="F93" i="17"/>
  <c r="E93" i="17"/>
  <c r="H92" i="17"/>
  <c r="G92" i="17"/>
  <c r="F92" i="17"/>
  <c r="E92" i="17"/>
  <c r="H91" i="17"/>
  <c r="G91" i="17"/>
  <c r="F91" i="17"/>
  <c r="E91" i="17"/>
  <c r="H90" i="17"/>
  <c r="G90" i="17"/>
  <c r="F90" i="17"/>
  <c r="E90" i="17"/>
  <c r="H89" i="17"/>
  <c r="G89" i="17"/>
  <c r="F89" i="17"/>
  <c r="E89" i="17"/>
  <c r="H88" i="17"/>
  <c r="G88" i="17"/>
  <c r="F88" i="17"/>
  <c r="E88" i="17"/>
  <c r="H87" i="17"/>
  <c r="G87" i="17"/>
  <c r="F87" i="17"/>
  <c r="E87" i="17"/>
  <c r="H86" i="17"/>
  <c r="G86" i="17"/>
  <c r="F86" i="17"/>
  <c r="E86" i="17"/>
  <c r="H85" i="17"/>
  <c r="G85" i="17"/>
  <c r="F85" i="17"/>
  <c r="E85" i="17"/>
  <c r="H84" i="17"/>
  <c r="G84" i="17"/>
  <c r="F84" i="17"/>
  <c r="E84" i="17"/>
  <c r="H83" i="17"/>
  <c r="G83" i="17"/>
  <c r="F83" i="17"/>
  <c r="E83" i="17"/>
  <c r="H82" i="17"/>
  <c r="G82" i="17"/>
  <c r="F82" i="17"/>
  <c r="E82" i="17"/>
  <c r="H81" i="17"/>
  <c r="G81" i="17"/>
  <c r="F81" i="17"/>
  <c r="E81" i="17"/>
  <c r="H80" i="17"/>
  <c r="G80" i="17"/>
  <c r="F80" i="17"/>
  <c r="E80" i="17"/>
  <c r="H79" i="17"/>
  <c r="G79" i="17"/>
  <c r="F79" i="17"/>
  <c r="E79" i="17"/>
  <c r="H78" i="17"/>
  <c r="G78" i="17"/>
  <c r="F78" i="17"/>
  <c r="E78" i="17"/>
  <c r="H77" i="17"/>
  <c r="G77" i="17"/>
  <c r="F77" i="17"/>
  <c r="E77" i="17"/>
  <c r="H76" i="17"/>
  <c r="G76" i="17"/>
  <c r="F76" i="17"/>
  <c r="E76" i="17"/>
  <c r="H75" i="17"/>
  <c r="G75" i="17"/>
  <c r="F75" i="17"/>
  <c r="E75" i="17"/>
  <c r="H74" i="17"/>
  <c r="G74" i="17"/>
  <c r="F74" i="17"/>
  <c r="E74" i="17"/>
  <c r="H73" i="17"/>
  <c r="G73" i="17"/>
  <c r="F73" i="17"/>
  <c r="E73" i="17"/>
  <c r="H72" i="17"/>
  <c r="G72" i="17"/>
  <c r="F72" i="17"/>
  <c r="E72" i="17"/>
  <c r="H71" i="17"/>
  <c r="G71" i="17"/>
  <c r="F71" i="17"/>
  <c r="E71" i="17"/>
  <c r="H70" i="17"/>
  <c r="G70" i="17"/>
  <c r="F70" i="17"/>
  <c r="E70" i="17"/>
  <c r="H69" i="17"/>
  <c r="G69" i="17"/>
  <c r="F69" i="17"/>
  <c r="E69" i="17"/>
  <c r="H68" i="17"/>
  <c r="G68" i="17"/>
  <c r="F68" i="17"/>
  <c r="E68" i="17"/>
  <c r="H67" i="17"/>
  <c r="G67" i="17"/>
  <c r="F67" i="17"/>
  <c r="E67" i="17"/>
  <c r="H66" i="17"/>
  <c r="G66" i="17"/>
  <c r="F66" i="17"/>
  <c r="E66" i="17"/>
  <c r="H65" i="17"/>
  <c r="G65" i="17"/>
  <c r="F65" i="17"/>
  <c r="E65" i="17"/>
  <c r="H64" i="17"/>
  <c r="G64" i="17"/>
  <c r="F64" i="17"/>
  <c r="E64" i="17"/>
  <c r="H63" i="17"/>
  <c r="G63" i="17"/>
  <c r="F63" i="17"/>
  <c r="E63" i="17"/>
  <c r="H62" i="17"/>
  <c r="G62" i="17"/>
  <c r="F62" i="17"/>
  <c r="E62" i="17"/>
  <c r="H61" i="17"/>
  <c r="G61" i="17"/>
  <c r="F61" i="17"/>
  <c r="E61" i="17"/>
  <c r="H60" i="17"/>
  <c r="G60" i="17"/>
  <c r="F60" i="17"/>
  <c r="E60" i="17"/>
  <c r="H59" i="17"/>
  <c r="G59" i="17"/>
  <c r="F59" i="17"/>
  <c r="E59" i="17"/>
  <c r="H58" i="17"/>
  <c r="G58" i="17"/>
  <c r="F58" i="17"/>
  <c r="E58" i="17"/>
  <c r="H57" i="17"/>
  <c r="G57" i="17"/>
  <c r="F57" i="17"/>
  <c r="E57" i="17"/>
  <c r="H56" i="17"/>
  <c r="G56" i="17"/>
  <c r="F56" i="17"/>
  <c r="E56" i="17"/>
  <c r="H55" i="17"/>
  <c r="G55" i="17"/>
  <c r="F55" i="17"/>
  <c r="E55" i="17"/>
  <c r="H54" i="17"/>
  <c r="G54" i="17"/>
  <c r="F54" i="17"/>
  <c r="E54" i="17"/>
  <c r="H53" i="17"/>
  <c r="G53" i="17"/>
  <c r="F53" i="17"/>
  <c r="E53" i="17"/>
  <c r="H52" i="17"/>
  <c r="G52" i="17"/>
  <c r="F52" i="17"/>
  <c r="E52" i="17"/>
  <c r="H51" i="17"/>
  <c r="G51" i="17"/>
  <c r="F51" i="17"/>
  <c r="E51" i="17"/>
  <c r="H50" i="17"/>
  <c r="G50" i="17"/>
  <c r="F50" i="17"/>
  <c r="E50" i="17"/>
  <c r="H49" i="17"/>
  <c r="G49" i="17"/>
  <c r="F49" i="17"/>
  <c r="E49" i="17"/>
  <c r="H48" i="17"/>
  <c r="G48" i="17"/>
  <c r="F48" i="17"/>
  <c r="E48" i="17"/>
  <c r="H47" i="17"/>
  <c r="G47" i="17"/>
  <c r="F47" i="17"/>
  <c r="E47" i="17"/>
  <c r="H46" i="17"/>
  <c r="G46" i="17"/>
  <c r="F46" i="17"/>
  <c r="E46" i="17"/>
  <c r="H45" i="17"/>
  <c r="G45" i="17"/>
  <c r="F45" i="17"/>
  <c r="E45" i="17"/>
  <c r="H44" i="17"/>
  <c r="G44" i="17"/>
  <c r="F44" i="17"/>
  <c r="E44" i="17"/>
  <c r="H43" i="17"/>
  <c r="G43" i="17"/>
  <c r="F43" i="17"/>
  <c r="E43" i="17"/>
  <c r="H42" i="17"/>
  <c r="G42" i="17"/>
  <c r="F42" i="17"/>
  <c r="E42" i="17"/>
  <c r="H41" i="17"/>
  <c r="G41" i="17"/>
  <c r="F41" i="17"/>
  <c r="E41" i="17"/>
  <c r="H40" i="17"/>
  <c r="G40" i="17"/>
  <c r="F40" i="17"/>
  <c r="E40" i="17"/>
  <c r="H39" i="17"/>
  <c r="G39" i="17"/>
  <c r="F39" i="17"/>
  <c r="E39" i="17"/>
  <c r="H38" i="17"/>
  <c r="G38" i="17"/>
  <c r="F38" i="17"/>
  <c r="E38" i="17"/>
  <c r="H37" i="17"/>
  <c r="G37" i="17"/>
  <c r="F37" i="17"/>
  <c r="E37" i="17"/>
  <c r="H36" i="17"/>
  <c r="G36" i="17"/>
  <c r="F36" i="17"/>
  <c r="E36" i="17"/>
  <c r="H35" i="17"/>
  <c r="G35" i="17"/>
  <c r="F35" i="17"/>
  <c r="E35" i="17"/>
  <c r="H34" i="17"/>
  <c r="G34" i="17"/>
  <c r="G174" i="17" s="1"/>
  <c r="F34" i="17"/>
  <c r="E34" i="17"/>
  <c r="H33" i="17"/>
  <c r="G33" i="17"/>
  <c r="F33" i="17"/>
  <c r="E33" i="17"/>
  <c r="H32" i="17"/>
  <c r="G32" i="17"/>
  <c r="F32" i="17"/>
  <c r="E32" i="17"/>
  <c r="H31" i="17"/>
  <c r="G31" i="17"/>
  <c r="F31" i="17"/>
  <c r="E31" i="17"/>
  <c r="H30" i="17"/>
  <c r="G30" i="17"/>
  <c r="F30" i="17"/>
  <c r="E30" i="17"/>
  <c r="H29" i="17"/>
  <c r="G29" i="17"/>
  <c r="F29" i="17"/>
  <c r="E29" i="17"/>
  <c r="H28" i="17"/>
  <c r="G28" i="17"/>
  <c r="F28" i="17"/>
  <c r="E28" i="17"/>
  <c r="H27" i="17"/>
  <c r="G27" i="17"/>
  <c r="F27" i="17"/>
  <c r="E27" i="17"/>
  <c r="H26" i="17"/>
  <c r="G26" i="17"/>
  <c r="F26" i="17"/>
  <c r="E26" i="17"/>
  <c r="H25" i="17"/>
  <c r="G25" i="17"/>
  <c r="F25" i="17"/>
  <c r="E25" i="17"/>
  <c r="H24" i="17"/>
  <c r="G24" i="17"/>
  <c r="F24" i="17"/>
  <c r="E24" i="17"/>
  <c r="H23" i="17"/>
  <c r="G23" i="17"/>
  <c r="F23" i="17"/>
  <c r="E23" i="17"/>
  <c r="H22" i="17"/>
  <c r="G22" i="17"/>
  <c r="F22" i="17"/>
  <c r="E22" i="17"/>
  <c r="H21" i="17"/>
  <c r="H177" i="17" s="1"/>
  <c r="G21" i="17"/>
  <c r="G177" i="17" s="1"/>
  <c r="F21" i="17"/>
  <c r="F177" i="17" s="1"/>
  <c r="E21" i="17"/>
  <c r="E177" i="17" s="1"/>
  <c r="H20" i="17"/>
  <c r="G20" i="17"/>
  <c r="F20" i="17"/>
  <c r="E20" i="17"/>
  <c r="H19" i="17"/>
  <c r="G19" i="17"/>
  <c r="F19" i="17"/>
  <c r="E19" i="17"/>
  <c r="H18" i="17"/>
  <c r="G18" i="17"/>
  <c r="F18" i="17"/>
  <c r="E18" i="17"/>
  <c r="H17" i="17"/>
  <c r="H195" i="17" s="1"/>
  <c r="G17" i="17"/>
  <c r="G195" i="17" s="1"/>
  <c r="F17" i="17"/>
  <c r="F195" i="17" s="1"/>
  <c r="E17" i="17"/>
  <c r="E195" i="17" s="1"/>
  <c r="H16" i="17"/>
  <c r="G16" i="17"/>
  <c r="F16" i="17"/>
  <c r="E16" i="17"/>
  <c r="H15" i="17"/>
  <c r="G15" i="17"/>
  <c r="F15" i="17"/>
  <c r="E15" i="17"/>
  <c r="H14" i="17"/>
  <c r="G14" i="17"/>
  <c r="F14" i="17"/>
  <c r="E14" i="17"/>
  <c r="H13" i="17"/>
  <c r="G13" i="17"/>
  <c r="F13" i="17"/>
  <c r="E13" i="17"/>
  <c r="H12" i="17"/>
  <c r="G12" i="17"/>
  <c r="F12" i="17"/>
  <c r="E12" i="17"/>
  <c r="H11" i="17"/>
  <c r="G11" i="17"/>
  <c r="F11" i="17"/>
  <c r="E11" i="17"/>
  <c r="H10" i="17"/>
  <c r="G10" i="17"/>
  <c r="F10" i="17"/>
  <c r="E10" i="17"/>
  <c r="H9" i="17"/>
  <c r="G9" i="17"/>
  <c r="F9" i="17"/>
  <c r="E9" i="17"/>
  <c r="H8" i="17"/>
  <c r="H194" i="17" s="1"/>
  <c r="G8" i="17"/>
  <c r="F8" i="17"/>
  <c r="E8" i="17"/>
  <c r="E194" i="17" s="1"/>
  <c r="H7" i="17"/>
  <c r="G7" i="17"/>
  <c r="F7" i="17"/>
  <c r="E7" i="17"/>
  <c r="H6" i="17"/>
  <c r="G6" i="17"/>
  <c r="G178" i="17" s="1"/>
  <c r="F6" i="17"/>
  <c r="E6" i="17"/>
  <c r="H5" i="17"/>
  <c r="G5" i="17"/>
  <c r="F5" i="17"/>
  <c r="E5" i="17"/>
  <c r="H4" i="17"/>
  <c r="G4" i="17"/>
  <c r="F4" i="17"/>
  <c r="E4" i="17"/>
  <c r="H3" i="17"/>
  <c r="G3" i="17"/>
  <c r="F3" i="17"/>
  <c r="E3" i="17"/>
  <c r="H171" i="20"/>
  <c r="G171" i="20"/>
  <c r="F171" i="20"/>
  <c r="E171" i="20"/>
  <c r="H169" i="20"/>
  <c r="G169" i="20"/>
  <c r="F169" i="20"/>
  <c r="E169" i="20"/>
  <c r="H166" i="20"/>
  <c r="G166" i="20"/>
  <c r="F166" i="20"/>
  <c r="E166" i="20"/>
  <c r="H160" i="20"/>
  <c r="G160" i="20"/>
  <c r="F160" i="20"/>
  <c r="E160" i="20"/>
  <c r="H159" i="20"/>
  <c r="G159" i="20"/>
  <c r="F159" i="20"/>
  <c r="E159" i="20"/>
  <c r="H158" i="20"/>
  <c r="G158" i="20"/>
  <c r="F158" i="20"/>
  <c r="E158" i="20"/>
  <c r="H157" i="20"/>
  <c r="G157" i="20"/>
  <c r="F157" i="20"/>
  <c r="E157" i="20"/>
  <c r="H156" i="20"/>
  <c r="G156" i="20"/>
  <c r="F156" i="20"/>
  <c r="E156" i="20"/>
  <c r="H155" i="20"/>
  <c r="G155" i="20"/>
  <c r="F155" i="20"/>
  <c r="E155" i="20"/>
  <c r="H154" i="20"/>
  <c r="G154" i="20"/>
  <c r="F154" i="20"/>
  <c r="E154" i="20"/>
  <c r="H153" i="20"/>
  <c r="G153" i="20"/>
  <c r="F153" i="20"/>
  <c r="E153" i="20"/>
  <c r="H152" i="20"/>
  <c r="G152" i="20"/>
  <c r="F152" i="20"/>
  <c r="E152" i="20"/>
  <c r="H151" i="20"/>
  <c r="G151" i="20"/>
  <c r="F151" i="20"/>
  <c r="E151" i="20"/>
  <c r="H150" i="20"/>
  <c r="G150" i="20"/>
  <c r="F150" i="20"/>
  <c r="E150" i="20"/>
  <c r="H149" i="20"/>
  <c r="G149" i="20"/>
  <c r="F149" i="20"/>
  <c r="E149" i="20"/>
  <c r="H148" i="20"/>
  <c r="G148" i="20"/>
  <c r="F148" i="20"/>
  <c r="E148" i="20"/>
  <c r="H147" i="20"/>
  <c r="G147" i="20"/>
  <c r="F147" i="20"/>
  <c r="E147" i="20"/>
  <c r="H146" i="20"/>
  <c r="G146" i="20"/>
  <c r="F146" i="20"/>
  <c r="E146" i="20"/>
  <c r="H145" i="20"/>
  <c r="G145" i="20"/>
  <c r="F145" i="20"/>
  <c r="E145" i="20"/>
  <c r="H144" i="20"/>
  <c r="G144" i="20"/>
  <c r="F144" i="20"/>
  <c r="E144" i="20"/>
  <c r="H143" i="20"/>
  <c r="G143" i="20"/>
  <c r="F143" i="20"/>
  <c r="E143" i="20"/>
  <c r="H142" i="20"/>
  <c r="G142" i="20"/>
  <c r="F142" i="20"/>
  <c r="E142" i="20"/>
  <c r="H141" i="20"/>
  <c r="G141" i="20"/>
  <c r="F141" i="20"/>
  <c r="E141" i="20"/>
  <c r="H140" i="20"/>
  <c r="G140" i="20"/>
  <c r="F140" i="20"/>
  <c r="E140" i="20"/>
  <c r="H139" i="20"/>
  <c r="G139" i="20"/>
  <c r="F139" i="20"/>
  <c r="E139" i="20"/>
  <c r="H138" i="20"/>
  <c r="G138" i="20"/>
  <c r="F138" i="20"/>
  <c r="E138" i="20"/>
  <c r="H137" i="20"/>
  <c r="G137" i="20"/>
  <c r="F137" i="20"/>
  <c r="E137" i="20"/>
  <c r="H136" i="20"/>
  <c r="G136" i="20"/>
  <c r="F136" i="20"/>
  <c r="E136" i="20"/>
  <c r="H135" i="20"/>
  <c r="G135" i="20"/>
  <c r="F135" i="20"/>
  <c r="E135" i="20"/>
  <c r="H134" i="20"/>
  <c r="G134" i="20"/>
  <c r="F134" i="20"/>
  <c r="E134" i="20"/>
  <c r="H133" i="20"/>
  <c r="G133" i="20"/>
  <c r="F133" i="20"/>
  <c r="E133" i="20"/>
  <c r="H132" i="20"/>
  <c r="G132" i="20"/>
  <c r="F132" i="20"/>
  <c r="E132" i="20"/>
  <c r="H131" i="20"/>
  <c r="G131" i="20"/>
  <c r="F131" i="20"/>
  <c r="E131" i="20"/>
  <c r="H130" i="20"/>
  <c r="G130" i="20"/>
  <c r="F130" i="20"/>
  <c r="E130" i="20"/>
  <c r="H129" i="20"/>
  <c r="G129" i="20"/>
  <c r="F129" i="20"/>
  <c r="E129" i="20"/>
  <c r="H128" i="20"/>
  <c r="G128" i="20"/>
  <c r="F128" i="20"/>
  <c r="E128" i="20"/>
  <c r="H127" i="20"/>
  <c r="G127" i="20"/>
  <c r="F127" i="20"/>
  <c r="E127" i="20"/>
  <c r="H126" i="20"/>
  <c r="G126" i="20"/>
  <c r="F126" i="20"/>
  <c r="E126" i="20"/>
  <c r="H125" i="20"/>
  <c r="G125" i="20"/>
  <c r="F125" i="20"/>
  <c r="E125" i="20"/>
  <c r="H124" i="20"/>
  <c r="G124" i="20"/>
  <c r="F124" i="20"/>
  <c r="E124" i="20"/>
  <c r="H123" i="20"/>
  <c r="G123" i="20"/>
  <c r="F123" i="20"/>
  <c r="E123" i="20"/>
  <c r="H122" i="20"/>
  <c r="G122" i="20"/>
  <c r="F122" i="20"/>
  <c r="E122" i="20"/>
  <c r="H121" i="20"/>
  <c r="G121" i="20"/>
  <c r="F121" i="20"/>
  <c r="E121" i="20"/>
  <c r="H120" i="20"/>
  <c r="G120" i="20"/>
  <c r="F120" i="20"/>
  <c r="E120" i="20"/>
  <c r="H119" i="20"/>
  <c r="G119" i="20"/>
  <c r="F119" i="20"/>
  <c r="E119" i="20"/>
  <c r="H118" i="20"/>
  <c r="G118" i="20"/>
  <c r="F118" i="20"/>
  <c r="E118" i="20"/>
  <c r="H117" i="20"/>
  <c r="G117" i="20"/>
  <c r="F117" i="20"/>
  <c r="E117" i="20"/>
  <c r="H116" i="20"/>
  <c r="G116" i="20"/>
  <c r="F116" i="20"/>
  <c r="E116" i="20"/>
  <c r="H115" i="20"/>
  <c r="G115" i="20"/>
  <c r="F115" i="20"/>
  <c r="E115" i="20"/>
  <c r="H114" i="20"/>
  <c r="G114" i="20"/>
  <c r="F114" i="20"/>
  <c r="E114" i="20"/>
  <c r="H113" i="20"/>
  <c r="G113" i="20"/>
  <c r="F113" i="20"/>
  <c r="E113" i="20"/>
  <c r="H112" i="20"/>
  <c r="G112" i="20"/>
  <c r="F112" i="20"/>
  <c r="E112" i="20"/>
  <c r="H111" i="20"/>
  <c r="G111" i="20"/>
  <c r="F111" i="20"/>
  <c r="E111" i="20"/>
  <c r="H110" i="20"/>
  <c r="G110" i="20"/>
  <c r="F110" i="20"/>
  <c r="E110" i="20"/>
  <c r="H109" i="20"/>
  <c r="G109" i="20"/>
  <c r="F109" i="20"/>
  <c r="E109" i="20"/>
  <c r="H108" i="20"/>
  <c r="G108" i="20"/>
  <c r="F108" i="20"/>
  <c r="E108" i="20"/>
  <c r="H107" i="20"/>
  <c r="G107" i="20"/>
  <c r="F107" i="20"/>
  <c r="E107" i="20"/>
  <c r="H106" i="20"/>
  <c r="G106" i="20"/>
  <c r="F106" i="20"/>
  <c r="E106" i="20"/>
  <c r="H105" i="20"/>
  <c r="G105" i="20"/>
  <c r="F105" i="20"/>
  <c r="E105" i="20"/>
  <c r="H104" i="20"/>
  <c r="G104" i="20"/>
  <c r="F104" i="20"/>
  <c r="E104" i="20"/>
  <c r="H103" i="20"/>
  <c r="G103" i="20"/>
  <c r="F103" i="20"/>
  <c r="E103" i="20"/>
  <c r="H102" i="20"/>
  <c r="G102" i="20"/>
  <c r="F102" i="20"/>
  <c r="E102" i="20"/>
  <c r="H101" i="20"/>
  <c r="G101" i="20"/>
  <c r="F101" i="20"/>
  <c r="E101" i="20"/>
  <c r="H100" i="20"/>
  <c r="G100" i="20"/>
  <c r="F100" i="20"/>
  <c r="E100" i="20"/>
  <c r="H99" i="20"/>
  <c r="G99" i="20"/>
  <c r="F99" i="20"/>
  <c r="E99" i="20"/>
  <c r="H98" i="20"/>
  <c r="G98" i="20"/>
  <c r="F98" i="20"/>
  <c r="E98" i="20"/>
  <c r="H97" i="20"/>
  <c r="G97" i="20"/>
  <c r="F97" i="20"/>
  <c r="E97" i="20"/>
  <c r="H96" i="20"/>
  <c r="G96" i="20"/>
  <c r="F96" i="20"/>
  <c r="E96" i="20"/>
  <c r="H95" i="20"/>
  <c r="G95" i="20"/>
  <c r="F95" i="20"/>
  <c r="E95" i="20"/>
  <c r="H94" i="20"/>
  <c r="G94" i="20"/>
  <c r="F94" i="20"/>
  <c r="E94" i="20"/>
  <c r="H93" i="20"/>
  <c r="G93" i="20"/>
  <c r="F93" i="20"/>
  <c r="E93" i="20"/>
  <c r="H92" i="20"/>
  <c r="G92" i="20"/>
  <c r="F92" i="20"/>
  <c r="E92" i="20"/>
  <c r="H91" i="20"/>
  <c r="G91" i="20"/>
  <c r="F91" i="20"/>
  <c r="E91" i="20"/>
  <c r="H90" i="20"/>
  <c r="G90" i="20"/>
  <c r="F90" i="20"/>
  <c r="E90" i="20"/>
  <c r="H89" i="20"/>
  <c r="G89" i="20"/>
  <c r="F89" i="20"/>
  <c r="E89" i="20"/>
  <c r="H88" i="20"/>
  <c r="G88" i="20"/>
  <c r="F88" i="20"/>
  <c r="E88" i="20"/>
  <c r="H87" i="20"/>
  <c r="G87" i="20"/>
  <c r="F87" i="20"/>
  <c r="E87" i="20"/>
  <c r="H86" i="20"/>
  <c r="G86" i="20"/>
  <c r="F86" i="20"/>
  <c r="E86" i="20"/>
  <c r="H85" i="20"/>
  <c r="G85" i="20"/>
  <c r="F85" i="20"/>
  <c r="E85" i="20"/>
  <c r="H84" i="20"/>
  <c r="G84" i="20"/>
  <c r="F84" i="20"/>
  <c r="E84" i="20"/>
  <c r="H83" i="20"/>
  <c r="G83" i="20"/>
  <c r="F83" i="20"/>
  <c r="E83" i="20"/>
  <c r="H82" i="20"/>
  <c r="G82" i="20"/>
  <c r="F82" i="20"/>
  <c r="E82" i="20"/>
  <c r="H81" i="20"/>
  <c r="G81" i="20"/>
  <c r="F81" i="20"/>
  <c r="E81" i="20"/>
  <c r="H80" i="20"/>
  <c r="G80" i="20"/>
  <c r="F80" i="20"/>
  <c r="E80" i="20"/>
  <c r="H79" i="20"/>
  <c r="G79" i="20"/>
  <c r="F79" i="20"/>
  <c r="E79" i="20"/>
  <c r="H78" i="20"/>
  <c r="G78" i="20"/>
  <c r="F78" i="20"/>
  <c r="E78" i="20"/>
  <c r="H77" i="20"/>
  <c r="G77" i="20"/>
  <c r="F77" i="20"/>
  <c r="E77" i="20"/>
  <c r="H76" i="20"/>
  <c r="G76" i="20"/>
  <c r="G181" i="20" s="1"/>
  <c r="F76" i="20"/>
  <c r="E76" i="20"/>
  <c r="E181" i="20" s="1"/>
  <c r="H75" i="20"/>
  <c r="G75" i="20"/>
  <c r="F75" i="20"/>
  <c r="E75" i="20"/>
  <c r="H74" i="20"/>
  <c r="G74" i="20"/>
  <c r="F74" i="20"/>
  <c r="E74" i="20"/>
  <c r="H73" i="20"/>
  <c r="G73" i="20"/>
  <c r="F73" i="20"/>
  <c r="E73" i="20"/>
  <c r="H72" i="20"/>
  <c r="G72" i="20"/>
  <c r="F72" i="20"/>
  <c r="E72" i="20"/>
  <c r="H71" i="20"/>
  <c r="G71" i="20"/>
  <c r="F71" i="20"/>
  <c r="E71" i="20"/>
  <c r="H70" i="20"/>
  <c r="G70" i="20"/>
  <c r="F70" i="20"/>
  <c r="E70" i="20"/>
  <c r="H69" i="20"/>
  <c r="G69" i="20"/>
  <c r="F69" i="20"/>
  <c r="E69" i="20"/>
  <c r="H68" i="20"/>
  <c r="G68" i="20"/>
  <c r="F68" i="20"/>
  <c r="E68" i="20"/>
  <c r="H67" i="20"/>
  <c r="G67" i="20"/>
  <c r="F67" i="20"/>
  <c r="E67" i="20"/>
  <c r="H66" i="20"/>
  <c r="G66" i="20"/>
  <c r="G183" i="20" s="1"/>
  <c r="F66" i="20"/>
  <c r="E66" i="20"/>
  <c r="H65" i="20"/>
  <c r="G65" i="20"/>
  <c r="F65" i="20"/>
  <c r="E65" i="20"/>
  <c r="H64" i="20"/>
  <c r="G64" i="20"/>
  <c r="F64" i="20"/>
  <c r="E64" i="20"/>
  <c r="H63" i="20"/>
  <c r="G63" i="20"/>
  <c r="F63" i="20"/>
  <c r="E63" i="20"/>
  <c r="H62" i="20"/>
  <c r="G62" i="20"/>
  <c r="F62" i="20"/>
  <c r="E62" i="20"/>
  <c r="H61" i="20"/>
  <c r="G61" i="20"/>
  <c r="F61" i="20"/>
  <c r="E61" i="20"/>
  <c r="H60" i="20"/>
  <c r="G60" i="20"/>
  <c r="F60" i="20"/>
  <c r="E60" i="20"/>
  <c r="H59" i="20"/>
  <c r="G59" i="20"/>
  <c r="F59" i="20"/>
  <c r="E59" i="20"/>
  <c r="H58" i="20"/>
  <c r="G58" i="20"/>
  <c r="F58" i="20"/>
  <c r="E58" i="20"/>
  <c r="H57" i="20"/>
  <c r="G57" i="20"/>
  <c r="F57" i="20"/>
  <c r="E57" i="20"/>
  <c r="H56" i="20"/>
  <c r="G56" i="20"/>
  <c r="F56" i="20"/>
  <c r="E56" i="20"/>
  <c r="H55" i="20"/>
  <c r="G55" i="20"/>
  <c r="F55" i="20"/>
  <c r="E55" i="20"/>
  <c r="H54" i="20"/>
  <c r="G54" i="20"/>
  <c r="F54" i="20"/>
  <c r="E54" i="20"/>
  <c r="H53" i="20"/>
  <c r="G53" i="20"/>
  <c r="F53" i="20"/>
  <c r="E53" i="20"/>
  <c r="H52" i="20"/>
  <c r="G52" i="20"/>
  <c r="F52" i="20"/>
  <c r="E52" i="20"/>
  <c r="H51" i="20"/>
  <c r="G51" i="20"/>
  <c r="F51" i="20"/>
  <c r="E51" i="20"/>
  <c r="H50" i="20"/>
  <c r="G50" i="20"/>
  <c r="F50" i="20"/>
  <c r="E50" i="20"/>
  <c r="H49" i="20"/>
  <c r="G49" i="20"/>
  <c r="F49" i="20"/>
  <c r="E49" i="20"/>
  <c r="H48" i="20"/>
  <c r="G48" i="20"/>
  <c r="G184" i="20" s="1"/>
  <c r="F48" i="20"/>
  <c r="F184" i="20" s="1"/>
  <c r="E48" i="20"/>
  <c r="E184" i="20" s="1"/>
  <c r="H47" i="20"/>
  <c r="G47" i="20"/>
  <c r="F47" i="20"/>
  <c r="E47" i="20"/>
  <c r="H46" i="20"/>
  <c r="G46" i="20"/>
  <c r="F46" i="20"/>
  <c r="E46" i="20"/>
  <c r="H45" i="20"/>
  <c r="G45" i="20"/>
  <c r="F45" i="20"/>
  <c r="E45" i="20"/>
  <c r="H44" i="20"/>
  <c r="G44" i="20"/>
  <c r="F44" i="20"/>
  <c r="E44" i="20"/>
  <c r="H43" i="20"/>
  <c r="G43" i="20"/>
  <c r="G191" i="20" s="1"/>
  <c r="F43" i="20"/>
  <c r="E43" i="20"/>
  <c r="H42" i="20"/>
  <c r="G42" i="20"/>
  <c r="F42" i="20"/>
  <c r="E42" i="20"/>
  <c r="H41" i="20"/>
  <c r="G41" i="20"/>
  <c r="F41" i="20"/>
  <c r="E41" i="20"/>
  <c r="H40" i="20"/>
  <c r="G40" i="20"/>
  <c r="F40" i="20"/>
  <c r="E40" i="20"/>
  <c r="H39" i="20"/>
  <c r="G39" i="20"/>
  <c r="F39" i="20"/>
  <c r="E39" i="20"/>
  <c r="H38" i="20"/>
  <c r="G38" i="20"/>
  <c r="F38" i="20"/>
  <c r="E38" i="20"/>
  <c r="H37" i="20"/>
  <c r="G37" i="20"/>
  <c r="G188" i="20" s="1"/>
  <c r="F37" i="20"/>
  <c r="F188" i="20" s="1"/>
  <c r="E37" i="20"/>
  <c r="E188" i="20" s="1"/>
  <c r="H36" i="20"/>
  <c r="G36" i="20"/>
  <c r="F36" i="20"/>
  <c r="E36" i="20"/>
  <c r="H35" i="20"/>
  <c r="G35" i="20"/>
  <c r="F35" i="20"/>
  <c r="E35" i="20"/>
  <c r="H34" i="20"/>
  <c r="G34" i="20"/>
  <c r="G174" i="20" s="1"/>
  <c r="F34" i="20"/>
  <c r="E34" i="20"/>
  <c r="E174" i="20" s="1"/>
  <c r="H33" i="20"/>
  <c r="G33" i="20"/>
  <c r="F33" i="20"/>
  <c r="E33" i="20"/>
  <c r="H32" i="20"/>
  <c r="G32" i="20"/>
  <c r="F32" i="20"/>
  <c r="E32" i="20"/>
  <c r="H31" i="20"/>
  <c r="G31" i="20"/>
  <c r="F31" i="20"/>
  <c r="E31" i="20"/>
  <c r="H30" i="20"/>
  <c r="G30" i="20"/>
  <c r="F30" i="20"/>
  <c r="E30" i="20"/>
  <c r="H29" i="20"/>
  <c r="G29" i="20"/>
  <c r="F29" i="20"/>
  <c r="E29" i="20"/>
  <c r="H28" i="20"/>
  <c r="G28" i="20"/>
  <c r="F28" i="20"/>
  <c r="E28" i="20"/>
  <c r="H27" i="20"/>
  <c r="G27" i="20"/>
  <c r="G182" i="20" s="1"/>
  <c r="F27" i="20"/>
  <c r="F182" i="20" s="1"/>
  <c r="E27" i="20"/>
  <c r="E182" i="20" s="1"/>
  <c r="H26" i="20"/>
  <c r="G26" i="20"/>
  <c r="F26" i="20"/>
  <c r="E26" i="20"/>
  <c r="H25" i="20"/>
  <c r="H180" i="20" s="1"/>
  <c r="G25" i="20"/>
  <c r="G180" i="20" s="1"/>
  <c r="F25" i="20"/>
  <c r="E25" i="20"/>
  <c r="E180" i="20" s="1"/>
  <c r="H24" i="20"/>
  <c r="G24" i="20"/>
  <c r="F24" i="20"/>
  <c r="E24" i="20"/>
  <c r="H23" i="20"/>
  <c r="G23" i="20"/>
  <c r="G170" i="20" s="1"/>
  <c r="F23" i="20"/>
  <c r="E23" i="20"/>
  <c r="E170" i="20" s="1"/>
  <c r="H22" i="20"/>
  <c r="G22" i="20"/>
  <c r="F22" i="20"/>
  <c r="E22" i="20"/>
  <c r="H21" i="20"/>
  <c r="H177" i="20" s="1"/>
  <c r="G21" i="20"/>
  <c r="G177" i="20" s="1"/>
  <c r="F21" i="20"/>
  <c r="F177" i="20" s="1"/>
  <c r="E21" i="20"/>
  <c r="E177" i="20" s="1"/>
  <c r="H20" i="20"/>
  <c r="G20" i="20"/>
  <c r="G176" i="20" s="1"/>
  <c r="F20" i="20"/>
  <c r="E20" i="20"/>
  <c r="E176" i="20" s="1"/>
  <c r="H19" i="20"/>
  <c r="G19" i="20"/>
  <c r="G175" i="20" s="1"/>
  <c r="F19" i="20"/>
  <c r="F175" i="20" s="1"/>
  <c r="E19" i="20"/>
  <c r="H18" i="20"/>
  <c r="G18" i="20"/>
  <c r="F18" i="20"/>
  <c r="E18" i="20"/>
  <c r="H17" i="20"/>
  <c r="H195" i="20" s="1"/>
  <c r="G17" i="20"/>
  <c r="G195" i="20" s="1"/>
  <c r="F17" i="20"/>
  <c r="F195" i="20" s="1"/>
  <c r="E17" i="20"/>
  <c r="E195" i="20" s="1"/>
  <c r="H16" i="20"/>
  <c r="G16" i="20"/>
  <c r="G197" i="20" s="1"/>
  <c r="F16" i="20"/>
  <c r="F197" i="20" s="1"/>
  <c r="E16" i="20"/>
  <c r="E197" i="20" s="1"/>
  <c r="H15" i="20"/>
  <c r="G15" i="20"/>
  <c r="F15" i="20"/>
  <c r="E15" i="20"/>
  <c r="H14" i="20"/>
  <c r="G14" i="20"/>
  <c r="F14" i="20"/>
  <c r="E14" i="20"/>
  <c r="H13" i="20"/>
  <c r="G13" i="20"/>
  <c r="F13" i="20"/>
  <c r="E13" i="20"/>
  <c r="H12" i="20"/>
  <c r="G12" i="20"/>
  <c r="F12" i="20"/>
  <c r="E12" i="20"/>
  <c r="H11" i="20"/>
  <c r="G11" i="20"/>
  <c r="G168" i="20" s="1"/>
  <c r="F11" i="20"/>
  <c r="E11" i="20"/>
  <c r="H10" i="20"/>
  <c r="G10" i="20"/>
  <c r="F10" i="20"/>
  <c r="E10" i="20"/>
  <c r="H9" i="20"/>
  <c r="G9" i="20"/>
  <c r="F9" i="20"/>
  <c r="E9" i="20"/>
  <c r="E187" i="20" s="1"/>
  <c r="H8" i="20"/>
  <c r="G8" i="20"/>
  <c r="G194" i="20" s="1"/>
  <c r="F8" i="20"/>
  <c r="F194" i="20" s="1"/>
  <c r="E8" i="20"/>
  <c r="E194" i="20" s="1"/>
  <c r="H7" i="20"/>
  <c r="G7" i="20"/>
  <c r="G196" i="20" s="1"/>
  <c r="F7" i="20"/>
  <c r="E7" i="20"/>
  <c r="E196" i="20" s="1"/>
  <c r="H6" i="20"/>
  <c r="H178" i="20" s="1"/>
  <c r="G6" i="20"/>
  <c r="G178" i="20" s="1"/>
  <c r="F6" i="20"/>
  <c r="E6" i="20"/>
  <c r="E178" i="20" s="1"/>
  <c r="H5" i="20"/>
  <c r="G5" i="20"/>
  <c r="G189" i="20" s="1"/>
  <c r="F5" i="20"/>
  <c r="F189" i="20" s="1"/>
  <c r="E5" i="20"/>
  <c r="H4" i="20"/>
  <c r="G4" i="20"/>
  <c r="G167" i="20" s="1"/>
  <c r="F4" i="20"/>
  <c r="E4" i="20"/>
  <c r="E167" i="20" s="1"/>
  <c r="H3" i="20"/>
  <c r="G3" i="20"/>
  <c r="F3" i="20"/>
  <c r="E3" i="20"/>
  <c r="E185" i="20" s="1"/>
  <c r="H171" i="18"/>
  <c r="G171" i="18"/>
  <c r="F171" i="18"/>
  <c r="E171" i="18"/>
  <c r="H169" i="18"/>
  <c r="G169" i="18"/>
  <c r="F169" i="18"/>
  <c r="E169" i="18"/>
  <c r="H166" i="18"/>
  <c r="G166" i="18"/>
  <c r="F166" i="18"/>
  <c r="E166" i="18"/>
  <c r="H160" i="18"/>
  <c r="G160" i="18"/>
  <c r="F160" i="18"/>
  <c r="E160" i="18"/>
  <c r="H159" i="18"/>
  <c r="G159" i="18"/>
  <c r="F159" i="18"/>
  <c r="E159" i="18"/>
  <c r="H158" i="18"/>
  <c r="G158" i="18"/>
  <c r="F158" i="18"/>
  <c r="E158" i="18"/>
  <c r="H157" i="18"/>
  <c r="G157" i="18"/>
  <c r="F157" i="18"/>
  <c r="E157" i="18"/>
  <c r="H156" i="18"/>
  <c r="G156" i="18"/>
  <c r="F156" i="18"/>
  <c r="E156" i="18"/>
  <c r="H155" i="18"/>
  <c r="G155" i="18"/>
  <c r="F155" i="18"/>
  <c r="E155" i="18"/>
  <c r="H154" i="18"/>
  <c r="G154" i="18"/>
  <c r="F154" i="18"/>
  <c r="E154" i="18"/>
  <c r="H153" i="18"/>
  <c r="G153" i="18"/>
  <c r="F153" i="18"/>
  <c r="E153" i="18"/>
  <c r="H152" i="18"/>
  <c r="G152" i="18"/>
  <c r="F152" i="18"/>
  <c r="E152" i="18"/>
  <c r="H151" i="18"/>
  <c r="G151" i="18"/>
  <c r="F151" i="18"/>
  <c r="E151" i="18"/>
  <c r="H150" i="18"/>
  <c r="G150" i="18"/>
  <c r="F150" i="18"/>
  <c r="E150" i="18"/>
  <c r="H149" i="18"/>
  <c r="G149" i="18"/>
  <c r="F149" i="18"/>
  <c r="E149" i="18"/>
  <c r="H148" i="18"/>
  <c r="G148" i="18"/>
  <c r="F148" i="18"/>
  <c r="E148" i="18"/>
  <c r="H147" i="18"/>
  <c r="G147" i="18"/>
  <c r="F147" i="18"/>
  <c r="E147" i="18"/>
  <c r="H146" i="18"/>
  <c r="G146" i="18"/>
  <c r="F146" i="18"/>
  <c r="E146" i="18"/>
  <c r="H145" i="18"/>
  <c r="G145" i="18"/>
  <c r="F145" i="18"/>
  <c r="E145" i="18"/>
  <c r="H144" i="18"/>
  <c r="G144" i="18"/>
  <c r="F144" i="18"/>
  <c r="E144" i="18"/>
  <c r="H143" i="18"/>
  <c r="G143" i="18"/>
  <c r="F143" i="18"/>
  <c r="E143" i="18"/>
  <c r="H142" i="18"/>
  <c r="G142" i="18"/>
  <c r="F142" i="18"/>
  <c r="E142" i="18"/>
  <c r="H141" i="18"/>
  <c r="G141" i="18"/>
  <c r="F141" i="18"/>
  <c r="E141" i="18"/>
  <c r="H140" i="18"/>
  <c r="G140" i="18"/>
  <c r="F140" i="18"/>
  <c r="E140" i="18"/>
  <c r="H139" i="18"/>
  <c r="G139" i="18"/>
  <c r="F139" i="18"/>
  <c r="E139" i="18"/>
  <c r="H138" i="18"/>
  <c r="G138" i="18"/>
  <c r="F138" i="18"/>
  <c r="E138" i="18"/>
  <c r="H137" i="18"/>
  <c r="G137" i="18"/>
  <c r="F137" i="18"/>
  <c r="E137" i="18"/>
  <c r="H136" i="18"/>
  <c r="G136" i="18"/>
  <c r="F136" i="18"/>
  <c r="E136" i="18"/>
  <c r="H135" i="18"/>
  <c r="G135" i="18"/>
  <c r="F135" i="18"/>
  <c r="E135" i="18"/>
  <c r="H134" i="18"/>
  <c r="G134" i="18"/>
  <c r="F134" i="18"/>
  <c r="E134" i="18"/>
  <c r="H133" i="18"/>
  <c r="G133" i="18"/>
  <c r="F133" i="18"/>
  <c r="E133" i="18"/>
  <c r="H132" i="18"/>
  <c r="G132" i="18"/>
  <c r="F132" i="18"/>
  <c r="E132" i="18"/>
  <c r="H131" i="18"/>
  <c r="G131" i="18"/>
  <c r="F131" i="18"/>
  <c r="E131" i="18"/>
  <c r="H130" i="18"/>
  <c r="G130" i="18"/>
  <c r="F130" i="18"/>
  <c r="E130" i="18"/>
  <c r="H129" i="18"/>
  <c r="G129" i="18"/>
  <c r="F129" i="18"/>
  <c r="E129" i="18"/>
  <c r="H128" i="18"/>
  <c r="G128" i="18"/>
  <c r="F128" i="18"/>
  <c r="E128" i="18"/>
  <c r="H127" i="18"/>
  <c r="G127" i="18"/>
  <c r="F127" i="18"/>
  <c r="E127" i="18"/>
  <c r="H126" i="18"/>
  <c r="G126" i="18"/>
  <c r="F126" i="18"/>
  <c r="E126" i="18"/>
  <c r="H125" i="18"/>
  <c r="G125" i="18"/>
  <c r="F125" i="18"/>
  <c r="E125" i="18"/>
  <c r="H124" i="18"/>
  <c r="G124" i="18"/>
  <c r="F124" i="18"/>
  <c r="E124" i="18"/>
  <c r="H123" i="18"/>
  <c r="G123" i="18"/>
  <c r="F123" i="18"/>
  <c r="E123" i="18"/>
  <c r="H122" i="18"/>
  <c r="G122" i="18"/>
  <c r="F122" i="18"/>
  <c r="E122" i="18"/>
  <c r="H121" i="18"/>
  <c r="G121" i="18"/>
  <c r="F121" i="18"/>
  <c r="E121" i="18"/>
  <c r="H120" i="18"/>
  <c r="G120" i="18"/>
  <c r="F120" i="18"/>
  <c r="E120" i="18"/>
  <c r="H119" i="18"/>
  <c r="G119" i="18"/>
  <c r="F119" i="18"/>
  <c r="E119" i="18"/>
  <c r="H118" i="18"/>
  <c r="G118" i="18"/>
  <c r="F118" i="18"/>
  <c r="E118" i="18"/>
  <c r="H117" i="18"/>
  <c r="G117" i="18"/>
  <c r="F117" i="18"/>
  <c r="E117" i="18"/>
  <c r="H116" i="18"/>
  <c r="G116" i="18"/>
  <c r="F116" i="18"/>
  <c r="E116" i="18"/>
  <c r="H115" i="18"/>
  <c r="G115" i="18"/>
  <c r="F115" i="18"/>
  <c r="E115" i="18"/>
  <c r="H114" i="18"/>
  <c r="G114" i="18"/>
  <c r="F114" i="18"/>
  <c r="E114" i="18"/>
  <c r="H113" i="18"/>
  <c r="G113" i="18"/>
  <c r="F113" i="18"/>
  <c r="E113" i="18"/>
  <c r="H112" i="18"/>
  <c r="G112" i="18"/>
  <c r="F112" i="18"/>
  <c r="E112" i="18"/>
  <c r="H111" i="18"/>
  <c r="G111" i="18"/>
  <c r="F111" i="18"/>
  <c r="E111" i="18"/>
  <c r="H110" i="18"/>
  <c r="G110" i="18"/>
  <c r="F110" i="18"/>
  <c r="E110" i="18"/>
  <c r="H109" i="18"/>
  <c r="G109" i="18"/>
  <c r="F109" i="18"/>
  <c r="E109" i="18"/>
  <c r="H108" i="18"/>
  <c r="G108" i="18"/>
  <c r="F108" i="18"/>
  <c r="E108" i="18"/>
  <c r="H107" i="18"/>
  <c r="G107" i="18"/>
  <c r="F107" i="18"/>
  <c r="E107" i="18"/>
  <c r="H106" i="18"/>
  <c r="G106" i="18"/>
  <c r="F106" i="18"/>
  <c r="E106" i="18"/>
  <c r="H105" i="18"/>
  <c r="G105" i="18"/>
  <c r="F105" i="18"/>
  <c r="E105" i="18"/>
  <c r="H104" i="18"/>
  <c r="G104" i="18"/>
  <c r="F104" i="18"/>
  <c r="E104" i="18"/>
  <c r="H103" i="18"/>
  <c r="G103" i="18"/>
  <c r="F103" i="18"/>
  <c r="E103" i="18"/>
  <c r="H102" i="18"/>
  <c r="G102" i="18"/>
  <c r="F102" i="18"/>
  <c r="E102" i="18"/>
  <c r="H101" i="18"/>
  <c r="G101" i="18"/>
  <c r="F101" i="18"/>
  <c r="E101" i="18"/>
  <c r="H100" i="18"/>
  <c r="G100" i="18"/>
  <c r="F100" i="18"/>
  <c r="E100" i="18"/>
  <c r="H99" i="18"/>
  <c r="G99" i="18"/>
  <c r="F99" i="18"/>
  <c r="E99" i="18"/>
  <c r="H98" i="18"/>
  <c r="G98" i="18"/>
  <c r="F98" i="18"/>
  <c r="E98" i="18"/>
  <c r="H97" i="18"/>
  <c r="G97" i="18"/>
  <c r="F97" i="18"/>
  <c r="E97" i="18"/>
  <c r="H96" i="18"/>
  <c r="G96" i="18"/>
  <c r="F96" i="18"/>
  <c r="E96" i="18"/>
  <c r="H95" i="18"/>
  <c r="G95" i="18"/>
  <c r="F95" i="18"/>
  <c r="E95" i="18"/>
  <c r="H94" i="18"/>
  <c r="G94" i="18"/>
  <c r="F94" i="18"/>
  <c r="E94" i="18"/>
  <c r="H93" i="18"/>
  <c r="G93" i="18"/>
  <c r="F93" i="18"/>
  <c r="E93" i="18"/>
  <c r="H92" i="18"/>
  <c r="G92" i="18"/>
  <c r="F92" i="18"/>
  <c r="E92" i="18"/>
  <c r="H91" i="18"/>
  <c r="G91" i="18"/>
  <c r="F91" i="18"/>
  <c r="E91" i="18"/>
  <c r="H90" i="18"/>
  <c r="G90" i="18"/>
  <c r="F90" i="18"/>
  <c r="E90" i="18"/>
  <c r="H89" i="18"/>
  <c r="G89" i="18"/>
  <c r="F89" i="18"/>
  <c r="E89" i="18"/>
  <c r="H88" i="18"/>
  <c r="G88" i="18"/>
  <c r="F88" i="18"/>
  <c r="E88" i="18"/>
  <c r="H87" i="18"/>
  <c r="G87" i="18"/>
  <c r="F87" i="18"/>
  <c r="E87" i="18"/>
  <c r="H86" i="18"/>
  <c r="G86" i="18"/>
  <c r="F86" i="18"/>
  <c r="E86" i="18"/>
  <c r="H85" i="18"/>
  <c r="G85" i="18"/>
  <c r="F85" i="18"/>
  <c r="E85" i="18"/>
  <c r="H84" i="18"/>
  <c r="G84" i="18"/>
  <c r="F84" i="18"/>
  <c r="E84" i="18"/>
  <c r="H83" i="18"/>
  <c r="G83" i="18"/>
  <c r="F83" i="18"/>
  <c r="E83" i="18"/>
  <c r="H82" i="18"/>
  <c r="G82" i="18"/>
  <c r="F82" i="18"/>
  <c r="E82" i="18"/>
  <c r="H81" i="18"/>
  <c r="G81" i="18"/>
  <c r="F81" i="18"/>
  <c r="E81" i="18"/>
  <c r="H80" i="18"/>
  <c r="G80" i="18"/>
  <c r="F80" i="18"/>
  <c r="E80" i="18"/>
  <c r="H79" i="18"/>
  <c r="G79" i="18"/>
  <c r="F79" i="18"/>
  <c r="E79" i="18"/>
  <c r="H78" i="18"/>
  <c r="G78" i="18"/>
  <c r="F78" i="18"/>
  <c r="E78" i="18"/>
  <c r="H77" i="18"/>
  <c r="G77" i="18"/>
  <c r="F77" i="18"/>
  <c r="E77" i="18"/>
  <c r="H76" i="18"/>
  <c r="G76" i="18"/>
  <c r="F76" i="18"/>
  <c r="E76" i="18"/>
  <c r="H75" i="18"/>
  <c r="G75" i="18"/>
  <c r="F75" i="18"/>
  <c r="E75" i="18"/>
  <c r="H74" i="18"/>
  <c r="G74" i="18"/>
  <c r="F74" i="18"/>
  <c r="E74" i="18"/>
  <c r="H73" i="18"/>
  <c r="G73" i="18"/>
  <c r="F73" i="18"/>
  <c r="E73" i="18"/>
  <c r="H72" i="18"/>
  <c r="G72" i="18"/>
  <c r="F72" i="18"/>
  <c r="E72" i="18"/>
  <c r="H71" i="18"/>
  <c r="G71" i="18"/>
  <c r="F71" i="18"/>
  <c r="E71" i="18"/>
  <c r="H70" i="18"/>
  <c r="G70" i="18"/>
  <c r="F70" i="18"/>
  <c r="E70" i="18"/>
  <c r="H69" i="18"/>
  <c r="G69" i="18"/>
  <c r="G192" i="18" s="1"/>
  <c r="F69" i="18"/>
  <c r="E69" i="18"/>
  <c r="E192" i="18" s="1"/>
  <c r="H68" i="18"/>
  <c r="G68" i="18"/>
  <c r="F68" i="18"/>
  <c r="E68" i="18"/>
  <c r="H67" i="18"/>
  <c r="G67" i="18"/>
  <c r="F67" i="18"/>
  <c r="E67" i="18"/>
  <c r="H66" i="18"/>
  <c r="H183" i="18" s="1"/>
  <c r="G66" i="18"/>
  <c r="G183" i="18" s="1"/>
  <c r="F66" i="18"/>
  <c r="E66" i="18"/>
  <c r="H65" i="18"/>
  <c r="G65" i="18"/>
  <c r="F65" i="18"/>
  <c r="E65" i="18"/>
  <c r="H64" i="18"/>
  <c r="G64" i="18"/>
  <c r="F64" i="18"/>
  <c r="E64" i="18"/>
  <c r="H63" i="18"/>
  <c r="G63" i="18"/>
  <c r="F63" i="18"/>
  <c r="E63" i="18"/>
  <c r="H62" i="18"/>
  <c r="G62" i="18"/>
  <c r="F62" i="18"/>
  <c r="E62" i="18"/>
  <c r="H61" i="18"/>
  <c r="G61" i="18"/>
  <c r="F61" i="18"/>
  <c r="E61" i="18"/>
  <c r="H60" i="18"/>
  <c r="G60" i="18"/>
  <c r="F60" i="18"/>
  <c r="E60" i="18"/>
  <c r="H59" i="18"/>
  <c r="G59" i="18"/>
  <c r="F59" i="18"/>
  <c r="E59" i="18"/>
  <c r="H58" i="18"/>
  <c r="G58" i="18"/>
  <c r="F58" i="18"/>
  <c r="E58" i="18"/>
  <c r="H57" i="18"/>
  <c r="G57" i="18"/>
  <c r="F57" i="18"/>
  <c r="E57" i="18"/>
  <c r="H56" i="18"/>
  <c r="G56" i="18"/>
  <c r="F56" i="18"/>
  <c r="E56" i="18"/>
  <c r="H55" i="18"/>
  <c r="G55" i="18"/>
  <c r="F55" i="18"/>
  <c r="E55" i="18"/>
  <c r="H54" i="18"/>
  <c r="G54" i="18"/>
  <c r="F54" i="18"/>
  <c r="E54" i="18"/>
  <c r="H53" i="18"/>
  <c r="G53" i="18"/>
  <c r="F53" i="18"/>
  <c r="E53" i="18"/>
  <c r="H52" i="18"/>
  <c r="G52" i="18"/>
  <c r="F52" i="18"/>
  <c r="E52" i="18"/>
  <c r="H51" i="18"/>
  <c r="G51" i="18"/>
  <c r="F51" i="18"/>
  <c r="E51" i="18"/>
  <c r="H50" i="18"/>
  <c r="G50" i="18"/>
  <c r="F50" i="18"/>
  <c r="E50" i="18"/>
  <c r="H49" i="18"/>
  <c r="G49" i="18"/>
  <c r="F49" i="18"/>
  <c r="E49" i="18"/>
  <c r="H48" i="18"/>
  <c r="G48" i="18"/>
  <c r="G184" i="18" s="1"/>
  <c r="F48" i="18"/>
  <c r="E48" i="18"/>
  <c r="E184" i="18" s="1"/>
  <c r="H47" i="18"/>
  <c r="G47" i="18"/>
  <c r="F47" i="18"/>
  <c r="E47" i="18"/>
  <c r="H46" i="18"/>
  <c r="G46" i="18"/>
  <c r="F46" i="18"/>
  <c r="E46" i="18"/>
  <c r="H45" i="18"/>
  <c r="G45" i="18"/>
  <c r="F45" i="18"/>
  <c r="E45" i="18"/>
  <c r="H44" i="18"/>
  <c r="G44" i="18"/>
  <c r="F44" i="18"/>
  <c r="E44" i="18"/>
  <c r="H43" i="18"/>
  <c r="G43" i="18"/>
  <c r="G191" i="18" s="1"/>
  <c r="G193" i="18" s="1"/>
  <c r="F43" i="18"/>
  <c r="E43" i="18"/>
  <c r="H42" i="18"/>
  <c r="G42" i="18"/>
  <c r="F42" i="18"/>
  <c r="E42" i="18"/>
  <c r="H41" i="18"/>
  <c r="G41" i="18"/>
  <c r="F41" i="18"/>
  <c r="E41" i="18"/>
  <c r="H40" i="18"/>
  <c r="G40" i="18"/>
  <c r="F40" i="18"/>
  <c r="E40" i="18"/>
  <c r="H39" i="18"/>
  <c r="G39" i="18"/>
  <c r="F39" i="18"/>
  <c r="E39" i="18"/>
  <c r="H38" i="18"/>
  <c r="G38" i="18"/>
  <c r="F38" i="18"/>
  <c r="E38" i="18"/>
  <c r="H37" i="18"/>
  <c r="G37" i="18"/>
  <c r="G188" i="18" s="1"/>
  <c r="F37" i="18"/>
  <c r="E37" i="18"/>
  <c r="E188" i="18" s="1"/>
  <c r="H36" i="18"/>
  <c r="G36" i="18"/>
  <c r="F36" i="18"/>
  <c r="E36" i="18"/>
  <c r="H35" i="18"/>
  <c r="G35" i="18"/>
  <c r="F35" i="18"/>
  <c r="E35" i="18"/>
  <c r="H34" i="18"/>
  <c r="G34" i="18"/>
  <c r="G174" i="18" s="1"/>
  <c r="F34" i="18"/>
  <c r="E34" i="18"/>
  <c r="E174" i="18" s="1"/>
  <c r="H33" i="18"/>
  <c r="G33" i="18"/>
  <c r="F33" i="18"/>
  <c r="E33" i="18"/>
  <c r="H32" i="18"/>
  <c r="G32" i="18"/>
  <c r="F32" i="18"/>
  <c r="E32" i="18"/>
  <c r="H31" i="18"/>
  <c r="G31" i="18"/>
  <c r="F31" i="18"/>
  <c r="E31" i="18"/>
  <c r="H30" i="18"/>
  <c r="G30" i="18"/>
  <c r="F30" i="18"/>
  <c r="E30" i="18"/>
  <c r="H29" i="18"/>
  <c r="G29" i="18"/>
  <c r="F29" i="18"/>
  <c r="E29" i="18"/>
  <c r="H28" i="18"/>
  <c r="G28" i="18"/>
  <c r="F28" i="18"/>
  <c r="E28" i="18"/>
  <c r="H27" i="18"/>
  <c r="H182" i="18" s="1"/>
  <c r="G27" i="18"/>
  <c r="G182" i="18" s="1"/>
  <c r="F27" i="18"/>
  <c r="E27" i="18"/>
  <c r="E182" i="18" s="1"/>
  <c r="H26" i="18"/>
  <c r="G26" i="18"/>
  <c r="F26" i="18"/>
  <c r="E26" i="18"/>
  <c r="H25" i="18"/>
  <c r="H180" i="18" s="1"/>
  <c r="G25" i="18"/>
  <c r="G180" i="18" s="1"/>
  <c r="F25" i="18"/>
  <c r="F180" i="18" s="1"/>
  <c r="E25" i="18"/>
  <c r="E180" i="18" s="1"/>
  <c r="H24" i="18"/>
  <c r="G24" i="18"/>
  <c r="F24" i="18"/>
  <c r="E24" i="18"/>
  <c r="H23" i="18"/>
  <c r="H170" i="18" s="1"/>
  <c r="G23" i="18"/>
  <c r="G170" i="18" s="1"/>
  <c r="F23" i="18"/>
  <c r="E23" i="18"/>
  <c r="E170" i="18" s="1"/>
  <c r="H22" i="18"/>
  <c r="G22" i="18"/>
  <c r="F22" i="18"/>
  <c r="E22" i="18"/>
  <c r="H21" i="18"/>
  <c r="H177" i="18" s="1"/>
  <c r="G21" i="18"/>
  <c r="G177" i="18" s="1"/>
  <c r="F21" i="18"/>
  <c r="F177" i="18" s="1"/>
  <c r="E21" i="18"/>
  <c r="E177" i="18" s="1"/>
  <c r="H20" i="18"/>
  <c r="G20" i="18"/>
  <c r="G176" i="18" s="1"/>
  <c r="F20" i="18"/>
  <c r="E20" i="18"/>
  <c r="E176" i="18" s="1"/>
  <c r="H19" i="18"/>
  <c r="H175" i="18" s="1"/>
  <c r="G19" i="18"/>
  <c r="G175" i="18" s="1"/>
  <c r="F19" i="18"/>
  <c r="E19" i="18"/>
  <c r="H18" i="18"/>
  <c r="G18" i="18"/>
  <c r="F18" i="18"/>
  <c r="E18" i="18"/>
  <c r="H17" i="18"/>
  <c r="H195" i="18" s="1"/>
  <c r="G17" i="18"/>
  <c r="G195" i="18" s="1"/>
  <c r="F17" i="18"/>
  <c r="F195" i="18" s="1"/>
  <c r="E17" i="18"/>
  <c r="E195" i="18" s="1"/>
  <c r="H16" i="18"/>
  <c r="H197" i="18" s="1"/>
  <c r="G16" i="18"/>
  <c r="G197" i="18" s="1"/>
  <c r="F16" i="18"/>
  <c r="E16" i="18"/>
  <c r="E197" i="18" s="1"/>
  <c r="H15" i="18"/>
  <c r="G15" i="18"/>
  <c r="F15" i="18"/>
  <c r="E15" i="18"/>
  <c r="H14" i="18"/>
  <c r="G14" i="18"/>
  <c r="F14" i="18"/>
  <c r="E14" i="18"/>
  <c r="H13" i="18"/>
  <c r="G13" i="18"/>
  <c r="F13" i="18"/>
  <c r="E13" i="18"/>
  <c r="H12" i="18"/>
  <c r="G12" i="18"/>
  <c r="F12" i="18"/>
  <c r="E12" i="18"/>
  <c r="H11" i="18"/>
  <c r="H168" i="18" s="1"/>
  <c r="G11" i="18"/>
  <c r="G168" i="18" s="1"/>
  <c r="F11" i="18"/>
  <c r="E11" i="18"/>
  <c r="H10" i="18"/>
  <c r="G10" i="18"/>
  <c r="F10" i="18"/>
  <c r="E10" i="18"/>
  <c r="H9" i="18"/>
  <c r="G9" i="18"/>
  <c r="G187" i="18" s="1"/>
  <c r="F9" i="18"/>
  <c r="E9" i="18"/>
  <c r="E187" i="18" s="1"/>
  <c r="H8" i="18"/>
  <c r="H194" i="18" s="1"/>
  <c r="G8" i="18"/>
  <c r="G194" i="18" s="1"/>
  <c r="F8" i="18"/>
  <c r="E8" i="18"/>
  <c r="E194" i="18" s="1"/>
  <c r="H7" i="18"/>
  <c r="G7" i="18"/>
  <c r="F7" i="18"/>
  <c r="E7" i="18"/>
  <c r="E196" i="18" s="1"/>
  <c r="H6" i="18"/>
  <c r="H178" i="18" s="1"/>
  <c r="G6" i="18"/>
  <c r="G178" i="18" s="1"/>
  <c r="F6" i="18"/>
  <c r="F178" i="18" s="1"/>
  <c r="E6" i="18"/>
  <c r="E178" i="18" s="1"/>
  <c r="H5" i="18"/>
  <c r="G5" i="18"/>
  <c r="G189" i="18" s="1"/>
  <c r="F5" i="18"/>
  <c r="E5" i="18"/>
  <c r="H4" i="18"/>
  <c r="G4" i="18"/>
  <c r="G167" i="18" s="1"/>
  <c r="F4" i="18"/>
  <c r="E4" i="18"/>
  <c r="E167" i="18" s="1"/>
  <c r="H3" i="18"/>
  <c r="G3" i="18"/>
  <c r="F3" i="18"/>
  <c r="E3" i="18"/>
  <c r="E185" i="18" s="1"/>
  <c r="H171" i="24"/>
  <c r="G171" i="24"/>
  <c r="F171" i="24"/>
  <c r="E171" i="24"/>
  <c r="H169" i="24"/>
  <c r="G169" i="24"/>
  <c r="F169" i="24"/>
  <c r="E169" i="24"/>
  <c r="H166" i="24"/>
  <c r="G166" i="24"/>
  <c r="F166" i="24"/>
  <c r="E166" i="24"/>
  <c r="H160" i="24"/>
  <c r="G160" i="24"/>
  <c r="F160" i="24"/>
  <c r="E160" i="24"/>
  <c r="H159" i="24"/>
  <c r="G159" i="24"/>
  <c r="F159" i="24"/>
  <c r="E159" i="24"/>
  <c r="H158" i="24"/>
  <c r="G158" i="24"/>
  <c r="F158" i="24"/>
  <c r="E158" i="24"/>
  <c r="H157" i="24"/>
  <c r="G157" i="24"/>
  <c r="F157" i="24"/>
  <c r="E157" i="24"/>
  <c r="H156" i="24"/>
  <c r="G156" i="24"/>
  <c r="F156" i="24"/>
  <c r="E156" i="24"/>
  <c r="H155" i="24"/>
  <c r="G155" i="24"/>
  <c r="F155" i="24"/>
  <c r="E155" i="24"/>
  <c r="H154" i="24"/>
  <c r="G154" i="24"/>
  <c r="F154" i="24"/>
  <c r="E154" i="24"/>
  <c r="H153" i="24"/>
  <c r="G153" i="24"/>
  <c r="F153" i="24"/>
  <c r="E153" i="24"/>
  <c r="H152" i="24"/>
  <c r="G152" i="24"/>
  <c r="F152" i="24"/>
  <c r="E152" i="24"/>
  <c r="H151" i="24"/>
  <c r="G151" i="24"/>
  <c r="F151" i="24"/>
  <c r="E151" i="24"/>
  <c r="H150" i="24"/>
  <c r="G150" i="24"/>
  <c r="F150" i="24"/>
  <c r="E150" i="24"/>
  <c r="H149" i="24"/>
  <c r="G149" i="24"/>
  <c r="F149" i="24"/>
  <c r="E149" i="24"/>
  <c r="H148" i="24"/>
  <c r="G148" i="24"/>
  <c r="F148" i="24"/>
  <c r="E148" i="24"/>
  <c r="H147" i="24"/>
  <c r="G147" i="24"/>
  <c r="F147" i="24"/>
  <c r="E147" i="24"/>
  <c r="H146" i="24"/>
  <c r="G146" i="24"/>
  <c r="F146" i="24"/>
  <c r="E146" i="24"/>
  <c r="H145" i="24"/>
  <c r="G145" i="24"/>
  <c r="F145" i="24"/>
  <c r="E145" i="24"/>
  <c r="H144" i="24"/>
  <c r="G144" i="24"/>
  <c r="F144" i="24"/>
  <c r="E144" i="24"/>
  <c r="H143" i="24"/>
  <c r="G143" i="24"/>
  <c r="F143" i="24"/>
  <c r="E143" i="24"/>
  <c r="H142" i="24"/>
  <c r="G142" i="24"/>
  <c r="F142" i="24"/>
  <c r="E142" i="24"/>
  <c r="H141" i="24"/>
  <c r="G141" i="24"/>
  <c r="F141" i="24"/>
  <c r="E141" i="24"/>
  <c r="H140" i="24"/>
  <c r="G140" i="24"/>
  <c r="F140" i="24"/>
  <c r="E140" i="24"/>
  <c r="H139" i="24"/>
  <c r="G139" i="24"/>
  <c r="F139" i="24"/>
  <c r="E139" i="24"/>
  <c r="H138" i="24"/>
  <c r="G138" i="24"/>
  <c r="F138" i="24"/>
  <c r="E138" i="24"/>
  <c r="H137" i="24"/>
  <c r="G137" i="24"/>
  <c r="F137" i="24"/>
  <c r="E137" i="24"/>
  <c r="H136" i="24"/>
  <c r="G136" i="24"/>
  <c r="F136" i="24"/>
  <c r="E136" i="24"/>
  <c r="H135" i="24"/>
  <c r="G135" i="24"/>
  <c r="F135" i="24"/>
  <c r="E135" i="24"/>
  <c r="H134" i="24"/>
  <c r="G134" i="24"/>
  <c r="F134" i="24"/>
  <c r="E134" i="24"/>
  <c r="H133" i="24"/>
  <c r="G133" i="24"/>
  <c r="F133" i="24"/>
  <c r="E133" i="24"/>
  <c r="H132" i="24"/>
  <c r="G132" i="24"/>
  <c r="F132" i="24"/>
  <c r="E132" i="24"/>
  <c r="H131" i="24"/>
  <c r="G131" i="24"/>
  <c r="F131" i="24"/>
  <c r="E131" i="24"/>
  <c r="H130" i="24"/>
  <c r="G130" i="24"/>
  <c r="F130" i="24"/>
  <c r="E130" i="24"/>
  <c r="H129" i="24"/>
  <c r="G129" i="24"/>
  <c r="F129" i="24"/>
  <c r="E129" i="24"/>
  <c r="H128" i="24"/>
  <c r="G128" i="24"/>
  <c r="F128" i="24"/>
  <c r="E128" i="24"/>
  <c r="H127" i="24"/>
  <c r="G127" i="24"/>
  <c r="F127" i="24"/>
  <c r="E127" i="24"/>
  <c r="H126" i="24"/>
  <c r="G126" i="24"/>
  <c r="F126" i="24"/>
  <c r="E126" i="24"/>
  <c r="H125" i="24"/>
  <c r="G125" i="24"/>
  <c r="F125" i="24"/>
  <c r="E125" i="24"/>
  <c r="H124" i="24"/>
  <c r="G124" i="24"/>
  <c r="F124" i="24"/>
  <c r="E124" i="24"/>
  <c r="H123" i="24"/>
  <c r="G123" i="24"/>
  <c r="F123" i="24"/>
  <c r="E123" i="24"/>
  <c r="H122" i="24"/>
  <c r="G122" i="24"/>
  <c r="F122" i="24"/>
  <c r="E122" i="24"/>
  <c r="H121" i="24"/>
  <c r="G121" i="24"/>
  <c r="F121" i="24"/>
  <c r="E121" i="24"/>
  <c r="H120" i="24"/>
  <c r="G120" i="24"/>
  <c r="F120" i="24"/>
  <c r="E120" i="24"/>
  <c r="H119" i="24"/>
  <c r="G119" i="24"/>
  <c r="F119" i="24"/>
  <c r="E119" i="24"/>
  <c r="H118" i="24"/>
  <c r="G118" i="24"/>
  <c r="F118" i="24"/>
  <c r="E118" i="24"/>
  <c r="H117" i="24"/>
  <c r="G117" i="24"/>
  <c r="F117" i="24"/>
  <c r="E117" i="24"/>
  <c r="H116" i="24"/>
  <c r="G116" i="24"/>
  <c r="F116" i="24"/>
  <c r="E116" i="24"/>
  <c r="H115" i="24"/>
  <c r="G115" i="24"/>
  <c r="F115" i="24"/>
  <c r="E115" i="24"/>
  <c r="H114" i="24"/>
  <c r="G114" i="24"/>
  <c r="F114" i="24"/>
  <c r="E114" i="24"/>
  <c r="H113" i="24"/>
  <c r="G113" i="24"/>
  <c r="F113" i="24"/>
  <c r="E113" i="24"/>
  <c r="H112" i="24"/>
  <c r="G112" i="24"/>
  <c r="F112" i="24"/>
  <c r="E112" i="24"/>
  <c r="H111" i="24"/>
  <c r="G111" i="24"/>
  <c r="F111" i="24"/>
  <c r="E111" i="24"/>
  <c r="H110" i="24"/>
  <c r="G110" i="24"/>
  <c r="F110" i="24"/>
  <c r="E110" i="24"/>
  <c r="H109" i="24"/>
  <c r="G109" i="24"/>
  <c r="F109" i="24"/>
  <c r="E109" i="24"/>
  <c r="H108" i="24"/>
  <c r="G108" i="24"/>
  <c r="F108" i="24"/>
  <c r="E108" i="24"/>
  <c r="H107" i="24"/>
  <c r="G107" i="24"/>
  <c r="F107" i="24"/>
  <c r="E107" i="24"/>
  <c r="H106" i="24"/>
  <c r="G106" i="24"/>
  <c r="F106" i="24"/>
  <c r="E106" i="24"/>
  <c r="H105" i="24"/>
  <c r="G105" i="24"/>
  <c r="F105" i="24"/>
  <c r="E105" i="24"/>
  <c r="H104" i="24"/>
  <c r="G104" i="24"/>
  <c r="F104" i="24"/>
  <c r="E104" i="24"/>
  <c r="H103" i="24"/>
  <c r="G103" i="24"/>
  <c r="F103" i="24"/>
  <c r="E103" i="24"/>
  <c r="H102" i="24"/>
  <c r="G102" i="24"/>
  <c r="F102" i="24"/>
  <c r="E102" i="24"/>
  <c r="H101" i="24"/>
  <c r="G101" i="24"/>
  <c r="F101" i="24"/>
  <c r="E101" i="24"/>
  <c r="H100" i="24"/>
  <c r="G100" i="24"/>
  <c r="F100" i="24"/>
  <c r="E100" i="24"/>
  <c r="H99" i="24"/>
  <c r="G99" i="24"/>
  <c r="F99" i="24"/>
  <c r="E99" i="24"/>
  <c r="H98" i="24"/>
  <c r="G98" i="24"/>
  <c r="F98" i="24"/>
  <c r="E98" i="24"/>
  <c r="H97" i="24"/>
  <c r="G97" i="24"/>
  <c r="F97" i="24"/>
  <c r="E97" i="24"/>
  <c r="H96" i="24"/>
  <c r="G96" i="24"/>
  <c r="F96" i="24"/>
  <c r="E96" i="24"/>
  <c r="H95" i="24"/>
  <c r="G95" i="24"/>
  <c r="F95" i="24"/>
  <c r="E95" i="24"/>
  <c r="H94" i="24"/>
  <c r="G94" i="24"/>
  <c r="F94" i="24"/>
  <c r="E94" i="24"/>
  <c r="H93" i="24"/>
  <c r="G93" i="24"/>
  <c r="F93" i="24"/>
  <c r="E93" i="24"/>
  <c r="H92" i="24"/>
  <c r="G92" i="24"/>
  <c r="F92" i="24"/>
  <c r="E92" i="24"/>
  <c r="H91" i="24"/>
  <c r="G91" i="24"/>
  <c r="F91" i="24"/>
  <c r="E91" i="24"/>
  <c r="H90" i="24"/>
  <c r="G90" i="24"/>
  <c r="F90" i="24"/>
  <c r="E90" i="24"/>
  <c r="H89" i="24"/>
  <c r="G89" i="24"/>
  <c r="F89" i="24"/>
  <c r="E89" i="24"/>
  <c r="H88" i="24"/>
  <c r="G88" i="24"/>
  <c r="F88" i="24"/>
  <c r="E88" i="24"/>
  <c r="H87" i="24"/>
  <c r="G87" i="24"/>
  <c r="F87" i="24"/>
  <c r="E87" i="24"/>
  <c r="H86" i="24"/>
  <c r="G86" i="24"/>
  <c r="F86" i="24"/>
  <c r="E86" i="24"/>
  <c r="H85" i="24"/>
  <c r="G85" i="24"/>
  <c r="F85" i="24"/>
  <c r="E85" i="24"/>
  <c r="H84" i="24"/>
  <c r="G84" i="24"/>
  <c r="F84" i="24"/>
  <c r="E84" i="24"/>
  <c r="H83" i="24"/>
  <c r="G83" i="24"/>
  <c r="F83" i="24"/>
  <c r="E83" i="24"/>
  <c r="H82" i="24"/>
  <c r="G82" i="24"/>
  <c r="F82" i="24"/>
  <c r="E82" i="24"/>
  <c r="H81" i="24"/>
  <c r="G81" i="24"/>
  <c r="F81" i="24"/>
  <c r="E81" i="24"/>
  <c r="H80" i="24"/>
  <c r="G80" i="24"/>
  <c r="F80" i="24"/>
  <c r="E80" i="24"/>
  <c r="H79" i="24"/>
  <c r="G79" i="24"/>
  <c r="F79" i="24"/>
  <c r="E79" i="24"/>
  <c r="H78" i="24"/>
  <c r="G78" i="24"/>
  <c r="F78" i="24"/>
  <c r="E78" i="24"/>
  <c r="H77" i="24"/>
  <c r="G77" i="24"/>
  <c r="F77" i="24"/>
  <c r="E77" i="24"/>
  <c r="H76" i="24"/>
  <c r="G76" i="24"/>
  <c r="G181" i="24" s="1"/>
  <c r="F76" i="24"/>
  <c r="E76" i="24"/>
  <c r="E181" i="24" s="1"/>
  <c r="H75" i="24"/>
  <c r="G75" i="24"/>
  <c r="F75" i="24"/>
  <c r="E75" i="24"/>
  <c r="H74" i="24"/>
  <c r="G74" i="24"/>
  <c r="F74" i="24"/>
  <c r="E74" i="24"/>
  <c r="H73" i="24"/>
  <c r="G73" i="24"/>
  <c r="F73" i="24"/>
  <c r="E73" i="24"/>
  <c r="H72" i="24"/>
  <c r="G72" i="24"/>
  <c r="F72" i="24"/>
  <c r="E72" i="24"/>
  <c r="H71" i="24"/>
  <c r="G71" i="24"/>
  <c r="F71" i="24"/>
  <c r="E71" i="24"/>
  <c r="H70" i="24"/>
  <c r="G70" i="24"/>
  <c r="F70" i="24"/>
  <c r="E70" i="24"/>
  <c r="H69" i="24"/>
  <c r="G69" i="24"/>
  <c r="F69" i="24"/>
  <c r="E69" i="24"/>
  <c r="H68" i="24"/>
  <c r="G68" i="24"/>
  <c r="F68" i="24"/>
  <c r="E68" i="24"/>
  <c r="H67" i="24"/>
  <c r="G67" i="24"/>
  <c r="F67" i="24"/>
  <c r="E67" i="24"/>
  <c r="H66" i="24"/>
  <c r="G66" i="24"/>
  <c r="G183" i="24" s="1"/>
  <c r="F66" i="24"/>
  <c r="E66" i="24"/>
  <c r="H65" i="24"/>
  <c r="G65" i="24"/>
  <c r="F65" i="24"/>
  <c r="E65" i="24"/>
  <c r="H64" i="24"/>
  <c r="G64" i="24"/>
  <c r="F64" i="24"/>
  <c r="E64" i="24"/>
  <c r="H63" i="24"/>
  <c r="G63" i="24"/>
  <c r="F63" i="24"/>
  <c r="E63" i="24"/>
  <c r="H62" i="24"/>
  <c r="G62" i="24"/>
  <c r="F62" i="24"/>
  <c r="E62" i="24"/>
  <c r="H61" i="24"/>
  <c r="G61" i="24"/>
  <c r="F61" i="24"/>
  <c r="E61" i="24"/>
  <c r="H60" i="24"/>
  <c r="G60" i="24"/>
  <c r="F60" i="24"/>
  <c r="E60" i="24"/>
  <c r="H59" i="24"/>
  <c r="G59" i="24"/>
  <c r="F59" i="24"/>
  <c r="E59" i="24"/>
  <c r="H58" i="24"/>
  <c r="G58" i="24"/>
  <c r="F58" i="24"/>
  <c r="E58" i="24"/>
  <c r="H57" i="24"/>
  <c r="G57" i="24"/>
  <c r="F57" i="24"/>
  <c r="E57" i="24"/>
  <c r="H56" i="24"/>
  <c r="G56" i="24"/>
  <c r="F56" i="24"/>
  <c r="E56" i="24"/>
  <c r="H55" i="24"/>
  <c r="G55" i="24"/>
  <c r="F55" i="24"/>
  <c r="E55" i="24"/>
  <c r="H54" i="24"/>
  <c r="G54" i="24"/>
  <c r="F54" i="24"/>
  <c r="E54" i="24"/>
  <c r="H53" i="24"/>
  <c r="G53" i="24"/>
  <c r="F53" i="24"/>
  <c r="E53" i="24"/>
  <c r="H52" i="24"/>
  <c r="G52" i="24"/>
  <c r="F52" i="24"/>
  <c r="E52" i="24"/>
  <c r="H51" i="24"/>
  <c r="G51" i="24"/>
  <c r="F51" i="24"/>
  <c r="E51" i="24"/>
  <c r="H50" i="24"/>
  <c r="G50" i="24"/>
  <c r="F50" i="24"/>
  <c r="E50" i="24"/>
  <c r="H49" i="24"/>
  <c r="G49" i="24"/>
  <c r="F49" i="24"/>
  <c r="E49" i="24"/>
  <c r="H48" i="24"/>
  <c r="G48" i="24"/>
  <c r="G184" i="24" s="1"/>
  <c r="F48" i="24"/>
  <c r="E48" i="24"/>
  <c r="E184" i="24" s="1"/>
  <c r="H47" i="24"/>
  <c r="G47" i="24"/>
  <c r="F47" i="24"/>
  <c r="E47" i="24"/>
  <c r="H46" i="24"/>
  <c r="G46" i="24"/>
  <c r="F46" i="24"/>
  <c r="E46" i="24"/>
  <c r="H45" i="24"/>
  <c r="G45" i="24"/>
  <c r="F45" i="24"/>
  <c r="E45" i="24"/>
  <c r="H44" i="24"/>
  <c r="G44" i="24"/>
  <c r="F44" i="24"/>
  <c r="E44" i="24"/>
  <c r="H43" i="24"/>
  <c r="G43" i="24"/>
  <c r="G191" i="24" s="1"/>
  <c r="F43" i="24"/>
  <c r="E43" i="24"/>
  <c r="H42" i="24"/>
  <c r="G42" i="24"/>
  <c r="F42" i="24"/>
  <c r="E42" i="24"/>
  <c r="H41" i="24"/>
  <c r="G41" i="24"/>
  <c r="F41" i="24"/>
  <c r="E41" i="24"/>
  <c r="H40" i="24"/>
  <c r="G40" i="24"/>
  <c r="F40" i="24"/>
  <c r="E40" i="24"/>
  <c r="H39" i="24"/>
  <c r="G39" i="24"/>
  <c r="F39" i="24"/>
  <c r="E39" i="24"/>
  <c r="H38" i="24"/>
  <c r="G38" i="24"/>
  <c r="F38" i="24"/>
  <c r="E38" i="24"/>
  <c r="H37" i="24"/>
  <c r="G37" i="24"/>
  <c r="F37" i="24"/>
  <c r="E37" i="24"/>
  <c r="H36" i="24"/>
  <c r="G36" i="24"/>
  <c r="F36" i="24"/>
  <c r="E36" i="24"/>
  <c r="H35" i="24"/>
  <c r="G35" i="24"/>
  <c r="F35" i="24"/>
  <c r="E35" i="24"/>
  <c r="H34" i="24"/>
  <c r="G34" i="24"/>
  <c r="G174" i="24" s="1"/>
  <c r="F34" i="24"/>
  <c r="E34" i="24"/>
  <c r="E174" i="24" s="1"/>
  <c r="H33" i="24"/>
  <c r="G33" i="24"/>
  <c r="F33" i="24"/>
  <c r="E33" i="24"/>
  <c r="H32" i="24"/>
  <c r="G32" i="24"/>
  <c r="F32" i="24"/>
  <c r="E32" i="24"/>
  <c r="H31" i="24"/>
  <c r="G31" i="24"/>
  <c r="F31" i="24"/>
  <c r="E31" i="24"/>
  <c r="H30" i="24"/>
  <c r="G30" i="24"/>
  <c r="F30" i="24"/>
  <c r="E30" i="24"/>
  <c r="H29" i="24"/>
  <c r="G29" i="24"/>
  <c r="F29" i="24"/>
  <c r="E29" i="24"/>
  <c r="H28" i="24"/>
  <c r="G28" i="24"/>
  <c r="F28" i="24"/>
  <c r="E28" i="24"/>
  <c r="H27" i="24"/>
  <c r="H182" i="24" s="1"/>
  <c r="G27" i="24"/>
  <c r="G182" i="24" s="1"/>
  <c r="F27" i="24"/>
  <c r="E27" i="24"/>
  <c r="E182" i="24" s="1"/>
  <c r="H26" i="24"/>
  <c r="G26" i="24"/>
  <c r="F26" i="24"/>
  <c r="E26" i="24"/>
  <c r="H25" i="24"/>
  <c r="G25" i="24"/>
  <c r="G180" i="24" s="1"/>
  <c r="F25" i="24"/>
  <c r="E25" i="24"/>
  <c r="E180" i="24" s="1"/>
  <c r="H24" i="24"/>
  <c r="G24" i="24"/>
  <c r="F24" i="24"/>
  <c r="E24" i="24"/>
  <c r="H23" i="24"/>
  <c r="G23" i="24"/>
  <c r="G170" i="24" s="1"/>
  <c r="F23" i="24"/>
  <c r="E23" i="24"/>
  <c r="E170" i="24" s="1"/>
  <c r="H22" i="24"/>
  <c r="G22" i="24"/>
  <c r="F22" i="24"/>
  <c r="E22" i="24"/>
  <c r="H21" i="24"/>
  <c r="H177" i="24" s="1"/>
  <c r="G21" i="24"/>
  <c r="G177" i="24" s="1"/>
  <c r="F21" i="24"/>
  <c r="F177" i="24" s="1"/>
  <c r="E21" i="24"/>
  <c r="E177" i="24" s="1"/>
  <c r="H20" i="24"/>
  <c r="G20" i="24"/>
  <c r="G176" i="24" s="1"/>
  <c r="F20" i="24"/>
  <c r="E20" i="24"/>
  <c r="E176" i="24" s="1"/>
  <c r="H19" i="24"/>
  <c r="H175" i="24" s="1"/>
  <c r="G19" i="24"/>
  <c r="G175" i="24" s="1"/>
  <c r="F19" i="24"/>
  <c r="E19" i="24"/>
  <c r="H18" i="24"/>
  <c r="G18" i="24"/>
  <c r="F18" i="24"/>
  <c r="E18" i="24"/>
  <c r="H17" i="24"/>
  <c r="H195" i="24" s="1"/>
  <c r="G17" i="24"/>
  <c r="G195" i="24" s="1"/>
  <c r="F17" i="24"/>
  <c r="F195" i="24" s="1"/>
  <c r="E17" i="24"/>
  <c r="E195" i="24" s="1"/>
  <c r="H16" i="24"/>
  <c r="H197" i="24" s="1"/>
  <c r="G16" i="24"/>
  <c r="G197" i="24" s="1"/>
  <c r="F16" i="24"/>
  <c r="E16" i="24"/>
  <c r="E197" i="24" s="1"/>
  <c r="H15" i="24"/>
  <c r="G15" i="24"/>
  <c r="F15" i="24"/>
  <c r="E15" i="24"/>
  <c r="H14" i="24"/>
  <c r="G14" i="24"/>
  <c r="F14" i="24"/>
  <c r="E14" i="24"/>
  <c r="H13" i="24"/>
  <c r="G13" i="24"/>
  <c r="F13" i="24"/>
  <c r="E13" i="24"/>
  <c r="H12" i="24"/>
  <c r="G12" i="24"/>
  <c r="G172" i="24" s="1"/>
  <c r="F12" i="24"/>
  <c r="E12" i="24"/>
  <c r="H11" i="24"/>
  <c r="G11" i="24"/>
  <c r="G168" i="24" s="1"/>
  <c r="F11" i="24"/>
  <c r="E11" i="24"/>
  <c r="H10" i="24"/>
  <c r="G10" i="24"/>
  <c r="F10" i="24"/>
  <c r="E10" i="24"/>
  <c r="H9" i="24"/>
  <c r="G9" i="24"/>
  <c r="F9" i="24"/>
  <c r="E9" i="24"/>
  <c r="H8" i="24"/>
  <c r="H194" i="24" s="1"/>
  <c r="G8" i="24"/>
  <c r="G194" i="24" s="1"/>
  <c r="F8" i="24"/>
  <c r="E8" i="24"/>
  <c r="E194" i="24" s="1"/>
  <c r="H7" i="24"/>
  <c r="G7" i="24"/>
  <c r="F7" i="24"/>
  <c r="E7" i="24"/>
  <c r="H6" i="24"/>
  <c r="G6" i="24"/>
  <c r="G178" i="24" s="1"/>
  <c r="F6" i="24"/>
  <c r="E6" i="24"/>
  <c r="E178" i="24" s="1"/>
  <c r="H5" i="24"/>
  <c r="G5" i="24"/>
  <c r="F5" i="24"/>
  <c r="E5" i="24"/>
  <c r="H4" i="24"/>
  <c r="G4" i="24"/>
  <c r="G167" i="24" s="1"/>
  <c r="F4" i="24"/>
  <c r="E4" i="24"/>
  <c r="E167" i="24" s="1"/>
  <c r="H3" i="24"/>
  <c r="G3" i="24"/>
  <c r="F3" i="24"/>
  <c r="E3" i="24"/>
  <c r="H171" i="19"/>
  <c r="G171" i="19"/>
  <c r="F171" i="19"/>
  <c r="E171" i="19"/>
  <c r="H169" i="19"/>
  <c r="G169" i="19"/>
  <c r="F169" i="19"/>
  <c r="E169" i="19"/>
  <c r="H166" i="19"/>
  <c r="G166" i="19"/>
  <c r="F166" i="19"/>
  <c r="E166" i="19"/>
  <c r="H160" i="19"/>
  <c r="G160" i="19"/>
  <c r="F160" i="19"/>
  <c r="E160" i="19"/>
  <c r="H159" i="19"/>
  <c r="G159" i="19"/>
  <c r="F159" i="19"/>
  <c r="E159" i="19"/>
  <c r="H158" i="19"/>
  <c r="G158" i="19"/>
  <c r="F158" i="19"/>
  <c r="E158" i="19"/>
  <c r="H157" i="19"/>
  <c r="G157" i="19"/>
  <c r="F157" i="19"/>
  <c r="E157" i="19"/>
  <c r="H156" i="19"/>
  <c r="G156" i="19"/>
  <c r="F156" i="19"/>
  <c r="E156" i="19"/>
  <c r="H155" i="19"/>
  <c r="G155" i="19"/>
  <c r="F155" i="19"/>
  <c r="E155" i="19"/>
  <c r="H154" i="19"/>
  <c r="G154" i="19"/>
  <c r="F154" i="19"/>
  <c r="E154" i="19"/>
  <c r="H153" i="19"/>
  <c r="G153" i="19"/>
  <c r="F153" i="19"/>
  <c r="E153" i="19"/>
  <c r="H152" i="19"/>
  <c r="G152" i="19"/>
  <c r="F152" i="19"/>
  <c r="E152" i="19"/>
  <c r="H151" i="19"/>
  <c r="G151" i="19"/>
  <c r="F151" i="19"/>
  <c r="E151" i="19"/>
  <c r="H150" i="19"/>
  <c r="G150" i="19"/>
  <c r="F150" i="19"/>
  <c r="E150" i="19"/>
  <c r="H149" i="19"/>
  <c r="G149" i="19"/>
  <c r="F149" i="19"/>
  <c r="E149" i="19"/>
  <c r="H148" i="19"/>
  <c r="G148" i="19"/>
  <c r="F148" i="19"/>
  <c r="E148" i="19"/>
  <c r="H147" i="19"/>
  <c r="G147" i="19"/>
  <c r="F147" i="19"/>
  <c r="E147" i="19"/>
  <c r="H146" i="19"/>
  <c r="G146" i="19"/>
  <c r="F146" i="19"/>
  <c r="E146" i="19"/>
  <c r="H145" i="19"/>
  <c r="G145" i="19"/>
  <c r="F145" i="19"/>
  <c r="E145" i="19"/>
  <c r="H144" i="19"/>
  <c r="G144" i="19"/>
  <c r="F144" i="19"/>
  <c r="E144" i="19"/>
  <c r="H143" i="19"/>
  <c r="G143" i="19"/>
  <c r="F143" i="19"/>
  <c r="E143" i="19"/>
  <c r="H142" i="19"/>
  <c r="G142" i="19"/>
  <c r="F142" i="19"/>
  <c r="E142" i="19"/>
  <c r="H141" i="19"/>
  <c r="G141" i="19"/>
  <c r="F141" i="19"/>
  <c r="E141" i="19"/>
  <c r="H140" i="19"/>
  <c r="G140" i="19"/>
  <c r="F140" i="19"/>
  <c r="E140" i="19"/>
  <c r="H139" i="19"/>
  <c r="G139" i="19"/>
  <c r="F139" i="19"/>
  <c r="E139" i="19"/>
  <c r="H138" i="19"/>
  <c r="G138" i="19"/>
  <c r="F138" i="19"/>
  <c r="E138" i="19"/>
  <c r="H137" i="19"/>
  <c r="G137" i="19"/>
  <c r="F137" i="19"/>
  <c r="E137" i="19"/>
  <c r="H136" i="19"/>
  <c r="G136" i="19"/>
  <c r="F136" i="19"/>
  <c r="E136" i="19"/>
  <c r="H135" i="19"/>
  <c r="G135" i="19"/>
  <c r="F135" i="19"/>
  <c r="E135" i="19"/>
  <c r="H134" i="19"/>
  <c r="G134" i="19"/>
  <c r="F134" i="19"/>
  <c r="E134" i="19"/>
  <c r="H133" i="19"/>
  <c r="G133" i="19"/>
  <c r="F133" i="19"/>
  <c r="E133" i="19"/>
  <c r="H132" i="19"/>
  <c r="G132" i="19"/>
  <c r="F132" i="19"/>
  <c r="E132" i="19"/>
  <c r="H131" i="19"/>
  <c r="G131" i="19"/>
  <c r="F131" i="19"/>
  <c r="E131" i="19"/>
  <c r="H130" i="19"/>
  <c r="G130" i="19"/>
  <c r="F130" i="19"/>
  <c r="E130" i="19"/>
  <c r="H129" i="19"/>
  <c r="G129" i="19"/>
  <c r="F129" i="19"/>
  <c r="E129" i="19"/>
  <c r="H128" i="19"/>
  <c r="G128" i="19"/>
  <c r="F128" i="19"/>
  <c r="E128" i="19"/>
  <c r="H127" i="19"/>
  <c r="G127" i="19"/>
  <c r="F127" i="19"/>
  <c r="E127" i="19"/>
  <c r="H126" i="19"/>
  <c r="G126" i="19"/>
  <c r="F126" i="19"/>
  <c r="E126" i="19"/>
  <c r="H125" i="19"/>
  <c r="G125" i="19"/>
  <c r="F125" i="19"/>
  <c r="E125" i="19"/>
  <c r="H124" i="19"/>
  <c r="G124" i="19"/>
  <c r="F124" i="19"/>
  <c r="E124" i="19"/>
  <c r="H123" i="19"/>
  <c r="G123" i="19"/>
  <c r="F123" i="19"/>
  <c r="E123" i="19"/>
  <c r="H122" i="19"/>
  <c r="G122" i="19"/>
  <c r="F122" i="19"/>
  <c r="E122" i="19"/>
  <c r="H121" i="19"/>
  <c r="G121" i="19"/>
  <c r="F121" i="19"/>
  <c r="E121" i="19"/>
  <c r="H120" i="19"/>
  <c r="G120" i="19"/>
  <c r="F120" i="19"/>
  <c r="E120" i="19"/>
  <c r="H119" i="19"/>
  <c r="G119" i="19"/>
  <c r="F119" i="19"/>
  <c r="E119" i="19"/>
  <c r="H118" i="19"/>
  <c r="G118" i="19"/>
  <c r="F118" i="19"/>
  <c r="E118" i="19"/>
  <c r="H117" i="19"/>
  <c r="G117" i="19"/>
  <c r="F117" i="19"/>
  <c r="E117" i="19"/>
  <c r="H116" i="19"/>
  <c r="G116" i="19"/>
  <c r="F116" i="19"/>
  <c r="E116" i="19"/>
  <c r="H115" i="19"/>
  <c r="G115" i="19"/>
  <c r="F115" i="19"/>
  <c r="E115" i="19"/>
  <c r="H114" i="19"/>
  <c r="G114" i="19"/>
  <c r="F114" i="19"/>
  <c r="E114" i="19"/>
  <c r="H113" i="19"/>
  <c r="G113" i="19"/>
  <c r="F113" i="19"/>
  <c r="E113" i="19"/>
  <c r="H112" i="19"/>
  <c r="G112" i="19"/>
  <c r="F112" i="19"/>
  <c r="E112" i="19"/>
  <c r="H111" i="19"/>
  <c r="G111" i="19"/>
  <c r="F111" i="19"/>
  <c r="E111" i="19"/>
  <c r="H110" i="19"/>
  <c r="G110" i="19"/>
  <c r="F110" i="19"/>
  <c r="E110" i="19"/>
  <c r="H109" i="19"/>
  <c r="G109" i="19"/>
  <c r="F109" i="19"/>
  <c r="E109" i="19"/>
  <c r="H108" i="19"/>
  <c r="G108" i="19"/>
  <c r="F108" i="19"/>
  <c r="E108" i="19"/>
  <c r="H107" i="19"/>
  <c r="G107" i="19"/>
  <c r="F107" i="19"/>
  <c r="E107" i="19"/>
  <c r="H106" i="19"/>
  <c r="G106" i="19"/>
  <c r="F106" i="19"/>
  <c r="E106" i="19"/>
  <c r="H105" i="19"/>
  <c r="G105" i="19"/>
  <c r="F105" i="19"/>
  <c r="E105" i="19"/>
  <c r="H104" i="19"/>
  <c r="G104" i="19"/>
  <c r="F104" i="19"/>
  <c r="E104" i="19"/>
  <c r="H103" i="19"/>
  <c r="G103" i="19"/>
  <c r="F103" i="19"/>
  <c r="E103" i="19"/>
  <c r="H102" i="19"/>
  <c r="G102" i="19"/>
  <c r="F102" i="19"/>
  <c r="E102" i="19"/>
  <c r="H101" i="19"/>
  <c r="G101" i="19"/>
  <c r="F101" i="19"/>
  <c r="E101" i="19"/>
  <c r="H100" i="19"/>
  <c r="G100" i="19"/>
  <c r="F100" i="19"/>
  <c r="E100" i="19"/>
  <c r="H99" i="19"/>
  <c r="G99" i="19"/>
  <c r="F99" i="19"/>
  <c r="E99" i="19"/>
  <c r="H98" i="19"/>
  <c r="G98" i="19"/>
  <c r="F98" i="19"/>
  <c r="E98" i="19"/>
  <c r="H97" i="19"/>
  <c r="G97" i="19"/>
  <c r="F97" i="19"/>
  <c r="E97" i="19"/>
  <c r="H96" i="19"/>
  <c r="G96" i="19"/>
  <c r="F96" i="19"/>
  <c r="E96" i="19"/>
  <c r="H95" i="19"/>
  <c r="G95" i="19"/>
  <c r="F95" i="19"/>
  <c r="E95" i="19"/>
  <c r="H94" i="19"/>
  <c r="G94" i="19"/>
  <c r="F94" i="19"/>
  <c r="E94" i="19"/>
  <c r="H93" i="19"/>
  <c r="G93" i="19"/>
  <c r="F93" i="19"/>
  <c r="E93" i="19"/>
  <c r="H92" i="19"/>
  <c r="G92" i="19"/>
  <c r="F92" i="19"/>
  <c r="E92" i="19"/>
  <c r="H91" i="19"/>
  <c r="G91" i="19"/>
  <c r="F91" i="19"/>
  <c r="E91" i="19"/>
  <c r="H90" i="19"/>
  <c r="G90" i="19"/>
  <c r="F90" i="19"/>
  <c r="E90" i="19"/>
  <c r="H89" i="19"/>
  <c r="G89" i="19"/>
  <c r="F89" i="19"/>
  <c r="E89" i="19"/>
  <c r="H88" i="19"/>
  <c r="G88" i="19"/>
  <c r="F88" i="19"/>
  <c r="E88" i="19"/>
  <c r="H87" i="19"/>
  <c r="G87" i="19"/>
  <c r="F87" i="19"/>
  <c r="E87" i="19"/>
  <c r="H86" i="19"/>
  <c r="G86" i="19"/>
  <c r="F86" i="19"/>
  <c r="E86" i="19"/>
  <c r="H85" i="19"/>
  <c r="G85" i="19"/>
  <c r="F85" i="19"/>
  <c r="E85" i="19"/>
  <c r="H84" i="19"/>
  <c r="G84" i="19"/>
  <c r="F84" i="19"/>
  <c r="E84" i="19"/>
  <c r="H83" i="19"/>
  <c r="G83" i="19"/>
  <c r="F83" i="19"/>
  <c r="E83" i="19"/>
  <c r="H82" i="19"/>
  <c r="G82" i="19"/>
  <c r="F82" i="19"/>
  <c r="E82" i="19"/>
  <c r="H81" i="19"/>
  <c r="G81" i="19"/>
  <c r="F81" i="19"/>
  <c r="E81" i="19"/>
  <c r="H80" i="19"/>
  <c r="G80" i="19"/>
  <c r="F80" i="19"/>
  <c r="E80" i="19"/>
  <c r="H79" i="19"/>
  <c r="G79" i="19"/>
  <c r="F79" i="19"/>
  <c r="E79" i="19"/>
  <c r="H78" i="19"/>
  <c r="G78" i="19"/>
  <c r="F78" i="19"/>
  <c r="E78" i="19"/>
  <c r="H77" i="19"/>
  <c r="G77" i="19"/>
  <c r="F77" i="19"/>
  <c r="E77" i="19"/>
  <c r="H76" i="19"/>
  <c r="G76" i="19"/>
  <c r="F76" i="19"/>
  <c r="E76" i="19"/>
  <c r="H75" i="19"/>
  <c r="G75" i="19"/>
  <c r="F75" i="19"/>
  <c r="E75" i="19"/>
  <c r="H74" i="19"/>
  <c r="G74" i="19"/>
  <c r="F74" i="19"/>
  <c r="E74" i="19"/>
  <c r="H73" i="19"/>
  <c r="G73" i="19"/>
  <c r="F73" i="19"/>
  <c r="E73" i="19"/>
  <c r="H72" i="19"/>
  <c r="G72" i="19"/>
  <c r="F72" i="19"/>
  <c r="E72" i="19"/>
  <c r="H71" i="19"/>
  <c r="G71" i="19"/>
  <c r="F71" i="19"/>
  <c r="E71" i="19"/>
  <c r="H70" i="19"/>
  <c r="G70" i="19"/>
  <c r="F70" i="19"/>
  <c r="E70" i="19"/>
  <c r="H69" i="19"/>
  <c r="G69" i="19"/>
  <c r="G192" i="19" s="1"/>
  <c r="F69" i="19"/>
  <c r="E69" i="19"/>
  <c r="E192" i="19" s="1"/>
  <c r="H68" i="19"/>
  <c r="G68" i="19"/>
  <c r="F68" i="19"/>
  <c r="E68" i="19"/>
  <c r="H67" i="19"/>
  <c r="G67" i="19"/>
  <c r="F67" i="19"/>
  <c r="E67" i="19"/>
  <c r="H66" i="19"/>
  <c r="G66" i="19"/>
  <c r="F66" i="19"/>
  <c r="E66" i="19"/>
  <c r="H65" i="19"/>
  <c r="G65" i="19"/>
  <c r="F65" i="19"/>
  <c r="E65" i="19"/>
  <c r="H64" i="19"/>
  <c r="G64" i="19"/>
  <c r="F64" i="19"/>
  <c r="E64" i="19"/>
  <c r="H63" i="19"/>
  <c r="G63" i="19"/>
  <c r="F63" i="19"/>
  <c r="E63" i="19"/>
  <c r="H62" i="19"/>
  <c r="G62" i="19"/>
  <c r="F62" i="19"/>
  <c r="E62" i="19"/>
  <c r="H61" i="19"/>
  <c r="G61" i="19"/>
  <c r="F61" i="19"/>
  <c r="E61" i="19"/>
  <c r="H60" i="19"/>
  <c r="G60" i="19"/>
  <c r="F60" i="19"/>
  <c r="E60" i="19"/>
  <c r="H59" i="19"/>
  <c r="G59" i="19"/>
  <c r="F59" i="19"/>
  <c r="E59" i="19"/>
  <c r="H58" i="19"/>
  <c r="G58" i="19"/>
  <c r="F58" i="19"/>
  <c r="E58" i="19"/>
  <c r="H57" i="19"/>
  <c r="G57" i="19"/>
  <c r="F57" i="19"/>
  <c r="E57" i="19"/>
  <c r="H56" i="19"/>
  <c r="G56" i="19"/>
  <c r="F56" i="19"/>
  <c r="E56" i="19"/>
  <c r="H55" i="19"/>
  <c r="G55" i="19"/>
  <c r="F55" i="19"/>
  <c r="E55" i="19"/>
  <c r="H54" i="19"/>
  <c r="G54" i="19"/>
  <c r="F54" i="19"/>
  <c r="E54" i="19"/>
  <c r="H53" i="19"/>
  <c r="G53" i="19"/>
  <c r="F53" i="19"/>
  <c r="E53" i="19"/>
  <c r="H52" i="19"/>
  <c r="G52" i="19"/>
  <c r="F52" i="19"/>
  <c r="E52" i="19"/>
  <c r="H51" i="19"/>
  <c r="G51" i="19"/>
  <c r="F51" i="19"/>
  <c r="E51" i="19"/>
  <c r="H50" i="19"/>
  <c r="G50" i="19"/>
  <c r="F50" i="19"/>
  <c r="E50" i="19"/>
  <c r="H49" i="19"/>
  <c r="G49" i="19"/>
  <c r="F49" i="19"/>
  <c r="E49" i="19"/>
  <c r="H48" i="19"/>
  <c r="G48" i="19"/>
  <c r="F48" i="19"/>
  <c r="F184" i="19" s="1"/>
  <c r="N18" i="38" s="1"/>
  <c r="E48" i="19"/>
  <c r="H47" i="19"/>
  <c r="G47" i="19"/>
  <c r="F47" i="19"/>
  <c r="E47" i="19"/>
  <c r="H46" i="19"/>
  <c r="G46" i="19"/>
  <c r="F46" i="19"/>
  <c r="E46" i="19"/>
  <c r="H45" i="19"/>
  <c r="G45" i="19"/>
  <c r="F45" i="19"/>
  <c r="E45" i="19"/>
  <c r="H44" i="19"/>
  <c r="G44" i="19"/>
  <c r="F44" i="19"/>
  <c r="E44" i="19"/>
  <c r="H43" i="19"/>
  <c r="G43" i="19"/>
  <c r="G191" i="19" s="1"/>
  <c r="G193" i="19" s="1"/>
  <c r="F43" i="19"/>
  <c r="E43" i="19"/>
  <c r="H42" i="19"/>
  <c r="G42" i="19"/>
  <c r="F42" i="19"/>
  <c r="E42" i="19"/>
  <c r="H41" i="19"/>
  <c r="G41" i="19"/>
  <c r="F41" i="19"/>
  <c r="E41" i="19"/>
  <c r="H40" i="19"/>
  <c r="G40" i="19"/>
  <c r="F40" i="19"/>
  <c r="E40" i="19"/>
  <c r="H39" i="19"/>
  <c r="G39" i="19"/>
  <c r="F39" i="19"/>
  <c r="E39" i="19"/>
  <c r="H38" i="19"/>
  <c r="G38" i="19"/>
  <c r="F38" i="19"/>
  <c r="E38" i="19"/>
  <c r="H37" i="19"/>
  <c r="G37" i="19"/>
  <c r="G188" i="19" s="1"/>
  <c r="F37" i="19"/>
  <c r="E37" i="19"/>
  <c r="E188" i="19" s="1"/>
  <c r="H36" i="19"/>
  <c r="G36" i="19"/>
  <c r="F36" i="19"/>
  <c r="E36" i="19"/>
  <c r="H35" i="19"/>
  <c r="G35" i="19"/>
  <c r="F35" i="19"/>
  <c r="E35" i="19"/>
  <c r="H34" i="19"/>
  <c r="G34" i="19"/>
  <c r="G174" i="19" s="1"/>
  <c r="F34" i="19"/>
  <c r="F174" i="19" s="1"/>
  <c r="N8" i="38" s="1"/>
  <c r="E34" i="19"/>
  <c r="E174" i="19" s="1"/>
  <c r="H33" i="19"/>
  <c r="G33" i="19"/>
  <c r="F33" i="19"/>
  <c r="E33" i="19"/>
  <c r="H32" i="19"/>
  <c r="G32" i="19"/>
  <c r="F32" i="19"/>
  <c r="E32" i="19"/>
  <c r="H31" i="19"/>
  <c r="G31" i="19"/>
  <c r="F31" i="19"/>
  <c r="E31" i="19"/>
  <c r="H30" i="19"/>
  <c r="G30" i="19"/>
  <c r="F30" i="19"/>
  <c r="E30" i="19"/>
  <c r="H29" i="19"/>
  <c r="G29" i="19"/>
  <c r="F29" i="19"/>
  <c r="E29" i="19"/>
  <c r="H28" i="19"/>
  <c r="G28" i="19"/>
  <c r="F28" i="19"/>
  <c r="E28" i="19"/>
  <c r="H27" i="19"/>
  <c r="G27" i="19"/>
  <c r="G182" i="19" s="1"/>
  <c r="F27" i="19"/>
  <c r="E27" i="19"/>
  <c r="E182" i="19" s="1"/>
  <c r="H26" i="19"/>
  <c r="G26" i="19"/>
  <c r="F26" i="19"/>
  <c r="E26" i="19"/>
  <c r="H25" i="19"/>
  <c r="G25" i="19"/>
  <c r="G180" i="19" s="1"/>
  <c r="F25" i="19"/>
  <c r="E25" i="19"/>
  <c r="E180" i="19" s="1"/>
  <c r="H24" i="19"/>
  <c r="G24" i="19"/>
  <c r="F24" i="19"/>
  <c r="E24" i="19"/>
  <c r="H23" i="19"/>
  <c r="G23" i="19"/>
  <c r="G170" i="19" s="1"/>
  <c r="F23" i="19"/>
  <c r="F170" i="19" s="1"/>
  <c r="N5" i="38" s="1"/>
  <c r="E23" i="19"/>
  <c r="E170" i="19" s="1"/>
  <c r="H22" i="19"/>
  <c r="G22" i="19"/>
  <c r="F22" i="19"/>
  <c r="E22" i="19"/>
  <c r="H21" i="19"/>
  <c r="H177" i="19" s="1"/>
  <c r="G21" i="19"/>
  <c r="G177" i="19" s="1"/>
  <c r="F21" i="19"/>
  <c r="F177" i="19" s="1"/>
  <c r="N11" i="38" s="1"/>
  <c r="E21" i="19"/>
  <c r="E177" i="19" s="1"/>
  <c r="H20" i="19"/>
  <c r="G20" i="19"/>
  <c r="F20" i="19"/>
  <c r="E20" i="19"/>
  <c r="H19" i="19"/>
  <c r="G19" i="19"/>
  <c r="G175" i="19" s="1"/>
  <c r="F19" i="19"/>
  <c r="E19" i="19"/>
  <c r="H18" i="19"/>
  <c r="G18" i="19"/>
  <c r="F18" i="19"/>
  <c r="E18" i="19"/>
  <c r="H17" i="19"/>
  <c r="H195" i="19" s="1"/>
  <c r="G17" i="19"/>
  <c r="G195" i="19" s="1"/>
  <c r="F17" i="19"/>
  <c r="F195" i="19" s="1"/>
  <c r="N29" i="38" s="1"/>
  <c r="E17" i="19"/>
  <c r="E195" i="19" s="1"/>
  <c r="H16" i="19"/>
  <c r="G16" i="19"/>
  <c r="G197" i="19" s="1"/>
  <c r="F16" i="19"/>
  <c r="F197" i="19" s="1"/>
  <c r="N31" i="38" s="1"/>
  <c r="E16" i="19"/>
  <c r="E197" i="19" s="1"/>
  <c r="H15" i="19"/>
  <c r="G15" i="19"/>
  <c r="F15" i="19"/>
  <c r="E15" i="19"/>
  <c r="H14" i="19"/>
  <c r="G14" i="19"/>
  <c r="F14" i="19"/>
  <c r="E14" i="19"/>
  <c r="H13" i="19"/>
  <c r="G13" i="19"/>
  <c r="F13" i="19"/>
  <c r="E13" i="19"/>
  <c r="H12" i="19"/>
  <c r="G12" i="19"/>
  <c r="F12" i="19"/>
  <c r="E12" i="19"/>
  <c r="H11" i="19"/>
  <c r="G11" i="19"/>
  <c r="G168" i="19" s="1"/>
  <c r="F11" i="19"/>
  <c r="E11" i="19"/>
  <c r="H10" i="19"/>
  <c r="G10" i="19"/>
  <c r="F10" i="19"/>
  <c r="E10" i="19"/>
  <c r="H9" i="19"/>
  <c r="G9" i="19"/>
  <c r="G187" i="19" s="1"/>
  <c r="F9" i="19"/>
  <c r="E9" i="19"/>
  <c r="H8" i="19"/>
  <c r="H194" i="19" s="1"/>
  <c r="G8" i="19"/>
  <c r="G194" i="19" s="1"/>
  <c r="F8" i="19"/>
  <c r="F194" i="19" s="1"/>
  <c r="N28" i="38" s="1"/>
  <c r="E8" i="19"/>
  <c r="E194" i="19" s="1"/>
  <c r="H7" i="19"/>
  <c r="G7" i="19"/>
  <c r="G196" i="19" s="1"/>
  <c r="F7" i="19"/>
  <c r="E7" i="19"/>
  <c r="E196" i="19" s="1"/>
  <c r="H6" i="19"/>
  <c r="G6" i="19"/>
  <c r="G178" i="19" s="1"/>
  <c r="F6" i="19"/>
  <c r="E6" i="19"/>
  <c r="E178" i="19" s="1"/>
  <c r="H5" i="19"/>
  <c r="G5" i="19"/>
  <c r="G189" i="19" s="1"/>
  <c r="F5" i="19"/>
  <c r="E5" i="19"/>
  <c r="H4" i="19"/>
  <c r="G4" i="19"/>
  <c r="F4" i="19"/>
  <c r="E4" i="19"/>
  <c r="E167" i="19" s="1"/>
  <c r="H3" i="19"/>
  <c r="G3" i="19"/>
  <c r="F3" i="19"/>
  <c r="E3" i="19"/>
  <c r="E185" i="19" s="1"/>
  <c r="H171" i="14"/>
  <c r="G171" i="14"/>
  <c r="F171" i="14"/>
  <c r="E171" i="14"/>
  <c r="H169" i="14"/>
  <c r="G169" i="14"/>
  <c r="F169" i="14"/>
  <c r="E169" i="14"/>
  <c r="H166" i="14"/>
  <c r="G166" i="14"/>
  <c r="F166" i="14"/>
  <c r="E166" i="14"/>
  <c r="H160" i="14"/>
  <c r="G160" i="14"/>
  <c r="F160" i="14"/>
  <c r="E160" i="14"/>
  <c r="H159" i="14"/>
  <c r="G159" i="14"/>
  <c r="F159" i="14"/>
  <c r="E159" i="14"/>
  <c r="H158" i="14"/>
  <c r="G158" i="14"/>
  <c r="F158" i="14"/>
  <c r="E158" i="14"/>
  <c r="H157" i="14"/>
  <c r="G157" i="14"/>
  <c r="F157" i="14"/>
  <c r="E157" i="14"/>
  <c r="H156" i="14"/>
  <c r="G156" i="14"/>
  <c r="F156" i="14"/>
  <c r="E156" i="14"/>
  <c r="H155" i="14"/>
  <c r="G155" i="14"/>
  <c r="F155" i="14"/>
  <c r="E155" i="14"/>
  <c r="H154" i="14"/>
  <c r="G154" i="14"/>
  <c r="F154" i="14"/>
  <c r="E154" i="14"/>
  <c r="H153" i="14"/>
  <c r="G153" i="14"/>
  <c r="F153" i="14"/>
  <c r="E153" i="14"/>
  <c r="H152" i="14"/>
  <c r="G152" i="14"/>
  <c r="F152" i="14"/>
  <c r="E152" i="14"/>
  <c r="H151" i="14"/>
  <c r="G151" i="14"/>
  <c r="F151" i="14"/>
  <c r="E151" i="14"/>
  <c r="H150" i="14"/>
  <c r="G150" i="14"/>
  <c r="F150" i="14"/>
  <c r="E150" i="14"/>
  <c r="H149" i="14"/>
  <c r="G149" i="14"/>
  <c r="F149" i="14"/>
  <c r="E149" i="14"/>
  <c r="H148" i="14"/>
  <c r="G148" i="14"/>
  <c r="F148" i="14"/>
  <c r="E148" i="14"/>
  <c r="H147" i="14"/>
  <c r="G147" i="14"/>
  <c r="F147" i="14"/>
  <c r="E147" i="14"/>
  <c r="H146" i="14"/>
  <c r="G146" i="14"/>
  <c r="F146" i="14"/>
  <c r="E146" i="14"/>
  <c r="H145" i="14"/>
  <c r="G145" i="14"/>
  <c r="F145" i="14"/>
  <c r="E145" i="14"/>
  <c r="H144" i="14"/>
  <c r="G144" i="14"/>
  <c r="F144" i="14"/>
  <c r="E144" i="14"/>
  <c r="H143" i="14"/>
  <c r="G143" i="14"/>
  <c r="F143" i="14"/>
  <c r="E143" i="14"/>
  <c r="H142" i="14"/>
  <c r="G142" i="14"/>
  <c r="F142" i="14"/>
  <c r="E142" i="14"/>
  <c r="H141" i="14"/>
  <c r="G141" i="14"/>
  <c r="F141" i="14"/>
  <c r="E141" i="14"/>
  <c r="H140" i="14"/>
  <c r="G140" i="14"/>
  <c r="F140" i="14"/>
  <c r="E140" i="14"/>
  <c r="H139" i="14"/>
  <c r="G139" i="14"/>
  <c r="F139" i="14"/>
  <c r="E139" i="14"/>
  <c r="H138" i="14"/>
  <c r="G138" i="14"/>
  <c r="F138" i="14"/>
  <c r="E138" i="14"/>
  <c r="H137" i="14"/>
  <c r="G137" i="14"/>
  <c r="F137" i="14"/>
  <c r="E137" i="14"/>
  <c r="H136" i="14"/>
  <c r="G136" i="14"/>
  <c r="F136" i="14"/>
  <c r="E136" i="14"/>
  <c r="H135" i="14"/>
  <c r="G135" i="14"/>
  <c r="F135" i="14"/>
  <c r="E135" i="14"/>
  <c r="H134" i="14"/>
  <c r="G134" i="14"/>
  <c r="F134" i="14"/>
  <c r="E134" i="14"/>
  <c r="H133" i="14"/>
  <c r="G133" i="14"/>
  <c r="F133" i="14"/>
  <c r="E133" i="14"/>
  <c r="H132" i="14"/>
  <c r="G132" i="14"/>
  <c r="F132" i="14"/>
  <c r="E132" i="14"/>
  <c r="H131" i="14"/>
  <c r="G131" i="14"/>
  <c r="F131" i="14"/>
  <c r="E131" i="14"/>
  <c r="H130" i="14"/>
  <c r="G130" i="14"/>
  <c r="F130" i="14"/>
  <c r="E130" i="14"/>
  <c r="H129" i="14"/>
  <c r="G129" i="14"/>
  <c r="F129" i="14"/>
  <c r="E129" i="14"/>
  <c r="H128" i="14"/>
  <c r="G128" i="14"/>
  <c r="F128" i="14"/>
  <c r="E128" i="14"/>
  <c r="H127" i="14"/>
  <c r="G127" i="14"/>
  <c r="F127" i="14"/>
  <c r="E127" i="14"/>
  <c r="H126" i="14"/>
  <c r="G126" i="14"/>
  <c r="F126" i="14"/>
  <c r="E126" i="14"/>
  <c r="H125" i="14"/>
  <c r="G125" i="14"/>
  <c r="F125" i="14"/>
  <c r="E125" i="14"/>
  <c r="H124" i="14"/>
  <c r="G124" i="14"/>
  <c r="F124" i="14"/>
  <c r="E124" i="14"/>
  <c r="H123" i="14"/>
  <c r="G123" i="14"/>
  <c r="F123" i="14"/>
  <c r="E123" i="14"/>
  <c r="H122" i="14"/>
  <c r="G122" i="14"/>
  <c r="F122" i="14"/>
  <c r="E122" i="14"/>
  <c r="H121" i="14"/>
  <c r="G121" i="14"/>
  <c r="F121" i="14"/>
  <c r="E121" i="14"/>
  <c r="H120" i="14"/>
  <c r="G120" i="14"/>
  <c r="F120" i="14"/>
  <c r="E120" i="14"/>
  <c r="H119" i="14"/>
  <c r="G119" i="14"/>
  <c r="F119" i="14"/>
  <c r="E119" i="14"/>
  <c r="H118" i="14"/>
  <c r="G118" i="14"/>
  <c r="F118" i="14"/>
  <c r="E118" i="14"/>
  <c r="H117" i="14"/>
  <c r="G117" i="14"/>
  <c r="F117" i="14"/>
  <c r="E117" i="14"/>
  <c r="H116" i="14"/>
  <c r="G116" i="14"/>
  <c r="F116" i="14"/>
  <c r="E116" i="14"/>
  <c r="H115" i="14"/>
  <c r="G115" i="14"/>
  <c r="F115" i="14"/>
  <c r="E115" i="14"/>
  <c r="H114" i="14"/>
  <c r="G114" i="14"/>
  <c r="F114" i="14"/>
  <c r="E114" i="14"/>
  <c r="H113" i="14"/>
  <c r="G113" i="14"/>
  <c r="F113" i="14"/>
  <c r="E113" i="14"/>
  <c r="H112" i="14"/>
  <c r="G112" i="14"/>
  <c r="F112" i="14"/>
  <c r="E112" i="14"/>
  <c r="H111" i="14"/>
  <c r="G111" i="14"/>
  <c r="F111" i="14"/>
  <c r="E111" i="14"/>
  <c r="H110" i="14"/>
  <c r="G110" i="14"/>
  <c r="F110" i="14"/>
  <c r="E110" i="14"/>
  <c r="H109" i="14"/>
  <c r="G109" i="14"/>
  <c r="F109" i="14"/>
  <c r="E109" i="14"/>
  <c r="H108" i="14"/>
  <c r="G108" i="14"/>
  <c r="F108" i="14"/>
  <c r="E108" i="14"/>
  <c r="H107" i="14"/>
  <c r="G107" i="14"/>
  <c r="F107" i="14"/>
  <c r="E107" i="14"/>
  <c r="H106" i="14"/>
  <c r="G106" i="14"/>
  <c r="F106" i="14"/>
  <c r="E106" i="14"/>
  <c r="H105" i="14"/>
  <c r="G105" i="14"/>
  <c r="F105" i="14"/>
  <c r="E105" i="14"/>
  <c r="H104" i="14"/>
  <c r="G104" i="14"/>
  <c r="F104" i="14"/>
  <c r="E104" i="14"/>
  <c r="H103" i="14"/>
  <c r="G103" i="14"/>
  <c r="F103" i="14"/>
  <c r="E103" i="14"/>
  <c r="H102" i="14"/>
  <c r="G102" i="14"/>
  <c r="F102" i="14"/>
  <c r="E102" i="14"/>
  <c r="H101" i="14"/>
  <c r="G101" i="14"/>
  <c r="F101" i="14"/>
  <c r="E101" i="14"/>
  <c r="H100" i="14"/>
  <c r="G100" i="14"/>
  <c r="F100" i="14"/>
  <c r="E100" i="14"/>
  <c r="H99" i="14"/>
  <c r="G99" i="14"/>
  <c r="F99" i="14"/>
  <c r="E99" i="14"/>
  <c r="H98" i="14"/>
  <c r="G98" i="14"/>
  <c r="F98" i="14"/>
  <c r="E98" i="14"/>
  <c r="H97" i="14"/>
  <c r="G97" i="14"/>
  <c r="F97" i="14"/>
  <c r="E97" i="14"/>
  <c r="H96" i="14"/>
  <c r="G96" i="14"/>
  <c r="F96" i="14"/>
  <c r="E96" i="14"/>
  <c r="H95" i="14"/>
  <c r="G95" i="14"/>
  <c r="F95" i="14"/>
  <c r="E95" i="14"/>
  <c r="H94" i="14"/>
  <c r="G94" i="14"/>
  <c r="F94" i="14"/>
  <c r="E94" i="14"/>
  <c r="H93" i="14"/>
  <c r="G93" i="14"/>
  <c r="F93" i="14"/>
  <c r="E93" i="14"/>
  <c r="H92" i="14"/>
  <c r="G92" i="14"/>
  <c r="F92" i="14"/>
  <c r="E92" i="14"/>
  <c r="H91" i="14"/>
  <c r="G91" i="14"/>
  <c r="F91" i="14"/>
  <c r="E91" i="14"/>
  <c r="H90" i="14"/>
  <c r="G90" i="14"/>
  <c r="F90" i="14"/>
  <c r="E90" i="14"/>
  <c r="H89" i="14"/>
  <c r="G89" i="14"/>
  <c r="F89" i="14"/>
  <c r="E89" i="14"/>
  <c r="H88" i="14"/>
  <c r="G88" i="14"/>
  <c r="F88" i="14"/>
  <c r="E88" i="14"/>
  <c r="H87" i="14"/>
  <c r="G87" i="14"/>
  <c r="F87" i="14"/>
  <c r="E87" i="14"/>
  <c r="H86" i="14"/>
  <c r="G86" i="14"/>
  <c r="F86" i="14"/>
  <c r="E86" i="14"/>
  <c r="H85" i="14"/>
  <c r="G85" i="14"/>
  <c r="F85" i="14"/>
  <c r="E85" i="14"/>
  <c r="H84" i="14"/>
  <c r="G84" i="14"/>
  <c r="F84" i="14"/>
  <c r="E84" i="14"/>
  <c r="H83" i="14"/>
  <c r="G83" i="14"/>
  <c r="F83" i="14"/>
  <c r="E83" i="14"/>
  <c r="H82" i="14"/>
  <c r="G82" i="14"/>
  <c r="F82" i="14"/>
  <c r="E82" i="14"/>
  <c r="H81" i="14"/>
  <c r="G81" i="14"/>
  <c r="F81" i="14"/>
  <c r="E81" i="14"/>
  <c r="H80" i="14"/>
  <c r="G80" i="14"/>
  <c r="F80" i="14"/>
  <c r="E80" i="14"/>
  <c r="H79" i="14"/>
  <c r="G79" i="14"/>
  <c r="F79" i="14"/>
  <c r="E79" i="14"/>
  <c r="H78" i="14"/>
  <c r="G78" i="14"/>
  <c r="F78" i="14"/>
  <c r="E78" i="14"/>
  <c r="H77" i="14"/>
  <c r="G77" i="14"/>
  <c r="F77" i="14"/>
  <c r="E77" i="14"/>
  <c r="H76" i="14"/>
  <c r="G76" i="14"/>
  <c r="G181" i="14" s="1"/>
  <c r="F76" i="14"/>
  <c r="E76" i="14"/>
  <c r="H75" i="14"/>
  <c r="G75" i="14"/>
  <c r="F75" i="14"/>
  <c r="E75" i="14"/>
  <c r="H74" i="14"/>
  <c r="G74" i="14"/>
  <c r="F74" i="14"/>
  <c r="E74" i="14"/>
  <c r="H73" i="14"/>
  <c r="G73" i="14"/>
  <c r="F73" i="14"/>
  <c r="E73" i="14"/>
  <c r="H72" i="14"/>
  <c r="G72" i="14"/>
  <c r="F72" i="14"/>
  <c r="E72" i="14"/>
  <c r="H71" i="14"/>
  <c r="G71" i="14"/>
  <c r="F71" i="14"/>
  <c r="E71" i="14"/>
  <c r="H70" i="14"/>
  <c r="G70" i="14"/>
  <c r="F70" i="14"/>
  <c r="E70" i="14"/>
  <c r="H69" i="14"/>
  <c r="G69" i="14"/>
  <c r="F69" i="14"/>
  <c r="E69" i="14"/>
  <c r="H68" i="14"/>
  <c r="G68" i="14"/>
  <c r="F68" i="14"/>
  <c r="E68" i="14"/>
  <c r="H67" i="14"/>
  <c r="G67" i="14"/>
  <c r="F67" i="14"/>
  <c r="E67" i="14"/>
  <c r="H66" i="14"/>
  <c r="G66" i="14"/>
  <c r="G183" i="14" s="1"/>
  <c r="F66" i="14"/>
  <c r="E66" i="14"/>
  <c r="E183" i="14" s="1"/>
  <c r="H65" i="14"/>
  <c r="G65" i="14"/>
  <c r="F65" i="14"/>
  <c r="E65" i="14"/>
  <c r="H64" i="14"/>
  <c r="G64" i="14"/>
  <c r="F64" i="14"/>
  <c r="E64" i="14"/>
  <c r="H63" i="14"/>
  <c r="G63" i="14"/>
  <c r="F63" i="14"/>
  <c r="E63" i="14"/>
  <c r="H62" i="14"/>
  <c r="G62" i="14"/>
  <c r="F62" i="14"/>
  <c r="E62" i="14"/>
  <c r="H61" i="14"/>
  <c r="G61" i="14"/>
  <c r="F61" i="14"/>
  <c r="E61" i="14"/>
  <c r="H60" i="14"/>
  <c r="G60" i="14"/>
  <c r="F60" i="14"/>
  <c r="E60" i="14"/>
  <c r="H59" i="14"/>
  <c r="G59" i="14"/>
  <c r="F59" i="14"/>
  <c r="E59" i="14"/>
  <c r="H58" i="14"/>
  <c r="G58" i="14"/>
  <c r="F58" i="14"/>
  <c r="E58" i="14"/>
  <c r="H57" i="14"/>
  <c r="G57" i="14"/>
  <c r="F57" i="14"/>
  <c r="E57" i="14"/>
  <c r="H56" i="14"/>
  <c r="G56" i="14"/>
  <c r="F56" i="14"/>
  <c r="E56" i="14"/>
  <c r="H55" i="14"/>
  <c r="G55" i="14"/>
  <c r="F55" i="14"/>
  <c r="E55" i="14"/>
  <c r="H54" i="14"/>
  <c r="G54" i="14"/>
  <c r="F54" i="14"/>
  <c r="E54" i="14"/>
  <c r="H53" i="14"/>
  <c r="G53" i="14"/>
  <c r="F53" i="14"/>
  <c r="E53" i="14"/>
  <c r="H52" i="14"/>
  <c r="G52" i="14"/>
  <c r="F52" i="14"/>
  <c r="E52" i="14"/>
  <c r="H51" i="14"/>
  <c r="G51" i="14"/>
  <c r="F51" i="14"/>
  <c r="E51" i="14"/>
  <c r="H50" i="14"/>
  <c r="G50" i="14"/>
  <c r="F50" i="14"/>
  <c r="E50" i="14"/>
  <c r="H49" i="14"/>
  <c r="G49" i="14"/>
  <c r="F49" i="14"/>
  <c r="E49" i="14"/>
  <c r="H48" i="14"/>
  <c r="G48" i="14"/>
  <c r="G184" i="14" s="1"/>
  <c r="F48" i="14"/>
  <c r="E48" i="14"/>
  <c r="H47" i="14"/>
  <c r="G47" i="14"/>
  <c r="F47" i="14"/>
  <c r="E47" i="14"/>
  <c r="H46" i="14"/>
  <c r="G46" i="14"/>
  <c r="F46" i="14"/>
  <c r="E46" i="14"/>
  <c r="H45" i="14"/>
  <c r="G45" i="14"/>
  <c r="F45" i="14"/>
  <c r="E45" i="14"/>
  <c r="H44" i="14"/>
  <c r="G44" i="14"/>
  <c r="F44" i="14"/>
  <c r="E44" i="14"/>
  <c r="H43" i="14"/>
  <c r="G43" i="14"/>
  <c r="F43" i="14"/>
  <c r="E43" i="14"/>
  <c r="H42" i="14"/>
  <c r="G42" i="14"/>
  <c r="F42" i="14"/>
  <c r="E42" i="14"/>
  <c r="H41" i="14"/>
  <c r="G41" i="14"/>
  <c r="F41" i="14"/>
  <c r="E41" i="14"/>
  <c r="H40" i="14"/>
  <c r="G40" i="14"/>
  <c r="F40" i="14"/>
  <c r="E40" i="14"/>
  <c r="H39" i="14"/>
  <c r="G39" i="14"/>
  <c r="F39" i="14"/>
  <c r="E39" i="14"/>
  <c r="H38" i="14"/>
  <c r="G38" i="14"/>
  <c r="F38" i="14"/>
  <c r="E38" i="14"/>
  <c r="H37" i="14"/>
  <c r="G37" i="14"/>
  <c r="F37" i="14"/>
  <c r="E37" i="14"/>
  <c r="H36" i="14"/>
  <c r="G36" i="14"/>
  <c r="F36" i="14"/>
  <c r="E36" i="14"/>
  <c r="H35" i="14"/>
  <c r="G35" i="14"/>
  <c r="F35" i="14"/>
  <c r="E35" i="14"/>
  <c r="H34" i="14"/>
  <c r="G34" i="14"/>
  <c r="G174" i="14" s="1"/>
  <c r="F34" i="14"/>
  <c r="E34" i="14"/>
  <c r="E174" i="14" s="1"/>
  <c r="H33" i="14"/>
  <c r="G33" i="14"/>
  <c r="F33" i="14"/>
  <c r="E33" i="14"/>
  <c r="H32" i="14"/>
  <c r="G32" i="14"/>
  <c r="F32" i="14"/>
  <c r="E32" i="14"/>
  <c r="H31" i="14"/>
  <c r="G31" i="14"/>
  <c r="F31" i="14"/>
  <c r="E31" i="14"/>
  <c r="H30" i="14"/>
  <c r="G30" i="14"/>
  <c r="F30" i="14"/>
  <c r="E30" i="14"/>
  <c r="H29" i="14"/>
  <c r="G29" i="14"/>
  <c r="F29" i="14"/>
  <c r="E29" i="14"/>
  <c r="H28" i="14"/>
  <c r="G28" i="14"/>
  <c r="F28" i="14"/>
  <c r="E28" i="14"/>
  <c r="H27" i="14"/>
  <c r="H182" i="14" s="1"/>
  <c r="G27" i="14"/>
  <c r="F27" i="14"/>
  <c r="E27" i="14"/>
  <c r="H26" i="14"/>
  <c r="G26" i="14"/>
  <c r="F26" i="14"/>
  <c r="E26" i="14"/>
  <c r="H25" i="14"/>
  <c r="H180" i="14" s="1"/>
  <c r="G25" i="14"/>
  <c r="F25" i="14"/>
  <c r="E25" i="14"/>
  <c r="H24" i="14"/>
  <c r="G24" i="14"/>
  <c r="F24" i="14"/>
  <c r="E24" i="14"/>
  <c r="H23" i="14"/>
  <c r="G23" i="14"/>
  <c r="G170" i="14" s="1"/>
  <c r="F23" i="14"/>
  <c r="E23" i="14"/>
  <c r="H22" i="14"/>
  <c r="G22" i="14"/>
  <c r="F22" i="14"/>
  <c r="E22" i="14"/>
  <c r="H21" i="14"/>
  <c r="H177" i="14" s="1"/>
  <c r="G21" i="14"/>
  <c r="G177" i="14" s="1"/>
  <c r="F21" i="14"/>
  <c r="F177" i="14" s="1"/>
  <c r="E21" i="14"/>
  <c r="E177" i="14" s="1"/>
  <c r="H20" i="14"/>
  <c r="G20" i="14"/>
  <c r="G176" i="14" s="1"/>
  <c r="F20" i="14"/>
  <c r="E20" i="14"/>
  <c r="H19" i="14"/>
  <c r="H175" i="14" s="1"/>
  <c r="G19" i="14"/>
  <c r="F19" i="14"/>
  <c r="E19" i="14"/>
  <c r="H18" i="14"/>
  <c r="G18" i="14"/>
  <c r="F18" i="14"/>
  <c r="E18" i="14"/>
  <c r="H17" i="14"/>
  <c r="H195" i="14" s="1"/>
  <c r="G17" i="14"/>
  <c r="G195" i="14" s="1"/>
  <c r="F17" i="14"/>
  <c r="F195" i="14" s="1"/>
  <c r="E17" i="14"/>
  <c r="E195" i="14" s="1"/>
  <c r="H16" i="14"/>
  <c r="G16" i="14"/>
  <c r="G197" i="14" s="1"/>
  <c r="F16" i="14"/>
  <c r="E16" i="14"/>
  <c r="H15" i="14"/>
  <c r="G15" i="14"/>
  <c r="F15" i="14"/>
  <c r="E15" i="14"/>
  <c r="H14" i="14"/>
  <c r="G14" i="14"/>
  <c r="F14" i="14"/>
  <c r="E14" i="14"/>
  <c r="H13" i="14"/>
  <c r="G13" i="14"/>
  <c r="F13" i="14"/>
  <c r="E13" i="14"/>
  <c r="H12" i="14"/>
  <c r="G12" i="14"/>
  <c r="G172" i="14" s="1"/>
  <c r="F12" i="14"/>
  <c r="E12" i="14"/>
  <c r="H11" i="14"/>
  <c r="G11" i="14"/>
  <c r="F11" i="14"/>
  <c r="E11" i="14"/>
  <c r="H10" i="14"/>
  <c r="G10" i="14"/>
  <c r="F10" i="14"/>
  <c r="E10" i="14"/>
  <c r="H9" i="14"/>
  <c r="G9" i="14"/>
  <c r="F9" i="14"/>
  <c r="E9" i="14"/>
  <c r="H8" i="14"/>
  <c r="G8" i="14"/>
  <c r="G194" i="14" s="1"/>
  <c r="F8" i="14"/>
  <c r="E8" i="14"/>
  <c r="E194" i="14" s="1"/>
  <c r="H7" i="14"/>
  <c r="G7" i="14"/>
  <c r="F7" i="14"/>
  <c r="E7" i="14"/>
  <c r="H6" i="14"/>
  <c r="G6" i="14"/>
  <c r="G178" i="14" s="1"/>
  <c r="F6" i="14"/>
  <c r="E6" i="14"/>
  <c r="E178" i="14" s="1"/>
  <c r="H5" i="14"/>
  <c r="G5" i="14"/>
  <c r="F5" i="14"/>
  <c r="E5" i="14"/>
  <c r="H4" i="14"/>
  <c r="G4" i="14"/>
  <c r="G167" i="14" s="1"/>
  <c r="F4" i="14"/>
  <c r="E4" i="14"/>
  <c r="H3" i="14"/>
  <c r="G3" i="14"/>
  <c r="F3" i="14"/>
  <c r="E3" i="14"/>
  <c r="H171" i="47"/>
  <c r="G171" i="47"/>
  <c r="F171" i="47"/>
  <c r="E171" i="47"/>
  <c r="H169" i="47"/>
  <c r="G169" i="47"/>
  <c r="F169" i="47"/>
  <c r="E169" i="47"/>
  <c r="H166" i="47"/>
  <c r="G166" i="47"/>
  <c r="F166" i="47"/>
  <c r="E166" i="47"/>
  <c r="H160" i="47"/>
  <c r="G160" i="47"/>
  <c r="F160" i="47"/>
  <c r="E160" i="47"/>
  <c r="H159" i="47"/>
  <c r="G159" i="47"/>
  <c r="F159" i="47"/>
  <c r="E159" i="47"/>
  <c r="H158" i="47"/>
  <c r="G158" i="47"/>
  <c r="F158" i="47"/>
  <c r="E158" i="47"/>
  <c r="H157" i="47"/>
  <c r="G157" i="47"/>
  <c r="F157" i="47"/>
  <c r="E157" i="47"/>
  <c r="H156" i="47"/>
  <c r="G156" i="47"/>
  <c r="F156" i="47"/>
  <c r="E156" i="47"/>
  <c r="H155" i="47"/>
  <c r="G155" i="47"/>
  <c r="F155" i="47"/>
  <c r="E155" i="47"/>
  <c r="H154" i="47"/>
  <c r="G154" i="47"/>
  <c r="F154" i="47"/>
  <c r="E154" i="47"/>
  <c r="H153" i="47"/>
  <c r="G153" i="47"/>
  <c r="F153" i="47"/>
  <c r="E153" i="47"/>
  <c r="H152" i="47"/>
  <c r="G152" i="47"/>
  <c r="F152" i="47"/>
  <c r="E152" i="47"/>
  <c r="H151" i="47"/>
  <c r="G151" i="47"/>
  <c r="F151" i="47"/>
  <c r="E151" i="47"/>
  <c r="H150" i="47"/>
  <c r="G150" i="47"/>
  <c r="F150" i="47"/>
  <c r="E150" i="47"/>
  <c r="H149" i="47"/>
  <c r="G149" i="47"/>
  <c r="F149" i="47"/>
  <c r="E149" i="47"/>
  <c r="H148" i="47"/>
  <c r="G148" i="47"/>
  <c r="F148" i="47"/>
  <c r="E148" i="47"/>
  <c r="H147" i="47"/>
  <c r="G147" i="47"/>
  <c r="F147" i="47"/>
  <c r="E147" i="47"/>
  <c r="H146" i="47"/>
  <c r="G146" i="47"/>
  <c r="F146" i="47"/>
  <c r="E146" i="47"/>
  <c r="H145" i="47"/>
  <c r="G145" i="47"/>
  <c r="F145" i="47"/>
  <c r="E145" i="47"/>
  <c r="H144" i="47"/>
  <c r="G144" i="47"/>
  <c r="F144" i="47"/>
  <c r="E144" i="47"/>
  <c r="H143" i="47"/>
  <c r="G143" i="47"/>
  <c r="F143" i="47"/>
  <c r="E143" i="47"/>
  <c r="H142" i="47"/>
  <c r="G142" i="47"/>
  <c r="F142" i="47"/>
  <c r="E142" i="47"/>
  <c r="H141" i="47"/>
  <c r="G141" i="47"/>
  <c r="F141" i="47"/>
  <c r="E141" i="47"/>
  <c r="H140" i="47"/>
  <c r="G140" i="47"/>
  <c r="F140" i="47"/>
  <c r="E140" i="47"/>
  <c r="H139" i="47"/>
  <c r="G139" i="47"/>
  <c r="F139" i="47"/>
  <c r="E139" i="47"/>
  <c r="H138" i="47"/>
  <c r="G138" i="47"/>
  <c r="F138" i="47"/>
  <c r="E138" i="47"/>
  <c r="H137" i="47"/>
  <c r="G137" i="47"/>
  <c r="F137" i="47"/>
  <c r="E137" i="47"/>
  <c r="H136" i="47"/>
  <c r="G136" i="47"/>
  <c r="F136" i="47"/>
  <c r="E136" i="47"/>
  <c r="H135" i="47"/>
  <c r="G135" i="47"/>
  <c r="F135" i="47"/>
  <c r="E135" i="47"/>
  <c r="H134" i="47"/>
  <c r="G134" i="47"/>
  <c r="F134" i="47"/>
  <c r="E134" i="47"/>
  <c r="H133" i="47"/>
  <c r="G133" i="47"/>
  <c r="F133" i="47"/>
  <c r="E133" i="47"/>
  <c r="H132" i="47"/>
  <c r="G132" i="47"/>
  <c r="F132" i="47"/>
  <c r="E132" i="47"/>
  <c r="H131" i="47"/>
  <c r="G131" i="47"/>
  <c r="F131" i="47"/>
  <c r="E131" i="47"/>
  <c r="H130" i="47"/>
  <c r="G130" i="47"/>
  <c r="F130" i="47"/>
  <c r="E130" i="47"/>
  <c r="H129" i="47"/>
  <c r="G129" i="47"/>
  <c r="F129" i="47"/>
  <c r="E129" i="47"/>
  <c r="H128" i="47"/>
  <c r="G128" i="47"/>
  <c r="F128" i="47"/>
  <c r="E128" i="47"/>
  <c r="H127" i="47"/>
  <c r="G127" i="47"/>
  <c r="F127" i="47"/>
  <c r="E127" i="47"/>
  <c r="H126" i="47"/>
  <c r="G126" i="47"/>
  <c r="F126" i="47"/>
  <c r="E126" i="47"/>
  <c r="H125" i="47"/>
  <c r="G125" i="47"/>
  <c r="F125" i="47"/>
  <c r="E125" i="47"/>
  <c r="H124" i="47"/>
  <c r="G124" i="47"/>
  <c r="F124" i="47"/>
  <c r="E124" i="47"/>
  <c r="H123" i="47"/>
  <c r="G123" i="47"/>
  <c r="F123" i="47"/>
  <c r="E123" i="47"/>
  <c r="H122" i="47"/>
  <c r="G122" i="47"/>
  <c r="F122" i="47"/>
  <c r="E122" i="47"/>
  <c r="H121" i="47"/>
  <c r="G121" i="47"/>
  <c r="F121" i="47"/>
  <c r="E121" i="47"/>
  <c r="H120" i="47"/>
  <c r="G120" i="47"/>
  <c r="F120" i="47"/>
  <c r="E120" i="47"/>
  <c r="H119" i="47"/>
  <c r="G119" i="47"/>
  <c r="F119" i="47"/>
  <c r="E119" i="47"/>
  <c r="H118" i="47"/>
  <c r="G118" i="47"/>
  <c r="F118" i="47"/>
  <c r="E118" i="47"/>
  <c r="H117" i="47"/>
  <c r="G117" i="47"/>
  <c r="F117" i="47"/>
  <c r="E117" i="47"/>
  <c r="H116" i="47"/>
  <c r="G116" i="47"/>
  <c r="F116" i="47"/>
  <c r="E116" i="47"/>
  <c r="H115" i="47"/>
  <c r="G115" i="47"/>
  <c r="F115" i="47"/>
  <c r="E115" i="47"/>
  <c r="H114" i="47"/>
  <c r="G114" i="47"/>
  <c r="F114" i="47"/>
  <c r="E114" i="47"/>
  <c r="H113" i="47"/>
  <c r="G113" i="47"/>
  <c r="F113" i="47"/>
  <c r="E113" i="47"/>
  <c r="H112" i="47"/>
  <c r="G112" i="47"/>
  <c r="F112" i="47"/>
  <c r="E112" i="47"/>
  <c r="H111" i="47"/>
  <c r="G111" i="47"/>
  <c r="F111" i="47"/>
  <c r="E111" i="47"/>
  <c r="H110" i="47"/>
  <c r="G110" i="47"/>
  <c r="F110" i="47"/>
  <c r="E110" i="47"/>
  <c r="H109" i="47"/>
  <c r="G109" i="47"/>
  <c r="F109" i="47"/>
  <c r="E109" i="47"/>
  <c r="H108" i="47"/>
  <c r="G108" i="47"/>
  <c r="F108" i="47"/>
  <c r="E108" i="47"/>
  <c r="H107" i="47"/>
  <c r="G107" i="47"/>
  <c r="F107" i="47"/>
  <c r="E107" i="47"/>
  <c r="H106" i="47"/>
  <c r="G106" i="47"/>
  <c r="F106" i="47"/>
  <c r="E106" i="47"/>
  <c r="H105" i="47"/>
  <c r="G105" i="47"/>
  <c r="F105" i="47"/>
  <c r="E105" i="47"/>
  <c r="H104" i="47"/>
  <c r="G104" i="47"/>
  <c r="F104" i="47"/>
  <c r="E104" i="47"/>
  <c r="H103" i="47"/>
  <c r="G103" i="47"/>
  <c r="F103" i="47"/>
  <c r="E103" i="47"/>
  <c r="H102" i="47"/>
  <c r="G102" i="47"/>
  <c r="F102" i="47"/>
  <c r="E102" i="47"/>
  <c r="H101" i="47"/>
  <c r="G101" i="47"/>
  <c r="F101" i="47"/>
  <c r="E101" i="47"/>
  <c r="H100" i="47"/>
  <c r="G100" i="47"/>
  <c r="F100" i="47"/>
  <c r="E100" i="47"/>
  <c r="H99" i="47"/>
  <c r="G99" i="47"/>
  <c r="F99" i="47"/>
  <c r="E99" i="47"/>
  <c r="H98" i="47"/>
  <c r="G98" i="47"/>
  <c r="F98" i="47"/>
  <c r="E98" i="47"/>
  <c r="H97" i="47"/>
  <c r="G97" i="47"/>
  <c r="F97" i="47"/>
  <c r="E97" i="47"/>
  <c r="H96" i="47"/>
  <c r="G96" i="47"/>
  <c r="F96" i="47"/>
  <c r="E96" i="47"/>
  <c r="H95" i="47"/>
  <c r="G95" i="47"/>
  <c r="F95" i="47"/>
  <c r="E95" i="47"/>
  <c r="H94" i="47"/>
  <c r="G94" i="47"/>
  <c r="F94" i="47"/>
  <c r="E94" i="47"/>
  <c r="H93" i="47"/>
  <c r="G93" i="47"/>
  <c r="F93" i="47"/>
  <c r="E93" i="47"/>
  <c r="H92" i="47"/>
  <c r="G92" i="47"/>
  <c r="F92" i="47"/>
  <c r="E92" i="47"/>
  <c r="H91" i="47"/>
  <c r="G91" i="47"/>
  <c r="F91" i="47"/>
  <c r="E91" i="47"/>
  <c r="H90" i="47"/>
  <c r="G90" i="47"/>
  <c r="F90" i="47"/>
  <c r="E90" i="47"/>
  <c r="H89" i="47"/>
  <c r="G89" i="47"/>
  <c r="F89" i="47"/>
  <c r="E89" i="47"/>
  <c r="H88" i="47"/>
  <c r="G88" i="47"/>
  <c r="F88" i="47"/>
  <c r="E88" i="47"/>
  <c r="H87" i="47"/>
  <c r="G87" i="47"/>
  <c r="F87" i="47"/>
  <c r="E87" i="47"/>
  <c r="H86" i="47"/>
  <c r="G86" i="47"/>
  <c r="F86" i="47"/>
  <c r="E86" i="47"/>
  <c r="H85" i="47"/>
  <c r="G85" i="47"/>
  <c r="F85" i="47"/>
  <c r="E85" i="47"/>
  <c r="H84" i="47"/>
  <c r="G84" i="47"/>
  <c r="F84" i="47"/>
  <c r="E84" i="47"/>
  <c r="H83" i="47"/>
  <c r="G83" i="47"/>
  <c r="F83" i="47"/>
  <c r="E83" i="47"/>
  <c r="H82" i="47"/>
  <c r="G82" i="47"/>
  <c r="F82" i="47"/>
  <c r="E82" i="47"/>
  <c r="H81" i="47"/>
  <c r="G81" i="47"/>
  <c r="F81" i="47"/>
  <c r="E81" i="47"/>
  <c r="H80" i="47"/>
  <c r="G80" i="47"/>
  <c r="F80" i="47"/>
  <c r="E80" i="47"/>
  <c r="H79" i="47"/>
  <c r="G79" i="47"/>
  <c r="F79" i="47"/>
  <c r="E79" i="47"/>
  <c r="H78" i="47"/>
  <c r="G78" i="47"/>
  <c r="F78" i="47"/>
  <c r="E78" i="47"/>
  <c r="H77" i="47"/>
  <c r="G77" i="47"/>
  <c r="F77" i="47"/>
  <c r="E77" i="47"/>
  <c r="H76" i="47"/>
  <c r="G76" i="47"/>
  <c r="F76" i="47"/>
  <c r="E76" i="47"/>
  <c r="H75" i="47"/>
  <c r="G75" i="47"/>
  <c r="F75" i="47"/>
  <c r="E75" i="47"/>
  <c r="H74" i="47"/>
  <c r="G74" i="47"/>
  <c r="F74" i="47"/>
  <c r="E74" i="47"/>
  <c r="H73" i="47"/>
  <c r="G73" i="47"/>
  <c r="F73" i="47"/>
  <c r="E73" i="47"/>
  <c r="H72" i="47"/>
  <c r="G72" i="47"/>
  <c r="F72" i="47"/>
  <c r="E72" i="47"/>
  <c r="H71" i="47"/>
  <c r="G71" i="47"/>
  <c r="F71" i="47"/>
  <c r="E71" i="47"/>
  <c r="H70" i="47"/>
  <c r="G70" i="47"/>
  <c r="F70" i="47"/>
  <c r="E70" i="47"/>
  <c r="H69" i="47"/>
  <c r="G69" i="47"/>
  <c r="G192" i="47" s="1"/>
  <c r="F69" i="47"/>
  <c r="E69" i="47"/>
  <c r="E192" i="47" s="1"/>
  <c r="H68" i="47"/>
  <c r="G68" i="47"/>
  <c r="F68" i="47"/>
  <c r="E68" i="47"/>
  <c r="H67" i="47"/>
  <c r="G67" i="47"/>
  <c r="F67" i="47"/>
  <c r="E67" i="47"/>
  <c r="H66" i="47"/>
  <c r="G66" i="47"/>
  <c r="F66" i="47"/>
  <c r="E66" i="47"/>
  <c r="H65" i="47"/>
  <c r="G65" i="47"/>
  <c r="F65" i="47"/>
  <c r="E65" i="47"/>
  <c r="H64" i="47"/>
  <c r="G64" i="47"/>
  <c r="F64" i="47"/>
  <c r="E64" i="47"/>
  <c r="H63" i="47"/>
  <c r="G63" i="47"/>
  <c r="F63" i="47"/>
  <c r="E63" i="47"/>
  <c r="H62" i="47"/>
  <c r="G62" i="47"/>
  <c r="F62" i="47"/>
  <c r="E62" i="47"/>
  <c r="H61" i="47"/>
  <c r="G61" i="47"/>
  <c r="F61" i="47"/>
  <c r="E61" i="47"/>
  <c r="H60" i="47"/>
  <c r="G60" i="47"/>
  <c r="F60" i="47"/>
  <c r="E60" i="47"/>
  <c r="H59" i="47"/>
  <c r="G59" i="47"/>
  <c r="F59" i="47"/>
  <c r="E59" i="47"/>
  <c r="H58" i="47"/>
  <c r="G58" i="47"/>
  <c r="F58" i="47"/>
  <c r="E58" i="47"/>
  <c r="H57" i="47"/>
  <c r="G57" i="47"/>
  <c r="F57" i="47"/>
  <c r="E57" i="47"/>
  <c r="H56" i="47"/>
  <c r="G56" i="47"/>
  <c r="F56" i="47"/>
  <c r="E56" i="47"/>
  <c r="H55" i="47"/>
  <c r="G55" i="47"/>
  <c r="F55" i="47"/>
  <c r="E55" i="47"/>
  <c r="H54" i="47"/>
  <c r="G54" i="47"/>
  <c r="F54" i="47"/>
  <c r="E54" i="47"/>
  <c r="H53" i="47"/>
  <c r="G53" i="47"/>
  <c r="F53" i="47"/>
  <c r="E53" i="47"/>
  <c r="H52" i="47"/>
  <c r="G52" i="47"/>
  <c r="F52" i="47"/>
  <c r="E52" i="47"/>
  <c r="H51" i="47"/>
  <c r="G51" i="47"/>
  <c r="F51" i="47"/>
  <c r="E51" i="47"/>
  <c r="H50" i="47"/>
  <c r="G50" i="47"/>
  <c r="F50" i="47"/>
  <c r="E50" i="47"/>
  <c r="H49" i="47"/>
  <c r="G49" i="47"/>
  <c r="F49" i="47"/>
  <c r="E49" i="47"/>
  <c r="H48" i="47"/>
  <c r="G48" i="47"/>
  <c r="F48" i="47"/>
  <c r="E48" i="47"/>
  <c r="H47" i="47"/>
  <c r="G47" i="47"/>
  <c r="F47" i="47"/>
  <c r="E47" i="47"/>
  <c r="H46" i="47"/>
  <c r="G46" i="47"/>
  <c r="F46" i="47"/>
  <c r="E46" i="47"/>
  <c r="H45" i="47"/>
  <c r="G45" i="47"/>
  <c r="F45" i="47"/>
  <c r="E45" i="47"/>
  <c r="H44" i="47"/>
  <c r="G44" i="47"/>
  <c r="F44" i="47"/>
  <c r="E44" i="47"/>
  <c r="H43" i="47"/>
  <c r="G43" i="47"/>
  <c r="G191" i="47" s="1"/>
  <c r="F43" i="47"/>
  <c r="E43" i="47"/>
  <c r="H42" i="47"/>
  <c r="G42" i="47"/>
  <c r="F42" i="47"/>
  <c r="E42" i="47"/>
  <c r="H41" i="47"/>
  <c r="G41" i="47"/>
  <c r="F41" i="47"/>
  <c r="E41" i="47"/>
  <c r="H40" i="47"/>
  <c r="G40" i="47"/>
  <c r="F40" i="47"/>
  <c r="E40" i="47"/>
  <c r="H39" i="47"/>
  <c r="G39" i="47"/>
  <c r="F39" i="47"/>
  <c r="E39" i="47"/>
  <c r="H38" i="47"/>
  <c r="G38" i="47"/>
  <c r="F38" i="47"/>
  <c r="E38" i="47"/>
  <c r="H37" i="47"/>
  <c r="G37" i="47"/>
  <c r="G188" i="47" s="1"/>
  <c r="F37" i="47"/>
  <c r="E37" i="47"/>
  <c r="E188" i="47" s="1"/>
  <c r="H36" i="47"/>
  <c r="G36" i="47"/>
  <c r="F36" i="47"/>
  <c r="E36" i="47"/>
  <c r="H35" i="47"/>
  <c r="G35" i="47"/>
  <c r="F35" i="47"/>
  <c r="E35" i="47"/>
  <c r="H34" i="47"/>
  <c r="G34" i="47"/>
  <c r="F34" i="47"/>
  <c r="F174" i="47" s="1"/>
  <c r="E34" i="47"/>
  <c r="E174" i="47" s="1"/>
  <c r="H33" i="47"/>
  <c r="G33" i="47"/>
  <c r="F33" i="47"/>
  <c r="E33" i="47"/>
  <c r="H32" i="47"/>
  <c r="G32" i="47"/>
  <c r="F32" i="47"/>
  <c r="E32" i="47"/>
  <c r="H31" i="47"/>
  <c r="G31" i="47"/>
  <c r="F31" i="47"/>
  <c r="E31" i="47"/>
  <c r="H30" i="47"/>
  <c r="G30" i="47"/>
  <c r="F30" i="47"/>
  <c r="E30" i="47"/>
  <c r="H29" i="47"/>
  <c r="G29" i="47"/>
  <c r="F29" i="47"/>
  <c r="E29" i="47"/>
  <c r="H28" i="47"/>
  <c r="G28" i="47"/>
  <c r="F28" i="47"/>
  <c r="E28" i="47"/>
  <c r="H27" i="47"/>
  <c r="G27" i="47"/>
  <c r="G182" i="47" s="1"/>
  <c r="F27" i="47"/>
  <c r="E27" i="47"/>
  <c r="E182" i="47" s="1"/>
  <c r="H26" i="47"/>
  <c r="G26" i="47"/>
  <c r="F26" i="47"/>
  <c r="E26" i="47"/>
  <c r="H25" i="47"/>
  <c r="G25" i="47"/>
  <c r="G180" i="47" s="1"/>
  <c r="F25" i="47"/>
  <c r="E25" i="47"/>
  <c r="E180" i="47" s="1"/>
  <c r="H24" i="47"/>
  <c r="G24" i="47"/>
  <c r="F24" i="47"/>
  <c r="E24" i="47"/>
  <c r="H23" i="47"/>
  <c r="G23" i="47"/>
  <c r="G170" i="47" s="1"/>
  <c r="F23" i="47"/>
  <c r="E23" i="47"/>
  <c r="E170" i="47" s="1"/>
  <c r="H22" i="47"/>
  <c r="G22" i="47"/>
  <c r="F22" i="47"/>
  <c r="E22" i="47"/>
  <c r="H21" i="47"/>
  <c r="H177" i="47" s="1"/>
  <c r="G21" i="47"/>
  <c r="G177" i="47" s="1"/>
  <c r="F21" i="47"/>
  <c r="F177" i="47" s="1"/>
  <c r="E21" i="47"/>
  <c r="E177" i="47" s="1"/>
  <c r="H20" i="47"/>
  <c r="G20" i="47"/>
  <c r="F20" i="47"/>
  <c r="E20" i="47"/>
  <c r="H19" i="47"/>
  <c r="G19" i="47"/>
  <c r="F19" i="47"/>
  <c r="E19" i="47"/>
  <c r="H18" i="47"/>
  <c r="G18" i="47"/>
  <c r="F18" i="47"/>
  <c r="E18" i="47"/>
  <c r="H17" i="47"/>
  <c r="H195" i="47" s="1"/>
  <c r="G17" i="47"/>
  <c r="G195" i="47" s="1"/>
  <c r="F17" i="47"/>
  <c r="F195" i="47" s="1"/>
  <c r="E17" i="47"/>
  <c r="E195" i="47" s="1"/>
  <c r="H16" i="47"/>
  <c r="H197" i="47" s="1"/>
  <c r="G16" i="47"/>
  <c r="F16" i="47"/>
  <c r="E16" i="47"/>
  <c r="H15" i="47"/>
  <c r="G15" i="47"/>
  <c r="F15" i="47"/>
  <c r="E15" i="47"/>
  <c r="H14" i="47"/>
  <c r="G14" i="47"/>
  <c r="F14" i="47"/>
  <c r="E14" i="47"/>
  <c r="H13" i="47"/>
  <c r="G13" i="47"/>
  <c r="F13" i="47"/>
  <c r="E13" i="47"/>
  <c r="H12" i="47"/>
  <c r="G12" i="47"/>
  <c r="F12" i="47"/>
  <c r="E12" i="47"/>
  <c r="H11" i="47"/>
  <c r="G11" i="47"/>
  <c r="G168" i="47" s="1"/>
  <c r="F11" i="47"/>
  <c r="E11" i="47"/>
  <c r="H10" i="47"/>
  <c r="G10" i="47"/>
  <c r="F10" i="47"/>
  <c r="E10" i="47"/>
  <c r="H9" i="47"/>
  <c r="G9" i="47"/>
  <c r="G187" i="47" s="1"/>
  <c r="F9" i="47"/>
  <c r="E9" i="47"/>
  <c r="E187" i="47" s="1"/>
  <c r="H8" i="47"/>
  <c r="H194" i="47" s="1"/>
  <c r="G8" i="47"/>
  <c r="G194" i="47" s="1"/>
  <c r="F8" i="47"/>
  <c r="E8" i="47"/>
  <c r="E194" i="47" s="1"/>
  <c r="H7" i="47"/>
  <c r="G7" i="47"/>
  <c r="G196" i="47" s="1"/>
  <c r="F7" i="47"/>
  <c r="E7" i="47"/>
  <c r="E196" i="47" s="1"/>
  <c r="H6" i="47"/>
  <c r="G6" i="47"/>
  <c r="F6" i="47"/>
  <c r="F178" i="47" s="1"/>
  <c r="E6" i="47"/>
  <c r="H5" i="47"/>
  <c r="G5" i="47"/>
  <c r="G189" i="47" s="1"/>
  <c r="F5" i="47"/>
  <c r="E5" i="47"/>
  <c r="H4" i="47"/>
  <c r="G4" i="47"/>
  <c r="F4" i="47"/>
  <c r="E4" i="47"/>
  <c r="H3" i="47"/>
  <c r="G3" i="47"/>
  <c r="G162" i="47" s="1"/>
  <c r="F3" i="47"/>
  <c r="E3" i="47"/>
  <c r="E185" i="47" s="1"/>
  <c r="H171" i="46"/>
  <c r="G171" i="46"/>
  <c r="F171" i="46"/>
  <c r="E171" i="46"/>
  <c r="H169" i="46"/>
  <c r="G169" i="46"/>
  <c r="F169" i="46"/>
  <c r="E169" i="46"/>
  <c r="H166" i="46"/>
  <c r="G166" i="46"/>
  <c r="F166" i="46"/>
  <c r="E166" i="46"/>
  <c r="H160" i="46"/>
  <c r="G160" i="46"/>
  <c r="F160" i="46"/>
  <c r="E160" i="46"/>
  <c r="H159" i="46"/>
  <c r="G159" i="46"/>
  <c r="F159" i="46"/>
  <c r="E159" i="46"/>
  <c r="H158" i="46"/>
  <c r="G158" i="46"/>
  <c r="F158" i="46"/>
  <c r="E158" i="46"/>
  <c r="H157" i="46"/>
  <c r="G157" i="46"/>
  <c r="F157" i="46"/>
  <c r="E157" i="46"/>
  <c r="H156" i="46"/>
  <c r="G156" i="46"/>
  <c r="F156" i="46"/>
  <c r="E156" i="46"/>
  <c r="H155" i="46"/>
  <c r="G155" i="46"/>
  <c r="F155" i="46"/>
  <c r="E155" i="46"/>
  <c r="H154" i="46"/>
  <c r="G154" i="46"/>
  <c r="F154" i="46"/>
  <c r="E154" i="46"/>
  <c r="H153" i="46"/>
  <c r="G153" i="46"/>
  <c r="F153" i="46"/>
  <c r="E153" i="46"/>
  <c r="H152" i="46"/>
  <c r="G152" i="46"/>
  <c r="F152" i="46"/>
  <c r="E152" i="46"/>
  <c r="H151" i="46"/>
  <c r="G151" i="46"/>
  <c r="F151" i="46"/>
  <c r="E151" i="46"/>
  <c r="H150" i="46"/>
  <c r="G150" i="46"/>
  <c r="F150" i="46"/>
  <c r="E150" i="46"/>
  <c r="H149" i="46"/>
  <c r="G149" i="46"/>
  <c r="F149" i="46"/>
  <c r="E149" i="46"/>
  <c r="H148" i="46"/>
  <c r="G148" i="46"/>
  <c r="F148" i="46"/>
  <c r="E148" i="46"/>
  <c r="H147" i="46"/>
  <c r="G147" i="46"/>
  <c r="F147" i="46"/>
  <c r="E147" i="46"/>
  <c r="H146" i="46"/>
  <c r="G146" i="46"/>
  <c r="F146" i="46"/>
  <c r="E146" i="46"/>
  <c r="H145" i="46"/>
  <c r="G145" i="46"/>
  <c r="F145" i="46"/>
  <c r="E145" i="46"/>
  <c r="H144" i="46"/>
  <c r="G144" i="46"/>
  <c r="F144" i="46"/>
  <c r="E144" i="46"/>
  <c r="H143" i="46"/>
  <c r="G143" i="46"/>
  <c r="F143" i="46"/>
  <c r="E143" i="46"/>
  <c r="H142" i="46"/>
  <c r="G142" i="46"/>
  <c r="F142" i="46"/>
  <c r="E142" i="46"/>
  <c r="H141" i="46"/>
  <c r="G141" i="46"/>
  <c r="F141" i="46"/>
  <c r="E141" i="46"/>
  <c r="H140" i="46"/>
  <c r="G140" i="46"/>
  <c r="F140" i="46"/>
  <c r="E140" i="46"/>
  <c r="H139" i="46"/>
  <c r="G139" i="46"/>
  <c r="F139" i="46"/>
  <c r="E139" i="46"/>
  <c r="H138" i="46"/>
  <c r="G138" i="46"/>
  <c r="F138" i="46"/>
  <c r="E138" i="46"/>
  <c r="H137" i="46"/>
  <c r="G137" i="46"/>
  <c r="F137" i="46"/>
  <c r="E137" i="46"/>
  <c r="H136" i="46"/>
  <c r="G136" i="46"/>
  <c r="F136" i="46"/>
  <c r="E136" i="46"/>
  <c r="H135" i="46"/>
  <c r="G135" i="46"/>
  <c r="F135" i="46"/>
  <c r="E135" i="46"/>
  <c r="H134" i="46"/>
  <c r="G134" i="46"/>
  <c r="F134" i="46"/>
  <c r="E134" i="46"/>
  <c r="H133" i="46"/>
  <c r="G133" i="46"/>
  <c r="F133" i="46"/>
  <c r="E133" i="46"/>
  <c r="H132" i="46"/>
  <c r="G132" i="46"/>
  <c r="F132" i="46"/>
  <c r="E132" i="46"/>
  <c r="H131" i="46"/>
  <c r="G131" i="46"/>
  <c r="F131" i="46"/>
  <c r="E131" i="46"/>
  <c r="H130" i="46"/>
  <c r="G130" i="46"/>
  <c r="F130" i="46"/>
  <c r="E130" i="46"/>
  <c r="H129" i="46"/>
  <c r="G129" i="46"/>
  <c r="F129" i="46"/>
  <c r="E129" i="46"/>
  <c r="H128" i="46"/>
  <c r="G128" i="46"/>
  <c r="F128" i="46"/>
  <c r="E128" i="46"/>
  <c r="H127" i="46"/>
  <c r="G127" i="46"/>
  <c r="F127" i="46"/>
  <c r="E127" i="46"/>
  <c r="H126" i="46"/>
  <c r="G126" i="46"/>
  <c r="F126" i="46"/>
  <c r="E126" i="46"/>
  <c r="H125" i="46"/>
  <c r="G125" i="46"/>
  <c r="F125" i="46"/>
  <c r="E125" i="46"/>
  <c r="H124" i="46"/>
  <c r="G124" i="46"/>
  <c r="F124" i="46"/>
  <c r="E124" i="46"/>
  <c r="H123" i="46"/>
  <c r="G123" i="46"/>
  <c r="F123" i="46"/>
  <c r="E123" i="46"/>
  <c r="H122" i="46"/>
  <c r="G122" i="46"/>
  <c r="F122" i="46"/>
  <c r="E122" i="46"/>
  <c r="H121" i="46"/>
  <c r="G121" i="46"/>
  <c r="F121" i="46"/>
  <c r="E121" i="46"/>
  <c r="H120" i="46"/>
  <c r="G120" i="46"/>
  <c r="F120" i="46"/>
  <c r="E120" i="46"/>
  <c r="H119" i="46"/>
  <c r="G119" i="46"/>
  <c r="F119" i="46"/>
  <c r="E119" i="46"/>
  <c r="H118" i="46"/>
  <c r="G118" i="46"/>
  <c r="F118" i="46"/>
  <c r="E118" i="46"/>
  <c r="H117" i="46"/>
  <c r="G117" i="46"/>
  <c r="F117" i="46"/>
  <c r="E117" i="46"/>
  <c r="H116" i="46"/>
  <c r="G116" i="46"/>
  <c r="F116" i="46"/>
  <c r="E116" i="46"/>
  <c r="H115" i="46"/>
  <c r="G115" i="46"/>
  <c r="F115" i="46"/>
  <c r="E115" i="46"/>
  <c r="H114" i="46"/>
  <c r="G114" i="46"/>
  <c r="F114" i="46"/>
  <c r="E114" i="46"/>
  <c r="H113" i="46"/>
  <c r="G113" i="46"/>
  <c r="F113" i="46"/>
  <c r="E113" i="46"/>
  <c r="H112" i="46"/>
  <c r="G112" i="46"/>
  <c r="F112" i="46"/>
  <c r="E112" i="46"/>
  <c r="H111" i="46"/>
  <c r="G111" i="46"/>
  <c r="F111" i="46"/>
  <c r="E111" i="46"/>
  <c r="H110" i="46"/>
  <c r="G110" i="46"/>
  <c r="F110" i="46"/>
  <c r="E110" i="46"/>
  <c r="H109" i="46"/>
  <c r="G109" i="46"/>
  <c r="F109" i="46"/>
  <c r="E109" i="46"/>
  <c r="H108" i="46"/>
  <c r="G108" i="46"/>
  <c r="F108" i="46"/>
  <c r="E108" i="46"/>
  <c r="H107" i="46"/>
  <c r="G107" i="46"/>
  <c r="F107" i="46"/>
  <c r="E107" i="46"/>
  <c r="H106" i="46"/>
  <c r="G106" i="46"/>
  <c r="F106" i="46"/>
  <c r="E106" i="46"/>
  <c r="H105" i="46"/>
  <c r="G105" i="46"/>
  <c r="F105" i="46"/>
  <c r="E105" i="46"/>
  <c r="H104" i="46"/>
  <c r="G104" i="46"/>
  <c r="F104" i="46"/>
  <c r="E104" i="46"/>
  <c r="H103" i="46"/>
  <c r="G103" i="46"/>
  <c r="F103" i="46"/>
  <c r="E103" i="46"/>
  <c r="H102" i="46"/>
  <c r="G102" i="46"/>
  <c r="F102" i="46"/>
  <c r="E102" i="46"/>
  <c r="H101" i="46"/>
  <c r="G101" i="46"/>
  <c r="F101" i="46"/>
  <c r="E101" i="46"/>
  <c r="H100" i="46"/>
  <c r="G100" i="46"/>
  <c r="F100" i="46"/>
  <c r="E100" i="46"/>
  <c r="H99" i="46"/>
  <c r="G99" i="46"/>
  <c r="F99" i="46"/>
  <c r="E99" i="46"/>
  <c r="H98" i="46"/>
  <c r="G98" i="46"/>
  <c r="F98" i="46"/>
  <c r="E98" i="46"/>
  <c r="H97" i="46"/>
  <c r="G97" i="46"/>
  <c r="F97" i="46"/>
  <c r="E97" i="46"/>
  <c r="H96" i="46"/>
  <c r="G96" i="46"/>
  <c r="F96" i="46"/>
  <c r="E96" i="46"/>
  <c r="H95" i="46"/>
  <c r="G95" i="46"/>
  <c r="F95" i="46"/>
  <c r="E95" i="46"/>
  <c r="H94" i="46"/>
  <c r="G94" i="46"/>
  <c r="F94" i="46"/>
  <c r="E94" i="46"/>
  <c r="H93" i="46"/>
  <c r="G93" i="46"/>
  <c r="F93" i="46"/>
  <c r="E93" i="46"/>
  <c r="H92" i="46"/>
  <c r="G92" i="46"/>
  <c r="F92" i="46"/>
  <c r="E92" i="46"/>
  <c r="H91" i="46"/>
  <c r="G91" i="46"/>
  <c r="F91" i="46"/>
  <c r="E91" i="46"/>
  <c r="H90" i="46"/>
  <c r="G90" i="46"/>
  <c r="F90" i="46"/>
  <c r="E90" i="46"/>
  <c r="H89" i="46"/>
  <c r="G89" i="46"/>
  <c r="F89" i="46"/>
  <c r="E89" i="46"/>
  <c r="H88" i="46"/>
  <c r="G88" i="46"/>
  <c r="F88" i="46"/>
  <c r="E88" i="46"/>
  <c r="H87" i="46"/>
  <c r="G87" i="46"/>
  <c r="F87" i="46"/>
  <c r="E87" i="46"/>
  <c r="H86" i="46"/>
  <c r="G86" i="46"/>
  <c r="F86" i="46"/>
  <c r="E86" i="46"/>
  <c r="H85" i="46"/>
  <c r="G85" i="46"/>
  <c r="F85" i="46"/>
  <c r="E85" i="46"/>
  <c r="H84" i="46"/>
  <c r="G84" i="46"/>
  <c r="F84" i="46"/>
  <c r="E84" i="46"/>
  <c r="H83" i="46"/>
  <c r="G83" i="46"/>
  <c r="F83" i="46"/>
  <c r="E83" i="46"/>
  <c r="H82" i="46"/>
  <c r="G82" i="46"/>
  <c r="F82" i="46"/>
  <c r="E82" i="46"/>
  <c r="H81" i="46"/>
  <c r="G81" i="46"/>
  <c r="F81" i="46"/>
  <c r="E81" i="46"/>
  <c r="H80" i="46"/>
  <c r="G80" i="46"/>
  <c r="F80" i="46"/>
  <c r="E80" i="46"/>
  <c r="H79" i="46"/>
  <c r="G79" i="46"/>
  <c r="F79" i="46"/>
  <c r="E79" i="46"/>
  <c r="H78" i="46"/>
  <c r="G78" i="46"/>
  <c r="F78" i="46"/>
  <c r="E78" i="46"/>
  <c r="H77" i="46"/>
  <c r="G77" i="46"/>
  <c r="F77" i="46"/>
  <c r="E77" i="46"/>
  <c r="H76" i="46"/>
  <c r="G76" i="46"/>
  <c r="G181" i="46" s="1"/>
  <c r="F76" i="46"/>
  <c r="E76" i="46"/>
  <c r="E181" i="46" s="1"/>
  <c r="H75" i="46"/>
  <c r="G75" i="46"/>
  <c r="F75" i="46"/>
  <c r="E75" i="46"/>
  <c r="H74" i="46"/>
  <c r="G74" i="46"/>
  <c r="F74" i="46"/>
  <c r="E74" i="46"/>
  <c r="H73" i="46"/>
  <c r="G73" i="46"/>
  <c r="F73" i="46"/>
  <c r="E73" i="46"/>
  <c r="H72" i="46"/>
  <c r="G72" i="46"/>
  <c r="F72" i="46"/>
  <c r="E72" i="46"/>
  <c r="H71" i="46"/>
  <c r="G71" i="46"/>
  <c r="F71" i="46"/>
  <c r="E71" i="46"/>
  <c r="H70" i="46"/>
  <c r="G70" i="46"/>
  <c r="F70" i="46"/>
  <c r="E70" i="46"/>
  <c r="H69" i="46"/>
  <c r="G69" i="46"/>
  <c r="F69" i="46"/>
  <c r="E69" i="46"/>
  <c r="H68" i="46"/>
  <c r="G68" i="46"/>
  <c r="F68" i="46"/>
  <c r="E68" i="46"/>
  <c r="H67" i="46"/>
  <c r="G67" i="46"/>
  <c r="F67" i="46"/>
  <c r="E67" i="46"/>
  <c r="H66" i="46"/>
  <c r="G66" i="46"/>
  <c r="G183" i="46" s="1"/>
  <c r="F66" i="46"/>
  <c r="E66" i="46"/>
  <c r="H65" i="46"/>
  <c r="G65" i="46"/>
  <c r="F65" i="46"/>
  <c r="E65" i="46"/>
  <c r="H64" i="46"/>
  <c r="G64" i="46"/>
  <c r="F64" i="46"/>
  <c r="E64" i="46"/>
  <c r="H63" i="46"/>
  <c r="G63" i="46"/>
  <c r="F63" i="46"/>
  <c r="E63" i="46"/>
  <c r="H62" i="46"/>
  <c r="G62" i="46"/>
  <c r="F62" i="46"/>
  <c r="E62" i="46"/>
  <c r="H61" i="46"/>
  <c r="G61" i="46"/>
  <c r="F61" i="46"/>
  <c r="E61" i="46"/>
  <c r="H60" i="46"/>
  <c r="G60" i="46"/>
  <c r="F60" i="46"/>
  <c r="E60" i="46"/>
  <c r="H59" i="46"/>
  <c r="G59" i="46"/>
  <c r="F59" i="46"/>
  <c r="E59" i="46"/>
  <c r="H58" i="46"/>
  <c r="G58" i="46"/>
  <c r="F58" i="46"/>
  <c r="E58" i="46"/>
  <c r="H57" i="46"/>
  <c r="G57" i="46"/>
  <c r="F57" i="46"/>
  <c r="E57" i="46"/>
  <c r="H56" i="46"/>
  <c r="G56" i="46"/>
  <c r="F56" i="46"/>
  <c r="E56" i="46"/>
  <c r="H55" i="46"/>
  <c r="G55" i="46"/>
  <c r="F55" i="46"/>
  <c r="E55" i="46"/>
  <c r="H54" i="46"/>
  <c r="G54" i="46"/>
  <c r="F54" i="46"/>
  <c r="E54" i="46"/>
  <c r="H53" i="46"/>
  <c r="G53" i="46"/>
  <c r="F53" i="46"/>
  <c r="E53" i="46"/>
  <c r="H52" i="46"/>
  <c r="G52" i="46"/>
  <c r="F52" i="46"/>
  <c r="E52" i="46"/>
  <c r="H51" i="46"/>
  <c r="G51" i="46"/>
  <c r="F51" i="46"/>
  <c r="E51" i="46"/>
  <c r="H50" i="46"/>
  <c r="G50" i="46"/>
  <c r="F50" i="46"/>
  <c r="E50" i="46"/>
  <c r="H49" i="46"/>
  <c r="G49" i="46"/>
  <c r="F49" i="46"/>
  <c r="E49" i="46"/>
  <c r="H48" i="46"/>
  <c r="G48" i="46"/>
  <c r="G184" i="46" s="1"/>
  <c r="F48" i="46"/>
  <c r="E48" i="46"/>
  <c r="E184" i="46" s="1"/>
  <c r="H47" i="46"/>
  <c r="G47" i="46"/>
  <c r="F47" i="46"/>
  <c r="E47" i="46"/>
  <c r="H46" i="46"/>
  <c r="G46" i="46"/>
  <c r="F46" i="46"/>
  <c r="E46" i="46"/>
  <c r="H45" i="46"/>
  <c r="G45" i="46"/>
  <c r="F45" i="46"/>
  <c r="E45" i="46"/>
  <c r="H44" i="46"/>
  <c r="G44" i="46"/>
  <c r="F44" i="46"/>
  <c r="E44" i="46"/>
  <c r="H43" i="46"/>
  <c r="G43" i="46"/>
  <c r="F43" i="46"/>
  <c r="F191" i="46" s="1"/>
  <c r="E43" i="46"/>
  <c r="H42" i="46"/>
  <c r="G42" i="46"/>
  <c r="F42" i="46"/>
  <c r="E42" i="46"/>
  <c r="H41" i="46"/>
  <c r="G41" i="46"/>
  <c r="F41" i="46"/>
  <c r="E41" i="46"/>
  <c r="H40" i="46"/>
  <c r="G40" i="46"/>
  <c r="F40" i="46"/>
  <c r="E40" i="46"/>
  <c r="H39" i="46"/>
  <c r="G39" i="46"/>
  <c r="F39" i="46"/>
  <c r="E39" i="46"/>
  <c r="H38" i="46"/>
  <c r="G38" i="46"/>
  <c r="F38" i="46"/>
  <c r="E38" i="46"/>
  <c r="H37" i="46"/>
  <c r="G37" i="46"/>
  <c r="F37" i="46"/>
  <c r="E37" i="46"/>
  <c r="H36" i="46"/>
  <c r="G36" i="46"/>
  <c r="F36" i="46"/>
  <c r="E36" i="46"/>
  <c r="H35" i="46"/>
  <c r="G35" i="46"/>
  <c r="F35" i="46"/>
  <c r="E35" i="46"/>
  <c r="H34" i="46"/>
  <c r="G34" i="46"/>
  <c r="G174" i="46" s="1"/>
  <c r="F34" i="46"/>
  <c r="F174" i="46" s="1"/>
  <c r="E34" i="46"/>
  <c r="H33" i="46"/>
  <c r="G33" i="46"/>
  <c r="F33" i="46"/>
  <c r="E33" i="46"/>
  <c r="H32" i="46"/>
  <c r="G32" i="46"/>
  <c r="F32" i="46"/>
  <c r="E32" i="46"/>
  <c r="H31" i="46"/>
  <c r="G31" i="46"/>
  <c r="F31" i="46"/>
  <c r="E31" i="46"/>
  <c r="H30" i="46"/>
  <c r="G30" i="46"/>
  <c r="F30" i="46"/>
  <c r="E30" i="46"/>
  <c r="H29" i="46"/>
  <c r="G29" i="46"/>
  <c r="F29" i="46"/>
  <c r="E29" i="46"/>
  <c r="H28" i="46"/>
  <c r="G28" i="46"/>
  <c r="F28" i="46"/>
  <c r="E28" i="46"/>
  <c r="H27" i="46"/>
  <c r="H182" i="46" s="1"/>
  <c r="G27" i="46"/>
  <c r="F27" i="46"/>
  <c r="F182" i="46" s="1"/>
  <c r="E27" i="46"/>
  <c r="H26" i="46"/>
  <c r="G26" i="46"/>
  <c r="F26" i="46"/>
  <c r="E26" i="46"/>
  <c r="H25" i="46"/>
  <c r="G25" i="46"/>
  <c r="F25" i="46"/>
  <c r="E25" i="46"/>
  <c r="H24" i="46"/>
  <c r="G24" i="46"/>
  <c r="F24" i="46"/>
  <c r="E24" i="46"/>
  <c r="H23" i="46"/>
  <c r="G23" i="46"/>
  <c r="F23" i="46"/>
  <c r="F170" i="46" s="1"/>
  <c r="E23" i="46"/>
  <c r="H22" i="46"/>
  <c r="G22" i="46"/>
  <c r="F22" i="46"/>
  <c r="E22" i="46"/>
  <c r="H21" i="46"/>
  <c r="H177" i="46" s="1"/>
  <c r="G21" i="46"/>
  <c r="G177" i="46" s="1"/>
  <c r="F21" i="46"/>
  <c r="F177" i="46" s="1"/>
  <c r="E21" i="46"/>
  <c r="E177" i="46" s="1"/>
  <c r="H20" i="46"/>
  <c r="G20" i="46"/>
  <c r="G176" i="46" s="1"/>
  <c r="F20" i="46"/>
  <c r="E20" i="46"/>
  <c r="E176" i="46" s="1"/>
  <c r="H19" i="46"/>
  <c r="H175" i="46" s="1"/>
  <c r="G19" i="46"/>
  <c r="F19" i="46"/>
  <c r="F175" i="46" s="1"/>
  <c r="E19" i="46"/>
  <c r="H18" i="46"/>
  <c r="G18" i="46"/>
  <c r="F18" i="46"/>
  <c r="E18" i="46"/>
  <c r="H17" i="46"/>
  <c r="H195" i="46" s="1"/>
  <c r="G17" i="46"/>
  <c r="G195" i="46" s="1"/>
  <c r="F17" i="46"/>
  <c r="F195" i="46" s="1"/>
  <c r="E17" i="46"/>
  <c r="E195" i="46" s="1"/>
  <c r="H16" i="46"/>
  <c r="G16" i="46"/>
  <c r="G197" i="46" s="1"/>
  <c r="F16" i="46"/>
  <c r="E16" i="46"/>
  <c r="E197" i="46" s="1"/>
  <c r="H15" i="46"/>
  <c r="G15" i="46"/>
  <c r="F15" i="46"/>
  <c r="E15" i="46"/>
  <c r="H14" i="46"/>
  <c r="G14" i="46"/>
  <c r="F14" i="46"/>
  <c r="E14" i="46"/>
  <c r="H13" i="46"/>
  <c r="G13" i="46"/>
  <c r="F13" i="46"/>
  <c r="E13" i="46"/>
  <c r="H12" i="46"/>
  <c r="G12" i="46"/>
  <c r="G172" i="46" s="1"/>
  <c r="F12" i="46"/>
  <c r="E12" i="46"/>
  <c r="H11" i="46"/>
  <c r="G11" i="46"/>
  <c r="F11" i="46"/>
  <c r="F168" i="46" s="1"/>
  <c r="E11" i="46"/>
  <c r="H10" i="46"/>
  <c r="G10" i="46"/>
  <c r="F10" i="46"/>
  <c r="E10" i="46"/>
  <c r="H9" i="46"/>
  <c r="G9" i="46"/>
  <c r="F9" i="46"/>
  <c r="E9" i="46"/>
  <c r="H8" i="46"/>
  <c r="H194" i="46" s="1"/>
  <c r="G8" i="46"/>
  <c r="G194" i="46" s="1"/>
  <c r="F8" i="46"/>
  <c r="F194" i="46" s="1"/>
  <c r="E8" i="46"/>
  <c r="E194" i="46" s="1"/>
  <c r="H7" i="46"/>
  <c r="G7" i="46"/>
  <c r="F7" i="46"/>
  <c r="F196" i="46" s="1"/>
  <c r="E7" i="46"/>
  <c r="H6" i="46"/>
  <c r="G6" i="46"/>
  <c r="G178" i="46" s="1"/>
  <c r="F6" i="46"/>
  <c r="E6" i="46"/>
  <c r="E178" i="46" s="1"/>
  <c r="H5" i="46"/>
  <c r="H189" i="46" s="1"/>
  <c r="G5" i="46"/>
  <c r="F5" i="46"/>
  <c r="E5" i="46"/>
  <c r="H4" i="46"/>
  <c r="G4" i="46"/>
  <c r="G167" i="46" s="1"/>
  <c r="F4" i="46"/>
  <c r="E4" i="46"/>
  <c r="E167" i="46" s="1"/>
  <c r="H3" i="46"/>
  <c r="G3" i="46"/>
  <c r="F3" i="46"/>
  <c r="F185" i="46" s="1"/>
  <c r="E3" i="46"/>
  <c r="H171" i="23"/>
  <c r="G171" i="23"/>
  <c r="F171" i="23"/>
  <c r="E171" i="23"/>
  <c r="H169" i="23"/>
  <c r="G169" i="23"/>
  <c r="F169" i="23"/>
  <c r="E169" i="23"/>
  <c r="H166" i="23"/>
  <c r="G166" i="23"/>
  <c r="F166" i="23"/>
  <c r="E166" i="23"/>
  <c r="H160" i="23"/>
  <c r="G160" i="23"/>
  <c r="F160" i="23"/>
  <c r="E160" i="23"/>
  <c r="H159" i="23"/>
  <c r="G159" i="23"/>
  <c r="F159" i="23"/>
  <c r="E159" i="23"/>
  <c r="H158" i="23"/>
  <c r="G158" i="23"/>
  <c r="F158" i="23"/>
  <c r="E158" i="23"/>
  <c r="H157" i="23"/>
  <c r="G157" i="23"/>
  <c r="F157" i="23"/>
  <c r="E157" i="23"/>
  <c r="H156" i="23"/>
  <c r="G156" i="23"/>
  <c r="F156" i="23"/>
  <c r="E156" i="23"/>
  <c r="H155" i="23"/>
  <c r="G155" i="23"/>
  <c r="F155" i="23"/>
  <c r="E155" i="23"/>
  <c r="H154" i="23"/>
  <c r="G154" i="23"/>
  <c r="F154" i="23"/>
  <c r="E154" i="23"/>
  <c r="H153" i="23"/>
  <c r="G153" i="23"/>
  <c r="F153" i="23"/>
  <c r="E153" i="23"/>
  <c r="H152" i="23"/>
  <c r="G152" i="23"/>
  <c r="F152" i="23"/>
  <c r="E152" i="23"/>
  <c r="H151" i="23"/>
  <c r="G151" i="23"/>
  <c r="F151" i="23"/>
  <c r="E151" i="23"/>
  <c r="H150" i="23"/>
  <c r="G150" i="23"/>
  <c r="F150" i="23"/>
  <c r="E150" i="23"/>
  <c r="H149" i="23"/>
  <c r="G149" i="23"/>
  <c r="F149" i="23"/>
  <c r="E149" i="23"/>
  <c r="H148" i="23"/>
  <c r="G148" i="23"/>
  <c r="F148" i="23"/>
  <c r="E148" i="23"/>
  <c r="H147" i="23"/>
  <c r="G147" i="23"/>
  <c r="F147" i="23"/>
  <c r="E147" i="23"/>
  <c r="H146" i="23"/>
  <c r="G146" i="23"/>
  <c r="F146" i="23"/>
  <c r="E146" i="23"/>
  <c r="H145" i="23"/>
  <c r="G145" i="23"/>
  <c r="F145" i="23"/>
  <c r="E145" i="23"/>
  <c r="H144" i="23"/>
  <c r="G144" i="23"/>
  <c r="F144" i="23"/>
  <c r="E144" i="23"/>
  <c r="H143" i="23"/>
  <c r="G143" i="23"/>
  <c r="F143" i="23"/>
  <c r="E143" i="23"/>
  <c r="H142" i="23"/>
  <c r="G142" i="23"/>
  <c r="F142" i="23"/>
  <c r="E142" i="23"/>
  <c r="H141" i="23"/>
  <c r="G141" i="23"/>
  <c r="F141" i="23"/>
  <c r="E141" i="23"/>
  <c r="H140" i="23"/>
  <c r="G140" i="23"/>
  <c r="F140" i="23"/>
  <c r="E140" i="23"/>
  <c r="H139" i="23"/>
  <c r="G139" i="23"/>
  <c r="F139" i="23"/>
  <c r="E139" i="23"/>
  <c r="H138" i="23"/>
  <c r="G138" i="23"/>
  <c r="F138" i="23"/>
  <c r="E138" i="23"/>
  <c r="H137" i="23"/>
  <c r="G137" i="23"/>
  <c r="F137" i="23"/>
  <c r="E137" i="23"/>
  <c r="H136" i="23"/>
  <c r="G136" i="23"/>
  <c r="F136" i="23"/>
  <c r="E136" i="23"/>
  <c r="H135" i="23"/>
  <c r="G135" i="23"/>
  <c r="F135" i="23"/>
  <c r="E135" i="23"/>
  <c r="H134" i="23"/>
  <c r="G134" i="23"/>
  <c r="F134" i="23"/>
  <c r="E134" i="23"/>
  <c r="H133" i="23"/>
  <c r="G133" i="23"/>
  <c r="F133" i="23"/>
  <c r="E133" i="23"/>
  <c r="H132" i="23"/>
  <c r="G132" i="23"/>
  <c r="F132" i="23"/>
  <c r="E132" i="23"/>
  <c r="H131" i="23"/>
  <c r="G131" i="23"/>
  <c r="F131" i="23"/>
  <c r="E131" i="23"/>
  <c r="H130" i="23"/>
  <c r="G130" i="23"/>
  <c r="F130" i="23"/>
  <c r="E130" i="23"/>
  <c r="H129" i="23"/>
  <c r="G129" i="23"/>
  <c r="F129" i="23"/>
  <c r="E129" i="23"/>
  <c r="H128" i="23"/>
  <c r="G128" i="23"/>
  <c r="F128" i="23"/>
  <c r="E128" i="23"/>
  <c r="H127" i="23"/>
  <c r="G127" i="23"/>
  <c r="F127" i="23"/>
  <c r="E127" i="23"/>
  <c r="H126" i="23"/>
  <c r="G126" i="23"/>
  <c r="F126" i="23"/>
  <c r="E126" i="23"/>
  <c r="H125" i="23"/>
  <c r="G125" i="23"/>
  <c r="F125" i="23"/>
  <c r="E125" i="23"/>
  <c r="H124" i="23"/>
  <c r="G124" i="23"/>
  <c r="F124" i="23"/>
  <c r="E124" i="23"/>
  <c r="H123" i="23"/>
  <c r="G123" i="23"/>
  <c r="F123" i="23"/>
  <c r="E123" i="23"/>
  <c r="H122" i="23"/>
  <c r="G122" i="23"/>
  <c r="F122" i="23"/>
  <c r="E122" i="23"/>
  <c r="H121" i="23"/>
  <c r="G121" i="23"/>
  <c r="F121" i="23"/>
  <c r="E121" i="23"/>
  <c r="H120" i="23"/>
  <c r="G120" i="23"/>
  <c r="F120" i="23"/>
  <c r="E120" i="23"/>
  <c r="H119" i="23"/>
  <c r="G119" i="23"/>
  <c r="F119" i="23"/>
  <c r="E119" i="23"/>
  <c r="H118" i="23"/>
  <c r="G118" i="23"/>
  <c r="F118" i="23"/>
  <c r="E118" i="23"/>
  <c r="H117" i="23"/>
  <c r="G117" i="23"/>
  <c r="F117" i="23"/>
  <c r="E117" i="23"/>
  <c r="H116" i="23"/>
  <c r="G116" i="23"/>
  <c r="F116" i="23"/>
  <c r="E116" i="23"/>
  <c r="H115" i="23"/>
  <c r="G115" i="23"/>
  <c r="F115" i="23"/>
  <c r="E115" i="23"/>
  <c r="H114" i="23"/>
  <c r="G114" i="23"/>
  <c r="F114" i="23"/>
  <c r="E114" i="23"/>
  <c r="H113" i="23"/>
  <c r="G113" i="23"/>
  <c r="F113" i="23"/>
  <c r="E113" i="23"/>
  <c r="H112" i="23"/>
  <c r="G112" i="23"/>
  <c r="F112" i="23"/>
  <c r="E112" i="23"/>
  <c r="H111" i="23"/>
  <c r="G111" i="23"/>
  <c r="F111" i="23"/>
  <c r="E111" i="23"/>
  <c r="H110" i="23"/>
  <c r="G110" i="23"/>
  <c r="F110" i="23"/>
  <c r="E110" i="23"/>
  <c r="H109" i="23"/>
  <c r="G109" i="23"/>
  <c r="F109" i="23"/>
  <c r="E109" i="23"/>
  <c r="H108" i="23"/>
  <c r="G108" i="23"/>
  <c r="F108" i="23"/>
  <c r="E108" i="23"/>
  <c r="H107" i="23"/>
  <c r="G107" i="23"/>
  <c r="F107" i="23"/>
  <c r="E107" i="23"/>
  <c r="H106" i="23"/>
  <c r="G106" i="23"/>
  <c r="F106" i="23"/>
  <c r="E106" i="23"/>
  <c r="H105" i="23"/>
  <c r="G105" i="23"/>
  <c r="F105" i="23"/>
  <c r="E105" i="23"/>
  <c r="H104" i="23"/>
  <c r="G104" i="23"/>
  <c r="F104" i="23"/>
  <c r="E104" i="23"/>
  <c r="H103" i="23"/>
  <c r="G103" i="23"/>
  <c r="F103" i="23"/>
  <c r="E103" i="23"/>
  <c r="H102" i="23"/>
  <c r="G102" i="23"/>
  <c r="F102" i="23"/>
  <c r="E102" i="23"/>
  <c r="H101" i="23"/>
  <c r="G101" i="23"/>
  <c r="F101" i="23"/>
  <c r="E101" i="23"/>
  <c r="H100" i="23"/>
  <c r="G100" i="23"/>
  <c r="F100" i="23"/>
  <c r="E100" i="23"/>
  <c r="H99" i="23"/>
  <c r="G99" i="23"/>
  <c r="F99" i="23"/>
  <c r="E99" i="23"/>
  <c r="H98" i="23"/>
  <c r="G98" i="23"/>
  <c r="F98" i="23"/>
  <c r="E98" i="23"/>
  <c r="H97" i="23"/>
  <c r="G97" i="23"/>
  <c r="F97" i="23"/>
  <c r="E97" i="23"/>
  <c r="H96" i="23"/>
  <c r="G96" i="23"/>
  <c r="F96" i="23"/>
  <c r="E96" i="23"/>
  <c r="H95" i="23"/>
  <c r="G95" i="23"/>
  <c r="F95" i="23"/>
  <c r="E95" i="23"/>
  <c r="H94" i="23"/>
  <c r="G94" i="23"/>
  <c r="F94" i="23"/>
  <c r="E94" i="23"/>
  <c r="H93" i="23"/>
  <c r="G93" i="23"/>
  <c r="F93" i="23"/>
  <c r="E93" i="23"/>
  <c r="H92" i="23"/>
  <c r="G92" i="23"/>
  <c r="F92" i="23"/>
  <c r="E92" i="23"/>
  <c r="H91" i="23"/>
  <c r="G91" i="23"/>
  <c r="F91" i="23"/>
  <c r="E91" i="23"/>
  <c r="H90" i="23"/>
  <c r="G90" i="23"/>
  <c r="F90" i="23"/>
  <c r="E90" i="23"/>
  <c r="H89" i="23"/>
  <c r="G89" i="23"/>
  <c r="F89" i="23"/>
  <c r="E89" i="23"/>
  <c r="H88" i="23"/>
  <c r="G88" i="23"/>
  <c r="F88" i="23"/>
  <c r="E88" i="23"/>
  <c r="H87" i="23"/>
  <c r="G87" i="23"/>
  <c r="F87" i="23"/>
  <c r="E87" i="23"/>
  <c r="H86" i="23"/>
  <c r="G86" i="23"/>
  <c r="F86" i="23"/>
  <c r="E86" i="23"/>
  <c r="H85" i="23"/>
  <c r="G85" i="23"/>
  <c r="F85" i="23"/>
  <c r="E85" i="23"/>
  <c r="H84" i="23"/>
  <c r="G84" i="23"/>
  <c r="F84" i="23"/>
  <c r="E84" i="23"/>
  <c r="H83" i="23"/>
  <c r="G83" i="23"/>
  <c r="F83" i="23"/>
  <c r="E83" i="23"/>
  <c r="H82" i="23"/>
  <c r="G82" i="23"/>
  <c r="F82" i="23"/>
  <c r="E82" i="23"/>
  <c r="H81" i="23"/>
  <c r="G81" i="23"/>
  <c r="F81" i="23"/>
  <c r="E81" i="23"/>
  <c r="H80" i="23"/>
  <c r="G80" i="23"/>
  <c r="F80" i="23"/>
  <c r="E80" i="23"/>
  <c r="H79" i="23"/>
  <c r="G79" i="23"/>
  <c r="F79" i="23"/>
  <c r="E79" i="23"/>
  <c r="H78" i="23"/>
  <c r="G78" i="23"/>
  <c r="F78" i="23"/>
  <c r="E78" i="23"/>
  <c r="H77" i="23"/>
  <c r="G77" i="23"/>
  <c r="F77" i="23"/>
  <c r="E77" i="23"/>
  <c r="H76" i="23"/>
  <c r="G76" i="23"/>
  <c r="F76" i="23"/>
  <c r="E76" i="23"/>
  <c r="H75" i="23"/>
  <c r="G75" i="23"/>
  <c r="F75" i="23"/>
  <c r="E75" i="23"/>
  <c r="H74" i="23"/>
  <c r="G74" i="23"/>
  <c r="F74" i="23"/>
  <c r="E74" i="23"/>
  <c r="H73" i="23"/>
  <c r="G73" i="23"/>
  <c r="F73" i="23"/>
  <c r="E73" i="23"/>
  <c r="H72" i="23"/>
  <c r="G72" i="23"/>
  <c r="F72" i="23"/>
  <c r="E72" i="23"/>
  <c r="H71" i="23"/>
  <c r="G71" i="23"/>
  <c r="F71" i="23"/>
  <c r="E71" i="23"/>
  <c r="H70" i="23"/>
  <c r="G70" i="23"/>
  <c r="F70" i="23"/>
  <c r="E70" i="23"/>
  <c r="H69" i="23"/>
  <c r="G69" i="23"/>
  <c r="G192" i="23" s="1"/>
  <c r="F69" i="23"/>
  <c r="E69" i="23"/>
  <c r="H68" i="23"/>
  <c r="G68" i="23"/>
  <c r="F68" i="23"/>
  <c r="E68" i="23"/>
  <c r="H67" i="23"/>
  <c r="G67" i="23"/>
  <c r="F67" i="23"/>
  <c r="E67" i="23"/>
  <c r="H66" i="23"/>
  <c r="G66" i="23"/>
  <c r="F66" i="23"/>
  <c r="E66" i="23"/>
  <c r="H65" i="23"/>
  <c r="G65" i="23"/>
  <c r="F65" i="23"/>
  <c r="E65" i="23"/>
  <c r="H64" i="23"/>
  <c r="G64" i="23"/>
  <c r="F64" i="23"/>
  <c r="E64" i="23"/>
  <c r="H63" i="23"/>
  <c r="G63" i="23"/>
  <c r="F63" i="23"/>
  <c r="E63" i="23"/>
  <c r="H62" i="23"/>
  <c r="G62" i="23"/>
  <c r="F62" i="23"/>
  <c r="E62" i="23"/>
  <c r="H61" i="23"/>
  <c r="G61" i="23"/>
  <c r="F61" i="23"/>
  <c r="E61" i="23"/>
  <c r="H60" i="23"/>
  <c r="G60" i="23"/>
  <c r="F60" i="23"/>
  <c r="E60" i="23"/>
  <c r="H59" i="23"/>
  <c r="G59" i="23"/>
  <c r="F59" i="23"/>
  <c r="E59" i="23"/>
  <c r="H58" i="23"/>
  <c r="G58" i="23"/>
  <c r="F58" i="23"/>
  <c r="E58" i="23"/>
  <c r="H57" i="23"/>
  <c r="G57" i="23"/>
  <c r="F57" i="23"/>
  <c r="E57" i="23"/>
  <c r="H56" i="23"/>
  <c r="G56" i="23"/>
  <c r="F56" i="23"/>
  <c r="E56" i="23"/>
  <c r="H55" i="23"/>
  <c r="G55" i="23"/>
  <c r="F55" i="23"/>
  <c r="E55" i="23"/>
  <c r="H54" i="23"/>
  <c r="G54" i="23"/>
  <c r="F54" i="23"/>
  <c r="E54" i="23"/>
  <c r="H53" i="23"/>
  <c r="G53" i="23"/>
  <c r="F53" i="23"/>
  <c r="E53" i="23"/>
  <c r="H52" i="23"/>
  <c r="G52" i="23"/>
  <c r="F52" i="23"/>
  <c r="E52" i="23"/>
  <c r="H51" i="23"/>
  <c r="G51" i="23"/>
  <c r="F51" i="23"/>
  <c r="E51" i="23"/>
  <c r="H50" i="23"/>
  <c r="G50" i="23"/>
  <c r="F50" i="23"/>
  <c r="E50" i="23"/>
  <c r="H49" i="23"/>
  <c r="G49" i="23"/>
  <c r="F49" i="23"/>
  <c r="E49" i="23"/>
  <c r="H48" i="23"/>
  <c r="G48" i="23"/>
  <c r="F48" i="23"/>
  <c r="E48" i="23"/>
  <c r="H47" i="23"/>
  <c r="G47" i="23"/>
  <c r="F47" i="23"/>
  <c r="E47" i="23"/>
  <c r="H46" i="23"/>
  <c r="G46" i="23"/>
  <c r="F46" i="23"/>
  <c r="E46" i="23"/>
  <c r="H45" i="23"/>
  <c r="G45" i="23"/>
  <c r="F45" i="23"/>
  <c r="E45" i="23"/>
  <c r="H44" i="23"/>
  <c r="G44" i="23"/>
  <c r="F44" i="23"/>
  <c r="E44" i="23"/>
  <c r="H43" i="23"/>
  <c r="G43" i="23"/>
  <c r="G191" i="23" s="1"/>
  <c r="F43" i="23"/>
  <c r="E43" i="23"/>
  <c r="E191" i="23" s="1"/>
  <c r="H42" i="23"/>
  <c r="G42" i="23"/>
  <c r="F42" i="23"/>
  <c r="E42" i="23"/>
  <c r="H41" i="23"/>
  <c r="G41" i="23"/>
  <c r="F41" i="23"/>
  <c r="E41" i="23"/>
  <c r="H40" i="23"/>
  <c r="G40" i="23"/>
  <c r="F40" i="23"/>
  <c r="E40" i="23"/>
  <c r="H39" i="23"/>
  <c r="G39" i="23"/>
  <c r="F39" i="23"/>
  <c r="E39" i="23"/>
  <c r="H38" i="23"/>
  <c r="G38" i="23"/>
  <c r="F38" i="23"/>
  <c r="E38" i="23"/>
  <c r="H37" i="23"/>
  <c r="G37" i="23"/>
  <c r="G188" i="23" s="1"/>
  <c r="F37" i="23"/>
  <c r="E37" i="23"/>
  <c r="H36" i="23"/>
  <c r="G36" i="23"/>
  <c r="F36" i="23"/>
  <c r="E36" i="23"/>
  <c r="H35" i="23"/>
  <c r="G35" i="23"/>
  <c r="F35" i="23"/>
  <c r="E35" i="23"/>
  <c r="H34" i="23"/>
  <c r="H174" i="23" s="1"/>
  <c r="G34" i="23"/>
  <c r="F34" i="23"/>
  <c r="F174" i="23" s="1"/>
  <c r="E34" i="23"/>
  <c r="E174" i="23" s="1"/>
  <c r="H33" i="23"/>
  <c r="G33" i="23"/>
  <c r="F33" i="23"/>
  <c r="E33" i="23"/>
  <c r="H32" i="23"/>
  <c r="G32" i="23"/>
  <c r="F32" i="23"/>
  <c r="E32" i="23"/>
  <c r="H31" i="23"/>
  <c r="G31" i="23"/>
  <c r="F31" i="23"/>
  <c r="E31" i="23"/>
  <c r="H30" i="23"/>
  <c r="G30" i="23"/>
  <c r="F30" i="23"/>
  <c r="E30" i="23"/>
  <c r="H29" i="23"/>
  <c r="G29" i="23"/>
  <c r="F29" i="23"/>
  <c r="E29" i="23"/>
  <c r="H28" i="23"/>
  <c r="G28" i="23"/>
  <c r="F28" i="23"/>
  <c r="E28" i="23"/>
  <c r="H27" i="23"/>
  <c r="G27" i="23"/>
  <c r="G182" i="23" s="1"/>
  <c r="F27" i="23"/>
  <c r="E27" i="23"/>
  <c r="E182" i="23" s="1"/>
  <c r="H26" i="23"/>
  <c r="G26" i="23"/>
  <c r="F26" i="23"/>
  <c r="E26" i="23"/>
  <c r="H25" i="23"/>
  <c r="G25" i="23"/>
  <c r="G180" i="23" s="1"/>
  <c r="F25" i="23"/>
  <c r="E25" i="23"/>
  <c r="E180" i="23" s="1"/>
  <c r="H24" i="23"/>
  <c r="G24" i="23"/>
  <c r="F24" i="23"/>
  <c r="E24" i="23"/>
  <c r="H23" i="23"/>
  <c r="G23" i="23"/>
  <c r="G170" i="23" s="1"/>
  <c r="F23" i="23"/>
  <c r="E23" i="23"/>
  <c r="E170" i="23" s="1"/>
  <c r="H22" i="23"/>
  <c r="G22" i="23"/>
  <c r="F22" i="23"/>
  <c r="E22" i="23"/>
  <c r="H21" i="23"/>
  <c r="H177" i="23" s="1"/>
  <c r="G21" i="23"/>
  <c r="G177" i="23" s="1"/>
  <c r="F21" i="23"/>
  <c r="F177" i="23" s="1"/>
  <c r="E21" i="23"/>
  <c r="E177" i="23" s="1"/>
  <c r="H20" i="23"/>
  <c r="G20" i="23"/>
  <c r="F20" i="23"/>
  <c r="E20" i="23"/>
  <c r="H19" i="23"/>
  <c r="G19" i="23"/>
  <c r="G175" i="23" s="1"/>
  <c r="F19" i="23"/>
  <c r="E19" i="23"/>
  <c r="E175" i="23" s="1"/>
  <c r="H18" i="23"/>
  <c r="G18" i="23"/>
  <c r="F18" i="23"/>
  <c r="E18" i="23"/>
  <c r="H17" i="23"/>
  <c r="H195" i="23" s="1"/>
  <c r="G17" i="23"/>
  <c r="G195" i="23" s="1"/>
  <c r="F17" i="23"/>
  <c r="F195" i="23" s="1"/>
  <c r="E17" i="23"/>
  <c r="E195" i="23" s="1"/>
  <c r="H16" i="23"/>
  <c r="G16" i="23"/>
  <c r="F16" i="23"/>
  <c r="E16" i="23"/>
  <c r="H15" i="23"/>
  <c r="G15" i="23"/>
  <c r="F15" i="23"/>
  <c r="E15" i="23"/>
  <c r="H14" i="23"/>
  <c r="G14" i="23"/>
  <c r="F14" i="23"/>
  <c r="E14" i="23"/>
  <c r="H13" i="23"/>
  <c r="G13" i="23"/>
  <c r="F13" i="23"/>
  <c r="E13" i="23"/>
  <c r="H12" i="23"/>
  <c r="G12" i="23"/>
  <c r="F12" i="23"/>
  <c r="E12" i="23"/>
  <c r="H11" i="23"/>
  <c r="G11" i="23"/>
  <c r="G168" i="23" s="1"/>
  <c r="F11" i="23"/>
  <c r="E11" i="23"/>
  <c r="E168" i="23" s="1"/>
  <c r="H10" i="23"/>
  <c r="G10" i="23"/>
  <c r="F10" i="23"/>
  <c r="E10" i="23"/>
  <c r="H9" i="23"/>
  <c r="G9" i="23"/>
  <c r="G187" i="23" s="1"/>
  <c r="F9" i="23"/>
  <c r="E9" i="23"/>
  <c r="H8" i="23"/>
  <c r="G8" i="23"/>
  <c r="G194" i="23" s="1"/>
  <c r="F8" i="23"/>
  <c r="F194" i="23" s="1"/>
  <c r="E8" i="23"/>
  <c r="E194" i="23" s="1"/>
  <c r="H7" i="23"/>
  <c r="G7" i="23"/>
  <c r="G196" i="23" s="1"/>
  <c r="F7" i="23"/>
  <c r="E7" i="23"/>
  <c r="H6" i="23"/>
  <c r="H178" i="23" s="1"/>
  <c r="G6" i="23"/>
  <c r="F6" i="23"/>
  <c r="E6" i="23"/>
  <c r="H5" i="23"/>
  <c r="G5" i="23"/>
  <c r="F5" i="23"/>
  <c r="E5" i="23"/>
  <c r="E189" i="23" s="1"/>
  <c r="H4" i="23"/>
  <c r="G4" i="23"/>
  <c r="F4" i="23"/>
  <c r="E4" i="23"/>
  <c r="H3" i="23"/>
  <c r="G3" i="23"/>
  <c r="F3" i="23"/>
  <c r="E3" i="23"/>
  <c r="E185" i="23" s="1"/>
  <c r="H171" i="35"/>
  <c r="G171" i="35"/>
  <c r="F171" i="35"/>
  <c r="E171" i="35"/>
  <c r="H169" i="35"/>
  <c r="G169" i="35"/>
  <c r="F169" i="35"/>
  <c r="E169" i="35"/>
  <c r="H166" i="35"/>
  <c r="G166" i="35"/>
  <c r="F166" i="35"/>
  <c r="E166" i="35"/>
  <c r="H160" i="35"/>
  <c r="G160" i="35"/>
  <c r="F160" i="35"/>
  <c r="E160" i="35"/>
  <c r="H159" i="35"/>
  <c r="G159" i="35"/>
  <c r="F159" i="35"/>
  <c r="E159" i="35"/>
  <c r="H158" i="35"/>
  <c r="G158" i="35"/>
  <c r="F158" i="35"/>
  <c r="E158" i="35"/>
  <c r="H157" i="35"/>
  <c r="G157" i="35"/>
  <c r="F157" i="35"/>
  <c r="E157" i="35"/>
  <c r="H156" i="35"/>
  <c r="G156" i="35"/>
  <c r="F156" i="35"/>
  <c r="E156" i="35"/>
  <c r="H155" i="35"/>
  <c r="G155" i="35"/>
  <c r="F155" i="35"/>
  <c r="E155" i="35"/>
  <c r="H154" i="35"/>
  <c r="G154" i="35"/>
  <c r="F154" i="35"/>
  <c r="E154" i="35"/>
  <c r="H153" i="35"/>
  <c r="G153" i="35"/>
  <c r="F153" i="35"/>
  <c r="E153" i="35"/>
  <c r="H152" i="35"/>
  <c r="G152" i="35"/>
  <c r="F152" i="35"/>
  <c r="E152" i="35"/>
  <c r="H151" i="35"/>
  <c r="G151" i="35"/>
  <c r="F151" i="35"/>
  <c r="E151" i="35"/>
  <c r="H150" i="35"/>
  <c r="G150" i="35"/>
  <c r="F150" i="35"/>
  <c r="E150" i="35"/>
  <c r="H149" i="35"/>
  <c r="G149" i="35"/>
  <c r="F149" i="35"/>
  <c r="E149" i="35"/>
  <c r="H148" i="35"/>
  <c r="G148" i="35"/>
  <c r="F148" i="35"/>
  <c r="E148" i="35"/>
  <c r="H147" i="35"/>
  <c r="G147" i="35"/>
  <c r="F147" i="35"/>
  <c r="E147" i="35"/>
  <c r="H146" i="35"/>
  <c r="G146" i="35"/>
  <c r="F146" i="35"/>
  <c r="E146" i="35"/>
  <c r="H145" i="35"/>
  <c r="G145" i="35"/>
  <c r="F145" i="35"/>
  <c r="E145" i="35"/>
  <c r="H144" i="35"/>
  <c r="G144" i="35"/>
  <c r="F144" i="35"/>
  <c r="E144" i="35"/>
  <c r="H143" i="35"/>
  <c r="G143" i="35"/>
  <c r="F143" i="35"/>
  <c r="E143" i="35"/>
  <c r="H142" i="35"/>
  <c r="G142" i="35"/>
  <c r="F142" i="35"/>
  <c r="E142" i="35"/>
  <c r="H141" i="35"/>
  <c r="G141" i="35"/>
  <c r="F141" i="35"/>
  <c r="E141" i="35"/>
  <c r="H140" i="35"/>
  <c r="G140" i="35"/>
  <c r="F140" i="35"/>
  <c r="E140" i="35"/>
  <c r="H139" i="35"/>
  <c r="G139" i="35"/>
  <c r="F139" i="35"/>
  <c r="E139" i="35"/>
  <c r="H138" i="35"/>
  <c r="G138" i="35"/>
  <c r="F138" i="35"/>
  <c r="E138" i="35"/>
  <c r="H137" i="35"/>
  <c r="G137" i="35"/>
  <c r="F137" i="35"/>
  <c r="E137" i="35"/>
  <c r="H136" i="35"/>
  <c r="G136" i="35"/>
  <c r="F136" i="35"/>
  <c r="E136" i="35"/>
  <c r="H135" i="35"/>
  <c r="G135" i="35"/>
  <c r="F135" i="35"/>
  <c r="E135" i="35"/>
  <c r="H134" i="35"/>
  <c r="G134" i="35"/>
  <c r="F134" i="35"/>
  <c r="E134" i="35"/>
  <c r="H133" i="35"/>
  <c r="G133" i="35"/>
  <c r="F133" i="35"/>
  <c r="E133" i="35"/>
  <c r="H132" i="35"/>
  <c r="G132" i="35"/>
  <c r="F132" i="35"/>
  <c r="E132" i="35"/>
  <c r="H131" i="35"/>
  <c r="G131" i="35"/>
  <c r="F131" i="35"/>
  <c r="E131" i="35"/>
  <c r="H130" i="35"/>
  <c r="G130" i="35"/>
  <c r="F130" i="35"/>
  <c r="E130" i="35"/>
  <c r="H129" i="35"/>
  <c r="G129" i="35"/>
  <c r="F129" i="35"/>
  <c r="E129" i="35"/>
  <c r="H128" i="35"/>
  <c r="G128" i="35"/>
  <c r="F128" i="35"/>
  <c r="E128" i="35"/>
  <c r="H127" i="35"/>
  <c r="G127" i="35"/>
  <c r="F127" i="35"/>
  <c r="E127" i="35"/>
  <c r="H126" i="35"/>
  <c r="G126" i="35"/>
  <c r="F126" i="35"/>
  <c r="E126" i="35"/>
  <c r="H125" i="35"/>
  <c r="G125" i="35"/>
  <c r="F125" i="35"/>
  <c r="E125" i="35"/>
  <c r="H124" i="35"/>
  <c r="G124" i="35"/>
  <c r="F124" i="35"/>
  <c r="E124" i="35"/>
  <c r="H123" i="35"/>
  <c r="G123" i="35"/>
  <c r="F123" i="35"/>
  <c r="E123" i="35"/>
  <c r="H122" i="35"/>
  <c r="G122" i="35"/>
  <c r="F122" i="35"/>
  <c r="E122" i="35"/>
  <c r="H121" i="35"/>
  <c r="G121" i="35"/>
  <c r="F121" i="35"/>
  <c r="E121" i="35"/>
  <c r="H120" i="35"/>
  <c r="G120" i="35"/>
  <c r="F120" i="35"/>
  <c r="E120" i="35"/>
  <c r="H119" i="35"/>
  <c r="G119" i="35"/>
  <c r="F119" i="35"/>
  <c r="E119" i="35"/>
  <c r="H118" i="35"/>
  <c r="G118" i="35"/>
  <c r="F118" i="35"/>
  <c r="E118" i="35"/>
  <c r="H117" i="35"/>
  <c r="G117" i="35"/>
  <c r="F117" i="35"/>
  <c r="E117" i="35"/>
  <c r="H116" i="35"/>
  <c r="G116" i="35"/>
  <c r="F116" i="35"/>
  <c r="E116" i="35"/>
  <c r="H115" i="35"/>
  <c r="G115" i="35"/>
  <c r="F115" i="35"/>
  <c r="E115" i="35"/>
  <c r="H114" i="35"/>
  <c r="G114" i="35"/>
  <c r="F114" i="35"/>
  <c r="E114" i="35"/>
  <c r="H113" i="35"/>
  <c r="G113" i="35"/>
  <c r="F113" i="35"/>
  <c r="E113" i="35"/>
  <c r="H112" i="35"/>
  <c r="G112" i="35"/>
  <c r="F112" i="35"/>
  <c r="E112" i="35"/>
  <c r="H111" i="35"/>
  <c r="G111" i="35"/>
  <c r="F111" i="35"/>
  <c r="E111" i="35"/>
  <c r="H110" i="35"/>
  <c r="G110" i="35"/>
  <c r="F110" i="35"/>
  <c r="E110" i="35"/>
  <c r="H109" i="35"/>
  <c r="G109" i="35"/>
  <c r="F109" i="35"/>
  <c r="E109" i="35"/>
  <c r="H108" i="35"/>
  <c r="G108" i="35"/>
  <c r="F108" i="35"/>
  <c r="E108" i="35"/>
  <c r="H107" i="35"/>
  <c r="G107" i="35"/>
  <c r="F107" i="35"/>
  <c r="E107" i="35"/>
  <c r="H106" i="35"/>
  <c r="G106" i="35"/>
  <c r="F106" i="35"/>
  <c r="E106" i="35"/>
  <c r="H105" i="35"/>
  <c r="G105" i="35"/>
  <c r="F105" i="35"/>
  <c r="E105" i="35"/>
  <c r="H104" i="35"/>
  <c r="G104" i="35"/>
  <c r="F104" i="35"/>
  <c r="E104" i="35"/>
  <c r="H103" i="35"/>
  <c r="G103" i="35"/>
  <c r="F103" i="35"/>
  <c r="E103" i="35"/>
  <c r="H102" i="35"/>
  <c r="G102" i="35"/>
  <c r="F102" i="35"/>
  <c r="E102" i="35"/>
  <c r="H101" i="35"/>
  <c r="G101" i="35"/>
  <c r="F101" i="35"/>
  <c r="E101" i="35"/>
  <c r="H100" i="35"/>
  <c r="G100" i="35"/>
  <c r="F100" i="35"/>
  <c r="E100" i="35"/>
  <c r="H99" i="35"/>
  <c r="G99" i="35"/>
  <c r="F99" i="35"/>
  <c r="E99" i="35"/>
  <c r="H98" i="35"/>
  <c r="G98" i="35"/>
  <c r="F98" i="35"/>
  <c r="E98" i="35"/>
  <c r="H97" i="35"/>
  <c r="G97" i="35"/>
  <c r="F97" i="35"/>
  <c r="E97" i="35"/>
  <c r="H96" i="35"/>
  <c r="G96" i="35"/>
  <c r="F96" i="35"/>
  <c r="E96" i="35"/>
  <c r="H95" i="35"/>
  <c r="G95" i="35"/>
  <c r="F95" i="35"/>
  <c r="E95" i="35"/>
  <c r="H94" i="35"/>
  <c r="G94" i="35"/>
  <c r="F94" i="35"/>
  <c r="E94" i="35"/>
  <c r="H93" i="35"/>
  <c r="G93" i="35"/>
  <c r="F93" i="35"/>
  <c r="E93" i="35"/>
  <c r="H92" i="35"/>
  <c r="G92" i="35"/>
  <c r="F92" i="35"/>
  <c r="E92" i="35"/>
  <c r="H91" i="35"/>
  <c r="G91" i="35"/>
  <c r="F91" i="35"/>
  <c r="E91" i="35"/>
  <c r="H90" i="35"/>
  <c r="G90" i="35"/>
  <c r="F90" i="35"/>
  <c r="E90" i="35"/>
  <c r="H89" i="35"/>
  <c r="G89" i="35"/>
  <c r="F89" i="35"/>
  <c r="E89" i="35"/>
  <c r="H88" i="35"/>
  <c r="G88" i="35"/>
  <c r="F88" i="35"/>
  <c r="E88" i="35"/>
  <c r="H87" i="35"/>
  <c r="G87" i="35"/>
  <c r="F87" i="35"/>
  <c r="E87" i="35"/>
  <c r="H86" i="35"/>
  <c r="G86" i="35"/>
  <c r="F86" i="35"/>
  <c r="E86" i="35"/>
  <c r="H85" i="35"/>
  <c r="G85" i="35"/>
  <c r="F85" i="35"/>
  <c r="E85" i="35"/>
  <c r="H84" i="35"/>
  <c r="G84" i="35"/>
  <c r="F84" i="35"/>
  <c r="E84" i="35"/>
  <c r="H83" i="35"/>
  <c r="G83" i="35"/>
  <c r="F83" i="35"/>
  <c r="E83" i="35"/>
  <c r="H82" i="35"/>
  <c r="G82" i="35"/>
  <c r="F82" i="35"/>
  <c r="E82" i="35"/>
  <c r="H81" i="35"/>
  <c r="G81" i="35"/>
  <c r="F81" i="35"/>
  <c r="E81" i="35"/>
  <c r="H80" i="35"/>
  <c r="G80" i="35"/>
  <c r="F80" i="35"/>
  <c r="E80" i="35"/>
  <c r="H79" i="35"/>
  <c r="G79" i="35"/>
  <c r="F79" i="35"/>
  <c r="E79" i="35"/>
  <c r="H78" i="35"/>
  <c r="G78" i="35"/>
  <c r="F78" i="35"/>
  <c r="E78" i="35"/>
  <c r="H77" i="35"/>
  <c r="G77" i="35"/>
  <c r="F77" i="35"/>
  <c r="E77" i="35"/>
  <c r="H76" i="35"/>
  <c r="G76" i="35"/>
  <c r="G181" i="35" s="1"/>
  <c r="F76" i="35"/>
  <c r="E76" i="35"/>
  <c r="E181" i="35" s="1"/>
  <c r="H75" i="35"/>
  <c r="G75" i="35"/>
  <c r="F75" i="35"/>
  <c r="E75" i="35"/>
  <c r="H74" i="35"/>
  <c r="G74" i="35"/>
  <c r="F74" i="35"/>
  <c r="E74" i="35"/>
  <c r="H73" i="35"/>
  <c r="G73" i="35"/>
  <c r="F73" i="35"/>
  <c r="E73" i="35"/>
  <c r="H72" i="35"/>
  <c r="G72" i="35"/>
  <c r="F72" i="35"/>
  <c r="E72" i="35"/>
  <c r="H71" i="35"/>
  <c r="G71" i="35"/>
  <c r="F71" i="35"/>
  <c r="E71" i="35"/>
  <c r="H70" i="35"/>
  <c r="G70" i="35"/>
  <c r="F70" i="35"/>
  <c r="E70" i="35"/>
  <c r="H69" i="35"/>
  <c r="G69" i="35"/>
  <c r="F69" i="35"/>
  <c r="E69" i="35"/>
  <c r="H68" i="35"/>
  <c r="G68" i="35"/>
  <c r="F68" i="35"/>
  <c r="E68" i="35"/>
  <c r="H67" i="35"/>
  <c r="G67" i="35"/>
  <c r="F67" i="35"/>
  <c r="E67" i="35"/>
  <c r="H66" i="35"/>
  <c r="G66" i="35"/>
  <c r="G183" i="35" s="1"/>
  <c r="F66" i="35"/>
  <c r="E66" i="35"/>
  <c r="H65" i="35"/>
  <c r="G65" i="35"/>
  <c r="F65" i="35"/>
  <c r="E65" i="35"/>
  <c r="H64" i="35"/>
  <c r="G64" i="35"/>
  <c r="F64" i="35"/>
  <c r="E64" i="35"/>
  <c r="H63" i="35"/>
  <c r="G63" i="35"/>
  <c r="F63" i="35"/>
  <c r="E63" i="35"/>
  <c r="H62" i="35"/>
  <c r="G62" i="35"/>
  <c r="F62" i="35"/>
  <c r="E62" i="35"/>
  <c r="H61" i="35"/>
  <c r="G61" i="35"/>
  <c r="F61" i="35"/>
  <c r="E61" i="35"/>
  <c r="H60" i="35"/>
  <c r="G60" i="35"/>
  <c r="F60" i="35"/>
  <c r="E60" i="35"/>
  <c r="H59" i="35"/>
  <c r="G59" i="35"/>
  <c r="F59" i="35"/>
  <c r="E59" i="35"/>
  <c r="H58" i="35"/>
  <c r="G58" i="35"/>
  <c r="F58" i="35"/>
  <c r="E58" i="35"/>
  <c r="H57" i="35"/>
  <c r="G57" i="35"/>
  <c r="F57" i="35"/>
  <c r="E57" i="35"/>
  <c r="H56" i="35"/>
  <c r="G56" i="35"/>
  <c r="F56" i="35"/>
  <c r="E56" i="35"/>
  <c r="H55" i="35"/>
  <c r="G55" i="35"/>
  <c r="F55" i="35"/>
  <c r="E55" i="35"/>
  <c r="H54" i="35"/>
  <c r="G54" i="35"/>
  <c r="F54" i="35"/>
  <c r="E54" i="35"/>
  <c r="H53" i="35"/>
  <c r="G53" i="35"/>
  <c r="F53" i="35"/>
  <c r="E53" i="35"/>
  <c r="H52" i="35"/>
  <c r="G52" i="35"/>
  <c r="F52" i="35"/>
  <c r="E52" i="35"/>
  <c r="H51" i="35"/>
  <c r="G51" i="35"/>
  <c r="F51" i="35"/>
  <c r="E51" i="35"/>
  <c r="H50" i="35"/>
  <c r="G50" i="35"/>
  <c r="F50" i="35"/>
  <c r="E50" i="35"/>
  <c r="H49" i="35"/>
  <c r="G49" i="35"/>
  <c r="F49" i="35"/>
  <c r="E49" i="35"/>
  <c r="H48" i="35"/>
  <c r="G48" i="35"/>
  <c r="G184" i="35" s="1"/>
  <c r="F48" i="35"/>
  <c r="E48" i="35"/>
  <c r="E184" i="35" s="1"/>
  <c r="H47" i="35"/>
  <c r="G47" i="35"/>
  <c r="F47" i="35"/>
  <c r="E47" i="35"/>
  <c r="H46" i="35"/>
  <c r="G46" i="35"/>
  <c r="F46" i="35"/>
  <c r="E46" i="35"/>
  <c r="H45" i="35"/>
  <c r="G45" i="35"/>
  <c r="F45" i="35"/>
  <c r="E45" i="35"/>
  <c r="H44" i="35"/>
  <c r="G44" i="35"/>
  <c r="F44" i="35"/>
  <c r="E44" i="35"/>
  <c r="H43" i="35"/>
  <c r="G43" i="35"/>
  <c r="F43" i="35"/>
  <c r="E43" i="35"/>
  <c r="H42" i="35"/>
  <c r="G42" i="35"/>
  <c r="F42" i="35"/>
  <c r="E42" i="35"/>
  <c r="H41" i="35"/>
  <c r="G41" i="35"/>
  <c r="F41" i="35"/>
  <c r="E41" i="35"/>
  <c r="H40" i="35"/>
  <c r="G40" i="35"/>
  <c r="F40" i="35"/>
  <c r="E40" i="35"/>
  <c r="H39" i="35"/>
  <c r="G39" i="35"/>
  <c r="F39" i="35"/>
  <c r="E39" i="35"/>
  <c r="H38" i="35"/>
  <c r="G38" i="35"/>
  <c r="F38" i="35"/>
  <c r="E38" i="35"/>
  <c r="H37" i="35"/>
  <c r="G37" i="35"/>
  <c r="F37" i="35"/>
  <c r="F188" i="35" s="1"/>
  <c r="E37" i="35"/>
  <c r="H36" i="35"/>
  <c r="G36" i="35"/>
  <c r="F36" i="35"/>
  <c r="E36" i="35"/>
  <c r="H35" i="35"/>
  <c r="G35" i="35"/>
  <c r="F35" i="35"/>
  <c r="E35" i="35"/>
  <c r="H34" i="35"/>
  <c r="G34" i="35"/>
  <c r="G174" i="35" s="1"/>
  <c r="F34" i="35"/>
  <c r="E34" i="35"/>
  <c r="E174" i="35" s="1"/>
  <c r="H33" i="35"/>
  <c r="G33" i="35"/>
  <c r="F33" i="35"/>
  <c r="E33" i="35"/>
  <c r="H32" i="35"/>
  <c r="G32" i="35"/>
  <c r="F32" i="35"/>
  <c r="E32" i="35"/>
  <c r="H31" i="35"/>
  <c r="G31" i="35"/>
  <c r="F31" i="35"/>
  <c r="E31" i="35"/>
  <c r="H30" i="35"/>
  <c r="G30" i="35"/>
  <c r="F30" i="35"/>
  <c r="E30" i="35"/>
  <c r="H29" i="35"/>
  <c r="G29" i="35"/>
  <c r="F29" i="35"/>
  <c r="E29" i="35"/>
  <c r="H28" i="35"/>
  <c r="G28" i="35"/>
  <c r="F28" i="35"/>
  <c r="E28" i="35"/>
  <c r="H27" i="35"/>
  <c r="G27" i="35"/>
  <c r="F27" i="35"/>
  <c r="F182" i="35" s="1"/>
  <c r="E27" i="35"/>
  <c r="H26" i="35"/>
  <c r="G26" i="35"/>
  <c r="F26" i="35"/>
  <c r="E26" i="35"/>
  <c r="H25" i="35"/>
  <c r="H180" i="35" s="1"/>
  <c r="G25" i="35"/>
  <c r="F25" i="35"/>
  <c r="E25" i="35"/>
  <c r="H24" i="35"/>
  <c r="G24" i="35"/>
  <c r="F24" i="35"/>
  <c r="E24" i="35"/>
  <c r="H23" i="35"/>
  <c r="G23" i="35"/>
  <c r="F23" i="35"/>
  <c r="E23" i="35"/>
  <c r="H22" i="35"/>
  <c r="G22" i="35"/>
  <c r="F22" i="35"/>
  <c r="E22" i="35"/>
  <c r="H21" i="35"/>
  <c r="H177" i="35" s="1"/>
  <c r="G21" i="35"/>
  <c r="G177" i="35" s="1"/>
  <c r="F21" i="35"/>
  <c r="F177" i="35" s="1"/>
  <c r="E21" i="35"/>
  <c r="E177" i="35" s="1"/>
  <c r="H20" i="35"/>
  <c r="G20" i="35"/>
  <c r="G176" i="35" s="1"/>
  <c r="F20" i="35"/>
  <c r="E20" i="35"/>
  <c r="E176" i="35" s="1"/>
  <c r="H19" i="35"/>
  <c r="G19" i="35"/>
  <c r="F19" i="35"/>
  <c r="F175" i="35" s="1"/>
  <c r="E19" i="35"/>
  <c r="H18" i="35"/>
  <c r="G18" i="35"/>
  <c r="F18" i="35"/>
  <c r="E18" i="35"/>
  <c r="H17" i="35"/>
  <c r="H195" i="35" s="1"/>
  <c r="G17" i="35"/>
  <c r="G195" i="35" s="1"/>
  <c r="F17" i="35"/>
  <c r="F195" i="35" s="1"/>
  <c r="E17" i="35"/>
  <c r="E195" i="35" s="1"/>
  <c r="H16" i="35"/>
  <c r="G16" i="35"/>
  <c r="G197" i="35" s="1"/>
  <c r="F16" i="35"/>
  <c r="E16" i="35"/>
  <c r="E197" i="35" s="1"/>
  <c r="H15" i="35"/>
  <c r="G15" i="35"/>
  <c r="F15" i="35"/>
  <c r="E15" i="35"/>
  <c r="H14" i="35"/>
  <c r="G14" i="35"/>
  <c r="F14" i="35"/>
  <c r="E14" i="35"/>
  <c r="H13" i="35"/>
  <c r="G13" i="35"/>
  <c r="F13" i="35"/>
  <c r="E13" i="35"/>
  <c r="H12" i="35"/>
  <c r="G12" i="35"/>
  <c r="G172" i="35" s="1"/>
  <c r="F12" i="35"/>
  <c r="E12" i="35"/>
  <c r="H11" i="35"/>
  <c r="G11" i="35"/>
  <c r="F11" i="35"/>
  <c r="E11" i="35"/>
  <c r="H10" i="35"/>
  <c r="G10" i="35"/>
  <c r="F10" i="35"/>
  <c r="E10" i="35"/>
  <c r="H9" i="35"/>
  <c r="G9" i="35"/>
  <c r="F9" i="35"/>
  <c r="E9" i="35"/>
  <c r="H8" i="35"/>
  <c r="H194" i="35" s="1"/>
  <c r="G8" i="35"/>
  <c r="G194" i="35" s="1"/>
  <c r="F8" i="35"/>
  <c r="F194" i="35" s="1"/>
  <c r="E8" i="35"/>
  <c r="E194" i="35" s="1"/>
  <c r="H7" i="35"/>
  <c r="G7" i="35"/>
  <c r="F7" i="35"/>
  <c r="E7" i="35"/>
  <c r="H6" i="35"/>
  <c r="G6" i="35"/>
  <c r="G178" i="35" s="1"/>
  <c r="F6" i="35"/>
  <c r="E6" i="35"/>
  <c r="E178" i="35" s="1"/>
  <c r="H5" i="35"/>
  <c r="G5" i="35"/>
  <c r="F5" i="35"/>
  <c r="F189" i="35" s="1"/>
  <c r="E5" i="35"/>
  <c r="H4" i="35"/>
  <c r="G4" i="35"/>
  <c r="G167" i="35" s="1"/>
  <c r="F4" i="35"/>
  <c r="E4" i="35"/>
  <c r="E167" i="35" s="1"/>
  <c r="H3" i="35"/>
  <c r="G3" i="35"/>
  <c r="F3" i="35"/>
  <c r="E3" i="35"/>
  <c r="H171" i="45"/>
  <c r="G171" i="45"/>
  <c r="F171" i="45"/>
  <c r="E171" i="45"/>
  <c r="H169" i="45"/>
  <c r="G169" i="45"/>
  <c r="F169" i="45"/>
  <c r="E169" i="45"/>
  <c r="H166" i="45"/>
  <c r="G166" i="45"/>
  <c r="F166" i="45"/>
  <c r="E166" i="45"/>
  <c r="H160" i="45"/>
  <c r="G160" i="45"/>
  <c r="F160" i="45"/>
  <c r="E160" i="45"/>
  <c r="H159" i="45"/>
  <c r="G159" i="45"/>
  <c r="F159" i="45"/>
  <c r="E159" i="45"/>
  <c r="H158" i="45"/>
  <c r="G158" i="45"/>
  <c r="F158" i="45"/>
  <c r="E158" i="45"/>
  <c r="H157" i="45"/>
  <c r="G157" i="45"/>
  <c r="F157" i="45"/>
  <c r="E157" i="45"/>
  <c r="H156" i="45"/>
  <c r="G156" i="45"/>
  <c r="F156" i="45"/>
  <c r="E156" i="45"/>
  <c r="H155" i="45"/>
  <c r="G155" i="45"/>
  <c r="F155" i="45"/>
  <c r="E155" i="45"/>
  <c r="H154" i="45"/>
  <c r="G154" i="45"/>
  <c r="F154" i="45"/>
  <c r="E154" i="45"/>
  <c r="H153" i="45"/>
  <c r="G153" i="45"/>
  <c r="F153" i="45"/>
  <c r="E153" i="45"/>
  <c r="H152" i="45"/>
  <c r="G152" i="45"/>
  <c r="F152" i="45"/>
  <c r="E152" i="45"/>
  <c r="H151" i="45"/>
  <c r="G151" i="45"/>
  <c r="F151" i="45"/>
  <c r="E151" i="45"/>
  <c r="H150" i="45"/>
  <c r="G150" i="45"/>
  <c r="F150" i="45"/>
  <c r="E150" i="45"/>
  <c r="H149" i="45"/>
  <c r="G149" i="45"/>
  <c r="F149" i="45"/>
  <c r="E149" i="45"/>
  <c r="H148" i="45"/>
  <c r="G148" i="45"/>
  <c r="F148" i="45"/>
  <c r="E148" i="45"/>
  <c r="H147" i="45"/>
  <c r="G147" i="45"/>
  <c r="F147" i="45"/>
  <c r="E147" i="45"/>
  <c r="H146" i="45"/>
  <c r="G146" i="45"/>
  <c r="F146" i="45"/>
  <c r="E146" i="45"/>
  <c r="H145" i="45"/>
  <c r="G145" i="45"/>
  <c r="F145" i="45"/>
  <c r="E145" i="45"/>
  <c r="H144" i="45"/>
  <c r="G144" i="45"/>
  <c r="F144" i="45"/>
  <c r="E144" i="45"/>
  <c r="H143" i="45"/>
  <c r="G143" i="45"/>
  <c r="F143" i="45"/>
  <c r="E143" i="45"/>
  <c r="H142" i="45"/>
  <c r="G142" i="45"/>
  <c r="F142" i="45"/>
  <c r="E142" i="45"/>
  <c r="H141" i="45"/>
  <c r="G141" i="45"/>
  <c r="F141" i="45"/>
  <c r="E141" i="45"/>
  <c r="H140" i="45"/>
  <c r="G140" i="45"/>
  <c r="F140" i="45"/>
  <c r="E140" i="45"/>
  <c r="H139" i="45"/>
  <c r="G139" i="45"/>
  <c r="F139" i="45"/>
  <c r="E139" i="45"/>
  <c r="H138" i="45"/>
  <c r="G138" i="45"/>
  <c r="F138" i="45"/>
  <c r="E138" i="45"/>
  <c r="H137" i="45"/>
  <c r="G137" i="45"/>
  <c r="F137" i="45"/>
  <c r="E137" i="45"/>
  <c r="H136" i="45"/>
  <c r="G136" i="45"/>
  <c r="F136" i="45"/>
  <c r="E136" i="45"/>
  <c r="H135" i="45"/>
  <c r="G135" i="45"/>
  <c r="F135" i="45"/>
  <c r="E135" i="45"/>
  <c r="H134" i="45"/>
  <c r="G134" i="45"/>
  <c r="F134" i="45"/>
  <c r="E134" i="45"/>
  <c r="H133" i="45"/>
  <c r="G133" i="45"/>
  <c r="F133" i="45"/>
  <c r="E133" i="45"/>
  <c r="H132" i="45"/>
  <c r="G132" i="45"/>
  <c r="F132" i="45"/>
  <c r="E132" i="45"/>
  <c r="H131" i="45"/>
  <c r="G131" i="45"/>
  <c r="F131" i="45"/>
  <c r="E131" i="45"/>
  <c r="H130" i="45"/>
  <c r="G130" i="45"/>
  <c r="F130" i="45"/>
  <c r="E130" i="45"/>
  <c r="H129" i="45"/>
  <c r="G129" i="45"/>
  <c r="F129" i="45"/>
  <c r="E129" i="45"/>
  <c r="H128" i="45"/>
  <c r="G128" i="45"/>
  <c r="F128" i="45"/>
  <c r="E128" i="45"/>
  <c r="H127" i="45"/>
  <c r="G127" i="45"/>
  <c r="F127" i="45"/>
  <c r="E127" i="45"/>
  <c r="H126" i="45"/>
  <c r="G126" i="45"/>
  <c r="F126" i="45"/>
  <c r="E126" i="45"/>
  <c r="H125" i="45"/>
  <c r="G125" i="45"/>
  <c r="F125" i="45"/>
  <c r="E125" i="45"/>
  <c r="H124" i="45"/>
  <c r="G124" i="45"/>
  <c r="F124" i="45"/>
  <c r="E124" i="45"/>
  <c r="H123" i="45"/>
  <c r="G123" i="45"/>
  <c r="F123" i="45"/>
  <c r="E123" i="45"/>
  <c r="H122" i="45"/>
  <c r="G122" i="45"/>
  <c r="F122" i="45"/>
  <c r="E122" i="45"/>
  <c r="H121" i="45"/>
  <c r="G121" i="45"/>
  <c r="F121" i="45"/>
  <c r="E121" i="45"/>
  <c r="H120" i="45"/>
  <c r="G120" i="45"/>
  <c r="F120" i="45"/>
  <c r="E120" i="45"/>
  <c r="H119" i="45"/>
  <c r="G119" i="45"/>
  <c r="F119" i="45"/>
  <c r="E119" i="45"/>
  <c r="H118" i="45"/>
  <c r="G118" i="45"/>
  <c r="F118" i="45"/>
  <c r="E118" i="45"/>
  <c r="H117" i="45"/>
  <c r="G117" i="45"/>
  <c r="F117" i="45"/>
  <c r="E117" i="45"/>
  <c r="H116" i="45"/>
  <c r="G116" i="45"/>
  <c r="F116" i="45"/>
  <c r="E116" i="45"/>
  <c r="H115" i="45"/>
  <c r="G115" i="45"/>
  <c r="F115" i="45"/>
  <c r="E115" i="45"/>
  <c r="H114" i="45"/>
  <c r="G114" i="45"/>
  <c r="F114" i="45"/>
  <c r="E114" i="45"/>
  <c r="H113" i="45"/>
  <c r="G113" i="45"/>
  <c r="F113" i="45"/>
  <c r="E113" i="45"/>
  <c r="H112" i="45"/>
  <c r="G112" i="45"/>
  <c r="F112" i="45"/>
  <c r="E112" i="45"/>
  <c r="H111" i="45"/>
  <c r="G111" i="45"/>
  <c r="F111" i="45"/>
  <c r="E111" i="45"/>
  <c r="H110" i="45"/>
  <c r="G110" i="45"/>
  <c r="F110" i="45"/>
  <c r="E110" i="45"/>
  <c r="H109" i="45"/>
  <c r="G109" i="45"/>
  <c r="F109" i="45"/>
  <c r="E109" i="45"/>
  <c r="H108" i="45"/>
  <c r="G108" i="45"/>
  <c r="F108" i="45"/>
  <c r="E108" i="45"/>
  <c r="H107" i="45"/>
  <c r="G107" i="45"/>
  <c r="F107" i="45"/>
  <c r="E107" i="45"/>
  <c r="H106" i="45"/>
  <c r="G106" i="45"/>
  <c r="F106" i="45"/>
  <c r="E106" i="45"/>
  <c r="H105" i="45"/>
  <c r="G105" i="45"/>
  <c r="F105" i="45"/>
  <c r="E105" i="45"/>
  <c r="H104" i="45"/>
  <c r="G104" i="45"/>
  <c r="F104" i="45"/>
  <c r="E104" i="45"/>
  <c r="H103" i="45"/>
  <c r="G103" i="45"/>
  <c r="F103" i="45"/>
  <c r="E103" i="45"/>
  <c r="H102" i="45"/>
  <c r="G102" i="45"/>
  <c r="F102" i="45"/>
  <c r="E102" i="45"/>
  <c r="H101" i="45"/>
  <c r="G101" i="45"/>
  <c r="F101" i="45"/>
  <c r="E101" i="45"/>
  <c r="H100" i="45"/>
  <c r="G100" i="45"/>
  <c r="F100" i="45"/>
  <c r="E100" i="45"/>
  <c r="H99" i="45"/>
  <c r="G99" i="45"/>
  <c r="F99" i="45"/>
  <c r="E99" i="45"/>
  <c r="H98" i="45"/>
  <c r="G98" i="45"/>
  <c r="F98" i="45"/>
  <c r="E98" i="45"/>
  <c r="H97" i="45"/>
  <c r="G97" i="45"/>
  <c r="F97" i="45"/>
  <c r="E97" i="45"/>
  <c r="H96" i="45"/>
  <c r="G96" i="45"/>
  <c r="F96" i="45"/>
  <c r="E96" i="45"/>
  <c r="H95" i="45"/>
  <c r="G95" i="45"/>
  <c r="F95" i="45"/>
  <c r="E95" i="45"/>
  <c r="H94" i="45"/>
  <c r="G94" i="45"/>
  <c r="F94" i="45"/>
  <c r="E94" i="45"/>
  <c r="H93" i="45"/>
  <c r="G93" i="45"/>
  <c r="F93" i="45"/>
  <c r="E93" i="45"/>
  <c r="H92" i="45"/>
  <c r="G92" i="45"/>
  <c r="F92" i="45"/>
  <c r="E92" i="45"/>
  <c r="H91" i="45"/>
  <c r="G91" i="45"/>
  <c r="F91" i="45"/>
  <c r="E91" i="45"/>
  <c r="H90" i="45"/>
  <c r="G90" i="45"/>
  <c r="F90" i="45"/>
  <c r="E90" i="45"/>
  <c r="H89" i="45"/>
  <c r="G89" i="45"/>
  <c r="F89" i="45"/>
  <c r="E89" i="45"/>
  <c r="H88" i="45"/>
  <c r="G88" i="45"/>
  <c r="F88" i="45"/>
  <c r="E88" i="45"/>
  <c r="H87" i="45"/>
  <c r="G87" i="45"/>
  <c r="F87" i="45"/>
  <c r="E87" i="45"/>
  <c r="H86" i="45"/>
  <c r="G86" i="45"/>
  <c r="F86" i="45"/>
  <c r="E86" i="45"/>
  <c r="H85" i="45"/>
  <c r="G85" i="45"/>
  <c r="F85" i="45"/>
  <c r="E85" i="45"/>
  <c r="H84" i="45"/>
  <c r="G84" i="45"/>
  <c r="F84" i="45"/>
  <c r="E84" i="45"/>
  <c r="H83" i="45"/>
  <c r="G83" i="45"/>
  <c r="F83" i="45"/>
  <c r="E83" i="45"/>
  <c r="H82" i="45"/>
  <c r="G82" i="45"/>
  <c r="F82" i="45"/>
  <c r="E82" i="45"/>
  <c r="H81" i="45"/>
  <c r="G81" i="45"/>
  <c r="F81" i="45"/>
  <c r="E81" i="45"/>
  <c r="H80" i="45"/>
  <c r="G80" i="45"/>
  <c r="F80" i="45"/>
  <c r="E80" i="45"/>
  <c r="H79" i="45"/>
  <c r="G79" i="45"/>
  <c r="F79" i="45"/>
  <c r="E79" i="45"/>
  <c r="H78" i="45"/>
  <c r="G78" i="45"/>
  <c r="F78" i="45"/>
  <c r="E78" i="45"/>
  <c r="H77" i="45"/>
  <c r="G77" i="45"/>
  <c r="F77" i="45"/>
  <c r="E77" i="45"/>
  <c r="H76" i="45"/>
  <c r="G76" i="45"/>
  <c r="F76" i="45"/>
  <c r="E76" i="45"/>
  <c r="H75" i="45"/>
  <c r="G75" i="45"/>
  <c r="F75" i="45"/>
  <c r="E75" i="45"/>
  <c r="H74" i="45"/>
  <c r="G74" i="45"/>
  <c r="F74" i="45"/>
  <c r="E74" i="45"/>
  <c r="H73" i="45"/>
  <c r="G73" i="45"/>
  <c r="F73" i="45"/>
  <c r="E73" i="45"/>
  <c r="H72" i="45"/>
  <c r="G72" i="45"/>
  <c r="F72" i="45"/>
  <c r="E72" i="45"/>
  <c r="H71" i="45"/>
  <c r="G71" i="45"/>
  <c r="F71" i="45"/>
  <c r="E71" i="45"/>
  <c r="H70" i="45"/>
  <c r="G70" i="45"/>
  <c r="F70" i="45"/>
  <c r="E70" i="45"/>
  <c r="H69" i="45"/>
  <c r="G69" i="45"/>
  <c r="G192" i="45" s="1"/>
  <c r="F69" i="45"/>
  <c r="E69" i="45"/>
  <c r="E192" i="45" s="1"/>
  <c r="H68" i="45"/>
  <c r="G68" i="45"/>
  <c r="F68" i="45"/>
  <c r="E68" i="45"/>
  <c r="H67" i="45"/>
  <c r="G67" i="45"/>
  <c r="F67" i="45"/>
  <c r="E67" i="45"/>
  <c r="H66" i="45"/>
  <c r="G66" i="45"/>
  <c r="F66" i="45"/>
  <c r="E66" i="45"/>
  <c r="H65" i="45"/>
  <c r="G65" i="45"/>
  <c r="F65" i="45"/>
  <c r="E65" i="45"/>
  <c r="H64" i="45"/>
  <c r="G64" i="45"/>
  <c r="F64" i="45"/>
  <c r="E64" i="45"/>
  <c r="H63" i="45"/>
  <c r="G63" i="45"/>
  <c r="F63" i="45"/>
  <c r="E63" i="45"/>
  <c r="H62" i="45"/>
  <c r="G62" i="45"/>
  <c r="F62" i="45"/>
  <c r="E62" i="45"/>
  <c r="H61" i="45"/>
  <c r="G61" i="45"/>
  <c r="F61" i="45"/>
  <c r="E61" i="45"/>
  <c r="H60" i="45"/>
  <c r="G60" i="45"/>
  <c r="F60" i="45"/>
  <c r="E60" i="45"/>
  <c r="H59" i="45"/>
  <c r="G59" i="45"/>
  <c r="F59" i="45"/>
  <c r="E59" i="45"/>
  <c r="H58" i="45"/>
  <c r="G58" i="45"/>
  <c r="F58" i="45"/>
  <c r="E58" i="45"/>
  <c r="H57" i="45"/>
  <c r="G57" i="45"/>
  <c r="F57" i="45"/>
  <c r="E57" i="45"/>
  <c r="H56" i="45"/>
  <c r="G56" i="45"/>
  <c r="F56" i="45"/>
  <c r="E56" i="45"/>
  <c r="H55" i="45"/>
  <c r="G55" i="45"/>
  <c r="F55" i="45"/>
  <c r="E55" i="45"/>
  <c r="H54" i="45"/>
  <c r="G54" i="45"/>
  <c r="F54" i="45"/>
  <c r="E54" i="45"/>
  <c r="H53" i="45"/>
  <c r="G53" i="45"/>
  <c r="F53" i="45"/>
  <c r="E53" i="45"/>
  <c r="H52" i="45"/>
  <c r="G52" i="45"/>
  <c r="F52" i="45"/>
  <c r="E52" i="45"/>
  <c r="H51" i="45"/>
  <c r="G51" i="45"/>
  <c r="F51" i="45"/>
  <c r="E51" i="45"/>
  <c r="H50" i="45"/>
  <c r="G50" i="45"/>
  <c r="F50" i="45"/>
  <c r="E50" i="45"/>
  <c r="H49" i="45"/>
  <c r="G49" i="45"/>
  <c r="F49" i="45"/>
  <c r="E49" i="45"/>
  <c r="H48" i="45"/>
  <c r="G48" i="45"/>
  <c r="F48" i="45"/>
  <c r="E48" i="45"/>
  <c r="H47" i="45"/>
  <c r="G47" i="45"/>
  <c r="F47" i="45"/>
  <c r="E47" i="45"/>
  <c r="H46" i="45"/>
  <c r="G46" i="45"/>
  <c r="F46" i="45"/>
  <c r="E46" i="45"/>
  <c r="H45" i="45"/>
  <c r="G45" i="45"/>
  <c r="F45" i="45"/>
  <c r="E45" i="45"/>
  <c r="H44" i="45"/>
  <c r="G44" i="45"/>
  <c r="F44" i="45"/>
  <c r="E44" i="45"/>
  <c r="H43" i="45"/>
  <c r="G43" i="45"/>
  <c r="G191" i="45" s="1"/>
  <c r="G193" i="45" s="1"/>
  <c r="F43" i="45"/>
  <c r="E43" i="45"/>
  <c r="H42" i="45"/>
  <c r="G42" i="45"/>
  <c r="F42" i="45"/>
  <c r="E42" i="45"/>
  <c r="H41" i="45"/>
  <c r="G41" i="45"/>
  <c r="F41" i="45"/>
  <c r="E41" i="45"/>
  <c r="H40" i="45"/>
  <c r="G40" i="45"/>
  <c r="F40" i="45"/>
  <c r="E40" i="45"/>
  <c r="H39" i="45"/>
  <c r="G39" i="45"/>
  <c r="F39" i="45"/>
  <c r="E39" i="45"/>
  <c r="H38" i="45"/>
  <c r="G38" i="45"/>
  <c r="F38" i="45"/>
  <c r="E38" i="45"/>
  <c r="H37" i="45"/>
  <c r="G37" i="45"/>
  <c r="G188" i="45" s="1"/>
  <c r="F37" i="45"/>
  <c r="E37" i="45"/>
  <c r="E188" i="45" s="1"/>
  <c r="H36" i="45"/>
  <c r="G36" i="45"/>
  <c r="F36" i="45"/>
  <c r="E36" i="45"/>
  <c r="H35" i="45"/>
  <c r="G35" i="45"/>
  <c r="F35" i="45"/>
  <c r="E35" i="45"/>
  <c r="H34" i="45"/>
  <c r="H174" i="45" s="1"/>
  <c r="G34" i="45"/>
  <c r="G174" i="45" s="1"/>
  <c r="F34" i="45"/>
  <c r="E34" i="45"/>
  <c r="E174" i="45" s="1"/>
  <c r="H33" i="45"/>
  <c r="G33" i="45"/>
  <c r="F33" i="45"/>
  <c r="E33" i="45"/>
  <c r="H32" i="45"/>
  <c r="G32" i="45"/>
  <c r="F32" i="45"/>
  <c r="E32" i="45"/>
  <c r="H31" i="45"/>
  <c r="G31" i="45"/>
  <c r="F31" i="45"/>
  <c r="E31" i="45"/>
  <c r="H30" i="45"/>
  <c r="G30" i="45"/>
  <c r="F30" i="45"/>
  <c r="E30" i="45"/>
  <c r="H29" i="45"/>
  <c r="G29" i="45"/>
  <c r="F29" i="45"/>
  <c r="E29" i="45"/>
  <c r="H28" i="45"/>
  <c r="G28" i="45"/>
  <c r="F28" i="45"/>
  <c r="E28" i="45"/>
  <c r="H27" i="45"/>
  <c r="G27" i="45"/>
  <c r="G182" i="45" s="1"/>
  <c r="F27" i="45"/>
  <c r="E27" i="45"/>
  <c r="E182" i="45" s="1"/>
  <c r="H26" i="45"/>
  <c r="G26" i="45"/>
  <c r="F26" i="45"/>
  <c r="E26" i="45"/>
  <c r="H25" i="45"/>
  <c r="G25" i="45"/>
  <c r="G180" i="45" s="1"/>
  <c r="F25" i="45"/>
  <c r="E25" i="45"/>
  <c r="E180" i="45" s="1"/>
  <c r="H24" i="45"/>
  <c r="G24" i="45"/>
  <c r="F24" i="45"/>
  <c r="E24" i="45"/>
  <c r="H23" i="45"/>
  <c r="G23" i="45"/>
  <c r="G170" i="45" s="1"/>
  <c r="F23" i="45"/>
  <c r="E23" i="45"/>
  <c r="E170" i="45" s="1"/>
  <c r="H22" i="45"/>
  <c r="G22" i="45"/>
  <c r="F22" i="45"/>
  <c r="E22" i="45"/>
  <c r="H21" i="45"/>
  <c r="H177" i="45" s="1"/>
  <c r="G21" i="45"/>
  <c r="G177" i="45" s="1"/>
  <c r="F21" i="45"/>
  <c r="F177" i="45" s="1"/>
  <c r="E21" i="45"/>
  <c r="E177" i="45" s="1"/>
  <c r="H20" i="45"/>
  <c r="G20" i="45"/>
  <c r="F20" i="45"/>
  <c r="E20" i="45"/>
  <c r="H19" i="45"/>
  <c r="G19" i="45"/>
  <c r="G175" i="45" s="1"/>
  <c r="F19" i="45"/>
  <c r="E19" i="45"/>
  <c r="H18" i="45"/>
  <c r="G18" i="45"/>
  <c r="F18" i="45"/>
  <c r="E18" i="45"/>
  <c r="H17" i="45"/>
  <c r="H195" i="45" s="1"/>
  <c r="G17" i="45"/>
  <c r="G195" i="45" s="1"/>
  <c r="F17" i="45"/>
  <c r="F195" i="45" s="1"/>
  <c r="E17" i="45"/>
  <c r="E195" i="45" s="1"/>
  <c r="H16" i="45"/>
  <c r="G16" i="45"/>
  <c r="F16" i="45"/>
  <c r="E16" i="45"/>
  <c r="H15" i="45"/>
  <c r="G15" i="45"/>
  <c r="F15" i="45"/>
  <c r="E15" i="45"/>
  <c r="H14" i="45"/>
  <c r="G14" i="45"/>
  <c r="F14" i="45"/>
  <c r="E14" i="45"/>
  <c r="H13" i="45"/>
  <c r="G13" i="45"/>
  <c r="F13" i="45"/>
  <c r="E13" i="45"/>
  <c r="H12" i="45"/>
  <c r="G12" i="45"/>
  <c r="F12" i="45"/>
  <c r="E12" i="45"/>
  <c r="H11" i="45"/>
  <c r="G11" i="45"/>
  <c r="G168" i="45" s="1"/>
  <c r="F11" i="45"/>
  <c r="E11" i="45"/>
  <c r="H10" i="45"/>
  <c r="G10" i="45"/>
  <c r="F10" i="45"/>
  <c r="E10" i="45"/>
  <c r="H9" i="45"/>
  <c r="G9" i="45"/>
  <c r="G187" i="45" s="1"/>
  <c r="F9" i="45"/>
  <c r="E9" i="45"/>
  <c r="E187" i="45" s="1"/>
  <c r="H8" i="45"/>
  <c r="G8" i="45"/>
  <c r="G194" i="45" s="1"/>
  <c r="F8" i="45"/>
  <c r="F194" i="45" s="1"/>
  <c r="E8" i="45"/>
  <c r="E194" i="45" s="1"/>
  <c r="H7" i="45"/>
  <c r="G7" i="45"/>
  <c r="G196" i="45" s="1"/>
  <c r="F7" i="45"/>
  <c r="E7" i="45"/>
  <c r="E196" i="45" s="1"/>
  <c r="H6" i="45"/>
  <c r="G6" i="45"/>
  <c r="F6" i="45"/>
  <c r="E6" i="45"/>
  <c r="H5" i="45"/>
  <c r="G5" i="45"/>
  <c r="G189" i="45" s="1"/>
  <c r="F5" i="45"/>
  <c r="E5" i="45"/>
  <c r="H4" i="45"/>
  <c r="G4" i="45"/>
  <c r="F4" i="45"/>
  <c r="E4" i="45"/>
  <c r="H3" i="45"/>
  <c r="G3" i="45"/>
  <c r="G162" i="45" s="1"/>
  <c r="F3" i="45"/>
  <c r="E3" i="45"/>
  <c r="E185" i="45" s="1"/>
  <c r="H171" i="29"/>
  <c r="G171" i="29"/>
  <c r="F171" i="29"/>
  <c r="E171" i="29"/>
  <c r="H169" i="29"/>
  <c r="G169" i="29"/>
  <c r="F169" i="29"/>
  <c r="E169" i="29"/>
  <c r="H166" i="29"/>
  <c r="G166" i="29"/>
  <c r="F166" i="29"/>
  <c r="E166" i="29"/>
  <c r="H160" i="29"/>
  <c r="G160" i="29"/>
  <c r="F160" i="29"/>
  <c r="E160" i="29"/>
  <c r="H159" i="29"/>
  <c r="G159" i="29"/>
  <c r="F159" i="29"/>
  <c r="E159" i="29"/>
  <c r="H158" i="29"/>
  <c r="G158" i="29"/>
  <c r="F158" i="29"/>
  <c r="E158" i="29"/>
  <c r="H157" i="29"/>
  <c r="G157" i="29"/>
  <c r="F157" i="29"/>
  <c r="E157" i="29"/>
  <c r="H156" i="29"/>
  <c r="G156" i="29"/>
  <c r="F156" i="29"/>
  <c r="E156" i="29"/>
  <c r="H155" i="29"/>
  <c r="G155" i="29"/>
  <c r="F155" i="29"/>
  <c r="E155" i="29"/>
  <c r="H154" i="29"/>
  <c r="G154" i="29"/>
  <c r="F154" i="29"/>
  <c r="E154" i="29"/>
  <c r="H153" i="29"/>
  <c r="G153" i="29"/>
  <c r="F153" i="29"/>
  <c r="E153" i="29"/>
  <c r="H152" i="29"/>
  <c r="G152" i="29"/>
  <c r="F152" i="29"/>
  <c r="E152" i="29"/>
  <c r="H151" i="29"/>
  <c r="G151" i="29"/>
  <c r="F151" i="29"/>
  <c r="E151" i="29"/>
  <c r="H150" i="29"/>
  <c r="G150" i="29"/>
  <c r="F150" i="29"/>
  <c r="E150" i="29"/>
  <c r="H149" i="29"/>
  <c r="G149" i="29"/>
  <c r="F149" i="29"/>
  <c r="E149" i="29"/>
  <c r="H148" i="29"/>
  <c r="G148" i="29"/>
  <c r="F148" i="29"/>
  <c r="E148" i="29"/>
  <c r="H147" i="29"/>
  <c r="G147" i="29"/>
  <c r="F147" i="29"/>
  <c r="E147" i="29"/>
  <c r="H146" i="29"/>
  <c r="G146" i="29"/>
  <c r="F146" i="29"/>
  <c r="E146" i="29"/>
  <c r="H145" i="29"/>
  <c r="G145" i="29"/>
  <c r="F145" i="29"/>
  <c r="E145" i="29"/>
  <c r="H144" i="29"/>
  <c r="G144" i="29"/>
  <c r="F144" i="29"/>
  <c r="E144" i="29"/>
  <c r="H143" i="29"/>
  <c r="G143" i="29"/>
  <c r="F143" i="29"/>
  <c r="E143" i="29"/>
  <c r="H142" i="29"/>
  <c r="G142" i="29"/>
  <c r="F142" i="29"/>
  <c r="E142" i="29"/>
  <c r="H141" i="29"/>
  <c r="G141" i="29"/>
  <c r="F141" i="29"/>
  <c r="E141" i="29"/>
  <c r="H140" i="29"/>
  <c r="G140" i="29"/>
  <c r="F140" i="29"/>
  <c r="E140" i="29"/>
  <c r="H139" i="29"/>
  <c r="G139" i="29"/>
  <c r="F139" i="29"/>
  <c r="E139" i="29"/>
  <c r="H138" i="29"/>
  <c r="G138" i="29"/>
  <c r="F138" i="29"/>
  <c r="E138" i="29"/>
  <c r="H137" i="29"/>
  <c r="G137" i="29"/>
  <c r="F137" i="29"/>
  <c r="E137" i="29"/>
  <c r="H136" i="29"/>
  <c r="G136" i="29"/>
  <c r="F136" i="29"/>
  <c r="E136" i="29"/>
  <c r="H135" i="29"/>
  <c r="G135" i="29"/>
  <c r="F135" i="29"/>
  <c r="E135" i="29"/>
  <c r="H134" i="29"/>
  <c r="G134" i="29"/>
  <c r="F134" i="29"/>
  <c r="E134" i="29"/>
  <c r="H133" i="29"/>
  <c r="G133" i="29"/>
  <c r="F133" i="29"/>
  <c r="E133" i="29"/>
  <c r="H132" i="29"/>
  <c r="G132" i="29"/>
  <c r="F132" i="29"/>
  <c r="E132" i="29"/>
  <c r="H131" i="29"/>
  <c r="G131" i="29"/>
  <c r="F131" i="29"/>
  <c r="E131" i="29"/>
  <c r="H130" i="29"/>
  <c r="G130" i="29"/>
  <c r="F130" i="29"/>
  <c r="E130" i="29"/>
  <c r="H129" i="29"/>
  <c r="G129" i="29"/>
  <c r="F129" i="29"/>
  <c r="E129" i="29"/>
  <c r="H128" i="29"/>
  <c r="G128" i="29"/>
  <c r="F128" i="29"/>
  <c r="E128" i="29"/>
  <c r="H127" i="29"/>
  <c r="G127" i="29"/>
  <c r="F127" i="29"/>
  <c r="E127" i="29"/>
  <c r="H126" i="29"/>
  <c r="G126" i="29"/>
  <c r="F126" i="29"/>
  <c r="E126" i="29"/>
  <c r="H125" i="29"/>
  <c r="G125" i="29"/>
  <c r="F125" i="29"/>
  <c r="E125" i="29"/>
  <c r="H124" i="29"/>
  <c r="G124" i="29"/>
  <c r="F124" i="29"/>
  <c r="E124" i="29"/>
  <c r="H123" i="29"/>
  <c r="G123" i="29"/>
  <c r="F123" i="29"/>
  <c r="E123" i="29"/>
  <c r="H122" i="29"/>
  <c r="G122" i="29"/>
  <c r="F122" i="29"/>
  <c r="E122" i="29"/>
  <c r="H121" i="29"/>
  <c r="G121" i="29"/>
  <c r="F121" i="29"/>
  <c r="E121" i="29"/>
  <c r="H120" i="29"/>
  <c r="G120" i="29"/>
  <c r="F120" i="29"/>
  <c r="E120" i="29"/>
  <c r="H119" i="29"/>
  <c r="G119" i="29"/>
  <c r="F119" i="29"/>
  <c r="E119" i="29"/>
  <c r="H118" i="29"/>
  <c r="G118" i="29"/>
  <c r="F118" i="29"/>
  <c r="E118" i="29"/>
  <c r="H117" i="29"/>
  <c r="G117" i="29"/>
  <c r="F117" i="29"/>
  <c r="E117" i="29"/>
  <c r="H116" i="29"/>
  <c r="G116" i="29"/>
  <c r="F116" i="29"/>
  <c r="E116" i="29"/>
  <c r="H115" i="29"/>
  <c r="G115" i="29"/>
  <c r="F115" i="29"/>
  <c r="E115" i="29"/>
  <c r="H114" i="29"/>
  <c r="G114" i="29"/>
  <c r="F114" i="29"/>
  <c r="E114" i="29"/>
  <c r="H113" i="29"/>
  <c r="G113" i="29"/>
  <c r="F113" i="29"/>
  <c r="E113" i="29"/>
  <c r="H112" i="29"/>
  <c r="G112" i="29"/>
  <c r="F112" i="29"/>
  <c r="E112" i="29"/>
  <c r="H111" i="29"/>
  <c r="G111" i="29"/>
  <c r="F111" i="29"/>
  <c r="E111" i="29"/>
  <c r="H110" i="29"/>
  <c r="G110" i="29"/>
  <c r="F110" i="29"/>
  <c r="E110" i="29"/>
  <c r="H109" i="29"/>
  <c r="G109" i="29"/>
  <c r="F109" i="29"/>
  <c r="E109" i="29"/>
  <c r="H108" i="29"/>
  <c r="G108" i="29"/>
  <c r="F108" i="29"/>
  <c r="E108" i="29"/>
  <c r="H107" i="29"/>
  <c r="G107" i="29"/>
  <c r="F107" i="29"/>
  <c r="E107" i="29"/>
  <c r="H106" i="29"/>
  <c r="G106" i="29"/>
  <c r="F106" i="29"/>
  <c r="E106" i="29"/>
  <c r="H105" i="29"/>
  <c r="G105" i="29"/>
  <c r="F105" i="29"/>
  <c r="E105" i="29"/>
  <c r="H104" i="29"/>
  <c r="G104" i="29"/>
  <c r="F104" i="29"/>
  <c r="E104" i="29"/>
  <c r="H103" i="29"/>
  <c r="G103" i="29"/>
  <c r="F103" i="29"/>
  <c r="E103" i="29"/>
  <c r="H102" i="29"/>
  <c r="G102" i="29"/>
  <c r="F102" i="29"/>
  <c r="E102" i="29"/>
  <c r="H101" i="29"/>
  <c r="G101" i="29"/>
  <c r="F101" i="29"/>
  <c r="E101" i="29"/>
  <c r="H100" i="29"/>
  <c r="G100" i="29"/>
  <c r="F100" i="29"/>
  <c r="E100" i="29"/>
  <c r="H99" i="29"/>
  <c r="G99" i="29"/>
  <c r="F99" i="29"/>
  <c r="E99" i="29"/>
  <c r="H98" i="29"/>
  <c r="G98" i="29"/>
  <c r="F98" i="29"/>
  <c r="E98" i="29"/>
  <c r="H97" i="29"/>
  <c r="G97" i="29"/>
  <c r="F97" i="29"/>
  <c r="E97" i="29"/>
  <c r="H96" i="29"/>
  <c r="G96" i="29"/>
  <c r="F96" i="29"/>
  <c r="E96" i="29"/>
  <c r="H95" i="29"/>
  <c r="G95" i="29"/>
  <c r="F95" i="29"/>
  <c r="E95" i="29"/>
  <c r="H94" i="29"/>
  <c r="G94" i="29"/>
  <c r="F94" i="29"/>
  <c r="E94" i="29"/>
  <c r="H93" i="29"/>
  <c r="G93" i="29"/>
  <c r="F93" i="29"/>
  <c r="E93" i="29"/>
  <c r="H92" i="29"/>
  <c r="G92" i="29"/>
  <c r="F92" i="29"/>
  <c r="E92" i="29"/>
  <c r="H91" i="29"/>
  <c r="G91" i="29"/>
  <c r="F91" i="29"/>
  <c r="E91" i="29"/>
  <c r="H90" i="29"/>
  <c r="G90" i="29"/>
  <c r="F90" i="29"/>
  <c r="E90" i="29"/>
  <c r="H89" i="29"/>
  <c r="G89" i="29"/>
  <c r="F89" i="29"/>
  <c r="E89" i="29"/>
  <c r="H88" i="29"/>
  <c r="G88" i="29"/>
  <c r="F88" i="29"/>
  <c r="E88" i="29"/>
  <c r="H87" i="29"/>
  <c r="G87" i="29"/>
  <c r="F87" i="29"/>
  <c r="E87" i="29"/>
  <c r="H86" i="29"/>
  <c r="G86" i="29"/>
  <c r="F86" i="29"/>
  <c r="E86" i="29"/>
  <c r="H85" i="29"/>
  <c r="G85" i="29"/>
  <c r="F85" i="29"/>
  <c r="E85" i="29"/>
  <c r="H84" i="29"/>
  <c r="G84" i="29"/>
  <c r="F84" i="29"/>
  <c r="E84" i="29"/>
  <c r="H83" i="29"/>
  <c r="G83" i="29"/>
  <c r="F83" i="29"/>
  <c r="E83" i="29"/>
  <c r="H82" i="29"/>
  <c r="G82" i="29"/>
  <c r="F82" i="29"/>
  <c r="E82" i="29"/>
  <c r="H81" i="29"/>
  <c r="G81" i="29"/>
  <c r="F81" i="29"/>
  <c r="E81" i="29"/>
  <c r="H80" i="29"/>
  <c r="G80" i="29"/>
  <c r="F80" i="29"/>
  <c r="E80" i="29"/>
  <c r="H79" i="29"/>
  <c r="G79" i="29"/>
  <c r="F79" i="29"/>
  <c r="E79" i="29"/>
  <c r="H78" i="29"/>
  <c r="G78" i="29"/>
  <c r="F78" i="29"/>
  <c r="E78" i="29"/>
  <c r="H77" i="29"/>
  <c r="G77" i="29"/>
  <c r="F77" i="29"/>
  <c r="E77" i="29"/>
  <c r="H76" i="29"/>
  <c r="G76" i="29"/>
  <c r="G181" i="29" s="1"/>
  <c r="F76" i="29"/>
  <c r="E76" i="29"/>
  <c r="E181" i="29" s="1"/>
  <c r="H75" i="29"/>
  <c r="G75" i="29"/>
  <c r="F75" i="29"/>
  <c r="E75" i="29"/>
  <c r="H74" i="29"/>
  <c r="G74" i="29"/>
  <c r="F74" i="29"/>
  <c r="E74" i="29"/>
  <c r="H73" i="29"/>
  <c r="G73" i="29"/>
  <c r="F73" i="29"/>
  <c r="E73" i="29"/>
  <c r="H72" i="29"/>
  <c r="G72" i="29"/>
  <c r="F72" i="29"/>
  <c r="E72" i="29"/>
  <c r="H71" i="29"/>
  <c r="G71" i="29"/>
  <c r="F71" i="29"/>
  <c r="E71" i="29"/>
  <c r="H70" i="29"/>
  <c r="G70" i="29"/>
  <c r="F70" i="29"/>
  <c r="E70" i="29"/>
  <c r="H69" i="29"/>
  <c r="G69" i="29"/>
  <c r="F69" i="29"/>
  <c r="E69" i="29"/>
  <c r="H68" i="29"/>
  <c r="G68" i="29"/>
  <c r="F68" i="29"/>
  <c r="E68" i="29"/>
  <c r="H67" i="29"/>
  <c r="G67" i="29"/>
  <c r="F67" i="29"/>
  <c r="E67" i="29"/>
  <c r="H66" i="29"/>
  <c r="G66" i="29"/>
  <c r="G183" i="29" s="1"/>
  <c r="F66" i="29"/>
  <c r="E66" i="29"/>
  <c r="E183" i="29" s="1"/>
  <c r="H65" i="29"/>
  <c r="G65" i="29"/>
  <c r="F65" i="29"/>
  <c r="E65" i="29"/>
  <c r="H64" i="29"/>
  <c r="G64" i="29"/>
  <c r="F64" i="29"/>
  <c r="E64" i="29"/>
  <c r="H63" i="29"/>
  <c r="G63" i="29"/>
  <c r="F63" i="29"/>
  <c r="E63" i="29"/>
  <c r="H62" i="29"/>
  <c r="G62" i="29"/>
  <c r="F62" i="29"/>
  <c r="E62" i="29"/>
  <c r="H61" i="29"/>
  <c r="G61" i="29"/>
  <c r="F61" i="29"/>
  <c r="E61" i="29"/>
  <c r="H60" i="29"/>
  <c r="G60" i="29"/>
  <c r="F60" i="29"/>
  <c r="E60" i="29"/>
  <c r="H59" i="29"/>
  <c r="G59" i="29"/>
  <c r="F59" i="29"/>
  <c r="E59" i="29"/>
  <c r="H58" i="29"/>
  <c r="G58" i="29"/>
  <c r="F58" i="29"/>
  <c r="E58" i="29"/>
  <c r="H57" i="29"/>
  <c r="G57" i="29"/>
  <c r="F57" i="29"/>
  <c r="E57" i="29"/>
  <c r="H56" i="29"/>
  <c r="G56" i="29"/>
  <c r="F56" i="29"/>
  <c r="E56" i="29"/>
  <c r="H55" i="29"/>
  <c r="G55" i="29"/>
  <c r="F55" i="29"/>
  <c r="E55" i="29"/>
  <c r="H54" i="29"/>
  <c r="G54" i="29"/>
  <c r="F54" i="29"/>
  <c r="E54" i="29"/>
  <c r="H53" i="29"/>
  <c r="G53" i="29"/>
  <c r="F53" i="29"/>
  <c r="E53" i="29"/>
  <c r="H52" i="29"/>
  <c r="G52" i="29"/>
  <c r="F52" i="29"/>
  <c r="E52" i="29"/>
  <c r="H51" i="29"/>
  <c r="G51" i="29"/>
  <c r="F51" i="29"/>
  <c r="E51" i="29"/>
  <c r="H50" i="29"/>
  <c r="G50" i="29"/>
  <c r="F50" i="29"/>
  <c r="E50" i="29"/>
  <c r="H49" i="29"/>
  <c r="G49" i="29"/>
  <c r="F49" i="29"/>
  <c r="E49" i="29"/>
  <c r="H48" i="29"/>
  <c r="G48" i="29"/>
  <c r="G184" i="29" s="1"/>
  <c r="F48" i="29"/>
  <c r="E48" i="29"/>
  <c r="E184" i="29" s="1"/>
  <c r="H47" i="29"/>
  <c r="G47" i="29"/>
  <c r="F47" i="29"/>
  <c r="E47" i="29"/>
  <c r="H46" i="29"/>
  <c r="G46" i="29"/>
  <c r="F46" i="29"/>
  <c r="E46" i="29"/>
  <c r="H45" i="29"/>
  <c r="G45" i="29"/>
  <c r="F45" i="29"/>
  <c r="E45" i="29"/>
  <c r="H44" i="29"/>
  <c r="G44" i="29"/>
  <c r="F44" i="29"/>
  <c r="E44" i="29"/>
  <c r="H43" i="29"/>
  <c r="G43" i="29"/>
  <c r="F43" i="29"/>
  <c r="E43" i="29"/>
  <c r="H42" i="29"/>
  <c r="G42" i="29"/>
  <c r="F42" i="29"/>
  <c r="E42" i="29"/>
  <c r="H41" i="29"/>
  <c r="G41" i="29"/>
  <c r="F41" i="29"/>
  <c r="E41" i="29"/>
  <c r="H40" i="29"/>
  <c r="G40" i="29"/>
  <c r="F40" i="29"/>
  <c r="E40" i="29"/>
  <c r="H39" i="29"/>
  <c r="G39" i="29"/>
  <c r="F39" i="29"/>
  <c r="E39" i="29"/>
  <c r="H38" i="29"/>
  <c r="G38" i="29"/>
  <c r="F38" i="29"/>
  <c r="E38" i="29"/>
  <c r="H37" i="29"/>
  <c r="H188" i="29" s="1"/>
  <c r="G37" i="29"/>
  <c r="F37" i="29"/>
  <c r="E37" i="29"/>
  <c r="H36" i="29"/>
  <c r="G36" i="29"/>
  <c r="F36" i="29"/>
  <c r="E36" i="29"/>
  <c r="H35" i="29"/>
  <c r="G35" i="29"/>
  <c r="F35" i="29"/>
  <c r="E35" i="29"/>
  <c r="H34" i="29"/>
  <c r="G34" i="29"/>
  <c r="F34" i="29"/>
  <c r="E34" i="29"/>
  <c r="E174" i="29" s="1"/>
  <c r="H33" i="29"/>
  <c r="G33" i="29"/>
  <c r="F33" i="29"/>
  <c r="E33" i="29"/>
  <c r="H32" i="29"/>
  <c r="G32" i="29"/>
  <c r="F32" i="29"/>
  <c r="E32" i="29"/>
  <c r="H31" i="29"/>
  <c r="G31" i="29"/>
  <c r="F31" i="29"/>
  <c r="E31" i="29"/>
  <c r="H30" i="29"/>
  <c r="G30" i="29"/>
  <c r="F30" i="29"/>
  <c r="E30" i="29"/>
  <c r="H29" i="29"/>
  <c r="G29" i="29"/>
  <c r="F29" i="29"/>
  <c r="E29" i="29"/>
  <c r="H28" i="29"/>
  <c r="G28" i="29"/>
  <c r="F28" i="29"/>
  <c r="E28" i="29"/>
  <c r="H27" i="29"/>
  <c r="H182" i="29" s="1"/>
  <c r="G27" i="29"/>
  <c r="F27" i="29"/>
  <c r="E27" i="29"/>
  <c r="H26" i="29"/>
  <c r="G26" i="29"/>
  <c r="F26" i="29"/>
  <c r="E26" i="29"/>
  <c r="H25" i="29"/>
  <c r="G25" i="29"/>
  <c r="F25" i="29"/>
  <c r="E25" i="29"/>
  <c r="H24" i="29"/>
  <c r="G24" i="29"/>
  <c r="F24" i="29"/>
  <c r="E24" i="29"/>
  <c r="H23" i="29"/>
  <c r="G23" i="29"/>
  <c r="F23" i="29"/>
  <c r="E23" i="29"/>
  <c r="H22" i="29"/>
  <c r="G22" i="29"/>
  <c r="F22" i="29"/>
  <c r="E22" i="29"/>
  <c r="H21" i="29"/>
  <c r="H177" i="29" s="1"/>
  <c r="G21" i="29"/>
  <c r="G177" i="29" s="1"/>
  <c r="F21" i="29"/>
  <c r="F177" i="29" s="1"/>
  <c r="E21" i="29"/>
  <c r="E177" i="29" s="1"/>
  <c r="H20" i="29"/>
  <c r="G20" i="29"/>
  <c r="G176" i="29" s="1"/>
  <c r="F20" i="29"/>
  <c r="E20" i="29"/>
  <c r="H19" i="29"/>
  <c r="H175" i="29" s="1"/>
  <c r="G19" i="29"/>
  <c r="F19" i="29"/>
  <c r="E19" i="29"/>
  <c r="H18" i="29"/>
  <c r="G18" i="29"/>
  <c r="F18" i="29"/>
  <c r="E18" i="29"/>
  <c r="H17" i="29"/>
  <c r="H195" i="29" s="1"/>
  <c r="G17" i="29"/>
  <c r="G195" i="29" s="1"/>
  <c r="F17" i="29"/>
  <c r="F195" i="29" s="1"/>
  <c r="E17" i="29"/>
  <c r="E195" i="29" s="1"/>
  <c r="H16" i="29"/>
  <c r="G16" i="29"/>
  <c r="G197" i="29" s="1"/>
  <c r="F16" i="29"/>
  <c r="E16" i="29"/>
  <c r="E197" i="29" s="1"/>
  <c r="H15" i="29"/>
  <c r="G15" i="29"/>
  <c r="F15" i="29"/>
  <c r="E15" i="29"/>
  <c r="H14" i="29"/>
  <c r="G14" i="29"/>
  <c r="F14" i="29"/>
  <c r="E14" i="29"/>
  <c r="H13" i="29"/>
  <c r="G13" i="29"/>
  <c r="F13" i="29"/>
  <c r="E13" i="29"/>
  <c r="H12" i="29"/>
  <c r="G12" i="29"/>
  <c r="G172" i="29" s="1"/>
  <c r="F12" i="29"/>
  <c r="E12" i="29"/>
  <c r="E172" i="29" s="1"/>
  <c r="H11" i="29"/>
  <c r="G11" i="29"/>
  <c r="F11" i="29"/>
  <c r="E11" i="29"/>
  <c r="H10" i="29"/>
  <c r="G10" i="29"/>
  <c r="F10" i="29"/>
  <c r="E10" i="29"/>
  <c r="H9" i="29"/>
  <c r="G9" i="29"/>
  <c r="F9" i="29"/>
  <c r="E9" i="29"/>
  <c r="H8" i="29"/>
  <c r="H194" i="29" s="1"/>
  <c r="G8" i="29"/>
  <c r="G194" i="29" s="1"/>
  <c r="F8" i="29"/>
  <c r="E8" i="29"/>
  <c r="E194" i="29" s="1"/>
  <c r="H7" i="29"/>
  <c r="G7" i="29"/>
  <c r="F7" i="29"/>
  <c r="E7" i="29"/>
  <c r="H6" i="29"/>
  <c r="G6" i="29"/>
  <c r="G178" i="29" s="1"/>
  <c r="F6" i="29"/>
  <c r="E6" i="29"/>
  <c r="E178" i="29" s="1"/>
  <c r="H5" i="29"/>
  <c r="G5" i="29"/>
  <c r="F5" i="29"/>
  <c r="E5" i="29"/>
  <c r="H4" i="29"/>
  <c r="G4" i="29"/>
  <c r="G167" i="29" s="1"/>
  <c r="F4" i="29"/>
  <c r="E4" i="29"/>
  <c r="E167" i="29" s="1"/>
  <c r="H3" i="29"/>
  <c r="G3" i="29"/>
  <c r="F3" i="29"/>
  <c r="E3" i="29"/>
  <c r="H171" i="44"/>
  <c r="G171" i="44"/>
  <c r="F171" i="44"/>
  <c r="E171" i="44"/>
  <c r="H169" i="44"/>
  <c r="G169" i="44"/>
  <c r="F169" i="44"/>
  <c r="E169" i="44"/>
  <c r="H166" i="44"/>
  <c r="G166" i="44"/>
  <c r="F166" i="44"/>
  <c r="E166" i="44"/>
  <c r="H160" i="44"/>
  <c r="G160" i="44"/>
  <c r="F160" i="44"/>
  <c r="E160" i="44"/>
  <c r="H159" i="44"/>
  <c r="G159" i="44"/>
  <c r="F159" i="44"/>
  <c r="E159" i="44"/>
  <c r="H158" i="44"/>
  <c r="G158" i="44"/>
  <c r="F158" i="44"/>
  <c r="E158" i="44"/>
  <c r="H157" i="44"/>
  <c r="G157" i="44"/>
  <c r="F157" i="44"/>
  <c r="E157" i="44"/>
  <c r="H156" i="44"/>
  <c r="G156" i="44"/>
  <c r="F156" i="44"/>
  <c r="E156" i="44"/>
  <c r="H155" i="44"/>
  <c r="G155" i="44"/>
  <c r="F155" i="44"/>
  <c r="E155" i="44"/>
  <c r="H154" i="44"/>
  <c r="G154" i="44"/>
  <c r="F154" i="44"/>
  <c r="E154" i="44"/>
  <c r="H153" i="44"/>
  <c r="G153" i="44"/>
  <c r="F153" i="44"/>
  <c r="E153" i="44"/>
  <c r="H152" i="44"/>
  <c r="G152" i="44"/>
  <c r="F152" i="44"/>
  <c r="E152" i="44"/>
  <c r="H151" i="44"/>
  <c r="G151" i="44"/>
  <c r="F151" i="44"/>
  <c r="E151" i="44"/>
  <c r="H150" i="44"/>
  <c r="G150" i="44"/>
  <c r="F150" i="44"/>
  <c r="E150" i="44"/>
  <c r="H149" i="44"/>
  <c r="G149" i="44"/>
  <c r="F149" i="44"/>
  <c r="E149" i="44"/>
  <c r="H148" i="44"/>
  <c r="G148" i="44"/>
  <c r="F148" i="44"/>
  <c r="E148" i="44"/>
  <c r="H147" i="44"/>
  <c r="G147" i="44"/>
  <c r="F147" i="44"/>
  <c r="E147" i="44"/>
  <c r="H146" i="44"/>
  <c r="G146" i="44"/>
  <c r="F146" i="44"/>
  <c r="E146" i="44"/>
  <c r="H145" i="44"/>
  <c r="G145" i="44"/>
  <c r="F145" i="44"/>
  <c r="E145" i="44"/>
  <c r="H144" i="44"/>
  <c r="G144" i="44"/>
  <c r="F144" i="44"/>
  <c r="E144" i="44"/>
  <c r="H143" i="44"/>
  <c r="G143" i="44"/>
  <c r="F143" i="44"/>
  <c r="E143" i="44"/>
  <c r="H142" i="44"/>
  <c r="G142" i="44"/>
  <c r="F142" i="44"/>
  <c r="E142" i="44"/>
  <c r="H141" i="44"/>
  <c r="G141" i="44"/>
  <c r="F141" i="44"/>
  <c r="E141" i="44"/>
  <c r="H140" i="44"/>
  <c r="G140" i="44"/>
  <c r="F140" i="44"/>
  <c r="E140" i="44"/>
  <c r="H139" i="44"/>
  <c r="G139" i="44"/>
  <c r="F139" i="44"/>
  <c r="E139" i="44"/>
  <c r="H138" i="44"/>
  <c r="G138" i="44"/>
  <c r="F138" i="44"/>
  <c r="E138" i="44"/>
  <c r="H137" i="44"/>
  <c r="G137" i="44"/>
  <c r="F137" i="44"/>
  <c r="E137" i="44"/>
  <c r="H136" i="44"/>
  <c r="G136" i="44"/>
  <c r="F136" i="44"/>
  <c r="E136" i="44"/>
  <c r="H135" i="44"/>
  <c r="G135" i="44"/>
  <c r="F135" i="44"/>
  <c r="E135" i="44"/>
  <c r="H134" i="44"/>
  <c r="G134" i="44"/>
  <c r="F134" i="44"/>
  <c r="E134" i="44"/>
  <c r="H133" i="44"/>
  <c r="G133" i="44"/>
  <c r="F133" i="44"/>
  <c r="E133" i="44"/>
  <c r="H132" i="44"/>
  <c r="G132" i="44"/>
  <c r="F132" i="44"/>
  <c r="E132" i="44"/>
  <c r="H131" i="44"/>
  <c r="G131" i="44"/>
  <c r="F131" i="44"/>
  <c r="E131" i="44"/>
  <c r="H130" i="44"/>
  <c r="G130" i="44"/>
  <c r="F130" i="44"/>
  <c r="E130" i="44"/>
  <c r="H129" i="44"/>
  <c r="G129" i="44"/>
  <c r="F129" i="44"/>
  <c r="E129" i="44"/>
  <c r="H128" i="44"/>
  <c r="G128" i="44"/>
  <c r="F128" i="44"/>
  <c r="E128" i="44"/>
  <c r="H127" i="44"/>
  <c r="G127" i="44"/>
  <c r="F127" i="44"/>
  <c r="E127" i="44"/>
  <c r="H126" i="44"/>
  <c r="G126" i="44"/>
  <c r="F126" i="44"/>
  <c r="E126" i="44"/>
  <c r="H125" i="44"/>
  <c r="G125" i="44"/>
  <c r="F125" i="44"/>
  <c r="E125" i="44"/>
  <c r="H124" i="44"/>
  <c r="G124" i="44"/>
  <c r="F124" i="44"/>
  <c r="E124" i="44"/>
  <c r="H123" i="44"/>
  <c r="G123" i="44"/>
  <c r="F123" i="44"/>
  <c r="E123" i="44"/>
  <c r="H122" i="44"/>
  <c r="G122" i="44"/>
  <c r="F122" i="44"/>
  <c r="E122" i="44"/>
  <c r="H121" i="44"/>
  <c r="G121" i="44"/>
  <c r="F121" i="44"/>
  <c r="E121" i="44"/>
  <c r="H120" i="44"/>
  <c r="G120" i="44"/>
  <c r="F120" i="44"/>
  <c r="E120" i="44"/>
  <c r="H119" i="44"/>
  <c r="G119" i="44"/>
  <c r="F119" i="44"/>
  <c r="E119" i="44"/>
  <c r="H118" i="44"/>
  <c r="G118" i="44"/>
  <c r="F118" i="44"/>
  <c r="E118" i="44"/>
  <c r="H117" i="44"/>
  <c r="G117" i="44"/>
  <c r="F117" i="44"/>
  <c r="E117" i="44"/>
  <c r="H116" i="44"/>
  <c r="G116" i="44"/>
  <c r="F116" i="44"/>
  <c r="E116" i="44"/>
  <c r="H115" i="44"/>
  <c r="G115" i="44"/>
  <c r="F115" i="44"/>
  <c r="E115" i="44"/>
  <c r="H114" i="44"/>
  <c r="G114" i="44"/>
  <c r="F114" i="44"/>
  <c r="E114" i="44"/>
  <c r="H113" i="44"/>
  <c r="G113" i="44"/>
  <c r="F113" i="44"/>
  <c r="E113" i="44"/>
  <c r="H112" i="44"/>
  <c r="G112" i="44"/>
  <c r="F112" i="44"/>
  <c r="E112" i="44"/>
  <c r="H111" i="44"/>
  <c r="G111" i="44"/>
  <c r="F111" i="44"/>
  <c r="E111" i="44"/>
  <c r="H110" i="44"/>
  <c r="G110" i="44"/>
  <c r="F110" i="44"/>
  <c r="E110" i="44"/>
  <c r="H109" i="44"/>
  <c r="G109" i="44"/>
  <c r="F109" i="44"/>
  <c r="E109" i="44"/>
  <c r="H108" i="44"/>
  <c r="G108" i="44"/>
  <c r="F108" i="44"/>
  <c r="E108" i="44"/>
  <c r="H107" i="44"/>
  <c r="G107" i="44"/>
  <c r="F107" i="44"/>
  <c r="E107" i="44"/>
  <c r="H106" i="44"/>
  <c r="G106" i="44"/>
  <c r="F106" i="44"/>
  <c r="E106" i="44"/>
  <c r="H105" i="44"/>
  <c r="G105" i="44"/>
  <c r="F105" i="44"/>
  <c r="E105" i="44"/>
  <c r="H104" i="44"/>
  <c r="G104" i="44"/>
  <c r="F104" i="44"/>
  <c r="E104" i="44"/>
  <c r="H103" i="44"/>
  <c r="G103" i="44"/>
  <c r="F103" i="44"/>
  <c r="E103" i="44"/>
  <c r="H102" i="44"/>
  <c r="G102" i="44"/>
  <c r="F102" i="44"/>
  <c r="E102" i="44"/>
  <c r="H101" i="44"/>
  <c r="G101" i="44"/>
  <c r="F101" i="44"/>
  <c r="E101" i="44"/>
  <c r="H100" i="44"/>
  <c r="G100" i="44"/>
  <c r="F100" i="44"/>
  <c r="E100" i="44"/>
  <c r="H99" i="44"/>
  <c r="G99" i="44"/>
  <c r="F99" i="44"/>
  <c r="E99" i="44"/>
  <c r="H98" i="44"/>
  <c r="G98" i="44"/>
  <c r="F98" i="44"/>
  <c r="E98" i="44"/>
  <c r="H97" i="44"/>
  <c r="G97" i="44"/>
  <c r="F97" i="44"/>
  <c r="E97" i="44"/>
  <c r="H96" i="44"/>
  <c r="G96" i="44"/>
  <c r="F96" i="44"/>
  <c r="E96" i="44"/>
  <c r="H95" i="44"/>
  <c r="G95" i="44"/>
  <c r="F95" i="44"/>
  <c r="E95" i="44"/>
  <c r="H94" i="44"/>
  <c r="G94" i="44"/>
  <c r="F94" i="44"/>
  <c r="E94" i="44"/>
  <c r="H93" i="44"/>
  <c r="G93" i="44"/>
  <c r="F93" i="44"/>
  <c r="E93" i="44"/>
  <c r="H92" i="44"/>
  <c r="G92" i="44"/>
  <c r="F92" i="44"/>
  <c r="E92" i="44"/>
  <c r="H91" i="44"/>
  <c r="G91" i="44"/>
  <c r="F91" i="44"/>
  <c r="E91" i="44"/>
  <c r="H90" i="44"/>
  <c r="G90" i="44"/>
  <c r="F90" i="44"/>
  <c r="E90" i="44"/>
  <c r="H89" i="44"/>
  <c r="G89" i="44"/>
  <c r="F89" i="44"/>
  <c r="E89" i="44"/>
  <c r="H88" i="44"/>
  <c r="G88" i="44"/>
  <c r="F88" i="44"/>
  <c r="E88" i="44"/>
  <c r="H87" i="44"/>
  <c r="G87" i="44"/>
  <c r="F87" i="44"/>
  <c r="E87" i="44"/>
  <c r="H86" i="44"/>
  <c r="G86" i="44"/>
  <c r="F86" i="44"/>
  <c r="E86" i="44"/>
  <c r="H85" i="44"/>
  <c r="G85" i="44"/>
  <c r="F85" i="44"/>
  <c r="E85" i="44"/>
  <c r="H84" i="44"/>
  <c r="G84" i="44"/>
  <c r="F84" i="44"/>
  <c r="E84" i="44"/>
  <c r="H83" i="44"/>
  <c r="G83" i="44"/>
  <c r="F83" i="44"/>
  <c r="E83" i="44"/>
  <c r="H82" i="44"/>
  <c r="G82" i="44"/>
  <c r="F82" i="44"/>
  <c r="E82" i="44"/>
  <c r="H81" i="44"/>
  <c r="G81" i="44"/>
  <c r="F81" i="44"/>
  <c r="E81" i="44"/>
  <c r="H80" i="44"/>
  <c r="G80" i="44"/>
  <c r="F80" i="44"/>
  <c r="E80" i="44"/>
  <c r="H79" i="44"/>
  <c r="G79" i="44"/>
  <c r="F79" i="44"/>
  <c r="E79" i="44"/>
  <c r="H78" i="44"/>
  <c r="G78" i="44"/>
  <c r="F78" i="44"/>
  <c r="E78" i="44"/>
  <c r="H77" i="44"/>
  <c r="G77" i="44"/>
  <c r="F77" i="44"/>
  <c r="E77" i="44"/>
  <c r="H76" i="44"/>
  <c r="H181" i="44" s="1"/>
  <c r="G76" i="44"/>
  <c r="F76" i="44"/>
  <c r="F181" i="44" s="1"/>
  <c r="E76" i="44"/>
  <c r="H75" i="44"/>
  <c r="G75" i="44"/>
  <c r="F75" i="44"/>
  <c r="E75" i="44"/>
  <c r="H74" i="44"/>
  <c r="G74" i="44"/>
  <c r="F74" i="44"/>
  <c r="E74" i="44"/>
  <c r="H73" i="44"/>
  <c r="G73" i="44"/>
  <c r="F73" i="44"/>
  <c r="E73" i="44"/>
  <c r="H72" i="44"/>
  <c r="G72" i="44"/>
  <c r="F72" i="44"/>
  <c r="E72" i="44"/>
  <c r="H71" i="44"/>
  <c r="G71" i="44"/>
  <c r="F71" i="44"/>
  <c r="E71" i="44"/>
  <c r="H70" i="44"/>
  <c r="G70" i="44"/>
  <c r="F70" i="44"/>
  <c r="E70" i="44"/>
  <c r="H69" i="44"/>
  <c r="G69" i="44"/>
  <c r="G192" i="44" s="1"/>
  <c r="F69" i="44"/>
  <c r="E69" i="44"/>
  <c r="E192" i="44" s="1"/>
  <c r="H68" i="44"/>
  <c r="G68" i="44"/>
  <c r="F68" i="44"/>
  <c r="E68" i="44"/>
  <c r="H67" i="44"/>
  <c r="G67" i="44"/>
  <c r="F67" i="44"/>
  <c r="E67" i="44"/>
  <c r="H66" i="44"/>
  <c r="G66" i="44"/>
  <c r="F66" i="44"/>
  <c r="E66" i="44"/>
  <c r="H65" i="44"/>
  <c r="G65" i="44"/>
  <c r="F65" i="44"/>
  <c r="E65" i="44"/>
  <c r="H64" i="44"/>
  <c r="G64" i="44"/>
  <c r="F64" i="44"/>
  <c r="E64" i="44"/>
  <c r="H63" i="44"/>
  <c r="G63" i="44"/>
  <c r="F63" i="44"/>
  <c r="E63" i="44"/>
  <c r="H62" i="44"/>
  <c r="G62" i="44"/>
  <c r="F62" i="44"/>
  <c r="E62" i="44"/>
  <c r="H61" i="44"/>
  <c r="G61" i="44"/>
  <c r="F61" i="44"/>
  <c r="E61" i="44"/>
  <c r="H60" i="44"/>
  <c r="G60" i="44"/>
  <c r="F60" i="44"/>
  <c r="E60" i="44"/>
  <c r="H59" i="44"/>
  <c r="G59" i="44"/>
  <c r="F59" i="44"/>
  <c r="E59" i="44"/>
  <c r="H58" i="44"/>
  <c r="G58" i="44"/>
  <c r="F58" i="44"/>
  <c r="E58" i="44"/>
  <c r="H57" i="44"/>
  <c r="G57" i="44"/>
  <c r="F57" i="44"/>
  <c r="E57" i="44"/>
  <c r="H56" i="44"/>
  <c r="G56" i="44"/>
  <c r="F56" i="44"/>
  <c r="E56" i="44"/>
  <c r="H55" i="44"/>
  <c r="G55" i="44"/>
  <c r="F55" i="44"/>
  <c r="E55" i="44"/>
  <c r="H54" i="44"/>
  <c r="G54" i="44"/>
  <c r="F54" i="44"/>
  <c r="E54" i="44"/>
  <c r="H53" i="44"/>
  <c r="G53" i="44"/>
  <c r="F53" i="44"/>
  <c r="E53" i="44"/>
  <c r="H52" i="44"/>
  <c r="G52" i="44"/>
  <c r="F52" i="44"/>
  <c r="E52" i="44"/>
  <c r="H51" i="44"/>
  <c r="G51" i="44"/>
  <c r="F51" i="44"/>
  <c r="E51" i="44"/>
  <c r="H50" i="44"/>
  <c r="G50" i="44"/>
  <c r="F50" i="44"/>
  <c r="E50" i="44"/>
  <c r="H49" i="44"/>
  <c r="G49" i="44"/>
  <c r="F49" i="44"/>
  <c r="E49" i="44"/>
  <c r="H48" i="44"/>
  <c r="G48" i="44"/>
  <c r="F48" i="44"/>
  <c r="F184" i="44" s="1"/>
  <c r="E48" i="44"/>
  <c r="H47" i="44"/>
  <c r="G47" i="44"/>
  <c r="F47" i="44"/>
  <c r="E47" i="44"/>
  <c r="H46" i="44"/>
  <c r="G46" i="44"/>
  <c r="F46" i="44"/>
  <c r="E46" i="44"/>
  <c r="H45" i="44"/>
  <c r="G45" i="44"/>
  <c r="F45" i="44"/>
  <c r="E45" i="44"/>
  <c r="H44" i="44"/>
  <c r="G44" i="44"/>
  <c r="F44" i="44"/>
  <c r="E44" i="44"/>
  <c r="H43" i="44"/>
  <c r="G43" i="44"/>
  <c r="G191" i="44" s="1"/>
  <c r="F43" i="44"/>
  <c r="E43" i="44"/>
  <c r="H42" i="44"/>
  <c r="G42" i="44"/>
  <c r="F42" i="44"/>
  <c r="E42" i="44"/>
  <c r="H41" i="44"/>
  <c r="G41" i="44"/>
  <c r="F41" i="44"/>
  <c r="E41" i="44"/>
  <c r="H40" i="44"/>
  <c r="G40" i="44"/>
  <c r="F40" i="44"/>
  <c r="E40" i="44"/>
  <c r="H39" i="44"/>
  <c r="G39" i="44"/>
  <c r="F39" i="44"/>
  <c r="E39" i="44"/>
  <c r="H38" i="44"/>
  <c r="G38" i="44"/>
  <c r="F38" i="44"/>
  <c r="E38" i="44"/>
  <c r="H37" i="44"/>
  <c r="G37" i="44"/>
  <c r="G188" i="44" s="1"/>
  <c r="F37" i="44"/>
  <c r="E37" i="44"/>
  <c r="E188" i="44" s="1"/>
  <c r="H36" i="44"/>
  <c r="G36" i="44"/>
  <c r="F36" i="44"/>
  <c r="E36" i="44"/>
  <c r="H35" i="44"/>
  <c r="G35" i="44"/>
  <c r="F35" i="44"/>
  <c r="E35" i="44"/>
  <c r="H34" i="44"/>
  <c r="H174" i="44" s="1"/>
  <c r="G34" i="44"/>
  <c r="F34" i="44"/>
  <c r="E34" i="44"/>
  <c r="H33" i="44"/>
  <c r="G33" i="44"/>
  <c r="F33" i="44"/>
  <c r="E33" i="44"/>
  <c r="H32" i="44"/>
  <c r="G32" i="44"/>
  <c r="F32" i="44"/>
  <c r="E32" i="44"/>
  <c r="H31" i="44"/>
  <c r="G31" i="44"/>
  <c r="F31" i="44"/>
  <c r="E31" i="44"/>
  <c r="H30" i="44"/>
  <c r="G30" i="44"/>
  <c r="F30" i="44"/>
  <c r="E30" i="44"/>
  <c r="H29" i="44"/>
  <c r="G29" i="44"/>
  <c r="F29" i="44"/>
  <c r="E29" i="44"/>
  <c r="H28" i="44"/>
  <c r="G28" i="44"/>
  <c r="F28" i="44"/>
  <c r="E28" i="44"/>
  <c r="H27" i="44"/>
  <c r="G27" i="44"/>
  <c r="G182" i="44" s="1"/>
  <c r="F27" i="44"/>
  <c r="E27" i="44"/>
  <c r="E182" i="44" s="1"/>
  <c r="H26" i="44"/>
  <c r="G26" i="44"/>
  <c r="F26" i="44"/>
  <c r="E26" i="44"/>
  <c r="H25" i="44"/>
  <c r="G25" i="44"/>
  <c r="G180" i="44" s="1"/>
  <c r="F25" i="44"/>
  <c r="E25" i="44"/>
  <c r="E180" i="44" s="1"/>
  <c r="H24" i="44"/>
  <c r="G24" i="44"/>
  <c r="F24" i="44"/>
  <c r="E24" i="44"/>
  <c r="H23" i="44"/>
  <c r="G23" i="44"/>
  <c r="G170" i="44" s="1"/>
  <c r="F23" i="44"/>
  <c r="E23" i="44"/>
  <c r="E170" i="44" s="1"/>
  <c r="H22" i="44"/>
  <c r="G22" i="44"/>
  <c r="F22" i="44"/>
  <c r="E22" i="44"/>
  <c r="H21" i="44"/>
  <c r="H177" i="44" s="1"/>
  <c r="G21" i="44"/>
  <c r="G177" i="44" s="1"/>
  <c r="F21" i="44"/>
  <c r="F177" i="44" s="1"/>
  <c r="E21" i="44"/>
  <c r="E177" i="44" s="1"/>
  <c r="H20" i="44"/>
  <c r="G20" i="44"/>
  <c r="F20" i="44"/>
  <c r="F176" i="44" s="1"/>
  <c r="E20" i="44"/>
  <c r="H19" i="44"/>
  <c r="G19" i="44"/>
  <c r="G175" i="44" s="1"/>
  <c r="F19" i="44"/>
  <c r="E19" i="44"/>
  <c r="H18" i="44"/>
  <c r="G18" i="44"/>
  <c r="F18" i="44"/>
  <c r="E18" i="44"/>
  <c r="H17" i="44"/>
  <c r="H195" i="44" s="1"/>
  <c r="G17" i="44"/>
  <c r="G195" i="44" s="1"/>
  <c r="F17" i="44"/>
  <c r="F195" i="44" s="1"/>
  <c r="E17" i="44"/>
  <c r="E195" i="44" s="1"/>
  <c r="H16" i="44"/>
  <c r="G16" i="44"/>
  <c r="F16" i="44"/>
  <c r="F197" i="44" s="1"/>
  <c r="E16" i="44"/>
  <c r="H15" i="44"/>
  <c r="G15" i="44"/>
  <c r="F15" i="44"/>
  <c r="E15" i="44"/>
  <c r="H14" i="44"/>
  <c r="G14" i="44"/>
  <c r="F14" i="44"/>
  <c r="E14" i="44"/>
  <c r="H13" i="44"/>
  <c r="G13" i="44"/>
  <c r="F13" i="44"/>
  <c r="E13" i="44"/>
  <c r="H12" i="44"/>
  <c r="G12" i="44"/>
  <c r="F12" i="44"/>
  <c r="F172" i="44" s="1"/>
  <c r="E12" i="44"/>
  <c r="H11" i="44"/>
  <c r="G11" i="44"/>
  <c r="G168" i="44" s="1"/>
  <c r="F11" i="44"/>
  <c r="E11" i="44"/>
  <c r="H10" i="44"/>
  <c r="G10" i="44"/>
  <c r="F10" i="44"/>
  <c r="E10" i="44"/>
  <c r="H9" i="44"/>
  <c r="G9" i="44"/>
  <c r="G187" i="44" s="1"/>
  <c r="F9" i="44"/>
  <c r="E9" i="44"/>
  <c r="E187" i="44" s="1"/>
  <c r="H8" i="44"/>
  <c r="G8" i="44"/>
  <c r="G194" i="44" s="1"/>
  <c r="F8" i="44"/>
  <c r="F194" i="44" s="1"/>
  <c r="E8" i="44"/>
  <c r="E194" i="44" s="1"/>
  <c r="H7" i="44"/>
  <c r="G7" i="44"/>
  <c r="G196" i="44" s="1"/>
  <c r="F7" i="44"/>
  <c r="E7" i="44"/>
  <c r="E196" i="44" s="1"/>
  <c r="H6" i="44"/>
  <c r="G6" i="44"/>
  <c r="F6" i="44"/>
  <c r="E6" i="44"/>
  <c r="H5" i="44"/>
  <c r="G5" i="44"/>
  <c r="G189" i="44" s="1"/>
  <c r="F5" i="44"/>
  <c r="E5" i="44"/>
  <c r="H4" i="44"/>
  <c r="G4" i="44"/>
  <c r="F4" i="44"/>
  <c r="F167" i="44" s="1"/>
  <c r="E4" i="44"/>
  <c r="H3" i="44"/>
  <c r="G3" i="44"/>
  <c r="G162" i="44" s="1"/>
  <c r="F3" i="44"/>
  <c r="E3" i="44"/>
  <c r="E185" i="44" s="1"/>
  <c r="H171" i="43"/>
  <c r="G171" i="43"/>
  <c r="F171" i="43"/>
  <c r="E171" i="43"/>
  <c r="H169" i="43"/>
  <c r="G169" i="43"/>
  <c r="F169" i="43"/>
  <c r="E169" i="43"/>
  <c r="H166" i="43"/>
  <c r="G166" i="43"/>
  <c r="F166" i="43"/>
  <c r="E166" i="43"/>
  <c r="H160" i="43"/>
  <c r="G160" i="43"/>
  <c r="F160" i="43"/>
  <c r="E160" i="43"/>
  <c r="H159" i="43"/>
  <c r="G159" i="43"/>
  <c r="F159" i="43"/>
  <c r="E159" i="43"/>
  <c r="H158" i="43"/>
  <c r="G158" i="43"/>
  <c r="F158" i="43"/>
  <c r="E158" i="43"/>
  <c r="H157" i="43"/>
  <c r="G157" i="43"/>
  <c r="F157" i="43"/>
  <c r="E157" i="43"/>
  <c r="H156" i="43"/>
  <c r="G156" i="43"/>
  <c r="F156" i="43"/>
  <c r="E156" i="43"/>
  <c r="H155" i="43"/>
  <c r="G155" i="43"/>
  <c r="F155" i="43"/>
  <c r="E155" i="43"/>
  <c r="H154" i="43"/>
  <c r="G154" i="43"/>
  <c r="F154" i="43"/>
  <c r="E154" i="43"/>
  <c r="H153" i="43"/>
  <c r="G153" i="43"/>
  <c r="F153" i="43"/>
  <c r="E153" i="43"/>
  <c r="H152" i="43"/>
  <c r="G152" i="43"/>
  <c r="F152" i="43"/>
  <c r="E152" i="43"/>
  <c r="H151" i="43"/>
  <c r="G151" i="43"/>
  <c r="F151" i="43"/>
  <c r="E151" i="43"/>
  <c r="H150" i="43"/>
  <c r="G150" i="43"/>
  <c r="F150" i="43"/>
  <c r="E150" i="43"/>
  <c r="H149" i="43"/>
  <c r="G149" i="43"/>
  <c r="F149" i="43"/>
  <c r="E149" i="43"/>
  <c r="H148" i="43"/>
  <c r="G148" i="43"/>
  <c r="F148" i="43"/>
  <c r="E148" i="43"/>
  <c r="H147" i="43"/>
  <c r="G147" i="43"/>
  <c r="F147" i="43"/>
  <c r="E147" i="43"/>
  <c r="H146" i="43"/>
  <c r="G146" i="43"/>
  <c r="F146" i="43"/>
  <c r="E146" i="43"/>
  <c r="H145" i="43"/>
  <c r="G145" i="43"/>
  <c r="F145" i="43"/>
  <c r="E145" i="43"/>
  <c r="H144" i="43"/>
  <c r="G144" i="43"/>
  <c r="F144" i="43"/>
  <c r="E144" i="43"/>
  <c r="H143" i="43"/>
  <c r="G143" i="43"/>
  <c r="F143" i="43"/>
  <c r="E143" i="43"/>
  <c r="H142" i="43"/>
  <c r="G142" i="43"/>
  <c r="F142" i="43"/>
  <c r="E142" i="43"/>
  <c r="H141" i="43"/>
  <c r="G141" i="43"/>
  <c r="F141" i="43"/>
  <c r="E141" i="43"/>
  <c r="H140" i="43"/>
  <c r="G140" i="43"/>
  <c r="F140" i="43"/>
  <c r="E140" i="43"/>
  <c r="H139" i="43"/>
  <c r="G139" i="43"/>
  <c r="F139" i="43"/>
  <c r="E139" i="43"/>
  <c r="H138" i="43"/>
  <c r="G138" i="43"/>
  <c r="F138" i="43"/>
  <c r="E138" i="43"/>
  <c r="H137" i="43"/>
  <c r="G137" i="43"/>
  <c r="F137" i="43"/>
  <c r="E137" i="43"/>
  <c r="H136" i="43"/>
  <c r="G136" i="43"/>
  <c r="F136" i="43"/>
  <c r="E136" i="43"/>
  <c r="H135" i="43"/>
  <c r="G135" i="43"/>
  <c r="F135" i="43"/>
  <c r="E135" i="43"/>
  <c r="H134" i="43"/>
  <c r="G134" i="43"/>
  <c r="F134" i="43"/>
  <c r="E134" i="43"/>
  <c r="H133" i="43"/>
  <c r="G133" i="43"/>
  <c r="F133" i="43"/>
  <c r="E133" i="43"/>
  <c r="H132" i="43"/>
  <c r="G132" i="43"/>
  <c r="F132" i="43"/>
  <c r="E132" i="43"/>
  <c r="H131" i="43"/>
  <c r="G131" i="43"/>
  <c r="F131" i="43"/>
  <c r="E131" i="43"/>
  <c r="H130" i="43"/>
  <c r="G130" i="43"/>
  <c r="F130" i="43"/>
  <c r="E130" i="43"/>
  <c r="H129" i="43"/>
  <c r="G129" i="43"/>
  <c r="F129" i="43"/>
  <c r="E129" i="43"/>
  <c r="H128" i="43"/>
  <c r="G128" i="43"/>
  <c r="F128" i="43"/>
  <c r="E128" i="43"/>
  <c r="H127" i="43"/>
  <c r="G127" i="43"/>
  <c r="F127" i="43"/>
  <c r="E127" i="43"/>
  <c r="H126" i="43"/>
  <c r="G126" i="43"/>
  <c r="F126" i="43"/>
  <c r="E126" i="43"/>
  <c r="H125" i="43"/>
  <c r="G125" i="43"/>
  <c r="F125" i="43"/>
  <c r="E125" i="43"/>
  <c r="H124" i="43"/>
  <c r="G124" i="43"/>
  <c r="F124" i="43"/>
  <c r="E124" i="43"/>
  <c r="H123" i="43"/>
  <c r="G123" i="43"/>
  <c r="F123" i="43"/>
  <c r="E123" i="43"/>
  <c r="H122" i="43"/>
  <c r="G122" i="43"/>
  <c r="F122" i="43"/>
  <c r="E122" i="43"/>
  <c r="H121" i="43"/>
  <c r="G121" i="43"/>
  <c r="F121" i="43"/>
  <c r="E121" i="43"/>
  <c r="H120" i="43"/>
  <c r="G120" i="43"/>
  <c r="F120" i="43"/>
  <c r="E120" i="43"/>
  <c r="H119" i="43"/>
  <c r="G119" i="43"/>
  <c r="F119" i="43"/>
  <c r="E119" i="43"/>
  <c r="H118" i="43"/>
  <c r="G118" i="43"/>
  <c r="F118" i="43"/>
  <c r="E118" i="43"/>
  <c r="H117" i="43"/>
  <c r="G117" i="43"/>
  <c r="F117" i="43"/>
  <c r="E117" i="43"/>
  <c r="H116" i="43"/>
  <c r="G116" i="43"/>
  <c r="F116" i="43"/>
  <c r="E116" i="43"/>
  <c r="H115" i="43"/>
  <c r="G115" i="43"/>
  <c r="F115" i="43"/>
  <c r="E115" i="43"/>
  <c r="H114" i="43"/>
  <c r="G114" i="43"/>
  <c r="F114" i="43"/>
  <c r="E114" i="43"/>
  <c r="H113" i="43"/>
  <c r="G113" i="43"/>
  <c r="F113" i="43"/>
  <c r="E113" i="43"/>
  <c r="H112" i="43"/>
  <c r="G112" i="43"/>
  <c r="F112" i="43"/>
  <c r="E112" i="43"/>
  <c r="H111" i="43"/>
  <c r="G111" i="43"/>
  <c r="F111" i="43"/>
  <c r="E111" i="43"/>
  <c r="H110" i="43"/>
  <c r="G110" i="43"/>
  <c r="F110" i="43"/>
  <c r="E110" i="43"/>
  <c r="H109" i="43"/>
  <c r="G109" i="43"/>
  <c r="F109" i="43"/>
  <c r="E109" i="43"/>
  <c r="H108" i="43"/>
  <c r="G108" i="43"/>
  <c r="F108" i="43"/>
  <c r="E108" i="43"/>
  <c r="H107" i="43"/>
  <c r="G107" i="43"/>
  <c r="F107" i="43"/>
  <c r="E107" i="43"/>
  <c r="H106" i="43"/>
  <c r="G106" i="43"/>
  <c r="F106" i="43"/>
  <c r="E106" i="43"/>
  <c r="H105" i="43"/>
  <c r="G105" i="43"/>
  <c r="F105" i="43"/>
  <c r="E105" i="43"/>
  <c r="H104" i="43"/>
  <c r="G104" i="43"/>
  <c r="F104" i="43"/>
  <c r="E104" i="43"/>
  <c r="H103" i="43"/>
  <c r="G103" i="43"/>
  <c r="F103" i="43"/>
  <c r="E103" i="43"/>
  <c r="H102" i="43"/>
  <c r="G102" i="43"/>
  <c r="F102" i="43"/>
  <c r="E102" i="43"/>
  <c r="H101" i="43"/>
  <c r="G101" i="43"/>
  <c r="F101" i="43"/>
  <c r="E101" i="43"/>
  <c r="H100" i="43"/>
  <c r="G100" i="43"/>
  <c r="F100" i="43"/>
  <c r="E100" i="43"/>
  <c r="H99" i="43"/>
  <c r="G99" i="43"/>
  <c r="F99" i="43"/>
  <c r="E99" i="43"/>
  <c r="H98" i="43"/>
  <c r="G98" i="43"/>
  <c r="F98" i="43"/>
  <c r="E98" i="43"/>
  <c r="H97" i="43"/>
  <c r="G97" i="43"/>
  <c r="F97" i="43"/>
  <c r="E97" i="43"/>
  <c r="H96" i="43"/>
  <c r="G96" i="43"/>
  <c r="F96" i="43"/>
  <c r="E96" i="43"/>
  <c r="H95" i="43"/>
  <c r="G95" i="43"/>
  <c r="F95" i="43"/>
  <c r="E95" i="43"/>
  <c r="H94" i="43"/>
  <c r="G94" i="43"/>
  <c r="F94" i="43"/>
  <c r="E94" i="43"/>
  <c r="H93" i="43"/>
  <c r="G93" i="43"/>
  <c r="F93" i="43"/>
  <c r="E93" i="43"/>
  <c r="H92" i="43"/>
  <c r="G92" i="43"/>
  <c r="F92" i="43"/>
  <c r="E92" i="43"/>
  <c r="H91" i="43"/>
  <c r="G91" i="43"/>
  <c r="F91" i="43"/>
  <c r="E91" i="43"/>
  <c r="H90" i="43"/>
  <c r="G90" i="43"/>
  <c r="F90" i="43"/>
  <c r="E90" i="43"/>
  <c r="H89" i="43"/>
  <c r="G89" i="43"/>
  <c r="F89" i="43"/>
  <c r="E89" i="43"/>
  <c r="H88" i="43"/>
  <c r="G88" i="43"/>
  <c r="F88" i="43"/>
  <c r="E88" i="43"/>
  <c r="H87" i="43"/>
  <c r="G87" i="43"/>
  <c r="F87" i="43"/>
  <c r="E87" i="43"/>
  <c r="H86" i="43"/>
  <c r="G86" i="43"/>
  <c r="F86" i="43"/>
  <c r="E86" i="43"/>
  <c r="H85" i="43"/>
  <c r="G85" i="43"/>
  <c r="F85" i="43"/>
  <c r="E85" i="43"/>
  <c r="H84" i="43"/>
  <c r="G84" i="43"/>
  <c r="F84" i="43"/>
  <c r="E84" i="43"/>
  <c r="H83" i="43"/>
  <c r="G83" i="43"/>
  <c r="F83" i="43"/>
  <c r="E83" i="43"/>
  <c r="H82" i="43"/>
  <c r="G82" i="43"/>
  <c r="F82" i="43"/>
  <c r="E82" i="43"/>
  <c r="H81" i="43"/>
  <c r="G81" i="43"/>
  <c r="F81" i="43"/>
  <c r="E81" i="43"/>
  <c r="H80" i="43"/>
  <c r="G80" i="43"/>
  <c r="F80" i="43"/>
  <c r="E80" i="43"/>
  <c r="H79" i="43"/>
  <c r="G79" i="43"/>
  <c r="F79" i="43"/>
  <c r="E79" i="43"/>
  <c r="H78" i="43"/>
  <c r="G78" i="43"/>
  <c r="F78" i="43"/>
  <c r="E78" i="43"/>
  <c r="H77" i="43"/>
  <c r="G77" i="43"/>
  <c r="F77" i="43"/>
  <c r="E77" i="43"/>
  <c r="H76" i="43"/>
  <c r="G76" i="43"/>
  <c r="G181" i="43" s="1"/>
  <c r="F76" i="43"/>
  <c r="E76" i="43"/>
  <c r="E181" i="43" s="1"/>
  <c r="H75" i="43"/>
  <c r="G75" i="43"/>
  <c r="F75" i="43"/>
  <c r="E75" i="43"/>
  <c r="H74" i="43"/>
  <c r="G74" i="43"/>
  <c r="F74" i="43"/>
  <c r="E74" i="43"/>
  <c r="H73" i="43"/>
  <c r="G73" i="43"/>
  <c r="F73" i="43"/>
  <c r="E73" i="43"/>
  <c r="H72" i="43"/>
  <c r="G72" i="43"/>
  <c r="F72" i="43"/>
  <c r="E72" i="43"/>
  <c r="H71" i="43"/>
  <c r="G71" i="43"/>
  <c r="F71" i="43"/>
  <c r="E71" i="43"/>
  <c r="H70" i="43"/>
  <c r="G70" i="43"/>
  <c r="F70" i="43"/>
  <c r="E70" i="43"/>
  <c r="H69" i="43"/>
  <c r="G69" i="43"/>
  <c r="F69" i="43"/>
  <c r="E69" i="43"/>
  <c r="H68" i="43"/>
  <c r="G68" i="43"/>
  <c r="F68" i="43"/>
  <c r="E68" i="43"/>
  <c r="H67" i="43"/>
  <c r="G67" i="43"/>
  <c r="F67" i="43"/>
  <c r="E67" i="43"/>
  <c r="H66" i="43"/>
  <c r="G66" i="43"/>
  <c r="G183" i="43" s="1"/>
  <c r="F66" i="43"/>
  <c r="E66" i="43"/>
  <c r="E183" i="43" s="1"/>
  <c r="H65" i="43"/>
  <c r="G65" i="43"/>
  <c r="F65" i="43"/>
  <c r="E65" i="43"/>
  <c r="H64" i="43"/>
  <c r="G64" i="43"/>
  <c r="F64" i="43"/>
  <c r="E64" i="43"/>
  <c r="H63" i="43"/>
  <c r="G63" i="43"/>
  <c r="F63" i="43"/>
  <c r="E63" i="43"/>
  <c r="H62" i="43"/>
  <c r="G62" i="43"/>
  <c r="F62" i="43"/>
  <c r="E62" i="43"/>
  <c r="H61" i="43"/>
  <c r="G61" i="43"/>
  <c r="F61" i="43"/>
  <c r="E61" i="43"/>
  <c r="H60" i="43"/>
  <c r="G60" i="43"/>
  <c r="F60" i="43"/>
  <c r="E60" i="43"/>
  <c r="H59" i="43"/>
  <c r="G59" i="43"/>
  <c r="F59" i="43"/>
  <c r="E59" i="43"/>
  <c r="H58" i="43"/>
  <c r="G58" i="43"/>
  <c r="F58" i="43"/>
  <c r="E58" i="43"/>
  <c r="H57" i="43"/>
  <c r="G57" i="43"/>
  <c r="F57" i="43"/>
  <c r="E57" i="43"/>
  <c r="H56" i="43"/>
  <c r="G56" i="43"/>
  <c r="F56" i="43"/>
  <c r="E56" i="43"/>
  <c r="H55" i="43"/>
  <c r="G55" i="43"/>
  <c r="F55" i="43"/>
  <c r="E55" i="43"/>
  <c r="H54" i="43"/>
  <c r="G54" i="43"/>
  <c r="F54" i="43"/>
  <c r="E54" i="43"/>
  <c r="H53" i="43"/>
  <c r="G53" i="43"/>
  <c r="F53" i="43"/>
  <c r="E53" i="43"/>
  <c r="H52" i="43"/>
  <c r="G52" i="43"/>
  <c r="F52" i="43"/>
  <c r="E52" i="43"/>
  <c r="H51" i="43"/>
  <c r="G51" i="43"/>
  <c r="F51" i="43"/>
  <c r="E51" i="43"/>
  <c r="H50" i="43"/>
  <c r="G50" i="43"/>
  <c r="F50" i="43"/>
  <c r="E50" i="43"/>
  <c r="H49" i="43"/>
  <c r="G49" i="43"/>
  <c r="F49" i="43"/>
  <c r="E49" i="43"/>
  <c r="H48" i="43"/>
  <c r="G48" i="43"/>
  <c r="G184" i="43" s="1"/>
  <c r="F48" i="43"/>
  <c r="E48" i="43"/>
  <c r="H47" i="43"/>
  <c r="G47" i="43"/>
  <c r="F47" i="43"/>
  <c r="E47" i="43"/>
  <c r="H46" i="43"/>
  <c r="G46" i="43"/>
  <c r="F46" i="43"/>
  <c r="E46" i="43"/>
  <c r="H45" i="43"/>
  <c r="G45" i="43"/>
  <c r="F45" i="43"/>
  <c r="E45" i="43"/>
  <c r="H44" i="43"/>
  <c r="G44" i="43"/>
  <c r="F44" i="43"/>
  <c r="E44" i="43"/>
  <c r="H43" i="43"/>
  <c r="G43" i="43"/>
  <c r="F43" i="43"/>
  <c r="E43" i="43"/>
  <c r="H42" i="43"/>
  <c r="G42" i="43"/>
  <c r="F42" i="43"/>
  <c r="E42" i="43"/>
  <c r="H41" i="43"/>
  <c r="G41" i="43"/>
  <c r="F41" i="43"/>
  <c r="E41" i="43"/>
  <c r="H40" i="43"/>
  <c r="G40" i="43"/>
  <c r="F40" i="43"/>
  <c r="E40" i="43"/>
  <c r="H39" i="43"/>
  <c r="G39" i="43"/>
  <c r="F39" i="43"/>
  <c r="E39" i="43"/>
  <c r="H38" i="43"/>
  <c r="G38" i="43"/>
  <c r="F38" i="43"/>
  <c r="E38" i="43"/>
  <c r="H37" i="43"/>
  <c r="G37" i="43"/>
  <c r="F37" i="43"/>
  <c r="E37" i="43"/>
  <c r="H36" i="43"/>
  <c r="G36" i="43"/>
  <c r="F36" i="43"/>
  <c r="E36" i="43"/>
  <c r="H35" i="43"/>
  <c r="G35" i="43"/>
  <c r="F35" i="43"/>
  <c r="E35" i="43"/>
  <c r="H34" i="43"/>
  <c r="H174" i="43" s="1"/>
  <c r="G34" i="43"/>
  <c r="G174" i="43" s="1"/>
  <c r="F34" i="43"/>
  <c r="E34" i="43"/>
  <c r="E174" i="43" s="1"/>
  <c r="H33" i="43"/>
  <c r="G33" i="43"/>
  <c r="F33" i="43"/>
  <c r="E33" i="43"/>
  <c r="H32" i="43"/>
  <c r="G32" i="43"/>
  <c r="F32" i="43"/>
  <c r="E32" i="43"/>
  <c r="H31" i="43"/>
  <c r="G31" i="43"/>
  <c r="F31" i="43"/>
  <c r="E31" i="43"/>
  <c r="H30" i="43"/>
  <c r="G30" i="43"/>
  <c r="F30" i="43"/>
  <c r="E30" i="43"/>
  <c r="H29" i="43"/>
  <c r="G29" i="43"/>
  <c r="F29" i="43"/>
  <c r="E29" i="43"/>
  <c r="H28" i="43"/>
  <c r="G28" i="43"/>
  <c r="F28" i="43"/>
  <c r="E28" i="43"/>
  <c r="H27" i="43"/>
  <c r="H182" i="43" s="1"/>
  <c r="G27" i="43"/>
  <c r="F27" i="43"/>
  <c r="E27" i="43"/>
  <c r="H26" i="43"/>
  <c r="G26" i="43"/>
  <c r="F26" i="43"/>
  <c r="E26" i="43"/>
  <c r="H25" i="43"/>
  <c r="H180" i="43" s="1"/>
  <c r="G25" i="43"/>
  <c r="F25" i="43"/>
  <c r="E25" i="43"/>
  <c r="H24" i="43"/>
  <c r="G24" i="43"/>
  <c r="F24" i="43"/>
  <c r="E24" i="43"/>
  <c r="H23" i="43"/>
  <c r="H170" i="43" s="1"/>
  <c r="G23" i="43"/>
  <c r="F23" i="43"/>
  <c r="E23" i="43"/>
  <c r="H22" i="43"/>
  <c r="G22" i="43"/>
  <c r="F22" i="43"/>
  <c r="E22" i="43"/>
  <c r="H21" i="43"/>
  <c r="H177" i="43" s="1"/>
  <c r="G21" i="43"/>
  <c r="G177" i="43" s="1"/>
  <c r="F21" i="43"/>
  <c r="F177" i="43" s="1"/>
  <c r="E21" i="43"/>
  <c r="E177" i="43" s="1"/>
  <c r="H20" i="43"/>
  <c r="G20" i="43"/>
  <c r="G176" i="43" s="1"/>
  <c r="F20" i="43"/>
  <c r="E20" i="43"/>
  <c r="H19" i="43"/>
  <c r="H175" i="43" s="1"/>
  <c r="G19" i="43"/>
  <c r="F19" i="43"/>
  <c r="E19" i="43"/>
  <c r="H18" i="43"/>
  <c r="G18" i="43"/>
  <c r="F18" i="43"/>
  <c r="E18" i="43"/>
  <c r="H17" i="43"/>
  <c r="H195" i="43" s="1"/>
  <c r="G17" i="43"/>
  <c r="G195" i="43" s="1"/>
  <c r="F17" i="43"/>
  <c r="F195" i="43" s="1"/>
  <c r="E17" i="43"/>
  <c r="E195" i="43" s="1"/>
  <c r="H16" i="43"/>
  <c r="G16" i="43"/>
  <c r="G197" i="43" s="1"/>
  <c r="F16" i="43"/>
  <c r="E16" i="43"/>
  <c r="E197" i="43" s="1"/>
  <c r="H15" i="43"/>
  <c r="G15" i="43"/>
  <c r="F15" i="43"/>
  <c r="E15" i="43"/>
  <c r="H14" i="43"/>
  <c r="G14" i="43"/>
  <c r="F14" i="43"/>
  <c r="E14" i="43"/>
  <c r="H13" i="43"/>
  <c r="G13" i="43"/>
  <c r="F13" i="43"/>
  <c r="E13" i="43"/>
  <c r="H12" i="43"/>
  <c r="G12" i="43"/>
  <c r="G172" i="43" s="1"/>
  <c r="F12" i="43"/>
  <c r="E12" i="43"/>
  <c r="E172" i="43" s="1"/>
  <c r="H11" i="43"/>
  <c r="H168" i="43" s="1"/>
  <c r="G11" i="43"/>
  <c r="F11" i="43"/>
  <c r="E11" i="43"/>
  <c r="H10" i="43"/>
  <c r="G10" i="43"/>
  <c r="F10" i="43"/>
  <c r="E10" i="43"/>
  <c r="H9" i="43"/>
  <c r="H187" i="43" s="1"/>
  <c r="G9" i="43"/>
  <c r="F9" i="43"/>
  <c r="E9" i="43"/>
  <c r="H8" i="43"/>
  <c r="H194" i="43" s="1"/>
  <c r="G8" i="43"/>
  <c r="G194" i="43" s="1"/>
  <c r="F8" i="43"/>
  <c r="E8" i="43"/>
  <c r="E194" i="43" s="1"/>
  <c r="H7" i="43"/>
  <c r="H196" i="43" s="1"/>
  <c r="G7" i="43"/>
  <c r="F7" i="43"/>
  <c r="E7" i="43"/>
  <c r="H6" i="43"/>
  <c r="G6" i="43"/>
  <c r="G178" i="43" s="1"/>
  <c r="F6" i="43"/>
  <c r="E6" i="43"/>
  <c r="E178" i="43" s="1"/>
  <c r="H5" i="43"/>
  <c r="G5" i="43"/>
  <c r="F5" i="43"/>
  <c r="E5" i="43"/>
  <c r="H4" i="43"/>
  <c r="G4" i="43"/>
  <c r="G167" i="43" s="1"/>
  <c r="F4" i="43"/>
  <c r="E4" i="43"/>
  <c r="E167" i="43" s="1"/>
  <c r="H3" i="43"/>
  <c r="G3" i="43"/>
  <c r="F3" i="43"/>
  <c r="E3" i="43"/>
  <c r="H171" i="13"/>
  <c r="G171" i="13"/>
  <c r="F171" i="13"/>
  <c r="E171" i="13"/>
  <c r="H169" i="13"/>
  <c r="G169" i="13"/>
  <c r="F169" i="13"/>
  <c r="E169" i="13"/>
  <c r="H166" i="13"/>
  <c r="G166" i="13"/>
  <c r="F166" i="13"/>
  <c r="E166" i="13"/>
  <c r="H160" i="13"/>
  <c r="G160" i="13"/>
  <c r="F160" i="13"/>
  <c r="E160" i="13"/>
  <c r="H159" i="13"/>
  <c r="G159" i="13"/>
  <c r="F159" i="13"/>
  <c r="E159" i="13"/>
  <c r="H158" i="13"/>
  <c r="G158" i="13"/>
  <c r="F158" i="13"/>
  <c r="E158" i="13"/>
  <c r="H157" i="13"/>
  <c r="G157" i="13"/>
  <c r="F157" i="13"/>
  <c r="E157" i="13"/>
  <c r="H156" i="13"/>
  <c r="G156" i="13"/>
  <c r="F156" i="13"/>
  <c r="E156" i="13"/>
  <c r="H155" i="13"/>
  <c r="G155" i="13"/>
  <c r="F155" i="13"/>
  <c r="E155" i="13"/>
  <c r="H154" i="13"/>
  <c r="G154" i="13"/>
  <c r="F154" i="13"/>
  <c r="E154" i="13"/>
  <c r="H153" i="13"/>
  <c r="G153" i="13"/>
  <c r="F153" i="13"/>
  <c r="E153" i="13"/>
  <c r="H152" i="13"/>
  <c r="G152" i="13"/>
  <c r="F152" i="13"/>
  <c r="E152" i="13"/>
  <c r="H151" i="13"/>
  <c r="G151" i="13"/>
  <c r="F151" i="13"/>
  <c r="E151" i="13"/>
  <c r="H150" i="13"/>
  <c r="G150" i="13"/>
  <c r="F150" i="13"/>
  <c r="E150" i="13"/>
  <c r="H149" i="13"/>
  <c r="G149" i="13"/>
  <c r="F149" i="13"/>
  <c r="E149" i="13"/>
  <c r="H148" i="13"/>
  <c r="G148" i="13"/>
  <c r="F148" i="13"/>
  <c r="E148" i="13"/>
  <c r="H147" i="13"/>
  <c r="G147" i="13"/>
  <c r="F147" i="13"/>
  <c r="E147" i="13"/>
  <c r="H146" i="13"/>
  <c r="G146" i="13"/>
  <c r="F146" i="13"/>
  <c r="E146" i="13"/>
  <c r="H145" i="13"/>
  <c r="G145" i="13"/>
  <c r="F145" i="13"/>
  <c r="E145" i="13"/>
  <c r="H144" i="13"/>
  <c r="G144" i="13"/>
  <c r="F144" i="13"/>
  <c r="E144" i="13"/>
  <c r="H143" i="13"/>
  <c r="G143" i="13"/>
  <c r="F143" i="13"/>
  <c r="E143" i="13"/>
  <c r="H142" i="13"/>
  <c r="G142" i="13"/>
  <c r="F142" i="13"/>
  <c r="E142" i="13"/>
  <c r="H141" i="13"/>
  <c r="G141" i="13"/>
  <c r="F141" i="13"/>
  <c r="E141" i="13"/>
  <c r="H140" i="13"/>
  <c r="G140" i="13"/>
  <c r="F140" i="13"/>
  <c r="E140" i="13"/>
  <c r="H139" i="13"/>
  <c r="G139" i="13"/>
  <c r="F139" i="13"/>
  <c r="E139" i="13"/>
  <c r="H138" i="13"/>
  <c r="G138" i="13"/>
  <c r="F138" i="13"/>
  <c r="E138" i="13"/>
  <c r="H137" i="13"/>
  <c r="G137" i="13"/>
  <c r="F137" i="13"/>
  <c r="E137" i="13"/>
  <c r="H136" i="13"/>
  <c r="G136" i="13"/>
  <c r="F136" i="13"/>
  <c r="E136" i="13"/>
  <c r="H135" i="13"/>
  <c r="G135" i="13"/>
  <c r="F135" i="13"/>
  <c r="E135" i="13"/>
  <c r="H134" i="13"/>
  <c r="G134" i="13"/>
  <c r="F134" i="13"/>
  <c r="E134" i="13"/>
  <c r="H133" i="13"/>
  <c r="G133" i="13"/>
  <c r="F133" i="13"/>
  <c r="E133" i="13"/>
  <c r="H132" i="13"/>
  <c r="G132" i="13"/>
  <c r="F132" i="13"/>
  <c r="E132" i="13"/>
  <c r="H131" i="13"/>
  <c r="G131" i="13"/>
  <c r="F131" i="13"/>
  <c r="E131" i="13"/>
  <c r="H130" i="13"/>
  <c r="G130" i="13"/>
  <c r="F130" i="13"/>
  <c r="E130" i="13"/>
  <c r="H129" i="13"/>
  <c r="G129" i="13"/>
  <c r="F129" i="13"/>
  <c r="E129" i="13"/>
  <c r="H128" i="13"/>
  <c r="G128" i="13"/>
  <c r="F128" i="13"/>
  <c r="E128" i="13"/>
  <c r="H127" i="13"/>
  <c r="G127" i="13"/>
  <c r="F127" i="13"/>
  <c r="E127" i="13"/>
  <c r="H126" i="13"/>
  <c r="G126" i="13"/>
  <c r="F126" i="13"/>
  <c r="E126" i="13"/>
  <c r="H125" i="13"/>
  <c r="G125" i="13"/>
  <c r="F125" i="13"/>
  <c r="E125" i="13"/>
  <c r="H124" i="13"/>
  <c r="G124" i="13"/>
  <c r="F124" i="13"/>
  <c r="E124" i="13"/>
  <c r="H123" i="13"/>
  <c r="G123" i="13"/>
  <c r="F123" i="13"/>
  <c r="E123" i="13"/>
  <c r="H122" i="13"/>
  <c r="G122" i="13"/>
  <c r="F122" i="13"/>
  <c r="E122" i="13"/>
  <c r="H121" i="13"/>
  <c r="G121" i="13"/>
  <c r="F121" i="13"/>
  <c r="E121" i="13"/>
  <c r="H120" i="13"/>
  <c r="G120" i="13"/>
  <c r="F120" i="13"/>
  <c r="E120" i="13"/>
  <c r="H119" i="13"/>
  <c r="G119" i="13"/>
  <c r="F119" i="13"/>
  <c r="E119" i="13"/>
  <c r="H118" i="13"/>
  <c r="G118" i="13"/>
  <c r="F118" i="13"/>
  <c r="E118" i="13"/>
  <c r="H117" i="13"/>
  <c r="G117" i="13"/>
  <c r="F117" i="13"/>
  <c r="E117" i="13"/>
  <c r="H116" i="13"/>
  <c r="G116" i="13"/>
  <c r="F116" i="13"/>
  <c r="E116" i="13"/>
  <c r="H115" i="13"/>
  <c r="G115" i="13"/>
  <c r="F115" i="13"/>
  <c r="E115" i="13"/>
  <c r="H114" i="13"/>
  <c r="G114" i="13"/>
  <c r="F114" i="13"/>
  <c r="E114" i="13"/>
  <c r="H113" i="13"/>
  <c r="G113" i="13"/>
  <c r="F113" i="13"/>
  <c r="E113" i="13"/>
  <c r="H112" i="13"/>
  <c r="G112" i="13"/>
  <c r="F112" i="13"/>
  <c r="E112" i="13"/>
  <c r="H111" i="13"/>
  <c r="G111" i="13"/>
  <c r="F111" i="13"/>
  <c r="E111" i="13"/>
  <c r="H110" i="13"/>
  <c r="G110" i="13"/>
  <c r="F110" i="13"/>
  <c r="E110" i="13"/>
  <c r="H109" i="13"/>
  <c r="G109" i="13"/>
  <c r="F109" i="13"/>
  <c r="E109" i="13"/>
  <c r="H108" i="13"/>
  <c r="G108" i="13"/>
  <c r="F108" i="13"/>
  <c r="E108" i="13"/>
  <c r="H107" i="13"/>
  <c r="G107" i="13"/>
  <c r="F107" i="13"/>
  <c r="E107" i="13"/>
  <c r="H106" i="13"/>
  <c r="G106" i="13"/>
  <c r="F106" i="13"/>
  <c r="E106" i="13"/>
  <c r="H105" i="13"/>
  <c r="G105" i="13"/>
  <c r="F105" i="13"/>
  <c r="E105" i="13"/>
  <c r="H104" i="13"/>
  <c r="G104" i="13"/>
  <c r="F104" i="13"/>
  <c r="E104" i="13"/>
  <c r="H103" i="13"/>
  <c r="G103" i="13"/>
  <c r="F103" i="13"/>
  <c r="E103" i="13"/>
  <c r="H102" i="13"/>
  <c r="G102" i="13"/>
  <c r="F102" i="13"/>
  <c r="E102" i="13"/>
  <c r="H101" i="13"/>
  <c r="G101" i="13"/>
  <c r="F101" i="13"/>
  <c r="E101" i="13"/>
  <c r="H100" i="13"/>
  <c r="G100" i="13"/>
  <c r="F100" i="13"/>
  <c r="E100" i="13"/>
  <c r="H99" i="13"/>
  <c r="G99" i="13"/>
  <c r="F99" i="13"/>
  <c r="E99" i="13"/>
  <c r="H98" i="13"/>
  <c r="G98" i="13"/>
  <c r="F98" i="13"/>
  <c r="E98" i="13"/>
  <c r="H97" i="13"/>
  <c r="G97" i="13"/>
  <c r="F97" i="13"/>
  <c r="E97" i="13"/>
  <c r="H96" i="13"/>
  <c r="G96" i="13"/>
  <c r="F96" i="13"/>
  <c r="E96" i="13"/>
  <c r="H95" i="13"/>
  <c r="G95" i="13"/>
  <c r="F95" i="13"/>
  <c r="E95" i="13"/>
  <c r="H94" i="13"/>
  <c r="G94" i="13"/>
  <c r="F94" i="13"/>
  <c r="E94" i="13"/>
  <c r="H93" i="13"/>
  <c r="G93" i="13"/>
  <c r="F93" i="13"/>
  <c r="E93" i="13"/>
  <c r="H92" i="13"/>
  <c r="G92" i="13"/>
  <c r="F92" i="13"/>
  <c r="E92" i="13"/>
  <c r="H91" i="13"/>
  <c r="G91" i="13"/>
  <c r="F91" i="13"/>
  <c r="E91" i="13"/>
  <c r="H90" i="13"/>
  <c r="G90" i="13"/>
  <c r="F90" i="13"/>
  <c r="E90" i="13"/>
  <c r="H89" i="13"/>
  <c r="G89" i="13"/>
  <c r="F89" i="13"/>
  <c r="E89" i="13"/>
  <c r="H88" i="13"/>
  <c r="G88" i="13"/>
  <c r="F88" i="13"/>
  <c r="E88" i="13"/>
  <c r="H87" i="13"/>
  <c r="G87" i="13"/>
  <c r="F87" i="13"/>
  <c r="E87" i="13"/>
  <c r="H86" i="13"/>
  <c r="G86" i="13"/>
  <c r="F86" i="13"/>
  <c r="E86" i="13"/>
  <c r="H85" i="13"/>
  <c r="G85" i="13"/>
  <c r="F85" i="13"/>
  <c r="E85" i="13"/>
  <c r="H84" i="13"/>
  <c r="G84" i="13"/>
  <c r="F84" i="13"/>
  <c r="E84" i="13"/>
  <c r="H83" i="13"/>
  <c r="G83" i="13"/>
  <c r="F83" i="13"/>
  <c r="E83" i="13"/>
  <c r="H82" i="13"/>
  <c r="G82" i="13"/>
  <c r="F82" i="13"/>
  <c r="E82" i="13"/>
  <c r="H81" i="13"/>
  <c r="G81" i="13"/>
  <c r="F81" i="13"/>
  <c r="E81" i="13"/>
  <c r="H80" i="13"/>
  <c r="G80" i="13"/>
  <c r="F80" i="13"/>
  <c r="E80" i="13"/>
  <c r="H79" i="13"/>
  <c r="G79" i="13"/>
  <c r="F79" i="13"/>
  <c r="E79" i="13"/>
  <c r="H78" i="13"/>
  <c r="G78" i="13"/>
  <c r="F78" i="13"/>
  <c r="E78" i="13"/>
  <c r="H77" i="13"/>
  <c r="G77" i="13"/>
  <c r="F77" i="13"/>
  <c r="E77" i="13"/>
  <c r="H76" i="13"/>
  <c r="G76" i="13"/>
  <c r="F76" i="13"/>
  <c r="E76" i="13"/>
  <c r="H75" i="13"/>
  <c r="G75" i="13"/>
  <c r="F75" i="13"/>
  <c r="E75" i="13"/>
  <c r="H74" i="13"/>
  <c r="G74" i="13"/>
  <c r="F74" i="13"/>
  <c r="E74" i="13"/>
  <c r="H73" i="13"/>
  <c r="G73" i="13"/>
  <c r="F73" i="13"/>
  <c r="E73" i="13"/>
  <c r="H72" i="13"/>
  <c r="G72" i="13"/>
  <c r="F72" i="13"/>
  <c r="E72" i="13"/>
  <c r="H71" i="13"/>
  <c r="G71" i="13"/>
  <c r="F71" i="13"/>
  <c r="E71" i="13"/>
  <c r="H70" i="13"/>
  <c r="G70" i="13"/>
  <c r="F70" i="13"/>
  <c r="E70" i="13"/>
  <c r="H69" i="13"/>
  <c r="G69" i="13"/>
  <c r="G192" i="13" s="1"/>
  <c r="F69" i="13"/>
  <c r="E69" i="13"/>
  <c r="H68" i="13"/>
  <c r="G68" i="13"/>
  <c r="F68" i="13"/>
  <c r="E68" i="13"/>
  <c r="H67" i="13"/>
  <c r="G67" i="13"/>
  <c r="F67" i="13"/>
  <c r="E67" i="13"/>
  <c r="H66" i="13"/>
  <c r="G66" i="13"/>
  <c r="F66" i="13"/>
  <c r="E66" i="13"/>
  <c r="H65" i="13"/>
  <c r="G65" i="13"/>
  <c r="F65" i="13"/>
  <c r="E65" i="13"/>
  <c r="H64" i="13"/>
  <c r="G64" i="13"/>
  <c r="F64" i="13"/>
  <c r="E64" i="13"/>
  <c r="H63" i="13"/>
  <c r="G63" i="13"/>
  <c r="F63" i="13"/>
  <c r="E63" i="13"/>
  <c r="H62" i="13"/>
  <c r="G62" i="13"/>
  <c r="F62" i="13"/>
  <c r="E62" i="13"/>
  <c r="H61" i="13"/>
  <c r="G61" i="13"/>
  <c r="F61" i="13"/>
  <c r="E61" i="13"/>
  <c r="H60" i="13"/>
  <c r="G60" i="13"/>
  <c r="F60" i="13"/>
  <c r="E60" i="13"/>
  <c r="H59" i="13"/>
  <c r="G59" i="13"/>
  <c r="F59" i="13"/>
  <c r="E59" i="13"/>
  <c r="H58" i="13"/>
  <c r="G58" i="13"/>
  <c r="F58" i="13"/>
  <c r="E58" i="13"/>
  <c r="H57" i="13"/>
  <c r="G57" i="13"/>
  <c r="F57" i="13"/>
  <c r="E57" i="13"/>
  <c r="H56" i="13"/>
  <c r="G56" i="13"/>
  <c r="F56" i="13"/>
  <c r="E56" i="13"/>
  <c r="H55" i="13"/>
  <c r="G55" i="13"/>
  <c r="F55" i="13"/>
  <c r="E55" i="13"/>
  <c r="H54" i="13"/>
  <c r="G54" i="13"/>
  <c r="F54" i="13"/>
  <c r="E54" i="13"/>
  <c r="H53" i="13"/>
  <c r="G53" i="13"/>
  <c r="F53" i="13"/>
  <c r="E53" i="13"/>
  <c r="H52" i="13"/>
  <c r="G52" i="13"/>
  <c r="F52" i="13"/>
  <c r="E52" i="13"/>
  <c r="H51" i="13"/>
  <c r="G51" i="13"/>
  <c r="F51" i="13"/>
  <c r="E51" i="13"/>
  <c r="H50" i="13"/>
  <c r="G50" i="13"/>
  <c r="F50" i="13"/>
  <c r="E50" i="13"/>
  <c r="H49" i="13"/>
  <c r="G49" i="13"/>
  <c r="F49" i="13"/>
  <c r="E49" i="13"/>
  <c r="H48" i="13"/>
  <c r="G48" i="13"/>
  <c r="F48" i="13"/>
  <c r="E48" i="13"/>
  <c r="H47" i="13"/>
  <c r="G47" i="13"/>
  <c r="F47" i="13"/>
  <c r="E47" i="13"/>
  <c r="H46" i="13"/>
  <c r="G46" i="13"/>
  <c r="F46" i="13"/>
  <c r="E46" i="13"/>
  <c r="H45" i="13"/>
  <c r="G45" i="13"/>
  <c r="F45" i="13"/>
  <c r="E45" i="13"/>
  <c r="H44" i="13"/>
  <c r="G44" i="13"/>
  <c r="F44" i="13"/>
  <c r="E44" i="13"/>
  <c r="H43" i="13"/>
  <c r="G43" i="13"/>
  <c r="G191" i="13" s="1"/>
  <c r="G193" i="13" s="1"/>
  <c r="F43" i="13"/>
  <c r="E43" i="13"/>
  <c r="H42" i="13"/>
  <c r="G42" i="13"/>
  <c r="F42" i="13"/>
  <c r="E42" i="13"/>
  <c r="H41" i="13"/>
  <c r="G41" i="13"/>
  <c r="F41" i="13"/>
  <c r="E41" i="13"/>
  <c r="H40" i="13"/>
  <c r="G40" i="13"/>
  <c r="F40" i="13"/>
  <c r="E40" i="13"/>
  <c r="H39" i="13"/>
  <c r="G39" i="13"/>
  <c r="F39" i="13"/>
  <c r="E39" i="13"/>
  <c r="H38" i="13"/>
  <c r="G38" i="13"/>
  <c r="F38" i="13"/>
  <c r="E38" i="13"/>
  <c r="H37" i="13"/>
  <c r="G37" i="13"/>
  <c r="F37" i="13"/>
  <c r="E37" i="13"/>
  <c r="H36" i="13"/>
  <c r="G36" i="13"/>
  <c r="F36" i="13"/>
  <c r="E36" i="13"/>
  <c r="H35" i="13"/>
  <c r="G35" i="13"/>
  <c r="F35" i="13"/>
  <c r="E35" i="13"/>
  <c r="H34" i="13"/>
  <c r="G34" i="13"/>
  <c r="F34" i="13"/>
  <c r="F174" i="13" s="1"/>
  <c r="E34" i="13"/>
  <c r="H33" i="13"/>
  <c r="G33" i="13"/>
  <c r="F33" i="13"/>
  <c r="E33" i="13"/>
  <c r="H32" i="13"/>
  <c r="G32" i="13"/>
  <c r="F32" i="13"/>
  <c r="E32" i="13"/>
  <c r="H31" i="13"/>
  <c r="G31" i="13"/>
  <c r="F31" i="13"/>
  <c r="E31" i="13"/>
  <c r="H30" i="13"/>
  <c r="G30" i="13"/>
  <c r="F30" i="13"/>
  <c r="E30" i="13"/>
  <c r="H29" i="13"/>
  <c r="G29" i="13"/>
  <c r="F29" i="13"/>
  <c r="E29" i="13"/>
  <c r="H28" i="13"/>
  <c r="G28" i="13"/>
  <c r="F28" i="13"/>
  <c r="E28" i="13"/>
  <c r="H27" i="13"/>
  <c r="G27" i="13"/>
  <c r="G182" i="13" s="1"/>
  <c r="F27" i="13"/>
  <c r="E27" i="13"/>
  <c r="E182" i="13" s="1"/>
  <c r="H26" i="13"/>
  <c r="G26" i="13"/>
  <c r="F26" i="13"/>
  <c r="E26" i="13"/>
  <c r="H25" i="13"/>
  <c r="G25" i="13"/>
  <c r="G180" i="13" s="1"/>
  <c r="F25" i="13"/>
  <c r="E25" i="13"/>
  <c r="E180" i="13" s="1"/>
  <c r="H24" i="13"/>
  <c r="G24" i="13"/>
  <c r="F24" i="13"/>
  <c r="E24" i="13"/>
  <c r="H23" i="13"/>
  <c r="G23" i="13"/>
  <c r="G170" i="13" s="1"/>
  <c r="F23" i="13"/>
  <c r="E23" i="13"/>
  <c r="E170" i="13" s="1"/>
  <c r="H22" i="13"/>
  <c r="G22" i="13"/>
  <c r="F22" i="13"/>
  <c r="E22" i="13"/>
  <c r="H21" i="13"/>
  <c r="H177" i="13" s="1"/>
  <c r="G21" i="13"/>
  <c r="G177" i="13" s="1"/>
  <c r="F21" i="13"/>
  <c r="F177" i="13" s="1"/>
  <c r="E21" i="13"/>
  <c r="E177" i="13" s="1"/>
  <c r="H20" i="13"/>
  <c r="G20" i="13"/>
  <c r="F20" i="13"/>
  <c r="E20" i="13"/>
  <c r="H19" i="13"/>
  <c r="G19" i="13"/>
  <c r="G175" i="13" s="1"/>
  <c r="F19" i="13"/>
  <c r="E19" i="13"/>
  <c r="H18" i="13"/>
  <c r="G18" i="13"/>
  <c r="F18" i="13"/>
  <c r="E18" i="13"/>
  <c r="H17" i="13"/>
  <c r="H195" i="13" s="1"/>
  <c r="G17" i="13"/>
  <c r="G195" i="13" s="1"/>
  <c r="F17" i="13"/>
  <c r="F195" i="13" s="1"/>
  <c r="E17" i="13"/>
  <c r="E195" i="13" s="1"/>
  <c r="H16" i="13"/>
  <c r="H197" i="13" s="1"/>
  <c r="G16" i="13"/>
  <c r="F16" i="13"/>
  <c r="E16" i="13"/>
  <c r="H15" i="13"/>
  <c r="G15" i="13"/>
  <c r="F15" i="13"/>
  <c r="E15" i="13"/>
  <c r="H14" i="13"/>
  <c r="G14" i="13"/>
  <c r="F14" i="13"/>
  <c r="E14" i="13"/>
  <c r="H13" i="13"/>
  <c r="G13" i="13"/>
  <c r="F13" i="13"/>
  <c r="E13" i="13"/>
  <c r="H12" i="13"/>
  <c r="H172" i="13" s="1"/>
  <c r="G12" i="13"/>
  <c r="F12" i="13"/>
  <c r="E12" i="13"/>
  <c r="H11" i="13"/>
  <c r="G11" i="13"/>
  <c r="G168" i="13" s="1"/>
  <c r="F11" i="13"/>
  <c r="E11" i="13"/>
  <c r="H10" i="13"/>
  <c r="G10" i="13"/>
  <c r="F10" i="13"/>
  <c r="E10" i="13"/>
  <c r="H9" i="13"/>
  <c r="G9" i="13"/>
  <c r="G187" i="13" s="1"/>
  <c r="F9" i="13"/>
  <c r="E9" i="13"/>
  <c r="E187" i="13" s="1"/>
  <c r="H8" i="13"/>
  <c r="H194" i="13" s="1"/>
  <c r="G8" i="13"/>
  <c r="G194" i="13" s="1"/>
  <c r="F8" i="13"/>
  <c r="E8" i="13"/>
  <c r="E194" i="13" s="1"/>
  <c r="H7" i="13"/>
  <c r="G7" i="13"/>
  <c r="G196" i="13" s="1"/>
  <c r="F7" i="13"/>
  <c r="E7" i="13"/>
  <c r="E196" i="13" s="1"/>
  <c r="H6" i="13"/>
  <c r="G6" i="13"/>
  <c r="F6" i="13"/>
  <c r="F178" i="13" s="1"/>
  <c r="E6" i="13"/>
  <c r="H5" i="13"/>
  <c r="G5" i="13"/>
  <c r="F5" i="13"/>
  <c r="E5" i="13"/>
  <c r="E189" i="13" s="1"/>
  <c r="H4" i="13"/>
  <c r="H167" i="13" s="1"/>
  <c r="G4" i="13"/>
  <c r="F4" i="13"/>
  <c r="E4" i="13"/>
  <c r="H3" i="13"/>
  <c r="G3" i="13"/>
  <c r="F3" i="13"/>
  <c r="E3" i="13"/>
  <c r="E185" i="13" s="1"/>
  <c r="H171" i="21"/>
  <c r="G171" i="21"/>
  <c r="F171" i="21"/>
  <c r="E171" i="21"/>
  <c r="H169" i="21"/>
  <c r="G169" i="21"/>
  <c r="F169" i="21"/>
  <c r="E169" i="21"/>
  <c r="H166" i="21"/>
  <c r="G166" i="21"/>
  <c r="F166" i="21"/>
  <c r="E166" i="21"/>
  <c r="H160" i="21"/>
  <c r="G160" i="21"/>
  <c r="F160" i="21"/>
  <c r="E160" i="21"/>
  <c r="H159" i="21"/>
  <c r="G159" i="21"/>
  <c r="F159" i="21"/>
  <c r="E159" i="21"/>
  <c r="H158" i="21"/>
  <c r="G158" i="21"/>
  <c r="F158" i="21"/>
  <c r="E158" i="21"/>
  <c r="H157" i="21"/>
  <c r="G157" i="21"/>
  <c r="F157" i="21"/>
  <c r="E157" i="21"/>
  <c r="H156" i="21"/>
  <c r="G156" i="21"/>
  <c r="F156" i="21"/>
  <c r="E156" i="21"/>
  <c r="H155" i="21"/>
  <c r="G155" i="21"/>
  <c r="F155" i="21"/>
  <c r="E155" i="21"/>
  <c r="H154" i="21"/>
  <c r="G154" i="21"/>
  <c r="F154" i="21"/>
  <c r="E154" i="21"/>
  <c r="H153" i="21"/>
  <c r="G153" i="21"/>
  <c r="F153" i="21"/>
  <c r="E153" i="21"/>
  <c r="H152" i="21"/>
  <c r="G152" i="21"/>
  <c r="F152" i="21"/>
  <c r="E152" i="21"/>
  <c r="H151" i="21"/>
  <c r="G151" i="21"/>
  <c r="F151" i="21"/>
  <c r="E151" i="21"/>
  <c r="H150" i="21"/>
  <c r="G150" i="21"/>
  <c r="F150" i="21"/>
  <c r="E150" i="21"/>
  <c r="H149" i="21"/>
  <c r="G149" i="21"/>
  <c r="F149" i="21"/>
  <c r="E149" i="21"/>
  <c r="H148" i="21"/>
  <c r="G148" i="21"/>
  <c r="F148" i="21"/>
  <c r="E148" i="21"/>
  <c r="H147" i="21"/>
  <c r="G147" i="21"/>
  <c r="F147" i="21"/>
  <c r="E147" i="21"/>
  <c r="H146" i="21"/>
  <c r="G146" i="21"/>
  <c r="F146" i="21"/>
  <c r="E146" i="21"/>
  <c r="H145" i="21"/>
  <c r="G145" i="21"/>
  <c r="F145" i="21"/>
  <c r="E145" i="21"/>
  <c r="H144" i="21"/>
  <c r="G144" i="21"/>
  <c r="F144" i="21"/>
  <c r="E144" i="21"/>
  <c r="H143" i="21"/>
  <c r="G143" i="21"/>
  <c r="F143" i="21"/>
  <c r="E143" i="21"/>
  <c r="H142" i="21"/>
  <c r="G142" i="21"/>
  <c r="F142" i="21"/>
  <c r="E142" i="21"/>
  <c r="H141" i="21"/>
  <c r="G141" i="21"/>
  <c r="F141" i="21"/>
  <c r="E141" i="21"/>
  <c r="H140" i="21"/>
  <c r="G140" i="21"/>
  <c r="F140" i="21"/>
  <c r="E140" i="21"/>
  <c r="H139" i="21"/>
  <c r="G139" i="21"/>
  <c r="F139" i="21"/>
  <c r="E139" i="21"/>
  <c r="H138" i="21"/>
  <c r="G138" i="21"/>
  <c r="F138" i="21"/>
  <c r="E138" i="21"/>
  <c r="H137" i="21"/>
  <c r="G137" i="21"/>
  <c r="F137" i="21"/>
  <c r="E137" i="21"/>
  <c r="H136" i="21"/>
  <c r="G136" i="21"/>
  <c r="F136" i="21"/>
  <c r="E136" i="21"/>
  <c r="H135" i="21"/>
  <c r="G135" i="21"/>
  <c r="F135" i="21"/>
  <c r="E135" i="21"/>
  <c r="H134" i="21"/>
  <c r="G134" i="21"/>
  <c r="F134" i="21"/>
  <c r="E134" i="21"/>
  <c r="H133" i="21"/>
  <c r="G133" i="21"/>
  <c r="F133" i="21"/>
  <c r="E133" i="21"/>
  <c r="H132" i="21"/>
  <c r="G132" i="21"/>
  <c r="F132" i="21"/>
  <c r="E132" i="21"/>
  <c r="H131" i="21"/>
  <c r="G131" i="21"/>
  <c r="F131" i="21"/>
  <c r="E131" i="21"/>
  <c r="H130" i="21"/>
  <c r="G130" i="21"/>
  <c r="F130" i="21"/>
  <c r="E130" i="21"/>
  <c r="H129" i="21"/>
  <c r="G129" i="21"/>
  <c r="F129" i="21"/>
  <c r="E129" i="21"/>
  <c r="H128" i="21"/>
  <c r="G128" i="21"/>
  <c r="F128" i="21"/>
  <c r="E128" i="21"/>
  <c r="H127" i="21"/>
  <c r="G127" i="21"/>
  <c r="F127" i="21"/>
  <c r="E127" i="21"/>
  <c r="H126" i="21"/>
  <c r="G126" i="21"/>
  <c r="F126" i="21"/>
  <c r="E126" i="21"/>
  <c r="H125" i="21"/>
  <c r="G125" i="21"/>
  <c r="F125" i="21"/>
  <c r="E125" i="21"/>
  <c r="H124" i="21"/>
  <c r="G124" i="21"/>
  <c r="F124" i="21"/>
  <c r="E124" i="21"/>
  <c r="H123" i="21"/>
  <c r="G123" i="21"/>
  <c r="F123" i="21"/>
  <c r="E123" i="21"/>
  <c r="H122" i="21"/>
  <c r="G122" i="21"/>
  <c r="F122" i="21"/>
  <c r="E122" i="21"/>
  <c r="H121" i="21"/>
  <c r="G121" i="21"/>
  <c r="F121" i="21"/>
  <c r="E121" i="21"/>
  <c r="H120" i="21"/>
  <c r="G120" i="21"/>
  <c r="F120" i="21"/>
  <c r="E120" i="21"/>
  <c r="H119" i="21"/>
  <c r="G119" i="21"/>
  <c r="F119" i="21"/>
  <c r="E119" i="21"/>
  <c r="H118" i="21"/>
  <c r="G118" i="21"/>
  <c r="F118" i="21"/>
  <c r="E118" i="21"/>
  <c r="H117" i="21"/>
  <c r="G117" i="21"/>
  <c r="F117" i="21"/>
  <c r="E117" i="21"/>
  <c r="H116" i="21"/>
  <c r="G116" i="21"/>
  <c r="F116" i="21"/>
  <c r="E116" i="21"/>
  <c r="H115" i="21"/>
  <c r="G115" i="21"/>
  <c r="F115" i="21"/>
  <c r="E115" i="21"/>
  <c r="H114" i="21"/>
  <c r="G114" i="21"/>
  <c r="F114" i="21"/>
  <c r="E114" i="21"/>
  <c r="H113" i="21"/>
  <c r="G113" i="21"/>
  <c r="F113" i="21"/>
  <c r="E113" i="21"/>
  <c r="H112" i="21"/>
  <c r="G112" i="21"/>
  <c r="F112" i="21"/>
  <c r="E112" i="21"/>
  <c r="H111" i="21"/>
  <c r="G111" i="21"/>
  <c r="F111" i="21"/>
  <c r="E111" i="21"/>
  <c r="H110" i="21"/>
  <c r="G110" i="21"/>
  <c r="F110" i="21"/>
  <c r="E110" i="21"/>
  <c r="H109" i="21"/>
  <c r="G109" i="21"/>
  <c r="F109" i="21"/>
  <c r="E109" i="21"/>
  <c r="H108" i="21"/>
  <c r="G108" i="21"/>
  <c r="F108" i="21"/>
  <c r="E108" i="21"/>
  <c r="H107" i="21"/>
  <c r="G107" i="21"/>
  <c r="F107" i="21"/>
  <c r="E107" i="21"/>
  <c r="H106" i="21"/>
  <c r="G106" i="21"/>
  <c r="F106" i="21"/>
  <c r="E106" i="21"/>
  <c r="H105" i="21"/>
  <c r="G105" i="21"/>
  <c r="F105" i="21"/>
  <c r="E105" i="21"/>
  <c r="H104" i="21"/>
  <c r="G104" i="21"/>
  <c r="F104" i="21"/>
  <c r="E104" i="21"/>
  <c r="H103" i="21"/>
  <c r="G103" i="21"/>
  <c r="F103" i="21"/>
  <c r="E103" i="21"/>
  <c r="H102" i="21"/>
  <c r="G102" i="21"/>
  <c r="F102" i="21"/>
  <c r="E102" i="21"/>
  <c r="H101" i="21"/>
  <c r="G101" i="21"/>
  <c r="F101" i="21"/>
  <c r="E101" i="21"/>
  <c r="H100" i="21"/>
  <c r="G100" i="21"/>
  <c r="F100" i="21"/>
  <c r="E100" i="21"/>
  <c r="H99" i="21"/>
  <c r="G99" i="21"/>
  <c r="F99" i="21"/>
  <c r="E99" i="21"/>
  <c r="H98" i="21"/>
  <c r="G98" i="21"/>
  <c r="F98" i="21"/>
  <c r="E98" i="21"/>
  <c r="H97" i="21"/>
  <c r="G97" i="21"/>
  <c r="F97" i="21"/>
  <c r="E97" i="21"/>
  <c r="H96" i="21"/>
  <c r="G96" i="21"/>
  <c r="F96" i="21"/>
  <c r="E96" i="21"/>
  <c r="H95" i="21"/>
  <c r="G95" i="21"/>
  <c r="F95" i="21"/>
  <c r="E95" i="21"/>
  <c r="H94" i="21"/>
  <c r="G94" i="21"/>
  <c r="F94" i="21"/>
  <c r="E94" i="21"/>
  <c r="H93" i="21"/>
  <c r="G93" i="21"/>
  <c r="F93" i="21"/>
  <c r="E93" i="21"/>
  <c r="H92" i="21"/>
  <c r="G92" i="21"/>
  <c r="F92" i="21"/>
  <c r="E92" i="21"/>
  <c r="H91" i="21"/>
  <c r="G91" i="21"/>
  <c r="F91" i="21"/>
  <c r="E91" i="21"/>
  <c r="H90" i="21"/>
  <c r="G90" i="21"/>
  <c r="F90" i="21"/>
  <c r="E90" i="21"/>
  <c r="H89" i="21"/>
  <c r="G89" i="21"/>
  <c r="F89" i="21"/>
  <c r="E89" i="21"/>
  <c r="H88" i="21"/>
  <c r="G88" i="21"/>
  <c r="F88" i="21"/>
  <c r="E88" i="21"/>
  <c r="H87" i="21"/>
  <c r="G87" i="21"/>
  <c r="F87" i="21"/>
  <c r="E87" i="21"/>
  <c r="H86" i="21"/>
  <c r="G86" i="21"/>
  <c r="F86" i="21"/>
  <c r="E86" i="21"/>
  <c r="H85" i="21"/>
  <c r="G85" i="21"/>
  <c r="F85" i="21"/>
  <c r="E85" i="21"/>
  <c r="H84" i="21"/>
  <c r="G84" i="21"/>
  <c r="F84" i="21"/>
  <c r="E84" i="21"/>
  <c r="H83" i="21"/>
  <c r="G83" i="21"/>
  <c r="F83" i="21"/>
  <c r="E83" i="21"/>
  <c r="H82" i="21"/>
  <c r="G82" i="21"/>
  <c r="F82" i="21"/>
  <c r="E82" i="21"/>
  <c r="H81" i="21"/>
  <c r="G81" i="21"/>
  <c r="F81" i="21"/>
  <c r="E81" i="21"/>
  <c r="H80" i="21"/>
  <c r="G80" i="21"/>
  <c r="F80" i="21"/>
  <c r="E80" i="21"/>
  <c r="H79" i="21"/>
  <c r="G79" i="21"/>
  <c r="F79" i="21"/>
  <c r="E79" i="21"/>
  <c r="H78" i="21"/>
  <c r="G78" i="21"/>
  <c r="F78" i="21"/>
  <c r="E78" i="21"/>
  <c r="H77" i="21"/>
  <c r="G77" i="21"/>
  <c r="F77" i="21"/>
  <c r="E77" i="21"/>
  <c r="H76" i="21"/>
  <c r="G76" i="21"/>
  <c r="G181" i="21" s="1"/>
  <c r="F76" i="21"/>
  <c r="E76" i="21"/>
  <c r="E181" i="21" s="1"/>
  <c r="H75" i="21"/>
  <c r="G75" i="21"/>
  <c r="F75" i="21"/>
  <c r="E75" i="21"/>
  <c r="H74" i="21"/>
  <c r="G74" i="21"/>
  <c r="F74" i="21"/>
  <c r="E74" i="21"/>
  <c r="H73" i="21"/>
  <c r="G73" i="21"/>
  <c r="F73" i="21"/>
  <c r="E73" i="21"/>
  <c r="H72" i="21"/>
  <c r="G72" i="21"/>
  <c r="F72" i="21"/>
  <c r="E72" i="21"/>
  <c r="H71" i="21"/>
  <c r="G71" i="21"/>
  <c r="F71" i="21"/>
  <c r="E71" i="21"/>
  <c r="H70" i="21"/>
  <c r="G70" i="21"/>
  <c r="F70" i="21"/>
  <c r="E70" i="21"/>
  <c r="H69" i="21"/>
  <c r="G69" i="21"/>
  <c r="F69" i="21"/>
  <c r="E69" i="21"/>
  <c r="H68" i="21"/>
  <c r="G68" i="21"/>
  <c r="F68" i="21"/>
  <c r="E68" i="21"/>
  <c r="H67" i="21"/>
  <c r="G67" i="21"/>
  <c r="F67" i="21"/>
  <c r="E67" i="21"/>
  <c r="H66" i="21"/>
  <c r="G66" i="21"/>
  <c r="G183" i="21" s="1"/>
  <c r="F66" i="21"/>
  <c r="E66" i="21"/>
  <c r="H65" i="21"/>
  <c r="G65" i="21"/>
  <c r="F65" i="21"/>
  <c r="E65" i="21"/>
  <c r="H64" i="21"/>
  <c r="G64" i="21"/>
  <c r="F64" i="21"/>
  <c r="E64" i="21"/>
  <c r="H63" i="21"/>
  <c r="G63" i="21"/>
  <c r="F63" i="21"/>
  <c r="E63" i="21"/>
  <c r="H62" i="21"/>
  <c r="G62" i="21"/>
  <c r="F62" i="21"/>
  <c r="E62" i="21"/>
  <c r="H61" i="21"/>
  <c r="G61" i="21"/>
  <c r="F61" i="21"/>
  <c r="E61" i="21"/>
  <c r="H60" i="21"/>
  <c r="G60" i="21"/>
  <c r="F60" i="21"/>
  <c r="E60" i="21"/>
  <c r="H59" i="21"/>
  <c r="G59" i="21"/>
  <c r="F59" i="21"/>
  <c r="E59" i="21"/>
  <c r="H58" i="21"/>
  <c r="G58" i="21"/>
  <c r="F58" i="21"/>
  <c r="E58" i="21"/>
  <c r="H57" i="21"/>
  <c r="G57" i="21"/>
  <c r="F57" i="21"/>
  <c r="E57" i="21"/>
  <c r="H56" i="21"/>
  <c r="G56" i="21"/>
  <c r="F56" i="21"/>
  <c r="E56" i="21"/>
  <c r="H55" i="21"/>
  <c r="G55" i="21"/>
  <c r="F55" i="21"/>
  <c r="E55" i="21"/>
  <c r="H54" i="21"/>
  <c r="G54" i="21"/>
  <c r="F54" i="21"/>
  <c r="E54" i="21"/>
  <c r="H53" i="21"/>
  <c r="G53" i="21"/>
  <c r="F53" i="21"/>
  <c r="E53" i="21"/>
  <c r="H52" i="21"/>
  <c r="G52" i="21"/>
  <c r="F52" i="21"/>
  <c r="E52" i="21"/>
  <c r="H51" i="21"/>
  <c r="G51" i="21"/>
  <c r="F51" i="21"/>
  <c r="E51" i="21"/>
  <c r="H50" i="21"/>
  <c r="G50" i="21"/>
  <c r="F50" i="21"/>
  <c r="E50" i="21"/>
  <c r="H49" i="21"/>
  <c r="G49" i="21"/>
  <c r="F49" i="21"/>
  <c r="E49" i="21"/>
  <c r="H48" i="21"/>
  <c r="G48" i="21"/>
  <c r="G184" i="21" s="1"/>
  <c r="F48" i="21"/>
  <c r="E48" i="21"/>
  <c r="E184" i="21" s="1"/>
  <c r="H47" i="21"/>
  <c r="G47" i="21"/>
  <c r="F47" i="21"/>
  <c r="E47" i="21"/>
  <c r="H46" i="21"/>
  <c r="G46" i="21"/>
  <c r="F46" i="21"/>
  <c r="E46" i="21"/>
  <c r="H45" i="21"/>
  <c r="G45" i="21"/>
  <c r="F45" i="21"/>
  <c r="E45" i="21"/>
  <c r="H44" i="21"/>
  <c r="G44" i="21"/>
  <c r="F44" i="21"/>
  <c r="E44" i="21"/>
  <c r="H43" i="21"/>
  <c r="G43" i="21"/>
  <c r="F43" i="21"/>
  <c r="E43" i="21"/>
  <c r="H42" i="21"/>
  <c r="G42" i="21"/>
  <c r="F42" i="21"/>
  <c r="E42" i="21"/>
  <c r="H41" i="21"/>
  <c r="G41" i="21"/>
  <c r="F41" i="21"/>
  <c r="E41" i="21"/>
  <c r="H40" i="21"/>
  <c r="G40" i="21"/>
  <c r="F40" i="21"/>
  <c r="E40" i="21"/>
  <c r="H39" i="21"/>
  <c r="G39" i="21"/>
  <c r="F39" i="21"/>
  <c r="E39" i="21"/>
  <c r="H38" i="21"/>
  <c r="G38" i="21"/>
  <c r="F38" i="21"/>
  <c r="E38" i="21"/>
  <c r="H37" i="21"/>
  <c r="G37" i="21"/>
  <c r="F37" i="21"/>
  <c r="F188" i="21" s="1"/>
  <c r="E37" i="21"/>
  <c r="H36" i="21"/>
  <c r="G36" i="21"/>
  <c r="F36" i="21"/>
  <c r="E36" i="21"/>
  <c r="H35" i="21"/>
  <c r="G35" i="21"/>
  <c r="F35" i="21"/>
  <c r="E35" i="21"/>
  <c r="H34" i="21"/>
  <c r="H174" i="21" s="1"/>
  <c r="G34" i="21"/>
  <c r="F34" i="21"/>
  <c r="E34" i="21"/>
  <c r="E174" i="21" s="1"/>
  <c r="H33" i="21"/>
  <c r="G33" i="21"/>
  <c r="F33" i="21"/>
  <c r="E33" i="21"/>
  <c r="H32" i="21"/>
  <c r="G32" i="21"/>
  <c r="F32" i="21"/>
  <c r="E32" i="21"/>
  <c r="H31" i="21"/>
  <c r="G31" i="21"/>
  <c r="F31" i="21"/>
  <c r="E31" i="21"/>
  <c r="H30" i="21"/>
  <c r="G30" i="21"/>
  <c r="F30" i="21"/>
  <c r="E30" i="21"/>
  <c r="H29" i="21"/>
  <c r="G29" i="21"/>
  <c r="F29" i="21"/>
  <c r="E29" i="21"/>
  <c r="H28" i="21"/>
  <c r="G28" i="21"/>
  <c r="F28" i="21"/>
  <c r="E28" i="21"/>
  <c r="H27" i="21"/>
  <c r="G27" i="21"/>
  <c r="F27" i="21"/>
  <c r="F182" i="21" s="1"/>
  <c r="E27" i="21"/>
  <c r="H26" i="21"/>
  <c r="G26" i="21"/>
  <c r="F26" i="21"/>
  <c r="E26" i="21"/>
  <c r="H25" i="21"/>
  <c r="H180" i="21" s="1"/>
  <c r="G25" i="21"/>
  <c r="F25" i="21"/>
  <c r="E25" i="21"/>
  <c r="H24" i="21"/>
  <c r="G24" i="21"/>
  <c r="F24" i="21"/>
  <c r="E24" i="21"/>
  <c r="H23" i="21"/>
  <c r="G23" i="21"/>
  <c r="F23" i="21"/>
  <c r="E23" i="21"/>
  <c r="H22" i="21"/>
  <c r="G22" i="21"/>
  <c r="F22" i="21"/>
  <c r="E22" i="21"/>
  <c r="H21" i="21"/>
  <c r="H177" i="21" s="1"/>
  <c r="G21" i="21"/>
  <c r="G177" i="21" s="1"/>
  <c r="F21" i="21"/>
  <c r="F177" i="21" s="1"/>
  <c r="E21" i="21"/>
  <c r="E177" i="21" s="1"/>
  <c r="H20" i="21"/>
  <c r="G20" i="21"/>
  <c r="G176" i="21" s="1"/>
  <c r="F20" i="21"/>
  <c r="E20" i="21"/>
  <c r="E176" i="21" s="1"/>
  <c r="H19" i="21"/>
  <c r="G19" i="21"/>
  <c r="F19" i="21"/>
  <c r="F175" i="21" s="1"/>
  <c r="E19" i="21"/>
  <c r="H18" i="21"/>
  <c r="G18" i="21"/>
  <c r="F18" i="21"/>
  <c r="E18" i="21"/>
  <c r="H17" i="21"/>
  <c r="H195" i="21" s="1"/>
  <c r="G17" i="21"/>
  <c r="G195" i="21" s="1"/>
  <c r="F17" i="21"/>
  <c r="F195" i="21" s="1"/>
  <c r="E17" i="21"/>
  <c r="E195" i="21" s="1"/>
  <c r="H16" i="21"/>
  <c r="G16" i="21"/>
  <c r="G197" i="21" s="1"/>
  <c r="F16" i="21"/>
  <c r="E16" i="21"/>
  <c r="E197" i="21" s="1"/>
  <c r="H15" i="21"/>
  <c r="G15" i="21"/>
  <c r="F15" i="21"/>
  <c r="E15" i="21"/>
  <c r="H14" i="21"/>
  <c r="G14" i="21"/>
  <c r="F14" i="21"/>
  <c r="E14" i="21"/>
  <c r="H13" i="21"/>
  <c r="G13" i="21"/>
  <c r="F13" i="21"/>
  <c r="E13" i="21"/>
  <c r="H12" i="21"/>
  <c r="G12" i="21"/>
  <c r="G172" i="21" s="1"/>
  <c r="F12" i="21"/>
  <c r="E12" i="21"/>
  <c r="H11" i="21"/>
  <c r="G11" i="21"/>
  <c r="F11" i="21"/>
  <c r="E11" i="21"/>
  <c r="H10" i="21"/>
  <c r="G10" i="21"/>
  <c r="F10" i="21"/>
  <c r="E10" i="21"/>
  <c r="H9" i="21"/>
  <c r="G9" i="21"/>
  <c r="F9" i="21"/>
  <c r="E9" i="21"/>
  <c r="H8" i="21"/>
  <c r="H194" i="21" s="1"/>
  <c r="G8" i="21"/>
  <c r="G194" i="21" s="1"/>
  <c r="F8" i="21"/>
  <c r="F194" i="21" s="1"/>
  <c r="E8" i="21"/>
  <c r="E194" i="21" s="1"/>
  <c r="H7" i="21"/>
  <c r="G7" i="21"/>
  <c r="F7" i="21"/>
  <c r="E7" i="21"/>
  <c r="H6" i="21"/>
  <c r="G6" i="21"/>
  <c r="G178" i="21" s="1"/>
  <c r="F6" i="21"/>
  <c r="E6" i="21"/>
  <c r="E178" i="21" s="1"/>
  <c r="H5" i="21"/>
  <c r="G5" i="21"/>
  <c r="F5" i="21"/>
  <c r="F189" i="21" s="1"/>
  <c r="E5" i="21"/>
  <c r="H4" i="21"/>
  <c r="G4" i="21"/>
  <c r="G167" i="21" s="1"/>
  <c r="F4" i="21"/>
  <c r="E4" i="21"/>
  <c r="E167" i="21" s="1"/>
  <c r="H3" i="21"/>
  <c r="G3" i="21"/>
  <c r="F3" i="21"/>
  <c r="E3" i="21"/>
  <c r="H171" i="56"/>
  <c r="G171" i="56"/>
  <c r="F171" i="56"/>
  <c r="E171" i="56"/>
  <c r="H169" i="56"/>
  <c r="G169" i="56"/>
  <c r="F169" i="56"/>
  <c r="E169" i="56"/>
  <c r="H166" i="56"/>
  <c r="G166" i="56"/>
  <c r="F166" i="56"/>
  <c r="E166" i="56"/>
  <c r="H160" i="56"/>
  <c r="G160" i="56"/>
  <c r="F160" i="56"/>
  <c r="E160" i="56"/>
  <c r="H159" i="56"/>
  <c r="G159" i="56"/>
  <c r="F159" i="56"/>
  <c r="E159" i="56"/>
  <c r="H158" i="56"/>
  <c r="G158" i="56"/>
  <c r="F158" i="56"/>
  <c r="E158" i="56"/>
  <c r="H157" i="56"/>
  <c r="G157" i="56"/>
  <c r="F157" i="56"/>
  <c r="E157" i="56"/>
  <c r="H156" i="56"/>
  <c r="G156" i="56"/>
  <c r="F156" i="56"/>
  <c r="E156" i="56"/>
  <c r="H155" i="56"/>
  <c r="G155" i="56"/>
  <c r="F155" i="56"/>
  <c r="E155" i="56"/>
  <c r="H154" i="56"/>
  <c r="G154" i="56"/>
  <c r="F154" i="56"/>
  <c r="E154" i="56"/>
  <c r="H153" i="56"/>
  <c r="G153" i="56"/>
  <c r="F153" i="56"/>
  <c r="E153" i="56"/>
  <c r="H152" i="56"/>
  <c r="G152" i="56"/>
  <c r="F152" i="56"/>
  <c r="E152" i="56"/>
  <c r="H151" i="56"/>
  <c r="G151" i="56"/>
  <c r="F151" i="56"/>
  <c r="E151" i="56"/>
  <c r="H150" i="56"/>
  <c r="G150" i="56"/>
  <c r="F150" i="56"/>
  <c r="E150" i="56"/>
  <c r="H149" i="56"/>
  <c r="G149" i="56"/>
  <c r="F149" i="56"/>
  <c r="E149" i="56"/>
  <c r="H148" i="56"/>
  <c r="G148" i="56"/>
  <c r="F148" i="56"/>
  <c r="E148" i="56"/>
  <c r="H147" i="56"/>
  <c r="G147" i="56"/>
  <c r="F147" i="56"/>
  <c r="E147" i="56"/>
  <c r="H146" i="56"/>
  <c r="G146" i="56"/>
  <c r="F146" i="56"/>
  <c r="E146" i="56"/>
  <c r="H145" i="56"/>
  <c r="G145" i="56"/>
  <c r="F145" i="56"/>
  <c r="E145" i="56"/>
  <c r="H144" i="56"/>
  <c r="G144" i="56"/>
  <c r="F144" i="56"/>
  <c r="E144" i="56"/>
  <c r="H143" i="56"/>
  <c r="G143" i="56"/>
  <c r="F143" i="56"/>
  <c r="E143" i="56"/>
  <c r="H142" i="56"/>
  <c r="G142" i="56"/>
  <c r="F142" i="56"/>
  <c r="E142" i="56"/>
  <c r="H141" i="56"/>
  <c r="G141" i="56"/>
  <c r="F141" i="56"/>
  <c r="E141" i="56"/>
  <c r="H140" i="56"/>
  <c r="G140" i="56"/>
  <c r="F140" i="56"/>
  <c r="E140" i="56"/>
  <c r="H139" i="56"/>
  <c r="G139" i="56"/>
  <c r="F139" i="56"/>
  <c r="E139" i="56"/>
  <c r="H138" i="56"/>
  <c r="G138" i="56"/>
  <c r="F138" i="56"/>
  <c r="E138" i="56"/>
  <c r="H137" i="56"/>
  <c r="G137" i="56"/>
  <c r="F137" i="56"/>
  <c r="E137" i="56"/>
  <c r="H136" i="56"/>
  <c r="G136" i="56"/>
  <c r="F136" i="56"/>
  <c r="E136" i="56"/>
  <c r="H135" i="56"/>
  <c r="G135" i="56"/>
  <c r="F135" i="56"/>
  <c r="E135" i="56"/>
  <c r="H134" i="56"/>
  <c r="G134" i="56"/>
  <c r="F134" i="56"/>
  <c r="E134" i="56"/>
  <c r="H133" i="56"/>
  <c r="G133" i="56"/>
  <c r="F133" i="56"/>
  <c r="E133" i="56"/>
  <c r="H132" i="56"/>
  <c r="G132" i="56"/>
  <c r="F132" i="56"/>
  <c r="E132" i="56"/>
  <c r="H131" i="56"/>
  <c r="G131" i="56"/>
  <c r="F131" i="56"/>
  <c r="E131" i="56"/>
  <c r="H130" i="56"/>
  <c r="G130" i="56"/>
  <c r="F130" i="56"/>
  <c r="E130" i="56"/>
  <c r="H129" i="56"/>
  <c r="G129" i="56"/>
  <c r="F129" i="56"/>
  <c r="E129" i="56"/>
  <c r="H128" i="56"/>
  <c r="G128" i="56"/>
  <c r="F128" i="56"/>
  <c r="E128" i="56"/>
  <c r="H127" i="56"/>
  <c r="G127" i="56"/>
  <c r="F127" i="56"/>
  <c r="E127" i="56"/>
  <c r="H126" i="56"/>
  <c r="G126" i="56"/>
  <c r="F126" i="56"/>
  <c r="E126" i="56"/>
  <c r="H125" i="56"/>
  <c r="G125" i="56"/>
  <c r="F125" i="56"/>
  <c r="E125" i="56"/>
  <c r="H124" i="56"/>
  <c r="G124" i="56"/>
  <c r="F124" i="56"/>
  <c r="E124" i="56"/>
  <c r="H123" i="56"/>
  <c r="G123" i="56"/>
  <c r="F123" i="56"/>
  <c r="E123" i="56"/>
  <c r="H122" i="56"/>
  <c r="G122" i="56"/>
  <c r="F122" i="56"/>
  <c r="E122" i="56"/>
  <c r="H121" i="56"/>
  <c r="G121" i="56"/>
  <c r="F121" i="56"/>
  <c r="E121" i="56"/>
  <c r="H120" i="56"/>
  <c r="G120" i="56"/>
  <c r="F120" i="56"/>
  <c r="E120" i="56"/>
  <c r="H119" i="56"/>
  <c r="G119" i="56"/>
  <c r="F119" i="56"/>
  <c r="E119" i="56"/>
  <c r="H118" i="56"/>
  <c r="G118" i="56"/>
  <c r="F118" i="56"/>
  <c r="E118" i="56"/>
  <c r="H117" i="56"/>
  <c r="G117" i="56"/>
  <c r="F117" i="56"/>
  <c r="E117" i="56"/>
  <c r="H116" i="56"/>
  <c r="G116" i="56"/>
  <c r="F116" i="56"/>
  <c r="E116" i="56"/>
  <c r="H115" i="56"/>
  <c r="G115" i="56"/>
  <c r="F115" i="56"/>
  <c r="E115" i="56"/>
  <c r="H114" i="56"/>
  <c r="G114" i="56"/>
  <c r="F114" i="56"/>
  <c r="E114" i="56"/>
  <c r="H113" i="56"/>
  <c r="G113" i="56"/>
  <c r="F113" i="56"/>
  <c r="E113" i="56"/>
  <c r="H112" i="56"/>
  <c r="G112" i="56"/>
  <c r="F112" i="56"/>
  <c r="E112" i="56"/>
  <c r="H111" i="56"/>
  <c r="G111" i="56"/>
  <c r="F111" i="56"/>
  <c r="E111" i="56"/>
  <c r="H110" i="56"/>
  <c r="G110" i="56"/>
  <c r="F110" i="56"/>
  <c r="E110" i="56"/>
  <c r="H109" i="56"/>
  <c r="G109" i="56"/>
  <c r="F109" i="56"/>
  <c r="E109" i="56"/>
  <c r="H108" i="56"/>
  <c r="G108" i="56"/>
  <c r="F108" i="56"/>
  <c r="E108" i="56"/>
  <c r="H107" i="56"/>
  <c r="G107" i="56"/>
  <c r="F107" i="56"/>
  <c r="E107" i="56"/>
  <c r="H106" i="56"/>
  <c r="G106" i="56"/>
  <c r="F106" i="56"/>
  <c r="E106" i="56"/>
  <c r="H105" i="56"/>
  <c r="G105" i="56"/>
  <c r="F105" i="56"/>
  <c r="E105" i="56"/>
  <c r="H104" i="56"/>
  <c r="G104" i="56"/>
  <c r="F104" i="56"/>
  <c r="E104" i="56"/>
  <c r="H103" i="56"/>
  <c r="G103" i="56"/>
  <c r="F103" i="56"/>
  <c r="E103" i="56"/>
  <c r="H102" i="56"/>
  <c r="G102" i="56"/>
  <c r="F102" i="56"/>
  <c r="E102" i="56"/>
  <c r="H101" i="56"/>
  <c r="G101" i="56"/>
  <c r="F101" i="56"/>
  <c r="E101" i="56"/>
  <c r="H100" i="56"/>
  <c r="G100" i="56"/>
  <c r="F100" i="56"/>
  <c r="E100" i="56"/>
  <c r="H99" i="56"/>
  <c r="G99" i="56"/>
  <c r="F99" i="56"/>
  <c r="E99" i="56"/>
  <c r="H98" i="56"/>
  <c r="G98" i="56"/>
  <c r="F98" i="56"/>
  <c r="E98" i="56"/>
  <c r="H97" i="56"/>
  <c r="G97" i="56"/>
  <c r="F97" i="56"/>
  <c r="E97" i="56"/>
  <c r="H96" i="56"/>
  <c r="G96" i="56"/>
  <c r="F96" i="56"/>
  <c r="E96" i="56"/>
  <c r="H95" i="56"/>
  <c r="G95" i="56"/>
  <c r="F95" i="56"/>
  <c r="E95" i="56"/>
  <c r="H94" i="56"/>
  <c r="G94" i="56"/>
  <c r="F94" i="56"/>
  <c r="E94" i="56"/>
  <c r="H93" i="56"/>
  <c r="G93" i="56"/>
  <c r="F93" i="56"/>
  <c r="E93" i="56"/>
  <c r="H92" i="56"/>
  <c r="G92" i="56"/>
  <c r="F92" i="56"/>
  <c r="E92" i="56"/>
  <c r="H91" i="56"/>
  <c r="G91" i="56"/>
  <c r="F91" i="56"/>
  <c r="E91" i="56"/>
  <c r="H90" i="56"/>
  <c r="G90" i="56"/>
  <c r="F90" i="56"/>
  <c r="E90" i="56"/>
  <c r="H89" i="56"/>
  <c r="G89" i="56"/>
  <c r="F89" i="56"/>
  <c r="E89" i="56"/>
  <c r="H88" i="56"/>
  <c r="G88" i="56"/>
  <c r="F88" i="56"/>
  <c r="E88" i="56"/>
  <c r="H87" i="56"/>
  <c r="G87" i="56"/>
  <c r="F87" i="56"/>
  <c r="E87" i="56"/>
  <c r="H86" i="56"/>
  <c r="G86" i="56"/>
  <c r="F86" i="56"/>
  <c r="E86" i="56"/>
  <c r="H85" i="56"/>
  <c r="G85" i="56"/>
  <c r="F85" i="56"/>
  <c r="E85" i="56"/>
  <c r="H84" i="56"/>
  <c r="G84" i="56"/>
  <c r="F84" i="56"/>
  <c r="E84" i="56"/>
  <c r="H83" i="56"/>
  <c r="G83" i="56"/>
  <c r="F83" i="56"/>
  <c r="E83" i="56"/>
  <c r="H82" i="56"/>
  <c r="G82" i="56"/>
  <c r="F82" i="56"/>
  <c r="E82" i="56"/>
  <c r="H81" i="56"/>
  <c r="G81" i="56"/>
  <c r="F81" i="56"/>
  <c r="E81" i="56"/>
  <c r="H80" i="56"/>
  <c r="G80" i="56"/>
  <c r="F80" i="56"/>
  <c r="E80" i="56"/>
  <c r="H79" i="56"/>
  <c r="G79" i="56"/>
  <c r="F79" i="56"/>
  <c r="E79" i="56"/>
  <c r="H78" i="56"/>
  <c r="G78" i="56"/>
  <c r="F78" i="56"/>
  <c r="E78" i="56"/>
  <c r="H77" i="56"/>
  <c r="G77" i="56"/>
  <c r="F77" i="56"/>
  <c r="E77" i="56"/>
  <c r="H76" i="56"/>
  <c r="G76" i="56"/>
  <c r="F76" i="56"/>
  <c r="E76" i="56"/>
  <c r="H75" i="56"/>
  <c r="G75" i="56"/>
  <c r="F75" i="56"/>
  <c r="E75" i="56"/>
  <c r="H74" i="56"/>
  <c r="G74" i="56"/>
  <c r="F74" i="56"/>
  <c r="E74" i="56"/>
  <c r="H73" i="56"/>
  <c r="G73" i="56"/>
  <c r="F73" i="56"/>
  <c r="E73" i="56"/>
  <c r="H72" i="56"/>
  <c r="G72" i="56"/>
  <c r="F72" i="56"/>
  <c r="E72" i="56"/>
  <c r="H71" i="56"/>
  <c r="G71" i="56"/>
  <c r="F71" i="56"/>
  <c r="E71" i="56"/>
  <c r="H70" i="56"/>
  <c r="G70" i="56"/>
  <c r="F70" i="56"/>
  <c r="E70" i="56"/>
  <c r="H69" i="56"/>
  <c r="G69" i="56"/>
  <c r="G192" i="56" s="1"/>
  <c r="AA26" i="39" s="1"/>
  <c r="F69" i="56"/>
  <c r="E69" i="56"/>
  <c r="E192" i="56" s="1"/>
  <c r="AA26" i="38" s="1"/>
  <c r="H68" i="56"/>
  <c r="G68" i="56"/>
  <c r="F68" i="56"/>
  <c r="E68" i="56"/>
  <c r="H67" i="56"/>
  <c r="G67" i="56"/>
  <c r="F67" i="56"/>
  <c r="E67" i="56"/>
  <c r="H66" i="56"/>
  <c r="G66" i="56"/>
  <c r="F66" i="56"/>
  <c r="F183" i="56" s="1"/>
  <c r="AB17" i="38" s="1"/>
  <c r="E66" i="56"/>
  <c r="H65" i="56"/>
  <c r="G65" i="56"/>
  <c r="F65" i="56"/>
  <c r="E65" i="56"/>
  <c r="H64" i="56"/>
  <c r="G64" i="56"/>
  <c r="F64" i="56"/>
  <c r="E64" i="56"/>
  <c r="H63" i="56"/>
  <c r="G63" i="56"/>
  <c r="F63" i="56"/>
  <c r="E63" i="56"/>
  <c r="H62" i="56"/>
  <c r="G62" i="56"/>
  <c r="F62" i="56"/>
  <c r="E62" i="56"/>
  <c r="H61" i="56"/>
  <c r="G61" i="56"/>
  <c r="F61" i="56"/>
  <c r="E61" i="56"/>
  <c r="H60" i="56"/>
  <c r="G60" i="56"/>
  <c r="F60" i="56"/>
  <c r="E60" i="56"/>
  <c r="H59" i="56"/>
  <c r="G59" i="56"/>
  <c r="F59" i="56"/>
  <c r="E59" i="56"/>
  <c r="H58" i="56"/>
  <c r="G58" i="56"/>
  <c r="F58" i="56"/>
  <c r="E58" i="56"/>
  <c r="H57" i="56"/>
  <c r="G57" i="56"/>
  <c r="F57" i="56"/>
  <c r="E57" i="56"/>
  <c r="H56" i="56"/>
  <c r="G56" i="56"/>
  <c r="F56" i="56"/>
  <c r="E56" i="56"/>
  <c r="H55" i="56"/>
  <c r="G55" i="56"/>
  <c r="F55" i="56"/>
  <c r="E55" i="56"/>
  <c r="H54" i="56"/>
  <c r="G54" i="56"/>
  <c r="F54" i="56"/>
  <c r="E54" i="56"/>
  <c r="H53" i="56"/>
  <c r="G53" i="56"/>
  <c r="F53" i="56"/>
  <c r="E53" i="56"/>
  <c r="H52" i="56"/>
  <c r="G52" i="56"/>
  <c r="F52" i="56"/>
  <c r="E52" i="56"/>
  <c r="H51" i="56"/>
  <c r="G51" i="56"/>
  <c r="F51" i="56"/>
  <c r="E51" i="56"/>
  <c r="H50" i="56"/>
  <c r="G50" i="56"/>
  <c r="F50" i="56"/>
  <c r="E50" i="56"/>
  <c r="H49" i="56"/>
  <c r="G49" i="56"/>
  <c r="F49" i="56"/>
  <c r="E49" i="56"/>
  <c r="H48" i="56"/>
  <c r="G48" i="56"/>
  <c r="F48" i="56"/>
  <c r="E48" i="56"/>
  <c r="H47" i="56"/>
  <c r="G47" i="56"/>
  <c r="F47" i="56"/>
  <c r="E47" i="56"/>
  <c r="H46" i="56"/>
  <c r="G46" i="56"/>
  <c r="F46" i="56"/>
  <c r="E46" i="56"/>
  <c r="H45" i="56"/>
  <c r="G45" i="56"/>
  <c r="F45" i="56"/>
  <c r="E45" i="56"/>
  <c r="H44" i="56"/>
  <c r="G44" i="56"/>
  <c r="F44" i="56"/>
  <c r="E44" i="56"/>
  <c r="H43" i="56"/>
  <c r="G43" i="56"/>
  <c r="G191" i="56" s="1"/>
  <c r="F43" i="56"/>
  <c r="E43" i="56"/>
  <c r="H42" i="56"/>
  <c r="G42" i="56"/>
  <c r="F42" i="56"/>
  <c r="E42" i="56"/>
  <c r="H41" i="56"/>
  <c r="G41" i="56"/>
  <c r="F41" i="56"/>
  <c r="E41" i="56"/>
  <c r="H40" i="56"/>
  <c r="G40" i="56"/>
  <c r="F40" i="56"/>
  <c r="E40" i="56"/>
  <c r="H39" i="56"/>
  <c r="G39" i="56"/>
  <c r="F39" i="56"/>
  <c r="E39" i="56"/>
  <c r="H38" i="56"/>
  <c r="G38" i="56"/>
  <c r="F38" i="56"/>
  <c r="E38" i="56"/>
  <c r="H37" i="56"/>
  <c r="G37" i="56"/>
  <c r="G188" i="56" s="1"/>
  <c r="AA22" i="39" s="1"/>
  <c r="F37" i="56"/>
  <c r="E37" i="56"/>
  <c r="E188" i="56" s="1"/>
  <c r="AA22" i="38" s="1"/>
  <c r="H36" i="56"/>
  <c r="G36" i="56"/>
  <c r="F36" i="56"/>
  <c r="E36" i="56"/>
  <c r="H35" i="56"/>
  <c r="G35" i="56"/>
  <c r="F35" i="56"/>
  <c r="E35" i="56"/>
  <c r="H34" i="56"/>
  <c r="H174" i="56" s="1"/>
  <c r="AB8" i="39" s="1"/>
  <c r="G34" i="56"/>
  <c r="G174" i="56" s="1"/>
  <c r="AA8" i="39" s="1"/>
  <c r="AQ28" i="69" s="1"/>
  <c r="F34" i="56"/>
  <c r="F174" i="56" s="1"/>
  <c r="AB8" i="38" s="1"/>
  <c r="E34" i="56"/>
  <c r="E174" i="56" s="1"/>
  <c r="AA8" i="38" s="1"/>
  <c r="AP28" i="69" s="1"/>
  <c r="H33" i="56"/>
  <c r="G33" i="56"/>
  <c r="F33" i="56"/>
  <c r="E33" i="56"/>
  <c r="H32" i="56"/>
  <c r="G32" i="56"/>
  <c r="F32" i="56"/>
  <c r="E32" i="56"/>
  <c r="H31" i="56"/>
  <c r="G31" i="56"/>
  <c r="F31" i="56"/>
  <c r="E31" i="56"/>
  <c r="H30" i="56"/>
  <c r="G30" i="56"/>
  <c r="F30" i="56"/>
  <c r="E30" i="56"/>
  <c r="H29" i="56"/>
  <c r="G29" i="56"/>
  <c r="F29" i="56"/>
  <c r="E29" i="56"/>
  <c r="H28" i="56"/>
  <c r="G28" i="56"/>
  <c r="F28" i="56"/>
  <c r="E28" i="56"/>
  <c r="H27" i="56"/>
  <c r="G27" i="56"/>
  <c r="G182" i="56" s="1"/>
  <c r="AA16" i="39" s="1"/>
  <c r="F27" i="56"/>
  <c r="E27" i="56"/>
  <c r="E182" i="56" s="1"/>
  <c r="AA16" i="38" s="1"/>
  <c r="H26" i="56"/>
  <c r="G26" i="56"/>
  <c r="F26" i="56"/>
  <c r="E26" i="56"/>
  <c r="H25" i="56"/>
  <c r="G25" i="56"/>
  <c r="G180" i="56" s="1"/>
  <c r="AA14" i="39" s="1"/>
  <c r="F25" i="56"/>
  <c r="E25" i="56"/>
  <c r="E180" i="56" s="1"/>
  <c r="AA14" i="38" s="1"/>
  <c r="H24" i="56"/>
  <c r="G24" i="56"/>
  <c r="F24" i="56"/>
  <c r="E24" i="56"/>
  <c r="H23" i="56"/>
  <c r="G23" i="56"/>
  <c r="G170" i="56" s="1"/>
  <c r="AA5" i="39" s="1"/>
  <c r="F23" i="56"/>
  <c r="E23" i="56"/>
  <c r="E170" i="56" s="1"/>
  <c r="AA5" i="38" s="1"/>
  <c r="H22" i="56"/>
  <c r="G22" i="56"/>
  <c r="F22" i="56"/>
  <c r="E22" i="56"/>
  <c r="H21" i="56"/>
  <c r="H177" i="56" s="1"/>
  <c r="AB11" i="39" s="1"/>
  <c r="G21" i="56"/>
  <c r="G177" i="56" s="1"/>
  <c r="AA11" i="39" s="1"/>
  <c r="F21" i="56"/>
  <c r="F177" i="56" s="1"/>
  <c r="AB11" i="38" s="1"/>
  <c r="E21" i="56"/>
  <c r="E177" i="56" s="1"/>
  <c r="AA11" i="38" s="1"/>
  <c r="H20" i="56"/>
  <c r="G20" i="56"/>
  <c r="F20" i="56"/>
  <c r="E20" i="56"/>
  <c r="H19" i="56"/>
  <c r="G19" i="56"/>
  <c r="G175" i="56" s="1"/>
  <c r="AA9" i="39" s="1"/>
  <c r="AT28" i="69" s="1"/>
  <c r="F19" i="56"/>
  <c r="E19" i="56"/>
  <c r="H18" i="56"/>
  <c r="G18" i="56"/>
  <c r="F18" i="56"/>
  <c r="E18" i="56"/>
  <c r="H17" i="56"/>
  <c r="H195" i="56" s="1"/>
  <c r="AB29" i="39" s="1"/>
  <c r="G17" i="56"/>
  <c r="G195" i="56" s="1"/>
  <c r="AA29" i="39" s="1"/>
  <c r="F17" i="56"/>
  <c r="F195" i="56" s="1"/>
  <c r="AB29" i="38" s="1"/>
  <c r="E17" i="56"/>
  <c r="E195" i="56" s="1"/>
  <c r="AA29" i="38" s="1"/>
  <c r="H16" i="56"/>
  <c r="G16" i="56"/>
  <c r="F16" i="56"/>
  <c r="E16" i="56"/>
  <c r="H15" i="56"/>
  <c r="G15" i="56"/>
  <c r="F15" i="56"/>
  <c r="E15" i="56"/>
  <c r="H14" i="56"/>
  <c r="G14" i="56"/>
  <c r="F14" i="56"/>
  <c r="E14" i="56"/>
  <c r="H13" i="56"/>
  <c r="G13" i="56"/>
  <c r="F13" i="56"/>
  <c r="E13" i="56"/>
  <c r="H12" i="56"/>
  <c r="G12" i="56"/>
  <c r="F12" i="56"/>
  <c r="E12" i="56"/>
  <c r="H11" i="56"/>
  <c r="G11" i="56"/>
  <c r="G168" i="56" s="1"/>
  <c r="AA4" i="39" s="1"/>
  <c r="F11" i="56"/>
  <c r="E11" i="56"/>
  <c r="H10" i="56"/>
  <c r="G10" i="56"/>
  <c r="F10" i="56"/>
  <c r="E10" i="56"/>
  <c r="H9" i="56"/>
  <c r="G9" i="56"/>
  <c r="G187" i="56" s="1"/>
  <c r="AA21" i="39" s="1"/>
  <c r="F9" i="56"/>
  <c r="E9" i="56"/>
  <c r="E187" i="56" s="1"/>
  <c r="AA21" i="38" s="1"/>
  <c r="H8" i="56"/>
  <c r="H194" i="56" s="1"/>
  <c r="AB28" i="39" s="1"/>
  <c r="G8" i="56"/>
  <c r="G194" i="56" s="1"/>
  <c r="F8" i="56"/>
  <c r="E8" i="56"/>
  <c r="E194" i="56" s="1"/>
  <c r="AA28" i="38" s="1"/>
  <c r="H7" i="56"/>
  <c r="G7" i="56"/>
  <c r="G196" i="56" s="1"/>
  <c r="AA30" i="39" s="1"/>
  <c r="AM28" i="69" s="1"/>
  <c r="F7" i="56"/>
  <c r="E7" i="56"/>
  <c r="E196" i="56" s="1"/>
  <c r="AA30" i="38" s="1"/>
  <c r="AL28" i="69" s="1"/>
  <c r="H6" i="56"/>
  <c r="G6" i="56"/>
  <c r="F6" i="56"/>
  <c r="F178" i="56" s="1"/>
  <c r="AB12" i="38" s="1"/>
  <c r="E6" i="56"/>
  <c r="H5" i="56"/>
  <c r="G5" i="56"/>
  <c r="G189" i="56" s="1"/>
  <c r="AA23" i="39" s="1"/>
  <c r="F5" i="56"/>
  <c r="E5" i="56"/>
  <c r="E189" i="56" s="1"/>
  <c r="AA23" i="38" s="1"/>
  <c r="H4" i="56"/>
  <c r="G4" i="56"/>
  <c r="F4" i="56"/>
  <c r="E4" i="56"/>
  <c r="H3" i="56"/>
  <c r="G3" i="56"/>
  <c r="G162" i="56" s="1"/>
  <c r="F3" i="56"/>
  <c r="E3" i="56"/>
  <c r="E185" i="56" s="1"/>
  <c r="AA19" i="38" s="1"/>
  <c r="H171" i="58"/>
  <c r="G171" i="58"/>
  <c r="F171" i="58"/>
  <c r="E171" i="58"/>
  <c r="H169" i="58"/>
  <c r="G169" i="58"/>
  <c r="F169" i="58"/>
  <c r="E169" i="58"/>
  <c r="H166" i="58"/>
  <c r="G166" i="58"/>
  <c r="F166" i="58"/>
  <c r="E166" i="58"/>
  <c r="H160" i="58"/>
  <c r="G160" i="58"/>
  <c r="F160" i="58"/>
  <c r="E160" i="58"/>
  <c r="H159" i="58"/>
  <c r="G159" i="58"/>
  <c r="F159" i="58"/>
  <c r="E159" i="58"/>
  <c r="H158" i="58"/>
  <c r="G158" i="58"/>
  <c r="F158" i="58"/>
  <c r="E158" i="58"/>
  <c r="H157" i="58"/>
  <c r="G157" i="58"/>
  <c r="F157" i="58"/>
  <c r="E157" i="58"/>
  <c r="H156" i="58"/>
  <c r="G156" i="58"/>
  <c r="F156" i="58"/>
  <c r="E156" i="58"/>
  <c r="H155" i="58"/>
  <c r="G155" i="58"/>
  <c r="F155" i="58"/>
  <c r="E155" i="58"/>
  <c r="H154" i="58"/>
  <c r="G154" i="58"/>
  <c r="F154" i="58"/>
  <c r="E154" i="58"/>
  <c r="H153" i="58"/>
  <c r="G153" i="58"/>
  <c r="F153" i="58"/>
  <c r="E153" i="58"/>
  <c r="H152" i="58"/>
  <c r="G152" i="58"/>
  <c r="F152" i="58"/>
  <c r="E152" i="58"/>
  <c r="H151" i="58"/>
  <c r="G151" i="58"/>
  <c r="F151" i="58"/>
  <c r="E151" i="58"/>
  <c r="H150" i="58"/>
  <c r="G150" i="58"/>
  <c r="F150" i="58"/>
  <c r="E150" i="58"/>
  <c r="H149" i="58"/>
  <c r="G149" i="58"/>
  <c r="F149" i="58"/>
  <c r="E149" i="58"/>
  <c r="H148" i="58"/>
  <c r="G148" i="58"/>
  <c r="F148" i="58"/>
  <c r="E148" i="58"/>
  <c r="H147" i="58"/>
  <c r="G147" i="58"/>
  <c r="F147" i="58"/>
  <c r="E147" i="58"/>
  <c r="H146" i="58"/>
  <c r="G146" i="58"/>
  <c r="F146" i="58"/>
  <c r="E146" i="58"/>
  <c r="H145" i="58"/>
  <c r="G145" i="58"/>
  <c r="F145" i="58"/>
  <c r="E145" i="58"/>
  <c r="H144" i="58"/>
  <c r="G144" i="58"/>
  <c r="F144" i="58"/>
  <c r="E144" i="58"/>
  <c r="H143" i="58"/>
  <c r="G143" i="58"/>
  <c r="F143" i="58"/>
  <c r="E143" i="58"/>
  <c r="H142" i="58"/>
  <c r="G142" i="58"/>
  <c r="F142" i="58"/>
  <c r="E142" i="58"/>
  <c r="H141" i="58"/>
  <c r="G141" i="58"/>
  <c r="F141" i="58"/>
  <c r="E141" i="58"/>
  <c r="H140" i="58"/>
  <c r="G140" i="58"/>
  <c r="F140" i="58"/>
  <c r="E140" i="58"/>
  <c r="H139" i="58"/>
  <c r="G139" i="58"/>
  <c r="F139" i="58"/>
  <c r="E139" i="58"/>
  <c r="H138" i="58"/>
  <c r="G138" i="58"/>
  <c r="F138" i="58"/>
  <c r="E138" i="58"/>
  <c r="H137" i="58"/>
  <c r="G137" i="58"/>
  <c r="F137" i="58"/>
  <c r="E137" i="58"/>
  <c r="H136" i="58"/>
  <c r="G136" i="58"/>
  <c r="F136" i="58"/>
  <c r="E136" i="58"/>
  <c r="H135" i="58"/>
  <c r="G135" i="58"/>
  <c r="F135" i="58"/>
  <c r="E135" i="58"/>
  <c r="H134" i="58"/>
  <c r="G134" i="58"/>
  <c r="F134" i="58"/>
  <c r="E134" i="58"/>
  <c r="H133" i="58"/>
  <c r="G133" i="58"/>
  <c r="F133" i="58"/>
  <c r="E133" i="58"/>
  <c r="H132" i="58"/>
  <c r="G132" i="58"/>
  <c r="F132" i="58"/>
  <c r="E132" i="58"/>
  <c r="H131" i="58"/>
  <c r="G131" i="58"/>
  <c r="F131" i="58"/>
  <c r="E131" i="58"/>
  <c r="H130" i="58"/>
  <c r="G130" i="58"/>
  <c r="F130" i="58"/>
  <c r="E130" i="58"/>
  <c r="H129" i="58"/>
  <c r="G129" i="58"/>
  <c r="F129" i="58"/>
  <c r="E129" i="58"/>
  <c r="H128" i="58"/>
  <c r="G128" i="58"/>
  <c r="F128" i="58"/>
  <c r="E128" i="58"/>
  <c r="H127" i="58"/>
  <c r="G127" i="58"/>
  <c r="F127" i="58"/>
  <c r="E127" i="58"/>
  <c r="H126" i="58"/>
  <c r="G126" i="58"/>
  <c r="F126" i="58"/>
  <c r="E126" i="58"/>
  <c r="H125" i="58"/>
  <c r="G125" i="58"/>
  <c r="F125" i="58"/>
  <c r="E125" i="58"/>
  <c r="H124" i="58"/>
  <c r="G124" i="58"/>
  <c r="F124" i="58"/>
  <c r="E124" i="58"/>
  <c r="H123" i="58"/>
  <c r="G123" i="58"/>
  <c r="F123" i="58"/>
  <c r="E123" i="58"/>
  <c r="H122" i="58"/>
  <c r="G122" i="58"/>
  <c r="F122" i="58"/>
  <c r="E122" i="58"/>
  <c r="H121" i="58"/>
  <c r="G121" i="58"/>
  <c r="F121" i="58"/>
  <c r="E121" i="58"/>
  <c r="H120" i="58"/>
  <c r="G120" i="58"/>
  <c r="F120" i="58"/>
  <c r="E120" i="58"/>
  <c r="H119" i="58"/>
  <c r="G119" i="58"/>
  <c r="F119" i="58"/>
  <c r="E119" i="58"/>
  <c r="H118" i="58"/>
  <c r="G118" i="58"/>
  <c r="F118" i="58"/>
  <c r="E118" i="58"/>
  <c r="H117" i="58"/>
  <c r="G117" i="58"/>
  <c r="F117" i="58"/>
  <c r="E117" i="58"/>
  <c r="H116" i="58"/>
  <c r="G116" i="58"/>
  <c r="F116" i="58"/>
  <c r="E116" i="58"/>
  <c r="H115" i="58"/>
  <c r="G115" i="58"/>
  <c r="F115" i="58"/>
  <c r="E115" i="58"/>
  <c r="H114" i="58"/>
  <c r="G114" i="58"/>
  <c r="F114" i="58"/>
  <c r="E114" i="58"/>
  <c r="H113" i="58"/>
  <c r="G113" i="58"/>
  <c r="F113" i="58"/>
  <c r="E113" i="58"/>
  <c r="H112" i="58"/>
  <c r="G112" i="58"/>
  <c r="F112" i="58"/>
  <c r="E112" i="58"/>
  <c r="H111" i="58"/>
  <c r="G111" i="58"/>
  <c r="F111" i="58"/>
  <c r="E111" i="58"/>
  <c r="H110" i="58"/>
  <c r="G110" i="58"/>
  <c r="F110" i="58"/>
  <c r="E110" i="58"/>
  <c r="H109" i="58"/>
  <c r="G109" i="58"/>
  <c r="F109" i="58"/>
  <c r="E109" i="58"/>
  <c r="H108" i="58"/>
  <c r="G108" i="58"/>
  <c r="F108" i="58"/>
  <c r="E108" i="58"/>
  <c r="H107" i="58"/>
  <c r="G107" i="58"/>
  <c r="F107" i="58"/>
  <c r="E107" i="58"/>
  <c r="H106" i="58"/>
  <c r="G106" i="58"/>
  <c r="F106" i="58"/>
  <c r="E106" i="58"/>
  <c r="H105" i="58"/>
  <c r="G105" i="58"/>
  <c r="F105" i="58"/>
  <c r="E105" i="58"/>
  <c r="H104" i="58"/>
  <c r="G104" i="58"/>
  <c r="F104" i="58"/>
  <c r="E104" i="58"/>
  <c r="H103" i="58"/>
  <c r="G103" i="58"/>
  <c r="F103" i="58"/>
  <c r="E103" i="58"/>
  <c r="H102" i="58"/>
  <c r="G102" i="58"/>
  <c r="F102" i="58"/>
  <c r="E102" i="58"/>
  <c r="H101" i="58"/>
  <c r="G101" i="58"/>
  <c r="F101" i="58"/>
  <c r="E101" i="58"/>
  <c r="H100" i="58"/>
  <c r="G100" i="58"/>
  <c r="F100" i="58"/>
  <c r="E100" i="58"/>
  <c r="H99" i="58"/>
  <c r="G99" i="58"/>
  <c r="F99" i="58"/>
  <c r="E99" i="58"/>
  <c r="H98" i="58"/>
  <c r="G98" i="58"/>
  <c r="F98" i="58"/>
  <c r="E98" i="58"/>
  <c r="H97" i="58"/>
  <c r="G97" i="58"/>
  <c r="F97" i="58"/>
  <c r="E97" i="58"/>
  <c r="H96" i="58"/>
  <c r="G96" i="58"/>
  <c r="F96" i="58"/>
  <c r="E96" i="58"/>
  <c r="H95" i="58"/>
  <c r="G95" i="58"/>
  <c r="F95" i="58"/>
  <c r="E95" i="58"/>
  <c r="H94" i="58"/>
  <c r="G94" i="58"/>
  <c r="F94" i="58"/>
  <c r="E94" i="58"/>
  <c r="H93" i="58"/>
  <c r="G93" i="58"/>
  <c r="F93" i="58"/>
  <c r="E93" i="58"/>
  <c r="H92" i="58"/>
  <c r="G92" i="58"/>
  <c r="F92" i="58"/>
  <c r="E92" i="58"/>
  <c r="H91" i="58"/>
  <c r="G91" i="58"/>
  <c r="F91" i="58"/>
  <c r="E91" i="58"/>
  <c r="H90" i="58"/>
  <c r="G90" i="58"/>
  <c r="F90" i="58"/>
  <c r="E90" i="58"/>
  <c r="H89" i="58"/>
  <c r="G89" i="58"/>
  <c r="F89" i="58"/>
  <c r="E89" i="58"/>
  <c r="H88" i="58"/>
  <c r="G88" i="58"/>
  <c r="F88" i="58"/>
  <c r="E88" i="58"/>
  <c r="H87" i="58"/>
  <c r="G87" i="58"/>
  <c r="F87" i="58"/>
  <c r="E87" i="58"/>
  <c r="H86" i="58"/>
  <c r="G86" i="58"/>
  <c r="F86" i="58"/>
  <c r="E86" i="58"/>
  <c r="H85" i="58"/>
  <c r="G85" i="58"/>
  <c r="F85" i="58"/>
  <c r="E85" i="58"/>
  <c r="H84" i="58"/>
  <c r="G84" i="58"/>
  <c r="F84" i="58"/>
  <c r="E84" i="58"/>
  <c r="H83" i="58"/>
  <c r="G83" i="58"/>
  <c r="F83" i="58"/>
  <c r="E83" i="58"/>
  <c r="H82" i="58"/>
  <c r="G82" i="58"/>
  <c r="F82" i="58"/>
  <c r="E82" i="58"/>
  <c r="H81" i="58"/>
  <c r="G81" i="58"/>
  <c r="F81" i="58"/>
  <c r="E81" i="58"/>
  <c r="H80" i="58"/>
  <c r="G80" i="58"/>
  <c r="F80" i="58"/>
  <c r="E80" i="58"/>
  <c r="H79" i="58"/>
  <c r="G79" i="58"/>
  <c r="F79" i="58"/>
  <c r="E79" i="58"/>
  <c r="H78" i="58"/>
  <c r="G78" i="58"/>
  <c r="F78" i="58"/>
  <c r="E78" i="58"/>
  <c r="H77" i="58"/>
  <c r="G77" i="58"/>
  <c r="F77" i="58"/>
  <c r="E77" i="58"/>
  <c r="H76" i="58"/>
  <c r="G76" i="58"/>
  <c r="F76" i="58"/>
  <c r="E76" i="58"/>
  <c r="E181" i="58" s="1"/>
  <c r="H75" i="58"/>
  <c r="G75" i="58"/>
  <c r="F75" i="58"/>
  <c r="E75" i="58"/>
  <c r="H74" i="58"/>
  <c r="G74" i="58"/>
  <c r="F74" i="58"/>
  <c r="E74" i="58"/>
  <c r="H73" i="58"/>
  <c r="G73" i="58"/>
  <c r="F73" i="58"/>
  <c r="E73" i="58"/>
  <c r="H72" i="58"/>
  <c r="G72" i="58"/>
  <c r="F72" i="58"/>
  <c r="E72" i="58"/>
  <c r="H71" i="58"/>
  <c r="G71" i="58"/>
  <c r="F71" i="58"/>
  <c r="E71" i="58"/>
  <c r="H70" i="58"/>
  <c r="G70" i="58"/>
  <c r="F70" i="58"/>
  <c r="E70" i="58"/>
  <c r="H69" i="58"/>
  <c r="G69" i="58"/>
  <c r="G192" i="58" s="1"/>
  <c r="F69" i="58"/>
  <c r="E69" i="58"/>
  <c r="H68" i="58"/>
  <c r="G68" i="58"/>
  <c r="F68" i="58"/>
  <c r="E68" i="58"/>
  <c r="H67" i="58"/>
  <c r="G67" i="58"/>
  <c r="F67" i="58"/>
  <c r="E67" i="58"/>
  <c r="H66" i="58"/>
  <c r="G66" i="58"/>
  <c r="F66" i="58"/>
  <c r="E66" i="58"/>
  <c r="H65" i="58"/>
  <c r="G65" i="58"/>
  <c r="F65" i="58"/>
  <c r="E65" i="58"/>
  <c r="H64" i="58"/>
  <c r="G64" i="58"/>
  <c r="F64" i="58"/>
  <c r="E64" i="58"/>
  <c r="H63" i="58"/>
  <c r="G63" i="58"/>
  <c r="F63" i="58"/>
  <c r="E63" i="58"/>
  <c r="H62" i="58"/>
  <c r="G62" i="58"/>
  <c r="F62" i="58"/>
  <c r="E62" i="58"/>
  <c r="H61" i="58"/>
  <c r="G61" i="58"/>
  <c r="F61" i="58"/>
  <c r="E61" i="58"/>
  <c r="H60" i="58"/>
  <c r="G60" i="58"/>
  <c r="F60" i="58"/>
  <c r="E60" i="58"/>
  <c r="H59" i="58"/>
  <c r="G59" i="58"/>
  <c r="F59" i="58"/>
  <c r="E59" i="58"/>
  <c r="H58" i="58"/>
  <c r="G58" i="58"/>
  <c r="F58" i="58"/>
  <c r="E58" i="58"/>
  <c r="H57" i="58"/>
  <c r="G57" i="58"/>
  <c r="F57" i="58"/>
  <c r="E57" i="58"/>
  <c r="H56" i="58"/>
  <c r="G56" i="58"/>
  <c r="F56" i="58"/>
  <c r="E56" i="58"/>
  <c r="H55" i="58"/>
  <c r="G55" i="58"/>
  <c r="F55" i="58"/>
  <c r="E55" i="58"/>
  <c r="H54" i="58"/>
  <c r="G54" i="58"/>
  <c r="F54" i="58"/>
  <c r="E54" i="58"/>
  <c r="H53" i="58"/>
  <c r="G53" i="58"/>
  <c r="F53" i="58"/>
  <c r="E53" i="58"/>
  <c r="H52" i="58"/>
  <c r="G52" i="58"/>
  <c r="F52" i="58"/>
  <c r="E52" i="58"/>
  <c r="H51" i="58"/>
  <c r="G51" i="58"/>
  <c r="F51" i="58"/>
  <c r="E51" i="58"/>
  <c r="H50" i="58"/>
  <c r="G50" i="58"/>
  <c r="F50" i="58"/>
  <c r="E50" i="58"/>
  <c r="H49" i="58"/>
  <c r="G49" i="58"/>
  <c r="F49" i="58"/>
  <c r="E49" i="58"/>
  <c r="H48" i="58"/>
  <c r="G48" i="58"/>
  <c r="F48" i="58"/>
  <c r="F184" i="58" s="1"/>
  <c r="E48" i="58"/>
  <c r="E184" i="58" s="1"/>
  <c r="H47" i="58"/>
  <c r="G47" i="58"/>
  <c r="F47" i="58"/>
  <c r="E47" i="58"/>
  <c r="H46" i="58"/>
  <c r="G46" i="58"/>
  <c r="F46" i="58"/>
  <c r="E46" i="58"/>
  <c r="H45" i="58"/>
  <c r="G45" i="58"/>
  <c r="F45" i="58"/>
  <c r="E45" i="58"/>
  <c r="H44" i="58"/>
  <c r="G44" i="58"/>
  <c r="F44" i="58"/>
  <c r="E44" i="58"/>
  <c r="H43" i="58"/>
  <c r="G43" i="58"/>
  <c r="G191" i="58" s="1"/>
  <c r="F43" i="58"/>
  <c r="E43" i="58"/>
  <c r="H42" i="58"/>
  <c r="G42" i="58"/>
  <c r="F42" i="58"/>
  <c r="E42" i="58"/>
  <c r="H41" i="58"/>
  <c r="G41" i="58"/>
  <c r="F41" i="58"/>
  <c r="E41" i="58"/>
  <c r="H40" i="58"/>
  <c r="G40" i="58"/>
  <c r="F40" i="58"/>
  <c r="E40" i="58"/>
  <c r="H39" i="58"/>
  <c r="G39" i="58"/>
  <c r="F39" i="58"/>
  <c r="E39" i="58"/>
  <c r="H38" i="58"/>
  <c r="G38" i="58"/>
  <c r="F38" i="58"/>
  <c r="E38" i="58"/>
  <c r="H37" i="58"/>
  <c r="G37" i="58"/>
  <c r="G188" i="58" s="1"/>
  <c r="F37" i="58"/>
  <c r="E37" i="58"/>
  <c r="H36" i="58"/>
  <c r="G36" i="58"/>
  <c r="F36" i="58"/>
  <c r="E36" i="58"/>
  <c r="H35" i="58"/>
  <c r="G35" i="58"/>
  <c r="F35" i="58"/>
  <c r="E35" i="58"/>
  <c r="H34" i="58"/>
  <c r="G34" i="58"/>
  <c r="G174" i="58" s="1"/>
  <c r="F34" i="58"/>
  <c r="E34" i="58"/>
  <c r="E174" i="58" s="1"/>
  <c r="H33" i="58"/>
  <c r="G33" i="58"/>
  <c r="F33" i="58"/>
  <c r="E33" i="58"/>
  <c r="H32" i="58"/>
  <c r="G32" i="58"/>
  <c r="F32" i="58"/>
  <c r="E32" i="58"/>
  <c r="H31" i="58"/>
  <c r="G31" i="58"/>
  <c r="F31" i="58"/>
  <c r="E31" i="58"/>
  <c r="H30" i="58"/>
  <c r="G30" i="58"/>
  <c r="F30" i="58"/>
  <c r="E30" i="58"/>
  <c r="H29" i="58"/>
  <c r="G29" i="58"/>
  <c r="F29" i="58"/>
  <c r="E29" i="58"/>
  <c r="H28" i="58"/>
  <c r="G28" i="58"/>
  <c r="F28" i="58"/>
  <c r="E28" i="58"/>
  <c r="H27" i="58"/>
  <c r="G27" i="58"/>
  <c r="G182" i="58" s="1"/>
  <c r="F27" i="58"/>
  <c r="E27" i="58"/>
  <c r="H26" i="58"/>
  <c r="G26" i="58"/>
  <c r="F26" i="58"/>
  <c r="E26" i="58"/>
  <c r="H25" i="58"/>
  <c r="G25" i="58"/>
  <c r="G180" i="58" s="1"/>
  <c r="F25" i="58"/>
  <c r="E25" i="58"/>
  <c r="H24" i="58"/>
  <c r="G24" i="58"/>
  <c r="F24" i="58"/>
  <c r="E24" i="58"/>
  <c r="H23" i="58"/>
  <c r="G23" i="58"/>
  <c r="G170" i="58" s="1"/>
  <c r="F23" i="58"/>
  <c r="E23" i="58"/>
  <c r="H22" i="58"/>
  <c r="G22" i="58"/>
  <c r="F22" i="58"/>
  <c r="E22" i="58"/>
  <c r="H21" i="58"/>
  <c r="H177" i="58" s="1"/>
  <c r="G21" i="58"/>
  <c r="G177" i="58" s="1"/>
  <c r="F21" i="58"/>
  <c r="F177" i="58" s="1"/>
  <c r="E21" i="58"/>
  <c r="E177" i="58" s="1"/>
  <c r="H20" i="58"/>
  <c r="G20" i="58"/>
  <c r="F20" i="58"/>
  <c r="E20" i="58"/>
  <c r="E176" i="58" s="1"/>
  <c r="H19" i="58"/>
  <c r="G19" i="58"/>
  <c r="G175" i="58" s="1"/>
  <c r="F19" i="58"/>
  <c r="E19" i="58"/>
  <c r="H18" i="58"/>
  <c r="G18" i="58"/>
  <c r="F18" i="58"/>
  <c r="E18" i="58"/>
  <c r="H17" i="58"/>
  <c r="H195" i="58" s="1"/>
  <c r="G17" i="58"/>
  <c r="G195" i="58" s="1"/>
  <c r="F17" i="58"/>
  <c r="F195" i="58" s="1"/>
  <c r="E17" i="58"/>
  <c r="E195" i="58" s="1"/>
  <c r="H16" i="58"/>
  <c r="G16" i="58"/>
  <c r="F16" i="58"/>
  <c r="F197" i="58" s="1"/>
  <c r="E16" i="58"/>
  <c r="E197" i="58" s="1"/>
  <c r="H15" i="58"/>
  <c r="G15" i="58"/>
  <c r="F15" i="58"/>
  <c r="E15" i="58"/>
  <c r="H14" i="58"/>
  <c r="G14" i="58"/>
  <c r="F14" i="58"/>
  <c r="E14" i="58"/>
  <c r="H13" i="58"/>
  <c r="G13" i="58"/>
  <c r="F13" i="58"/>
  <c r="E13" i="58"/>
  <c r="H12" i="58"/>
  <c r="G12" i="58"/>
  <c r="F12" i="58"/>
  <c r="E12" i="58"/>
  <c r="H11" i="58"/>
  <c r="G11" i="58"/>
  <c r="G168" i="58" s="1"/>
  <c r="F11" i="58"/>
  <c r="E11" i="58"/>
  <c r="H10" i="58"/>
  <c r="G10" i="58"/>
  <c r="F10" i="58"/>
  <c r="E10" i="58"/>
  <c r="H9" i="58"/>
  <c r="G9" i="58"/>
  <c r="G187" i="58" s="1"/>
  <c r="F9" i="58"/>
  <c r="E9" i="58"/>
  <c r="H8" i="58"/>
  <c r="H194" i="58" s="1"/>
  <c r="G8" i="58"/>
  <c r="G194" i="58" s="1"/>
  <c r="F8" i="58"/>
  <c r="F194" i="58" s="1"/>
  <c r="E8" i="58"/>
  <c r="E194" i="58" s="1"/>
  <c r="H7" i="58"/>
  <c r="G7" i="58"/>
  <c r="G196" i="58" s="1"/>
  <c r="F7" i="58"/>
  <c r="E7" i="58"/>
  <c r="H6" i="58"/>
  <c r="G6" i="58"/>
  <c r="F6" i="58"/>
  <c r="E6" i="58"/>
  <c r="E178" i="58" s="1"/>
  <c r="H5" i="58"/>
  <c r="H189" i="58" s="1"/>
  <c r="G5" i="58"/>
  <c r="F5" i="58"/>
  <c r="E5" i="58"/>
  <c r="H4" i="58"/>
  <c r="G4" i="58"/>
  <c r="F4" i="58"/>
  <c r="E4" i="58"/>
  <c r="E167" i="58" s="1"/>
  <c r="H3" i="58"/>
  <c r="G3" i="58"/>
  <c r="G162" i="58" s="1"/>
  <c r="F3" i="58"/>
  <c r="E3" i="58"/>
  <c r="H171" i="57"/>
  <c r="G171" i="57"/>
  <c r="F171" i="57"/>
  <c r="E171" i="57"/>
  <c r="H169" i="57"/>
  <c r="G169" i="57"/>
  <c r="F169" i="57"/>
  <c r="E169" i="57"/>
  <c r="H166" i="57"/>
  <c r="G166" i="57"/>
  <c r="F166" i="57"/>
  <c r="E166" i="57"/>
  <c r="H160" i="57"/>
  <c r="G160" i="57"/>
  <c r="F160" i="57"/>
  <c r="E160" i="57"/>
  <c r="H159" i="57"/>
  <c r="G159" i="57"/>
  <c r="F159" i="57"/>
  <c r="E159" i="57"/>
  <c r="H158" i="57"/>
  <c r="G158" i="57"/>
  <c r="F158" i="57"/>
  <c r="E158" i="57"/>
  <c r="H157" i="57"/>
  <c r="G157" i="57"/>
  <c r="F157" i="57"/>
  <c r="E157" i="57"/>
  <c r="H156" i="57"/>
  <c r="G156" i="57"/>
  <c r="F156" i="57"/>
  <c r="E156" i="57"/>
  <c r="H155" i="57"/>
  <c r="G155" i="57"/>
  <c r="F155" i="57"/>
  <c r="E155" i="57"/>
  <c r="H154" i="57"/>
  <c r="G154" i="57"/>
  <c r="F154" i="57"/>
  <c r="E154" i="57"/>
  <c r="H153" i="57"/>
  <c r="G153" i="57"/>
  <c r="F153" i="57"/>
  <c r="E153" i="57"/>
  <c r="H152" i="57"/>
  <c r="G152" i="57"/>
  <c r="F152" i="57"/>
  <c r="E152" i="57"/>
  <c r="H151" i="57"/>
  <c r="G151" i="57"/>
  <c r="F151" i="57"/>
  <c r="E151" i="57"/>
  <c r="H150" i="57"/>
  <c r="G150" i="57"/>
  <c r="F150" i="57"/>
  <c r="E150" i="57"/>
  <c r="H149" i="57"/>
  <c r="G149" i="57"/>
  <c r="F149" i="57"/>
  <c r="E149" i="57"/>
  <c r="H148" i="57"/>
  <c r="G148" i="57"/>
  <c r="F148" i="57"/>
  <c r="E148" i="57"/>
  <c r="H147" i="57"/>
  <c r="G147" i="57"/>
  <c r="F147" i="57"/>
  <c r="E147" i="57"/>
  <c r="H146" i="57"/>
  <c r="G146" i="57"/>
  <c r="F146" i="57"/>
  <c r="E146" i="57"/>
  <c r="H145" i="57"/>
  <c r="G145" i="57"/>
  <c r="F145" i="57"/>
  <c r="E145" i="57"/>
  <c r="H144" i="57"/>
  <c r="G144" i="57"/>
  <c r="F144" i="57"/>
  <c r="E144" i="57"/>
  <c r="H143" i="57"/>
  <c r="G143" i="57"/>
  <c r="F143" i="57"/>
  <c r="E143" i="57"/>
  <c r="H142" i="57"/>
  <c r="G142" i="57"/>
  <c r="F142" i="57"/>
  <c r="E142" i="57"/>
  <c r="H141" i="57"/>
  <c r="G141" i="57"/>
  <c r="F141" i="57"/>
  <c r="E141" i="57"/>
  <c r="H140" i="57"/>
  <c r="G140" i="57"/>
  <c r="F140" i="57"/>
  <c r="E140" i="57"/>
  <c r="H139" i="57"/>
  <c r="G139" i="57"/>
  <c r="F139" i="57"/>
  <c r="E139" i="57"/>
  <c r="H138" i="57"/>
  <c r="G138" i="57"/>
  <c r="F138" i="57"/>
  <c r="E138" i="57"/>
  <c r="H137" i="57"/>
  <c r="G137" i="57"/>
  <c r="F137" i="57"/>
  <c r="E137" i="57"/>
  <c r="H136" i="57"/>
  <c r="G136" i="57"/>
  <c r="F136" i="57"/>
  <c r="E136" i="57"/>
  <c r="H135" i="57"/>
  <c r="G135" i="57"/>
  <c r="F135" i="57"/>
  <c r="E135" i="57"/>
  <c r="H134" i="57"/>
  <c r="G134" i="57"/>
  <c r="F134" i="57"/>
  <c r="E134" i="57"/>
  <c r="H133" i="57"/>
  <c r="G133" i="57"/>
  <c r="F133" i="57"/>
  <c r="E133" i="57"/>
  <c r="H132" i="57"/>
  <c r="G132" i="57"/>
  <c r="F132" i="57"/>
  <c r="E132" i="57"/>
  <c r="H131" i="57"/>
  <c r="G131" i="57"/>
  <c r="F131" i="57"/>
  <c r="E131" i="57"/>
  <c r="H130" i="57"/>
  <c r="G130" i="57"/>
  <c r="F130" i="57"/>
  <c r="E130" i="57"/>
  <c r="H129" i="57"/>
  <c r="G129" i="57"/>
  <c r="F129" i="57"/>
  <c r="E129" i="57"/>
  <c r="H128" i="57"/>
  <c r="G128" i="57"/>
  <c r="F128" i="57"/>
  <c r="E128" i="57"/>
  <c r="H127" i="57"/>
  <c r="G127" i="57"/>
  <c r="F127" i="57"/>
  <c r="E127" i="57"/>
  <c r="H126" i="57"/>
  <c r="G126" i="57"/>
  <c r="F126" i="57"/>
  <c r="E126" i="57"/>
  <c r="H125" i="57"/>
  <c r="G125" i="57"/>
  <c r="F125" i="57"/>
  <c r="E125" i="57"/>
  <c r="H124" i="57"/>
  <c r="G124" i="57"/>
  <c r="F124" i="57"/>
  <c r="E124" i="57"/>
  <c r="H123" i="57"/>
  <c r="G123" i="57"/>
  <c r="F123" i="57"/>
  <c r="E123" i="57"/>
  <c r="H122" i="57"/>
  <c r="G122" i="57"/>
  <c r="F122" i="57"/>
  <c r="E122" i="57"/>
  <c r="H121" i="57"/>
  <c r="G121" i="57"/>
  <c r="F121" i="57"/>
  <c r="E121" i="57"/>
  <c r="H120" i="57"/>
  <c r="G120" i="57"/>
  <c r="F120" i="57"/>
  <c r="E120" i="57"/>
  <c r="H119" i="57"/>
  <c r="G119" i="57"/>
  <c r="F119" i="57"/>
  <c r="E119" i="57"/>
  <c r="H118" i="57"/>
  <c r="G118" i="57"/>
  <c r="F118" i="57"/>
  <c r="E118" i="57"/>
  <c r="H117" i="57"/>
  <c r="G117" i="57"/>
  <c r="F117" i="57"/>
  <c r="E117" i="57"/>
  <c r="H116" i="57"/>
  <c r="G116" i="57"/>
  <c r="F116" i="57"/>
  <c r="E116" i="57"/>
  <c r="H115" i="57"/>
  <c r="G115" i="57"/>
  <c r="F115" i="57"/>
  <c r="E115" i="57"/>
  <c r="H114" i="57"/>
  <c r="G114" i="57"/>
  <c r="F114" i="57"/>
  <c r="E114" i="57"/>
  <c r="H113" i="57"/>
  <c r="G113" i="57"/>
  <c r="F113" i="57"/>
  <c r="E113" i="57"/>
  <c r="H112" i="57"/>
  <c r="G112" i="57"/>
  <c r="F112" i="57"/>
  <c r="E112" i="57"/>
  <c r="H111" i="57"/>
  <c r="G111" i="57"/>
  <c r="F111" i="57"/>
  <c r="E111" i="57"/>
  <c r="H110" i="57"/>
  <c r="G110" i="57"/>
  <c r="F110" i="57"/>
  <c r="E110" i="57"/>
  <c r="H109" i="57"/>
  <c r="G109" i="57"/>
  <c r="F109" i="57"/>
  <c r="E109" i="57"/>
  <c r="H108" i="57"/>
  <c r="G108" i="57"/>
  <c r="F108" i="57"/>
  <c r="E108" i="57"/>
  <c r="H107" i="57"/>
  <c r="G107" i="57"/>
  <c r="F107" i="57"/>
  <c r="E107" i="57"/>
  <c r="H106" i="57"/>
  <c r="G106" i="57"/>
  <c r="F106" i="57"/>
  <c r="E106" i="57"/>
  <c r="H105" i="57"/>
  <c r="G105" i="57"/>
  <c r="F105" i="57"/>
  <c r="E105" i="57"/>
  <c r="H104" i="57"/>
  <c r="G104" i="57"/>
  <c r="F104" i="57"/>
  <c r="E104" i="57"/>
  <c r="H103" i="57"/>
  <c r="G103" i="57"/>
  <c r="F103" i="57"/>
  <c r="E103" i="57"/>
  <c r="H102" i="57"/>
  <c r="G102" i="57"/>
  <c r="F102" i="57"/>
  <c r="E102" i="57"/>
  <c r="H101" i="57"/>
  <c r="G101" i="57"/>
  <c r="F101" i="57"/>
  <c r="E101" i="57"/>
  <c r="H100" i="57"/>
  <c r="G100" i="57"/>
  <c r="F100" i="57"/>
  <c r="E100" i="57"/>
  <c r="H99" i="57"/>
  <c r="G99" i="57"/>
  <c r="F99" i="57"/>
  <c r="E99" i="57"/>
  <c r="H98" i="57"/>
  <c r="G98" i="57"/>
  <c r="F98" i="57"/>
  <c r="E98" i="57"/>
  <c r="H97" i="57"/>
  <c r="G97" i="57"/>
  <c r="F97" i="57"/>
  <c r="E97" i="57"/>
  <c r="H96" i="57"/>
  <c r="G96" i="57"/>
  <c r="F96" i="57"/>
  <c r="E96" i="57"/>
  <c r="H95" i="57"/>
  <c r="G95" i="57"/>
  <c r="F95" i="57"/>
  <c r="E95" i="57"/>
  <c r="H94" i="57"/>
  <c r="G94" i="57"/>
  <c r="F94" i="57"/>
  <c r="E94" i="57"/>
  <c r="H93" i="57"/>
  <c r="G93" i="57"/>
  <c r="F93" i="57"/>
  <c r="E93" i="57"/>
  <c r="H92" i="57"/>
  <c r="G92" i="57"/>
  <c r="F92" i="57"/>
  <c r="E92" i="57"/>
  <c r="H91" i="57"/>
  <c r="G91" i="57"/>
  <c r="F91" i="57"/>
  <c r="E91" i="57"/>
  <c r="H90" i="57"/>
  <c r="G90" i="57"/>
  <c r="F90" i="57"/>
  <c r="E90" i="57"/>
  <c r="H89" i="57"/>
  <c r="G89" i="57"/>
  <c r="F89" i="57"/>
  <c r="E89" i="57"/>
  <c r="H88" i="57"/>
  <c r="G88" i="57"/>
  <c r="F88" i="57"/>
  <c r="E88" i="57"/>
  <c r="H87" i="57"/>
  <c r="G87" i="57"/>
  <c r="F87" i="57"/>
  <c r="E87" i="57"/>
  <c r="H86" i="57"/>
  <c r="G86" i="57"/>
  <c r="F86" i="57"/>
  <c r="E86" i="57"/>
  <c r="H85" i="57"/>
  <c r="G85" i="57"/>
  <c r="F85" i="57"/>
  <c r="E85" i="57"/>
  <c r="H84" i="57"/>
  <c r="G84" i="57"/>
  <c r="F84" i="57"/>
  <c r="E84" i="57"/>
  <c r="H83" i="57"/>
  <c r="G83" i="57"/>
  <c r="F83" i="57"/>
  <c r="E83" i="57"/>
  <c r="H82" i="57"/>
  <c r="G82" i="57"/>
  <c r="F82" i="57"/>
  <c r="E82" i="57"/>
  <c r="H81" i="57"/>
  <c r="G81" i="57"/>
  <c r="F81" i="57"/>
  <c r="E81" i="57"/>
  <c r="H80" i="57"/>
  <c r="G80" i="57"/>
  <c r="F80" i="57"/>
  <c r="E80" i="57"/>
  <c r="H79" i="57"/>
  <c r="G79" i="57"/>
  <c r="F79" i="57"/>
  <c r="E79" i="57"/>
  <c r="H78" i="57"/>
  <c r="G78" i="57"/>
  <c r="F78" i="57"/>
  <c r="E78" i="57"/>
  <c r="H77" i="57"/>
  <c r="G77" i="57"/>
  <c r="F77" i="57"/>
  <c r="E77" i="57"/>
  <c r="H76" i="57"/>
  <c r="G76" i="57"/>
  <c r="F76" i="57"/>
  <c r="E76" i="57"/>
  <c r="H75" i="57"/>
  <c r="G75" i="57"/>
  <c r="F75" i="57"/>
  <c r="E75" i="57"/>
  <c r="H74" i="57"/>
  <c r="G74" i="57"/>
  <c r="F74" i="57"/>
  <c r="E74" i="57"/>
  <c r="H73" i="57"/>
  <c r="G73" i="57"/>
  <c r="F73" i="57"/>
  <c r="E73" i="57"/>
  <c r="H72" i="57"/>
  <c r="G72" i="57"/>
  <c r="F72" i="57"/>
  <c r="E72" i="57"/>
  <c r="H71" i="57"/>
  <c r="G71" i="57"/>
  <c r="F71" i="57"/>
  <c r="E71" i="57"/>
  <c r="H70" i="57"/>
  <c r="G70" i="57"/>
  <c r="F70" i="57"/>
  <c r="E70" i="57"/>
  <c r="H69" i="57"/>
  <c r="G69" i="57"/>
  <c r="F69" i="57"/>
  <c r="E69" i="57"/>
  <c r="H68" i="57"/>
  <c r="G68" i="57"/>
  <c r="F68" i="57"/>
  <c r="E68" i="57"/>
  <c r="H67" i="57"/>
  <c r="G67" i="57"/>
  <c r="F67" i="57"/>
  <c r="E67" i="57"/>
  <c r="H66" i="57"/>
  <c r="G66" i="57"/>
  <c r="G183" i="57" s="1"/>
  <c r="W17" i="39" s="1"/>
  <c r="BA17" i="69" s="1"/>
  <c r="F66" i="57"/>
  <c r="E66" i="57"/>
  <c r="H65" i="57"/>
  <c r="G65" i="57"/>
  <c r="F65" i="57"/>
  <c r="E65" i="57"/>
  <c r="H64" i="57"/>
  <c r="G64" i="57"/>
  <c r="F64" i="57"/>
  <c r="E64" i="57"/>
  <c r="H63" i="57"/>
  <c r="G63" i="57"/>
  <c r="F63" i="57"/>
  <c r="E63" i="57"/>
  <c r="H62" i="57"/>
  <c r="G62" i="57"/>
  <c r="F62" i="57"/>
  <c r="E62" i="57"/>
  <c r="H61" i="57"/>
  <c r="G61" i="57"/>
  <c r="F61" i="57"/>
  <c r="E61" i="57"/>
  <c r="H60" i="57"/>
  <c r="G60" i="57"/>
  <c r="F60" i="57"/>
  <c r="E60" i="57"/>
  <c r="H59" i="57"/>
  <c r="G59" i="57"/>
  <c r="F59" i="57"/>
  <c r="E59" i="57"/>
  <c r="H58" i="57"/>
  <c r="G58" i="57"/>
  <c r="F58" i="57"/>
  <c r="E58" i="57"/>
  <c r="H57" i="57"/>
  <c r="G57" i="57"/>
  <c r="F57" i="57"/>
  <c r="E57" i="57"/>
  <c r="H56" i="57"/>
  <c r="G56" i="57"/>
  <c r="F56" i="57"/>
  <c r="E56" i="57"/>
  <c r="H55" i="57"/>
  <c r="G55" i="57"/>
  <c r="F55" i="57"/>
  <c r="E55" i="57"/>
  <c r="H54" i="57"/>
  <c r="G54" i="57"/>
  <c r="F54" i="57"/>
  <c r="E54" i="57"/>
  <c r="H53" i="57"/>
  <c r="G53" i="57"/>
  <c r="F53" i="57"/>
  <c r="E53" i="57"/>
  <c r="H52" i="57"/>
  <c r="G52" i="57"/>
  <c r="F52" i="57"/>
  <c r="E52" i="57"/>
  <c r="H51" i="57"/>
  <c r="G51" i="57"/>
  <c r="F51" i="57"/>
  <c r="E51" i="57"/>
  <c r="H50" i="57"/>
  <c r="G50" i="57"/>
  <c r="F50" i="57"/>
  <c r="E50" i="57"/>
  <c r="H49" i="57"/>
  <c r="G49" i="57"/>
  <c r="F49" i="57"/>
  <c r="E49" i="57"/>
  <c r="H48" i="57"/>
  <c r="G48" i="57"/>
  <c r="G184" i="57" s="1"/>
  <c r="W18" i="39" s="1"/>
  <c r="BD17" i="69" s="1"/>
  <c r="F48" i="57"/>
  <c r="E48" i="57"/>
  <c r="H47" i="57"/>
  <c r="G47" i="57"/>
  <c r="F47" i="57"/>
  <c r="E47" i="57"/>
  <c r="H46" i="57"/>
  <c r="G46" i="57"/>
  <c r="F46" i="57"/>
  <c r="E46" i="57"/>
  <c r="H45" i="57"/>
  <c r="G45" i="57"/>
  <c r="F45" i="57"/>
  <c r="E45" i="57"/>
  <c r="H44" i="57"/>
  <c r="G44" i="57"/>
  <c r="F44" i="57"/>
  <c r="E44" i="57"/>
  <c r="H43" i="57"/>
  <c r="G43" i="57"/>
  <c r="F43" i="57"/>
  <c r="E43" i="57"/>
  <c r="H42" i="57"/>
  <c r="G42" i="57"/>
  <c r="F42" i="57"/>
  <c r="E42" i="57"/>
  <c r="H41" i="57"/>
  <c r="G41" i="57"/>
  <c r="F41" i="57"/>
  <c r="E41" i="57"/>
  <c r="H40" i="57"/>
  <c r="G40" i="57"/>
  <c r="F40" i="57"/>
  <c r="E40" i="57"/>
  <c r="H39" i="57"/>
  <c r="G39" i="57"/>
  <c r="F39" i="57"/>
  <c r="E39" i="57"/>
  <c r="H38" i="57"/>
  <c r="G38" i="57"/>
  <c r="F38" i="57"/>
  <c r="E38" i="57"/>
  <c r="H37" i="57"/>
  <c r="G37" i="57"/>
  <c r="F37" i="57"/>
  <c r="E37" i="57"/>
  <c r="H36" i="57"/>
  <c r="G36" i="57"/>
  <c r="F36" i="57"/>
  <c r="E36" i="57"/>
  <c r="H35" i="57"/>
  <c r="G35" i="57"/>
  <c r="F35" i="57"/>
  <c r="E35" i="57"/>
  <c r="H34" i="57"/>
  <c r="G34" i="57"/>
  <c r="G174" i="57" s="1"/>
  <c r="W8" i="39" s="1"/>
  <c r="AQ17" i="69" s="1"/>
  <c r="F34" i="57"/>
  <c r="E34" i="57"/>
  <c r="E174" i="57" s="1"/>
  <c r="H33" i="57"/>
  <c r="G33" i="57"/>
  <c r="F33" i="57"/>
  <c r="E33" i="57"/>
  <c r="H32" i="57"/>
  <c r="G32" i="57"/>
  <c r="F32" i="57"/>
  <c r="E32" i="57"/>
  <c r="H31" i="57"/>
  <c r="G31" i="57"/>
  <c r="F31" i="57"/>
  <c r="E31" i="57"/>
  <c r="H30" i="57"/>
  <c r="G30" i="57"/>
  <c r="F30" i="57"/>
  <c r="E30" i="57"/>
  <c r="H29" i="57"/>
  <c r="G29" i="57"/>
  <c r="F29" i="57"/>
  <c r="E29" i="57"/>
  <c r="H28" i="57"/>
  <c r="G28" i="57"/>
  <c r="F28" i="57"/>
  <c r="E28" i="57"/>
  <c r="H27" i="57"/>
  <c r="G27" i="57"/>
  <c r="F27" i="57"/>
  <c r="E27" i="57"/>
  <c r="E182" i="57" s="1"/>
  <c r="H26" i="57"/>
  <c r="G26" i="57"/>
  <c r="F26" i="57"/>
  <c r="E26" i="57"/>
  <c r="H25" i="57"/>
  <c r="G25" i="57"/>
  <c r="F25" i="57"/>
  <c r="E25" i="57"/>
  <c r="E180" i="57" s="1"/>
  <c r="H24" i="57"/>
  <c r="G24" i="57"/>
  <c r="F24" i="57"/>
  <c r="E24" i="57"/>
  <c r="H23" i="57"/>
  <c r="G23" i="57"/>
  <c r="F23" i="57"/>
  <c r="E23" i="57"/>
  <c r="E170" i="57" s="1"/>
  <c r="H22" i="57"/>
  <c r="G22" i="57"/>
  <c r="F22" i="57"/>
  <c r="E22" i="57"/>
  <c r="H21" i="57"/>
  <c r="H177" i="57" s="1"/>
  <c r="X11" i="39" s="1"/>
  <c r="G21" i="57"/>
  <c r="G177" i="57" s="1"/>
  <c r="W11" i="39" s="1"/>
  <c r="F21" i="57"/>
  <c r="F177" i="57" s="1"/>
  <c r="E21" i="57"/>
  <c r="E177" i="57" s="1"/>
  <c r="H20" i="57"/>
  <c r="G20" i="57"/>
  <c r="G176" i="57" s="1"/>
  <c r="W10" i="39" s="1"/>
  <c r="AW17" i="69" s="1"/>
  <c r="F20" i="57"/>
  <c r="E20" i="57"/>
  <c r="H19" i="57"/>
  <c r="G19" i="57"/>
  <c r="F19" i="57"/>
  <c r="E19" i="57"/>
  <c r="H18" i="57"/>
  <c r="G18" i="57"/>
  <c r="F18" i="57"/>
  <c r="E18" i="57"/>
  <c r="H17" i="57"/>
  <c r="H195" i="57" s="1"/>
  <c r="X29" i="39" s="1"/>
  <c r="G17" i="57"/>
  <c r="G195" i="57" s="1"/>
  <c r="W29" i="39" s="1"/>
  <c r="F17" i="57"/>
  <c r="F195" i="57" s="1"/>
  <c r="E17" i="57"/>
  <c r="E195" i="57" s="1"/>
  <c r="H16" i="57"/>
  <c r="G16" i="57"/>
  <c r="F16" i="57"/>
  <c r="E16" i="57"/>
  <c r="H15" i="57"/>
  <c r="G15" i="57"/>
  <c r="F15" i="57"/>
  <c r="E15" i="57"/>
  <c r="H14" i="57"/>
  <c r="G14" i="57"/>
  <c r="F14" i="57"/>
  <c r="E14" i="57"/>
  <c r="H13" i="57"/>
  <c r="G13" i="57"/>
  <c r="F13" i="57"/>
  <c r="E13" i="57"/>
  <c r="H12" i="57"/>
  <c r="G12" i="57"/>
  <c r="F12" i="57"/>
  <c r="E12" i="57"/>
  <c r="H11" i="57"/>
  <c r="G11" i="57"/>
  <c r="F11" i="57"/>
  <c r="E11" i="57"/>
  <c r="H10" i="57"/>
  <c r="G10" i="57"/>
  <c r="F10" i="57"/>
  <c r="E10" i="57"/>
  <c r="H9" i="57"/>
  <c r="G9" i="57"/>
  <c r="F9" i="57"/>
  <c r="E9" i="57"/>
  <c r="E187" i="57" s="1"/>
  <c r="H8" i="57"/>
  <c r="G8" i="57"/>
  <c r="G194" i="57" s="1"/>
  <c r="W28" i="39" s="1"/>
  <c r="F8" i="57"/>
  <c r="F194" i="57" s="1"/>
  <c r="E8" i="57"/>
  <c r="E194" i="57" s="1"/>
  <c r="H7" i="57"/>
  <c r="G7" i="57"/>
  <c r="F7" i="57"/>
  <c r="E7" i="57"/>
  <c r="E196" i="57" s="1"/>
  <c r="H6" i="57"/>
  <c r="G6" i="57"/>
  <c r="G178" i="57" s="1"/>
  <c r="W12" i="39" s="1"/>
  <c r="F6" i="57"/>
  <c r="E6" i="57"/>
  <c r="H5" i="57"/>
  <c r="G5" i="57"/>
  <c r="F5" i="57"/>
  <c r="E5" i="57"/>
  <c r="H4" i="57"/>
  <c r="G4" i="57"/>
  <c r="G167" i="57" s="1"/>
  <c r="W3" i="39" s="1"/>
  <c r="F4" i="57"/>
  <c r="E4" i="57"/>
  <c r="H3" i="57"/>
  <c r="G3" i="57"/>
  <c r="F3" i="57"/>
  <c r="E3" i="57"/>
  <c r="E185" i="57" s="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3" i="41"/>
  <c r="F180" i="56" l="1"/>
  <c r="AB14" i="38" s="1"/>
  <c r="H180" i="56"/>
  <c r="AB14" i="39" s="1"/>
  <c r="F167" i="21"/>
  <c r="H178" i="21"/>
  <c r="F197" i="21"/>
  <c r="F184" i="21"/>
  <c r="E167" i="56"/>
  <c r="AA3" i="38" s="1"/>
  <c r="G167" i="56"/>
  <c r="AA3" i="39" s="1"/>
  <c r="E178" i="56"/>
  <c r="AA12" i="38" s="1"/>
  <c r="G178" i="56"/>
  <c r="AA12" i="39" s="1"/>
  <c r="G172" i="56"/>
  <c r="AA6" i="39" s="1"/>
  <c r="E197" i="56"/>
  <c r="AA31" i="38" s="1"/>
  <c r="G197" i="56"/>
  <c r="AA31" i="39" s="1"/>
  <c r="E176" i="56"/>
  <c r="AA10" i="38" s="1"/>
  <c r="AV28" i="69" s="1"/>
  <c r="G176" i="56"/>
  <c r="AA10" i="39" s="1"/>
  <c r="AW28" i="69" s="1"/>
  <c r="E184" i="56"/>
  <c r="AA18" i="38" s="1"/>
  <c r="BC28" i="69" s="1"/>
  <c r="G184" i="56"/>
  <c r="AA18" i="39" s="1"/>
  <c r="BD28" i="69" s="1"/>
  <c r="G183" i="56"/>
  <c r="AA17" i="39" s="1"/>
  <c r="BA28" i="69" s="1"/>
  <c r="E181" i="56"/>
  <c r="AA15" i="38" s="1"/>
  <c r="G181" i="56"/>
  <c r="AA15" i="39" s="1"/>
  <c r="E185" i="21"/>
  <c r="G162" i="21"/>
  <c r="E189" i="21"/>
  <c r="G189" i="21"/>
  <c r="E196" i="21"/>
  <c r="G196" i="21"/>
  <c r="E187" i="21"/>
  <c r="G187" i="21"/>
  <c r="G168" i="21"/>
  <c r="G175" i="21"/>
  <c r="E170" i="21"/>
  <c r="G170" i="21"/>
  <c r="E180" i="21"/>
  <c r="G180" i="21"/>
  <c r="E182" i="21"/>
  <c r="G182" i="21"/>
  <c r="E188" i="21"/>
  <c r="G188" i="21"/>
  <c r="G191" i="21"/>
  <c r="E192" i="21"/>
  <c r="G192" i="21"/>
  <c r="E167" i="13"/>
  <c r="G167" i="13"/>
  <c r="E178" i="13"/>
  <c r="G178" i="13"/>
  <c r="G172" i="13"/>
  <c r="E197" i="13"/>
  <c r="G197" i="13"/>
  <c r="E176" i="13"/>
  <c r="G176" i="13"/>
  <c r="E184" i="13"/>
  <c r="G184" i="13"/>
  <c r="G183" i="13"/>
  <c r="E181" i="13"/>
  <c r="G181" i="13"/>
  <c r="E185" i="43"/>
  <c r="G162" i="43"/>
  <c r="E189" i="43"/>
  <c r="G189" i="43"/>
  <c r="G196" i="43"/>
  <c r="E187" i="43"/>
  <c r="G187" i="43"/>
  <c r="E168" i="43"/>
  <c r="G168" i="43"/>
  <c r="E175" i="43"/>
  <c r="G175" i="43"/>
  <c r="E170" i="43"/>
  <c r="G170" i="43"/>
  <c r="E180" i="43"/>
  <c r="G180" i="43"/>
  <c r="E182" i="43"/>
  <c r="G182" i="43"/>
  <c r="G188" i="43"/>
  <c r="E191" i="43"/>
  <c r="G192" i="43"/>
  <c r="E167" i="44"/>
  <c r="G167" i="44"/>
  <c r="E178" i="44"/>
  <c r="G178" i="44"/>
  <c r="G172" i="44"/>
  <c r="E197" i="44"/>
  <c r="G197" i="44"/>
  <c r="E176" i="44"/>
  <c r="G176" i="44"/>
  <c r="E184" i="44"/>
  <c r="G184" i="44"/>
  <c r="G183" i="44"/>
  <c r="E181" i="44"/>
  <c r="H175" i="13"/>
  <c r="F180" i="13"/>
  <c r="H180" i="13"/>
  <c r="H182" i="13"/>
  <c r="H191" i="13"/>
  <c r="H178" i="43"/>
  <c r="H197" i="43"/>
  <c r="H184" i="43"/>
  <c r="H183" i="43"/>
  <c r="F175" i="44"/>
  <c r="H170" i="44"/>
  <c r="F182" i="44"/>
  <c r="F188" i="44"/>
  <c r="H167" i="29"/>
  <c r="H197" i="29"/>
  <c r="H184" i="29"/>
  <c r="H162" i="45"/>
  <c r="F189" i="45"/>
  <c r="H168" i="45"/>
  <c r="H175" i="45"/>
  <c r="H170" i="45"/>
  <c r="H182" i="45"/>
  <c r="F188" i="45"/>
  <c r="F167" i="35"/>
  <c r="F197" i="35"/>
  <c r="F184" i="35"/>
  <c r="G181" i="44"/>
  <c r="E185" i="29"/>
  <c r="G162" i="29"/>
  <c r="E189" i="29"/>
  <c r="G189" i="29"/>
  <c r="E196" i="29"/>
  <c r="G196" i="29"/>
  <c r="E187" i="29"/>
  <c r="G187" i="29"/>
  <c r="E168" i="29"/>
  <c r="G168" i="29"/>
  <c r="E175" i="29"/>
  <c r="G175" i="29"/>
  <c r="E170" i="29"/>
  <c r="G170" i="29"/>
  <c r="E180" i="29"/>
  <c r="G180" i="29"/>
  <c r="E182" i="29"/>
  <c r="G182" i="29"/>
  <c r="E188" i="29"/>
  <c r="G188" i="29"/>
  <c r="G200" i="29" s="1"/>
  <c r="E191" i="29"/>
  <c r="G191" i="29"/>
  <c r="E192" i="29"/>
  <c r="G192" i="29"/>
  <c r="E167" i="45"/>
  <c r="G167" i="45"/>
  <c r="E178" i="45"/>
  <c r="G178" i="45"/>
  <c r="G172" i="45"/>
  <c r="E197" i="45"/>
  <c r="G197" i="45"/>
  <c r="E184" i="45"/>
  <c r="G184" i="45"/>
  <c r="G183" i="45"/>
  <c r="G181" i="45"/>
  <c r="G200" i="45" s="1"/>
  <c r="E185" i="35"/>
  <c r="E189" i="35"/>
  <c r="G189" i="35"/>
  <c r="E196" i="35"/>
  <c r="G196" i="35"/>
  <c r="E187" i="35"/>
  <c r="G187" i="35"/>
  <c r="G168" i="35"/>
  <c r="G175" i="35"/>
  <c r="E170" i="35"/>
  <c r="G170" i="35"/>
  <c r="E180" i="35"/>
  <c r="G180" i="35"/>
  <c r="E182" i="35"/>
  <c r="G182" i="35"/>
  <c r="E188" i="35"/>
  <c r="G188" i="35"/>
  <c r="G191" i="35"/>
  <c r="E192" i="35"/>
  <c r="E167" i="23"/>
  <c r="G167" i="23"/>
  <c r="E178" i="23"/>
  <c r="E172" i="23"/>
  <c r="G172" i="23"/>
  <c r="E197" i="23"/>
  <c r="G197" i="23"/>
  <c r="G176" i="23"/>
  <c r="E183" i="23"/>
  <c r="G183" i="23"/>
  <c r="E181" i="23"/>
  <c r="G181" i="23"/>
  <c r="E185" i="46"/>
  <c r="G162" i="46"/>
  <c r="G189" i="46"/>
  <c r="E196" i="46"/>
  <c r="G196" i="46"/>
  <c r="E187" i="46"/>
  <c r="G187" i="46"/>
  <c r="G168" i="46"/>
  <c r="G175" i="46"/>
  <c r="E170" i="46"/>
  <c r="G170" i="46"/>
  <c r="E180" i="46"/>
  <c r="G180" i="46"/>
  <c r="E182" i="46"/>
  <c r="G182" i="46"/>
  <c r="E188" i="46"/>
  <c r="G188" i="46"/>
  <c r="G191" i="46"/>
  <c r="G172" i="20"/>
  <c r="H180" i="23"/>
  <c r="H167" i="46"/>
  <c r="H172" i="46"/>
  <c r="F197" i="46"/>
  <c r="H197" i="46"/>
  <c r="F176" i="46"/>
  <c r="F184" i="46"/>
  <c r="H181" i="46"/>
  <c r="H168" i="47"/>
  <c r="H175" i="47"/>
  <c r="H170" i="47"/>
  <c r="F180" i="47"/>
  <c r="H180" i="47"/>
  <c r="H182" i="47"/>
  <c r="F185" i="19"/>
  <c r="N19" i="38" s="1"/>
  <c r="H189" i="19"/>
  <c r="F196" i="19"/>
  <c r="N30" i="38" s="1"/>
  <c r="F182" i="19"/>
  <c r="N16" i="38" s="1"/>
  <c r="H183" i="20"/>
  <c r="H181" i="20"/>
  <c r="E192" i="46"/>
  <c r="G192" i="46"/>
  <c r="G167" i="47"/>
  <c r="G178" i="47"/>
  <c r="G172" i="47"/>
  <c r="E197" i="47"/>
  <c r="G197" i="47"/>
  <c r="E176" i="47"/>
  <c r="G176" i="47"/>
  <c r="E184" i="47"/>
  <c r="G184" i="47"/>
  <c r="G183" i="47"/>
  <c r="E181" i="47"/>
  <c r="G181" i="47"/>
  <c r="G189" i="14"/>
  <c r="G196" i="14"/>
  <c r="E187" i="14"/>
  <c r="G187" i="14"/>
  <c r="G168" i="14"/>
  <c r="G175" i="14"/>
  <c r="E180" i="14"/>
  <c r="G180" i="14"/>
  <c r="G182" i="14"/>
  <c r="E188" i="14"/>
  <c r="G188" i="14"/>
  <c r="G191" i="14"/>
  <c r="E192" i="14"/>
  <c r="G192" i="14"/>
  <c r="G172" i="19"/>
  <c r="E176" i="19"/>
  <c r="E184" i="19"/>
  <c r="G184" i="19"/>
  <c r="G183" i="19"/>
  <c r="E181" i="19"/>
  <c r="G181" i="19"/>
  <c r="E196" i="24"/>
  <c r="E187" i="24"/>
  <c r="G187" i="24"/>
  <c r="E188" i="24"/>
  <c r="G188" i="24"/>
  <c r="E192" i="24"/>
  <c r="G192" i="24"/>
  <c r="G193" i="24" s="1"/>
  <c r="G172" i="18"/>
  <c r="E181" i="18"/>
  <c r="G181" i="18"/>
  <c r="G200" i="18" s="1"/>
  <c r="E192" i="20"/>
  <c r="G192" i="20"/>
  <c r="G193" i="20" s="1"/>
  <c r="G200" i="43"/>
  <c r="F174" i="18"/>
  <c r="H174" i="18"/>
  <c r="G200" i="46"/>
  <c r="G184" i="23"/>
  <c r="G174" i="29"/>
  <c r="G200" i="21"/>
  <c r="H167" i="17"/>
  <c r="F178" i="17"/>
  <c r="H197" i="17"/>
  <c r="E167" i="17"/>
  <c r="E184" i="17"/>
  <c r="G193" i="23"/>
  <c r="E197" i="17"/>
  <c r="G200" i="35"/>
  <c r="H178" i="47"/>
  <c r="H174" i="47"/>
  <c r="G174" i="21"/>
  <c r="E188" i="17"/>
  <c r="G187" i="20"/>
  <c r="G200" i="20" s="1"/>
  <c r="E174" i="44"/>
  <c r="E200" i="29"/>
  <c r="E176" i="17"/>
  <c r="G183" i="17"/>
  <c r="E181" i="17"/>
  <c r="G200" i="10"/>
  <c r="AE34" i="39" s="1"/>
  <c r="F185" i="17"/>
  <c r="F180" i="17"/>
  <c r="H183" i="47"/>
  <c r="F167" i="20"/>
  <c r="AP28" i="59"/>
  <c r="AQ28" i="59"/>
  <c r="AZ28" i="59"/>
  <c r="AP6" i="59"/>
  <c r="H172" i="17"/>
  <c r="H181" i="17"/>
  <c r="AL6" i="59"/>
  <c r="BC6" i="59"/>
  <c r="H186" i="10"/>
  <c r="AF20" i="39" s="1"/>
  <c r="AF3" i="38"/>
  <c r="F173" i="10"/>
  <c r="AE16" i="38"/>
  <c r="E186" i="10"/>
  <c r="AE20" i="38" s="1"/>
  <c r="E193" i="10"/>
  <c r="AE27" i="38" s="1"/>
  <c r="AI21" i="69" s="1"/>
  <c r="AE25" i="38"/>
  <c r="F193" i="10"/>
  <c r="AF27" i="38" s="1"/>
  <c r="AF25" i="38"/>
  <c r="AE8" i="39"/>
  <c r="AQ21" i="69" s="1"/>
  <c r="G179" i="10"/>
  <c r="AE13" i="39" s="1"/>
  <c r="AF21" i="39"/>
  <c r="H190" i="10"/>
  <c r="AF24" i="39" s="1"/>
  <c r="G198" i="10"/>
  <c r="F198" i="10"/>
  <c r="AF3" i="39"/>
  <c r="H173" i="10"/>
  <c r="G167" i="58"/>
  <c r="G178" i="58"/>
  <c r="G172" i="58"/>
  <c r="G197" i="58"/>
  <c r="G198" i="58" s="1"/>
  <c r="G176" i="58"/>
  <c r="G184" i="58"/>
  <c r="G183" i="58"/>
  <c r="G181" i="58"/>
  <c r="H200" i="10"/>
  <c r="AF34" i="39" s="1"/>
  <c r="AF28" i="39"/>
  <c r="H193" i="10"/>
  <c r="AF27" i="39" s="1"/>
  <c r="AF25" i="39"/>
  <c r="E162" i="18"/>
  <c r="AF16" i="38"/>
  <c r="F186" i="10"/>
  <c r="AF20" i="38" s="1"/>
  <c r="G186" i="10"/>
  <c r="AE20" i="39" s="1"/>
  <c r="AE19" i="39"/>
  <c r="E189" i="58"/>
  <c r="E196" i="58"/>
  <c r="E187" i="58"/>
  <c r="E180" i="58"/>
  <c r="E188" i="58"/>
  <c r="E192" i="58"/>
  <c r="E191" i="21"/>
  <c r="E193" i="21" s="1"/>
  <c r="H189" i="17"/>
  <c r="AF8" i="38"/>
  <c r="F179" i="10"/>
  <c r="AF13" i="38" s="1"/>
  <c r="E200" i="10"/>
  <c r="AE34" i="38" s="1"/>
  <c r="AE28" i="38"/>
  <c r="AE21" i="39"/>
  <c r="G190" i="10"/>
  <c r="AE24" i="39" s="1"/>
  <c r="AE21" i="38"/>
  <c r="E190" i="10"/>
  <c r="AE24" i="38" s="1"/>
  <c r="E198" i="10"/>
  <c r="E185" i="58"/>
  <c r="E170" i="58"/>
  <c r="E182" i="58"/>
  <c r="F185" i="58"/>
  <c r="F196" i="58"/>
  <c r="F170" i="58"/>
  <c r="F182" i="58"/>
  <c r="AF8" i="39"/>
  <c r="H179" i="10"/>
  <c r="AF13" i="39" s="1"/>
  <c r="AE3" i="38"/>
  <c r="E173" i="10"/>
  <c r="F200" i="10"/>
  <c r="AF34" i="38" s="1"/>
  <c r="AF28" i="38"/>
  <c r="AF21" i="38"/>
  <c r="F190" i="10"/>
  <c r="AF24" i="38" s="1"/>
  <c r="G193" i="10"/>
  <c r="AE27" i="39" s="1"/>
  <c r="AJ21" i="69" s="1"/>
  <c r="AE25" i="39"/>
  <c r="G200" i="56"/>
  <c r="AA34" i="39" s="1"/>
  <c r="AA28" i="39"/>
  <c r="G193" i="56"/>
  <c r="AA27" i="39" s="1"/>
  <c r="AJ28" i="69" s="1"/>
  <c r="AA25" i="39"/>
  <c r="AE3" i="39"/>
  <c r="G173" i="10"/>
  <c r="AE8" i="38"/>
  <c r="AP21" i="69" s="1"/>
  <c r="E179" i="10"/>
  <c r="AE13" i="38" s="1"/>
  <c r="H198" i="10"/>
  <c r="G180" i="57"/>
  <c r="W14" i="39" s="1"/>
  <c r="G182" i="57"/>
  <c r="W16" i="39" s="1"/>
  <c r="G188" i="57"/>
  <c r="W22" i="39" s="1"/>
  <c r="G191" i="57"/>
  <c r="W25" i="39" s="1"/>
  <c r="G196" i="57"/>
  <c r="W30" i="39" s="1"/>
  <c r="AM17" i="69" s="1"/>
  <c r="G175" i="57"/>
  <c r="W9" i="39" s="1"/>
  <c r="AT17" i="69" s="1"/>
  <c r="G189" i="57"/>
  <c r="G187" i="57"/>
  <c r="W21" i="39" s="1"/>
  <c r="G197" i="57"/>
  <c r="W31" i="39" s="1"/>
  <c r="G168" i="57"/>
  <c r="W4" i="39" s="1"/>
  <c r="G170" i="57"/>
  <c r="W5" i="39" s="1"/>
  <c r="F189" i="57"/>
  <c r="G181" i="57"/>
  <c r="W15" i="39" s="1"/>
  <c r="E188" i="57"/>
  <c r="E167" i="57"/>
  <c r="E178" i="57"/>
  <c r="E197" i="57"/>
  <c r="E176" i="57"/>
  <c r="E184" i="57"/>
  <c r="F188" i="57"/>
  <c r="H180" i="57"/>
  <c r="X14" i="39" s="1"/>
  <c r="E181" i="57"/>
  <c r="G172" i="57"/>
  <c r="W6" i="39" s="1"/>
  <c r="E192" i="57"/>
  <c r="G192" i="57"/>
  <c r="E191" i="57"/>
  <c r="E162" i="57"/>
  <c r="E172" i="57"/>
  <c r="E175" i="57"/>
  <c r="G162" i="57"/>
  <c r="E168" i="57"/>
  <c r="E183" i="57"/>
  <c r="E191" i="58"/>
  <c r="E183" i="58"/>
  <c r="E175" i="58"/>
  <c r="E179" i="58" s="1"/>
  <c r="E168" i="58"/>
  <c r="E172" i="58"/>
  <c r="G189" i="58"/>
  <c r="G190" i="58" s="1"/>
  <c r="E191" i="56"/>
  <c r="E168" i="56"/>
  <c r="AA4" i="38" s="1"/>
  <c r="E183" i="56"/>
  <c r="AA17" i="38" s="1"/>
  <c r="AZ28" i="69" s="1"/>
  <c r="E172" i="56"/>
  <c r="AA6" i="38" s="1"/>
  <c r="E175" i="56"/>
  <c r="AA9" i="38" s="1"/>
  <c r="AS28" i="69" s="1"/>
  <c r="E175" i="21"/>
  <c r="E168" i="21"/>
  <c r="E183" i="21"/>
  <c r="E190" i="21"/>
  <c r="E172" i="21"/>
  <c r="E174" i="13"/>
  <c r="E188" i="13"/>
  <c r="E200" i="13" s="1"/>
  <c r="E192" i="13"/>
  <c r="G174" i="13"/>
  <c r="G179" i="13" s="1"/>
  <c r="G162" i="13"/>
  <c r="G188" i="13"/>
  <c r="G200" i="13" s="1"/>
  <c r="G189" i="13"/>
  <c r="E172" i="13"/>
  <c r="E191" i="13"/>
  <c r="E175" i="13"/>
  <c r="E168" i="13"/>
  <c r="E183" i="13"/>
  <c r="E186" i="13" s="1"/>
  <c r="E192" i="43"/>
  <c r="E184" i="43"/>
  <c r="E196" i="43"/>
  <c r="G191" i="43"/>
  <c r="G193" i="43" s="1"/>
  <c r="E188" i="43"/>
  <c r="E190" i="43" s="1"/>
  <c r="E176" i="43"/>
  <c r="E172" i="44"/>
  <c r="E162" i="44"/>
  <c r="G174" i="44"/>
  <c r="G198" i="44"/>
  <c r="E191" i="44"/>
  <c r="E193" i="44" s="1"/>
  <c r="E175" i="44"/>
  <c r="E168" i="44"/>
  <c r="E183" i="44"/>
  <c r="E176" i="29"/>
  <c r="E181" i="45"/>
  <c r="E191" i="45"/>
  <c r="E193" i="45" s="1"/>
  <c r="E175" i="45"/>
  <c r="E168" i="45"/>
  <c r="E183" i="45"/>
  <c r="E186" i="45" s="1"/>
  <c r="E162" i="45"/>
  <c r="E172" i="45"/>
  <c r="E176" i="45"/>
  <c r="G176" i="45"/>
  <c r="G162" i="35"/>
  <c r="E172" i="35"/>
  <c r="E191" i="35"/>
  <c r="E193" i="35" s="1"/>
  <c r="E175" i="35"/>
  <c r="E168" i="35"/>
  <c r="E183" i="35"/>
  <c r="E186" i="35" s="1"/>
  <c r="G192" i="35"/>
  <c r="G193" i="35" s="1"/>
  <c r="E187" i="23"/>
  <c r="E196" i="23"/>
  <c r="G200" i="23"/>
  <c r="E188" i="23"/>
  <c r="E192" i="23"/>
  <c r="E184" i="23"/>
  <c r="E186" i="23" s="1"/>
  <c r="E176" i="23"/>
  <c r="E179" i="23" s="1"/>
  <c r="G162" i="23"/>
  <c r="G189" i="23"/>
  <c r="G190" i="23" s="1"/>
  <c r="G174" i="23"/>
  <c r="G178" i="23"/>
  <c r="E172" i="46"/>
  <c r="E174" i="46"/>
  <c r="E191" i="46"/>
  <c r="E193" i="46" s="1"/>
  <c r="E175" i="46"/>
  <c r="E168" i="46"/>
  <c r="E183" i="46"/>
  <c r="E162" i="46"/>
  <c r="E191" i="47"/>
  <c r="E193" i="47" s="1"/>
  <c r="G175" i="47"/>
  <c r="G174" i="47"/>
  <c r="E175" i="47"/>
  <c r="E167" i="47"/>
  <c r="E162" i="47"/>
  <c r="E178" i="47"/>
  <c r="E172" i="47"/>
  <c r="E168" i="47"/>
  <c r="E183" i="47"/>
  <c r="G198" i="47"/>
  <c r="G201" i="47" s="1"/>
  <c r="G200" i="14"/>
  <c r="G162" i="14"/>
  <c r="E196" i="14"/>
  <c r="E172" i="14"/>
  <c r="E176" i="14"/>
  <c r="E191" i="14"/>
  <c r="E193" i="14" s="1"/>
  <c r="E175" i="14"/>
  <c r="E168" i="14"/>
  <c r="G162" i="19"/>
  <c r="G176" i="19"/>
  <c r="G167" i="19"/>
  <c r="E187" i="19"/>
  <c r="E162" i="19"/>
  <c r="E172" i="19"/>
  <c r="E191" i="19"/>
  <c r="E193" i="19" s="1"/>
  <c r="E175" i="19"/>
  <c r="E179" i="19" s="1"/>
  <c r="E168" i="19"/>
  <c r="E183" i="19"/>
  <c r="G200" i="19"/>
  <c r="E172" i="24"/>
  <c r="E185" i="24"/>
  <c r="E162" i="24"/>
  <c r="E191" i="24"/>
  <c r="E193" i="24" s="1"/>
  <c r="E175" i="24"/>
  <c r="E168" i="24"/>
  <c r="E183" i="24"/>
  <c r="G162" i="24"/>
  <c r="G196" i="24"/>
  <c r="G189" i="24"/>
  <c r="G162" i="18"/>
  <c r="G196" i="18"/>
  <c r="G198" i="18" s="1"/>
  <c r="G201" i="18" s="1"/>
  <c r="E172" i="18"/>
  <c r="E191" i="18"/>
  <c r="E193" i="18" s="1"/>
  <c r="E175" i="18"/>
  <c r="E179" i="18" s="1"/>
  <c r="E168" i="18"/>
  <c r="E183" i="18"/>
  <c r="E186" i="18" s="1"/>
  <c r="E162" i="20"/>
  <c r="E172" i="20"/>
  <c r="E191" i="20"/>
  <c r="E193" i="20" s="1"/>
  <c r="E175" i="20"/>
  <c r="E168" i="20"/>
  <c r="E183" i="20"/>
  <c r="E186" i="20" s="1"/>
  <c r="G162" i="20"/>
  <c r="F194" i="17"/>
  <c r="F197" i="17"/>
  <c r="F170" i="17"/>
  <c r="F182" i="17"/>
  <c r="E189" i="17"/>
  <c r="F189" i="17"/>
  <c r="F187" i="17"/>
  <c r="F188" i="17"/>
  <c r="F192" i="17"/>
  <c r="F184" i="17"/>
  <c r="E185" i="17"/>
  <c r="E196" i="17"/>
  <c r="G187" i="17"/>
  <c r="E170" i="17"/>
  <c r="G180" i="17"/>
  <c r="E182" i="17"/>
  <c r="G188" i="17"/>
  <c r="G192" i="17"/>
  <c r="F196" i="17"/>
  <c r="G167" i="17"/>
  <c r="E178" i="17"/>
  <c r="G194" i="17"/>
  <c r="G172" i="17"/>
  <c r="G197" i="17"/>
  <c r="G176" i="17"/>
  <c r="E174" i="17"/>
  <c r="G184" i="17"/>
  <c r="G181" i="17"/>
  <c r="G196" i="17"/>
  <c r="E187" i="17"/>
  <c r="G168" i="17"/>
  <c r="G175" i="17"/>
  <c r="G170" i="17"/>
  <c r="E180" i="17"/>
  <c r="G182" i="17"/>
  <c r="G191" i="17"/>
  <c r="E192" i="17"/>
  <c r="G189" i="17"/>
  <c r="E172" i="17"/>
  <c r="E191" i="17"/>
  <c r="E175" i="17"/>
  <c r="E168" i="17"/>
  <c r="E183" i="17"/>
  <c r="G162" i="17"/>
  <c r="H174" i="20"/>
  <c r="H188" i="24"/>
  <c r="H196" i="20"/>
  <c r="H188" i="20"/>
  <c r="H192" i="20"/>
  <c r="H184" i="20"/>
  <c r="H176" i="20"/>
  <c r="H184" i="45"/>
  <c r="F172" i="17"/>
  <c r="F191" i="17"/>
  <c r="H196" i="47"/>
  <c r="H188" i="47"/>
  <c r="H192" i="47"/>
  <c r="H188" i="18"/>
  <c r="H180" i="44"/>
  <c r="H184" i="44"/>
  <c r="H176" i="44"/>
  <c r="H188" i="46"/>
  <c r="H178" i="57"/>
  <c r="X12" i="39" s="1"/>
  <c r="H196" i="57"/>
  <c r="X30" i="39" s="1"/>
  <c r="H174" i="57"/>
  <c r="X8" i="39" s="1"/>
  <c r="H188" i="57"/>
  <c r="X22" i="39" s="1"/>
  <c r="H183" i="57"/>
  <c r="X17" i="39" s="1"/>
  <c r="H192" i="57"/>
  <c r="X26" i="39" s="1"/>
  <c r="H184" i="57"/>
  <c r="X18" i="39" s="1"/>
  <c r="H176" i="57"/>
  <c r="X10" i="39" s="1"/>
  <c r="F187" i="57"/>
  <c r="F180" i="57"/>
  <c r="F192" i="57"/>
  <c r="F178" i="57"/>
  <c r="F174" i="57"/>
  <c r="F183" i="57"/>
  <c r="F185" i="57"/>
  <c r="F196" i="57"/>
  <c r="F168" i="57"/>
  <c r="F170" i="57"/>
  <c r="F167" i="57"/>
  <c r="F172" i="57"/>
  <c r="F197" i="57"/>
  <c r="F176" i="57"/>
  <c r="F184" i="57"/>
  <c r="F181" i="57"/>
  <c r="H162" i="57"/>
  <c r="H168" i="57"/>
  <c r="X4" i="39" s="1"/>
  <c r="H175" i="57"/>
  <c r="X9" i="39" s="1"/>
  <c r="H170" i="57"/>
  <c r="X5" i="39" s="1"/>
  <c r="H182" i="57"/>
  <c r="X16" i="39" s="1"/>
  <c r="H191" i="57"/>
  <c r="H167" i="57"/>
  <c r="X3" i="39" s="1"/>
  <c r="H194" i="57"/>
  <c r="X28" i="39" s="1"/>
  <c r="H172" i="57"/>
  <c r="X6" i="39" s="1"/>
  <c r="H197" i="57"/>
  <c r="X31" i="39" s="1"/>
  <c r="H181" i="57"/>
  <c r="X15" i="39" s="1"/>
  <c r="F175" i="57"/>
  <c r="F182" i="57"/>
  <c r="F191" i="57"/>
  <c r="H189" i="57"/>
  <c r="X23" i="39" s="1"/>
  <c r="H187" i="57"/>
  <c r="X21" i="39" s="1"/>
  <c r="F178" i="58"/>
  <c r="H187" i="58"/>
  <c r="H180" i="58"/>
  <c r="F167" i="58"/>
  <c r="H178" i="58"/>
  <c r="H174" i="58"/>
  <c r="F189" i="58"/>
  <c r="F187" i="58"/>
  <c r="F172" i="58"/>
  <c r="F180" i="58"/>
  <c r="F188" i="58"/>
  <c r="F191" i="58"/>
  <c r="F192" i="58"/>
  <c r="F176" i="58"/>
  <c r="F181" i="58"/>
  <c r="H196" i="58"/>
  <c r="H188" i="58"/>
  <c r="H183" i="58"/>
  <c r="H192" i="58"/>
  <c r="H184" i="58"/>
  <c r="H176" i="58"/>
  <c r="F175" i="58"/>
  <c r="F168" i="58"/>
  <c r="F183" i="58"/>
  <c r="F186" i="58" s="1"/>
  <c r="H162" i="58"/>
  <c r="H168" i="58"/>
  <c r="H175" i="58"/>
  <c r="H170" i="58"/>
  <c r="H182" i="58"/>
  <c r="H191" i="58"/>
  <c r="F174" i="58"/>
  <c r="H167" i="58"/>
  <c r="H172" i="58"/>
  <c r="H197" i="58"/>
  <c r="H181" i="58"/>
  <c r="H162" i="56"/>
  <c r="H168" i="56"/>
  <c r="AB4" i="39" s="1"/>
  <c r="H175" i="56"/>
  <c r="AB9" i="39" s="1"/>
  <c r="H182" i="56"/>
  <c r="AB16" i="39" s="1"/>
  <c r="H191" i="56"/>
  <c r="AB25" i="39" s="1"/>
  <c r="H197" i="56"/>
  <c r="AB31" i="39" s="1"/>
  <c r="H170" i="56"/>
  <c r="AB5" i="39" s="1"/>
  <c r="H167" i="56"/>
  <c r="AB3" i="39" s="1"/>
  <c r="H172" i="56"/>
  <c r="AB6" i="39" s="1"/>
  <c r="H181" i="56"/>
  <c r="AB15" i="39" s="1"/>
  <c r="F185" i="56"/>
  <c r="AB19" i="38" s="1"/>
  <c r="F196" i="56"/>
  <c r="AB30" i="38" s="1"/>
  <c r="F168" i="56"/>
  <c r="AB4" i="38" s="1"/>
  <c r="F175" i="56"/>
  <c r="AB9" i="38" s="1"/>
  <c r="F170" i="56"/>
  <c r="AB5" i="38" s="1"/>
  <c r="F182" i="56"/>
  <c r="AB16" i="38" s="1"/>
  <c r="F191" i="56"/>
  <c r="AB25" i="38" s="1"/>
  <c r="H189" i="56"/>
  <c r="AB23" i="39" s="1"/>
  <c r="H187" i="56"/>
  <c r="AB21" i="39" s="1"/>
  <c r="F167" i="56"/>
  <c r="AB3" i="38" s="1"/>
  <c r="F194" i="56"/>
  <c r="AB28" i="38" s="1"/>
  <c r="F172" i="56"/>
  <c r="AB6" i="38" s="1"/>
  <c r="F197" i="56"/>
  <c r="AB31" i="38" s="1"/>
  <c r="F176" i="56"/>
  <c r="AB10" i="38" s="1"/>
  <c r="F184" i="56"/>
  <c r="AB18" i="38" s="1"/>
  <c r="F181" i="56"/>
  <c r="AB15" i="38" s="1"/>
  <c r="H178" i="56"/>
  <c r="AB12" i="39" s="1"/>
  <c r="H196" i="56"/>
  <c r="H188" i="56"/>
  <c r="AB22" i="39" s="1"/>
  <c r="H183" i="56"/>
  <c r="AB17" i="39" s="1"/>
  <c r="H192" i="56"/>
  <c r="H184" i="56"/>
  <c r="AB18" i="39" s="1"/>
  <c r="H176" i="56"/>
  <c r="AB10" i="39" s="1"/>
  <c r="F189" i="56"/>
  <c r="AB23" i="38" s="1"/>
  <c r="F187" i="56"/>
  <c r="AB21" i="38" s="1"/>
  <c r="F188" i="56"/>
  <c r="AB22" i="38" s="1"/>
  <c r="F192" i="56"/>
  <c r="AB26" i="38" s="1"/>
  <c r="H188" i="21"/>
  <c r="H183" i="21"/>
  <c r="H192" i="21"/>
  <c r="F187" i="21"/>
  <c r="F180" i="21"/>
  <c r="F192" i="21"/>
  <c r="H162" i="21"/>
  <c r="H168" i="21"/>
  <c r="H175" i="21"/>
  <c r="H170" i="21"/>
  <c r="H182" i="21"/>
  <c r="H191" i="21"/>
  <c r="F178" i="21"/>
  <c r="F174" i="21"/>
  <c r="F183" i="21"/>
  <c r="H197" i="21"/>
  <c r="F185" i="21"/>
  <c r="F196" i="21"/>
  <c r="F198" i="21" s="1"/>
  <c r="F201" i="21" s="1"/>
  <c r="F168" i="21"/>
  <c r="F170" i="21"/>
  <c r="H196" i="21"/>
  <c r="H184" i="21"/>
  <c r="H176" i="21"/>
  <c r="H167" i="21"/>
  <c r="H172" i="21"/>
  <c r="H181" i="21"/>
  <c r="F191" i="21"/>
  <c r="H189" i="21"/>
  <c r="H187" i="21"/>
  <c r="F172" i="21"/>
  <c r="F176" i="21"/>
  <c r="F181" i="21"/>
  <c r="H181" i="13"/>
  <c r="H188" i="13"/>
  <c r="F185" i="13"/>
  <c r="F196" i="13"/>
  <c r="F170" i="13"/>
  <c r="F182" i="13"/>
  <c r="H189" i="13"/>
  <c r="H187" i="13"/>
  <c r="F167" i="13"/>
  <c r="F194" i="13"/>
  <c r="F197" i="13"/>
  <c r="F176" i="13"/>
  <c r="F184" i="13"/>
  <c r="F181" i="13"/>
  <c r="H178" i="13"/>
  <c r="H196" i="13"/>
  <c r="H198" i="13" s="1"/>
  <c r="H174" i="13"/>
  <c r="H183" i="13"/>
  <c r="H192" i="13"/>
  <c r="H193" i="13" s="1"/>
  <c r="H184" i="13"/>
  <c r="H176" i="13"/>
  <c r="F189" i="13"/>
  <c r="F187" i="13"/>
  <c r="F172" i="13"/>
  <c r="F188" i="13"/>
  <c r="F191" i="13"/>
  <c r="F175" i="13"/>
  <c r="F192" i="13"/>
  <c r="F168" i="13"/>
  <c r="F183" i="13"/>
  <c r="H162" i="13"/>
  <c r="H168" i="13"/>
  <c r="H170" i="13"/>
  <c r="F180" i="43"/>
  <c r="H162" i="43"/>
  <c r="F178" i="43"/>
  <c r="F174" i="43"/>
  <c r="F183" i="43"/>
  <c r="H167" i="43"/>
  <c r="H181" i="43"/>
  <c r="H188" i="43"/>
  <c r="H192" i="43"/>
  <c r="H189" i="43"/>
  <c r="H191" i="43"/>
  <c r="H172" i="43"/>
  <c r="H176" i="43"/>
  <c r="H179" i="43" s="1"/>
  <c r="F185" i="43"/>
  <c r="F196" i="43"/>
  <c r="F168" i="43"/>
  <c r="F175" i="43"/>
  <c r="F170" i="43"/>
  <c r="F182" i="43"/>
  <c r="F191" i="43"/>
  <c r="F167" i="43"/>
  <c r="F194" i="43"/>
  <c r="F172" i="43"/>
  <c r="F197" i="43"/>
  <c r="F176" i="43"/>
  <c r="F184" i="43"/>
  <c r="F181" i="43"/>
  <c r="F189" i="43"/>
  <c r="F187" i="43"/>
  <c r="F188" i="43"/>
  <c r="F192" i="43"/>
  <c r="F189" i="44"/>
  <c r="H162" i="44"/>
  <c r="H168" i="44"/>
  <c r="H175" i="44"/>
  <c r="H182" i="44"/>
  <c r="H191" i="44"/>
  <c r="H188" i="44"/>
  <c r="H192" i="44"/>
  <c r="H178" i="44"/>
  <c r="H196" i="44"/>
  <c r="H183" i="44"/>
  <c r="F187" i="44"/>
  <c r="F180" i="44"/>
  <c r="F192" i="44"/>
  <c r="F178" i="44"/>
  <c r="F174" i="44"/>
  <c r="F183" i="44"/>
  <c r="H167" i="44"/>
  <c r="H194" i="44"/>
  <c r="H172" i="44"/>
  <c r="H197" i="44"/>
  <c r="F185" i="44"/>
  <c r="F196" i="44"/>
  <c r="F168" i="44"/>
  <c r="F170" i="44"/>
  <c r="F191" i="44"/>
  <c r="H189" i="44"/>
  <c r="H187" i="44"/>
  <c r="H172" i="29"/>
  <c r="H176" i="29"/>
  <c r="H181" i="29"/>
  <c r="F185" i="29"/>
  <c r="F196" i="29"/>
  <c r="F168" i="29"/>
  <c r="F175" i="29"/>
  <c r="F170" i="29"/>
  <c r="F182" i="29"/>
  <c r="F191" i="29"/>
  <c r="F194" i="29"/>
  <c r="F197" i="29"/>
  <c r="F176" i="29"/>
  <c r="F184" i="29"/>
  <c r="H191" i="29"/>
  <c r="F178" i="29"/>
  <c r="F174" i="29"/>
  <c r="F183" i="29"/>
  <c r="H189" i="29"/>
  <c r="H187" i="29"/>
  <c r="H180" i="29"/>
  <c r="H192" i="29"/>
  <c r="F167" i="29"/>
  <c r="F172" i="29"/>
  <c r="F181" i="29"/>
  <c r="H178" i="29"/>
  <c r="H174" i="29"/>
  <c r="H183" i="29"/>
  <c r="F189" i="29"/>
  <c r="F187" i="29"/>
  <c r="F180" i="29"/>
  <c r="F188" i="29"/>
  <c r="F192" i="29"/>
  <c r="H162" i="29"/>
  <c r="H196" i="29"/>
  <c r="H198" i="29" s="1"/>
  <c r="H201" i="29" s="1"/>
  <c r="H168" i="29"/>
  <c r="H170" i="29"/>
  <c r="H176" i="45"/>
  <c r="F187" i="45"/>
  <c r="F190" i="45" s="1"/>
  <c r="F180" i="45"/>
  <c r="F192" i="45"/>
  <c r="H191" i="45"/>
  <c r="H180" i="45"/>
  <c r="F178" i="45"/>
  <c r="F174" i="45"/>
  <c r="F183" i="45"/>
  <c r="H167" i="45"/>
  <c r="H194" i="45"/>
  <c r="H172" i="45"/>
  <c r="H197" i="45"/>
  <c r="H181" i="45"/>
  <c r="F185" i="45"/>
  <c r="F196" i="45"/>
  <c r="F168" i="45"/>
  <c r="F175" i="45"/>
  <c r="F170" i="45"/>
  <c r="F182" i="45"/>
  <c r="F191" i="45"/>
  <c r="H189" i="45"/>
  <c r="H187" i="45"/>
  <c r="F167" i="45"/>
  <c r="F172" i="45"/>
  <c r="F197" i="45"/>
  <c r="F176" i="45"/>
  <c r="F184" i="45"/>
  <c r="F181" i="45"/>
  <c r="H178" i="45"/>
  <c r="H196" i="45"/>
  <c r="H188" i="45"/>
  <c r="H183" i="45"/>
  <c r="H192" i="45"/>
  <c r="F172" i="35"/>
  <c r="F176" i="35"/>
  <c r="F181" i="35"/>
  <c r="H178" i="35"/>
  <c r="H196" i="35"/>
  <c r="H174" i="35"/>
  <c r="H188" i="35"/>
  <c r="H183" i="35"/>
  <c r="H192" i="35"/>
  <c r="H168" i="35"/>
  <c r="H175" i="35"/>
  <c r="H170" i="35"/>
  <c r="H182" i="35"/>
  <c r="H191" i="35"/>
  <c r="H197" i="35"/>
  <c r="H181" i="35"/>
  <c r="H184" i="35"/>
  <c r="H176" i="35"/>
  <c r="F187" i="35"/>
  <c r="F190" i="35" s="1"/>
  <c r="F180" i="35"/>
  <c r="F192" i="35"/>
  <c r="H162" i="35"/>
  <c r="F178" i="35"/>
  <c r="F174" i="35"/>
  <c r="F183" i="35"/>
  <c r="H167" i="35"/>
  <c r="H172" i="35"/>
  <c r="F185" i="35"/>
  <c r="F196" i="35"/>
  <c r="F168" i="35"/>
  <c r="F170" i="35"/>
  <c r="F191" i="35"/>
  <c r="H189" i="35"/>
  <c r="H187" i="35"/>
  <c r="H197" i="23"/>
  <c r="H181" i="23"/>
  <c r="H183" i="23"/>
  <c r="F189" i="23"/>
  <c r="F187" i="23"/>
  <c r="F180" i="23"/>
  <c r="F178" i="23"/>
  <c r="H162" i="23"/>
  <c r="H196" i="23"/>
  <c r="H198" i="23" s="1"/>
  <c r="H168" i="23"/>
  <c r="H189" i="23"/>
  <c r="H175" i="23"/>
  <c r="H170" i="23"/>
  <c r="H182" i="23"/>
  <c r="H191" i="23"/>
  <c r="F196" i="23"/>
  <c r="F188" i="23"/>
  <c r="F183" i="23"/>
  <c r="F192" i="23"/>
  <c r="F184" i="23"/>
  <c r="F176" i="23"/>
  <c r="H167" i="23"/>
  <c r="H194" i="23"/>
  <c r="H172" i="23"/>
  <c r="H176" i="23"/>
  <c r="H184" i="23"/>
  <c r="F185" i="23"/>
  <c r="F168" i="23"/>
  <c r="F175" i="23"/>
  <c r="F170" i="23"/>
  <c r="F182" i="23"/>
  <c r="F191" i="23"/>
  <c r="H187" i="23"/>
  <c r="H188" i="23"/>
  <c r="H192" i="23"/>
  <c r="F167" i="23"/>
  <c r="F172" i="23"/>
  <c r="F197" i="23"/>
  <c r="F181" i="23"/>
  <c r="H180" i="46"/>
  <c r="H187" i="46"/>
  <c r="F167" i="46"/>
  <c r="F172" i="46"/>
  <c r="F181" i="46"/>
  <c r="H178" i="46"/>
  <c r="H196" i="46"/>
  <c r="H198" i="46" s="1"/>
  <c r="H201" i="46" s="1"/>
  <c r="H174" i="46"/>
  <c r="H183" i="46"/>
  <c r="H192" i="46"/>
  <c r="H184" i="46"/>
  <c r="H176" i="46"/>
  <c r="F189" i="46"/>
  <c r="F187" i="46"/>
  <c r="F180" i="46"/>
  <c r="F188" i="46"/>
  <c r="F192" i="46"/>
  <c r="F193" i="46" s="1"/>
  <c r="H162" i="46"/>
  <c r="H168" i="46"/>
  <c r="H170" i="46"/>
  <c r="H191" i="46"/>
  <c r="F178" i="46"/>
  <c r="F179" i="46" s="1"/>
  <c r="F183" i="46"/>
  <c r="F186" i="46" s="1"/>
  <c r="H191" i="47"/>
  <c r="H193" i="47" s="1"/>
  <c r="F183" i="47"/>
  <c r="H162" i="47"/>
  <c r="H167" i="47"/>
  <c r="H172" i="47"/>
  <c r="H181" i="47"/>
  <c r="F185" i="47"/>
  <c r="F196" i="47"/>
  <c r="F168" i="47"/>
  <c r="F175" i="47"/>
  <c r="F170" i="47"/>
  <c r="F182" i="47"/>
  <c r="F191" i="47"/>
  <c r="H189" i="47"/>
  <c r="H187" i="47"/>
  <c r="F167" i="47"/>
  <c r="F194" i="47"/>
  <c r="F172" i="47"/>
  <c r="F197" i="47"/>
  <c r="F176" i="47"/>
  <c r="F184" i="47"/>
  <c r="F181" i="47"/>
  <c r="H184" i="47"/>
  <c r="H176" i="47"/>
  <c r="H179" i="47" s="1"/>
  <c r="F189" i="47"/>
  <c r="F187" i="47"/>
  <c r="F188" i="47"/>
  <c r="F192" i="47"/>
  <c r="H188" i="14"/>
  <c r="F180" i="14"/>
  <c r="H189" i="14"/>
  <c r="F178" i="14"/>
  <c r="F174" i="14"/>
  <c r="F183" i="14"/>
  <c r="H181" i="14"/>
  <c r="H162" i="14"/>
  <c r="H168" i="14"/>
  <c r="H170" i="14"/>
  <c r="F185" i="14"/>
  <c r="F196" i="14"/>
  <c r="F168" i="14"/>
  <c r="F175" i="14"/>
  <c r="F170" i="14"/>
  <c r="F182" i="14"/>
  <c r="F191" i="14"/>
  <c r="F167" i="14"/>
  <c r="F194" i="14"/>
  <c r="F172" i="14"/>
  <c r="F197" i="14"/>
  <c r="F176" i="14"/>
  <c r="F184" i="14"/>
  <c r="F181" i="14"/>
  <c r="H178" i="14"/>
  <c r="H174" i="14"/>
  <c r="H183" i="14"/>
  <c r="H192" i="14"/>
  <c r="H184" i="14"/>
  <c r="H176" i="14"/>
  <c r="H197" i="14"/>
  <c r="F189" i="14"/>
  <c r="F187" i="14"/>
  <c r="F188" i="14"/>
  <c r="F192" i="14"/>
  <c r="F191" i="19"/>
  <c r="N25" i="38" s="1"/>
  <c r="H187" i="19"/>
  <c r="H180" i="19"/>
  <c r="F167" i="19"/>
  <c r="F176" i="19"/>
  <c r="N10" i="38" s="1"/>
  <c r="F181" i="19"/>
  <c r="N15" i="38" s="1"/>
  <c r="H178" i="19"/>
  <c r="H196" i="19"/>
  <c r="H174" i="19"/>
  <c r="H188" i="19"/>
  <c r="H183" i="19"/>
  <c r="H192" i="19"/>
  <c r="H184" i="19"/>
  <c r="H176" i="19"/>
  <c r="F189" i="19"/>
  <c r="N23" i="38" s="1"/>
  <c r="F187" i="19"/>
  <c r="F172" i="19"/>
  <c r="N6" i="38" s="1"/>
  <c r="F180" i="19"/>
  <c r="N14" i="38" s="1"/>
  <c r="F188" i="19"/>
  <c r="N22" i="38" s="1"/>
  <c r="F175" i="19"/>
  <c r="N9" i="38" s="1"/>
  <c r="F192" i="19"/>
  <c r="N26" i="38" s="1"/>
  <c r="F168" i="19"/>
  <c r="N4" i="38" s="1"/>
  <c r="F183" i="19"/>
  <c r="H162" i="19"/>
  <c r="H168" i="19"/>
  <c r="H175" i="19"/>
  <c r="H170" i="19"/>
  <c r="H182" i="19"/>
  <c r="H191" i="19"/>
  <c r="F178" i="19"/>
  <c r="H167" i="19"/>
  <c r="H172" i="19"/>
  <c r="H197" i="19"/>
  <c r="H181" i="19"/>
  <c r="H170" i="24"/>
  <c r="F185" i="24"/>
  <c r="F196" i="24"/>
  <c r="F170" i="24"/>
  <c r="F182" i="24"/>
  <c r="H180" i="24"/>
  <c r="F194" i="24"/>
  <c r="F197" i="24"/>
  <c r="F184" i="24"/>
  <c r="H178" i="24"/>
  <c r="H196" i="24"/>
  <c r="H198" i="24" s="1"/>
  <c r="H174" i="24"/>
  <c r="H183" i="24"/>
  <c r="H192" i="24"/>
  <c r="H184" i="24"/>
  <c r="H167" i="24"/>
  <c r="H172" i="24"/>
  <c r="H181" i="24"/>
  <c r="H189" i="24"/>
  <c r="H187" i="24"/>
  <c r="F167" i="24"/>
  <c r="F176" i="24"/>
  <c r="F181" i="24"/>
  <c r="H176" i="24"/>
  <c r="F189" i="24"/>
  <c r="F187" i="24"/>
  <c r="F172" i="24"/>
  <c r="F180" i="24"/>
  <c r="F188" i="24"/>
  <c r="F191" i="24"/>
  <c r="F175" i="24"/>
  <c r="F192" i="24"/>
  <c r="F168" i="24"/>
  <c r="F183" i="24"/>
  <c r="H162" i="24"/>
  <c r="H168" i="24"/>
  <c r="H191" i="24"/>
  <c r="F178" i="24"/>
  <c r="F174" i="24"/>
  <c r="H196" i="18"/>
  <c r="H198" i="18" s="1"/>
  <c r="H192" i="18"/>
  <c r="H191" i="18"/>
  <c r="F183" i="18"/>
  <c r="H181" i="18"/>
  <c r="F181" i="18"/>
  <c r="H162" i="18"/>
  <c r="H167" i="18"/>
  <c r="H172" i="18"/>
  <c r="F185" i="18"/>
  <c r="F196" i="18"/>
  <c r="F168" i="18"/>
  <c r="F175" i="18"/>
  <c r="F170" i="18"/>
  <c r="F182" i="18"/>
  <c r="F191" i="18"/>
  <c r="H189" i="18"/>
  <c r="H187" i="18"/>
  <c r="F167" i="18"/>
  <c r="F194" i="18"/>
  <c r="F172" i="18"/>
  <c r="F197" i="18"/>
  <c r="F176" i="18"/>
  <c r="F184" i="18"/>
  <c r="H184" i="18"/>
  <c r="H176" i="18"/>
  <c r="H179" i="18" s="1"/>
  <c r="F189" i="18"/>
  <c r="F187" i="18"/>
  <c r="F188" i="18"/>
  <c r="F192" i="18"/>
  <c r="F187" i="20"/>
  <c r="F190" i="20" s="1"/>
  <c r="F180" i="20"/>
  <c r="F192" i="20"/>
  <c r="F178" i="20"/>
  <c r="F183" i="20"/>
  <c r="F185" i="20"/>
  <c r="F196" i="20"/>
  <c r="F198" i="20" s="1"/>
  <c r="F201" i="20" s="1"/>
  <c r="F168" i="20"/>
  <c r="F170" i="20"/>
  <c r="F172" i="20"/>
  <c r="F176" i="20"/>
  <c r="F181" i="20"/>
  <c r="H162" i="20"/>
  <c r="H168" i="20"/>
  <c r="H175" i="20"/>
  <c r="H170" i="20"/>
  <c r="H182" i="20"/>
  <c r="H191" i="20"/>
  <c r="H193" i="20" s="1"/>
  <c r="F174" i="20"/>
  <c r="H167" i="20"/>
  <c r="H194" i="20"/>
  <c r="H172" i="20"/>
  <c r="H197" i="20"/>
  <c r="H198" i="20" s="1"/>
  <c r="F191" i="20"/>
  <c r="H189" i="20"/>
  <c r="H187" i="20"/>
  <c r="H180" i="17"/>
  <c r="F175" i="17"/>
  <c r="F167" i="17"/>
  <c r="F176" i="17"/>
  <c r="F181" i="17"/>
  <c r="F200" i="17" s="1"/>
  <c r="H178" i="17"/>
  <c r="H196" i="17"/>
  <c r="H198" i="17" s="1"/>
  <c r="H201" i="17" s="1"/>
  <c r="H174" i="17"/>
  <c r="H188" i="17"/>
  <c r="H183" i="17"/>
  <c r="H192" i="17"/>
  <c r="H184" i="17"/>
  <c r="H176" i="17"/>
  <c r="H187" i="17"/>
  <c r="F168" i="17"/>
  <c r="F183" i="17"/>
  <c r="H162" i="17"/>
  <c r="H168" i="17"/>
  <c r="H175" i="17"/>
  <c r="H170" i="17"/>
  <c r="H182" i="17"/>
  <c r="H191" i="17"/>
  <c r="F174" i="17"/>
  <c r="E198" i="17"/>
  <c r="E201" i="17" s="1"/>
  <c r="F190" i="17"/>
  <c r="F198" i="17"/>
  <c r="F201" i="17" s="1"/>
  <c r="E162" i="17"/>
  <c r="F162" i="17"/>
  <c r="G185" i="17"/>
  <c r="H185" i="17"/>
  <c r="G190" i="20"/>
  <c r="G198" i="20"/>
  <c r="G201" i="20" s="1"/>
  <c r="G173" i="20"/>
  <c r="E200" i="20"/>
  <c r="G179" i="20"/>
  <c r="E198" i="20"/>
  <c r="E179" i="20"/>
  <c r="F162" i="20"/>
  <c r="G185" i="20"/>
  <c r="G186" i="20" s="1"/>
  <c r="H185" i="20"/>
  <c r="E189" i="20"/>
  <c r="E190" i="20" s="1"/>
  <c r="G190" i="18"/>
  <c r="G173" i="18"/>
  <c r="E200" i="18"/>
  <c r="G179" i="18"/>
  <c r="E198" i="18"/>
  <c r="F162" i="18"/>
  <c r="G185" i="18"/>
  <c r="G186" i="18" s="1"/>
  <c r="H185" i="18"/>
  <c r="E189" i="18"/>
  <c r="E190" i="18" s="1"/>
  <c r="G190" i="24"/>
  <c r="G198" i="24"/>
  <c r="G201" i="24" s="1"/>
  <c r="G173" i="24"/>
  <c r="G179" i="24"/>
  <c r="E198" i="24"/>
  <c r="E179" i="24"/>
  <c r="G185" i="24"/>
  <c r="G186" i="24" s="1"/>
  <c r="F162" i="24"/>
  <c r="H185" i="24"/>
  <c r="E189" i="24"/>
  <c r="E190" i="24" s="1"/>
  <c r="G190" i="19"/>
  <c r="G198" i="19"/>
  <c r="G201" i="19" s="1"/>
  <c r="G173" i="19"/>
  <c r="E186" i="19"/>
  <c r="E200" i="19"/>
  <c r="G179" i="19"/>
  <c r="E198" i="19"/>
  <c r="F198" i="19"/>
  <c r="N32" i="38" s="1"/>
  <c r="F162" i="19"/>
  <c r="G185" i="19"/>
  <c r="G186" i="19" s="1"/>
  <c r="H185" i="19"/>
  <c r="E189" i="19"/>
  <c r="E190" i="19" s="1"/>
  <c r="G179" i="14"/>
  <c r="E189" i="14"/>
  <c r="E190" i="14" s="1"/>
  <c r="E162" i="14"/>
  <c r="H196" i="14"/>
  <c r="E179" i="14"/>
  <c r="H191" i="14"/>
  <c r="E184" i="14"/>
  <c r="E185" i="14"/>
  <c r="H167" i="14"/>
  <c r="H194" i="14"/>
  <c r="H172" i="14"/>
  <c r="E170" i="14"/>
  <c r="E182" i="14"/>
  <c r="G190" i="14"/>
  <c r="G198" i="14"/>
  <c r="G201" i="14" s="1"/>
  <c r="G173" i="14"/>
  <c r="E167" i="14"/>
  <c r="H187" i="14"/>
  <c r="E197" i="14"/>
  <c r="E198" i="14" s="1"/>
  <c r="E181" i="14"/>
  <c r="E200" i="14" s="1"/>
  <c r="F162" i="14"/>
  <c r="G185" i="14"/>
  <c r="G186" i="14" s="1"/>
  <c r="H185" i="14"/>
  <c r="G190" i="47"/>
  <c r="G173" i="47"/>
  <c r="E200" i="47"/>
  <c r="H198" i="47"/>
  <c r="H201" i="47" s="1"/>
  <c r="E186" i="47"/>
  <c r="G179" i="47"/>
  <c r="E198" i="47"/>
  <c r="E173" i="47"/>
  <c r="G193" i="47"/>
  <c r="G200" i="47"/>
  <c r="F162" i="47"/>
  <c r="G185" i="47"/>
  <c r="G186" i="47" s="1"/>
  <c r="H185" i="47"/>
  <c r="E189" i="47"/>
  <c r="E190" i="47" s="1"/>
  <c r="G190" i="46"/>
  <c r="G198" i="46"/>
  <c r="G201" i="46" s="1"/>
  <c r="G173" i="46"/>
  <c r="E200" i="46"/>
  <c r="H190" i="46"/>
  <c r="E186" i="46"/>
  <c r="G179" i="46"/>
  <c r="E198" i="46"/>
  <c r="E173" i="46"/>
  <c r="F198" i="46"/>
  <c r="E179" i="46"/>
  <c r="F162" i="46"/>
  <c r="G185" i="46"/>
  <c r="G186" i="46" s="1"/>
  <c r="H185" i="46"/>
  <c r="E189" i="46"/>
  <c r="E190" i="46" s="1"/>
  <c r="E190" i="23"/>
  <c r="E198" i="23"/>
  <c r="E201" i="23" s="1"/>
  <c r="E173" i="23"/>
  <c r="G179" i="23"/>
  <c r="E193" i="23"/>
  <c r="G198" i="23"/>
  <c r="G173" i="23"/>
  <c r="E162" i="23"/>
  <c r="F162" i="23"/>
  <c r="G185" i="23"/>
  <c r="G186" i="23" s="1"/>
  <c r="H185" i="23"/>
  <c r="G190" i="35"/>
  <c r="G198" i="35"/>
  <c r="G201" i="35" s="1"/>
  <c r="G173" i="35"/>
  <c r="E200" i="35"/>
  <c r="G179" i="35"/>
  <c r="E190" i="35"/>
  <c r="E198" i="35"/>
  <c r="E201" i="35" s="1"/>
  <c r="E173" i="35"/>
  <c r="F198" i="35"/>
  <c r="F201" i="35" s="1"/>
  <c r="E179" i="35"/>
  <c r="H193" i="35"/>
  <c r="F162" i="35"/>
  <c r="G185" i="35"/>
  <c r="G186" i="35" s="1"/>
  <c r="H185" i="35"/>
  <c r="E162" i="35"/>
  <c r="G190" i="45"/>
  <c r="G198" i="45"/>
  <c r="G201" i="45" s="1"/>
  <c r="F186" i="45"/>
  <c r="G173" i="45"/>
  <c r="E200" i="45"/>
  <c r="H173" i="45"/>
  <c r="G179" i="45"/>
  <c r="E198" i="45"/>
  <c r="H179" i="45"/>
  <c r="F162" i="45"/>
  <c r="G185" i="45"/>
  <c r="G186" i="45" s="1"/>
  <c r="H185" i="45"/>
  <c r="E189" i="45"/>
  <c r="E190" i="45" s="1"/>
  <c r="E186" i="29"/>
  <c r="G190" i="29"/>
  <c r="G198" i="29"/>
  <c r="G201" i="29" s="1"/>
  <c r="F186" i="29"/>
  <c r="G173" i="29"/>
  <c r="H190" i="29"/>
  <c r="H173" i="29"/>
  <c r="G179" i="29"/>
  <c r="E190" i="29"/>
  <c r="E198" i="29"/>
  <c r="E201" i="29" s="1"/>
  <c r="E173" i="29"/>
  <c r="F190" i="29"/>
  <c r="F198" i="29"/>
  <c r="F201" i="29" s="1"/>
  <c r="E179" i="29"/>
  <c r="E162" i="29"/>
  <c r="F162" i="29"/>
  <c r="G185" i="29"/>
  <c r="G186" i="29" s="1"/>
  <c r="H185" i="29"/>
  <c r="G173" i="44"/>
  <c r="E200" i="44"/>
  <c r="E186" i="44"/>
  <c r="G190" i="44"/>
  <c r="G201" i="44"/>
  <c r="G179" i="44"/>
  <c r="E198" i="44"/>
  <c r="H179" i="44"/>
  <c r="F198" i="44"/>
  <c r="F201" i="44" s="1"/>
  <c r="G193" i="44"/>
  <c r="E179" i="44"/>
  <c r="G200" i="44"/>
  <c r="F162" i="44"/>
  <c r="G185" i="44"/>
  <c r="G186" i="44" s="1"/>
  <c r="H185" i="44"/>
  <c r="E189" i="44"/>
  <c r="E190" i="44" s="1"/>
  <c r="G190" i="43"/>
  <c r="G198" i="43"/>
  <c r="G201" i="43" s="1"/>
  <c r="G173" i="43"/>
  <c r="H198" i="43"/>
  <c r="H173" i="43"/>
  <c r="G179" i="43"/>
  <c r="E198" i="43"/>
  <c r="E201" i="43" s="1"/>
  <c r="E173" i="43"/>
  <c r="E179" i="43"/>
  <c r="E186" i="43"/>
  <c r="E193" i="43"/>
  <c r="E162" i="43"/>
  <c r="F162" i="43"/>
  <c r="G185" i="43"/>
  <c r="G186" i="43" s="1"/>
  <c r="H185" i="43"/>
  <c r="H186" i="43" s="1"/>
  <c r="H200" i="13"/>
  <c r="G190" i="13"/>
  <c r="G198" i="13"/>
  <c r="G201" i="13" s="1"/>
  <c r="G173" i="13"/>
  <c r="H190" i="13"/>
  <c r="H173" i="13"/>
  <c r="E190" i="13"/>
  <c r="E198" i="13"/>
  <c r="E201" i="13" s="1"/>
  <c r="H179" i="13"/>
  <c r="E173" i="13"/>
  <c r="F173" i="13"/>
  <c r="H185" i="13"/>
  <c r="H186" i="13" s="1"/>
  <c r="E162" i="13"/>
  <c r="G185" i="13"/>
  <c r="G186" i="13" s="1"/>
  <c r="F162" i="13"/>
  <c r="E186" i="21"/>
  <c r="G190" i="21"/>
  <c r="G198" i="21"/>
  <c r="G201" i="21" s="1"/>
  <c r="G173" i="21"/>
  <c r="E200" i="21"/>
  <c r="G179" i="21"/>
  <c r="E198" i="21"/>
  <c r="E201" i="21" s="1"/>
  <c r="F190" i="21"/>
  <c r="E179" i="21"/>
  <c r="H193" i="21"/>
  <c r="F162" i="21"/>
  <c r="G185" i="21"/>
  <c r="G186" i="21" s="1"/>
  <c r="E162" i="21"/>
  <c r="H185" i="21"/>
  <c r="G190" i="56"/>
  <c r="AA24" i="39" s="1"/>
  <c r="G198" i="56"/>
  <c r="G173" i="56"/>
  <c r="AA7" i="39" s="1"/>
  <c r="E200" i="56"/>
  <c r="AA34" i="38" s="1"/>
  <c r="G179" i="56"/>
  <c r="AA13" i="39" s="1"/>
  <c r="E198" i="56"/>
  <c r="E173" i="56"/>
  <c r="AA7" i="38" s="1"/>
  <c r="E190" i="56"/>
  <c r="AA24" i="38" s="1"/>
  <c r="E179" i="56"/>
  <c r="AA13" i="38" s="1"/>
  <c r="F162" i="56"/>
  <c r="G185" i="56"/>
  <c r="H185" i="56"/>
  <c r="AB19" i="39" s="1"/>
  <c r="E162" i="56"/>
  <c r="G179" i="58"/>
  <c r="E173" i="58"/>
  <c r="E198" i="58"/>
  <c r="E201" i="58" s="1"/>
  <c r="F198" i="58"/>
  <c r="G193" i="58"/>
  <c r="G200" i="58"/>
  <c r="G173" i="58"/>
  <c r="E190" i="58"/>
  <c r="H200" i="58"/>
  <c r="E186" i="58"/>
  <c r="E162" i="58"/>
  <c r="F162" i="58"/>
  <c r="G185" i="58"/>
  <c r="H185" i="58"/>
  <c r="G173" i="57"/>
  <c r="W7" i="39" s="1"/>
  <c r="E200" i="57"/>
  <c r="G198" i="57"/>
  <c r="W32" i="39" s="1"/>
  <c r="G179" i="57"/>
  <c r="W13" i="39" s="1"/>
  <c r="E198" i="57"/>
  <c r="H179" i="57"/>
  <c r="X13" i="39" s="1"/>
  <c r="F162" i="57"/>
  <c r="G185" i="57"/>
  <c r="H185" i="57"/>
  <c r="X19" i="39" s="1"/>
  <c r="E189" i="57"/>
  <c r="E190" i="57" s="1"/>
  <c r="F198" i="23" l="1"/>
  <c r="F201" i="23" s="1"/>
  <c r="G200" i="24"/>
  <c r="F173" i="46"/>
  <c r="F193" i="23"/>
  <c r="F193" i="19"/>
  <c r="N27" i="38" s="1"/>
  <c r="AI6" i="59" s="1"/>
  <c r="H198" i="44"/>
  <c r="H201" i="44" s="1"/>
  <c r="E200" i="24"/>
  <c r="H198" i="14"/>
  <c r="G198" i="17"/>
  <c r="G201" i="17" s="1"/>
  <c r="G193" i="14"/>
  <c r="G193" i="46"/>
  <c r="G193" i="29"/>
  <c r="E193" i="29"/>
  <c r="G193" i="21"/>
  <c r="E193" i="58"/>
  <c r="H201" i="18"/>
  <c r="H201" i="24"/>
  <c r="H173" i="47"/>
  <c r="H173" i="46"/>
  <c r="H193" i="14"/>
  <c r="F179" i="20"/>
  <c r="F198" i="18"/>
  <c r="F198" i="57"/>
  <c r="H179" i="24"/>
  <c r="H193" i="19"/>
  <c r="F179" i="13"/>
  <c r="F173" i="58"/>
  <c r="F193" i="14"/>
  <c r="H200" i="47"/>
  <c r="H179" i="23"/>
  <c r="F190" i="23"/>
  <c r="F193" i="45"/>
  <c r="F186" i="44"/>
  <c r="F190" i="13"/>
  <c r="F173" i="21"/>
  <c r="E186" i="24"/>
  <c r="E190" i="17"/>
  <c r="G200" i="57"/>
  <c r="W34" i="39" s="1"/>
  <c r="G186" i="17"/>
  <c r="E200" i="17"/>
  <c r="E186" i="17"/>
  <c r="G179" i="17"/>
  <c r="E200" i="58"/>
  <c r="E173" i="20"/>
  <c r="E203" i="20" s="1"/>
  <c r="E173" i="45"/>
  <c r="E193" i="17"/>
  <c r="E173" i="18"/>
  <c r="E173" i="24"/>
  <c r="E204" i="24" s="1"/>
  <c r="E173" i="19"/>
  <c r="E173" i="44"/>
  <c r="E193" i="13"/>
  <c r="E173" i="57"/>
  <c r="F198" i="14"/>
  <c r="H200" i="23"/>
  <c r="F173" i="35"/>
  <c r="H173" i="35"/>
  <c r="H203" i="35" s="1"/>
  <c r="F190" i="43"/>
  <c r="H190" i="24"/>
  <c r="AV6" i="59"/>
  <c r="F173" i="29"/>
  <c r="BD28" i="59"/>
  <c r="AV28" i="59"/>
  <c r="AL28" i="59"/>
  <c r="AT17" i="59"/>
  <c r="BD17" i="59"/>
  <c r="AQ17" i="59"/>
  <c r="AS6" i="59"/>
  <c r="H179" i="35"/>
  <c r="H179" i="29"/>
  <c r="H193" i="44"/>
  <c r="F200" i="13"/>
  <c r="AT28" i="59"/>
  <c r="H179" i="58"/>
  <c r="AM17" i="59"/>
  <c r="F190" i="57"/>
  <c r="F201" i="18"/>
  <c r="H179" i="14"/>
  <c r="F190" i="47"/>
  <c r="BA28" i="59"/>
  <c r="AS28" i="59"/>
  <c r="H173" i="18"/>
  <c r="H190" i="19"/>
  <c r="F201" i="14"/>
  <c r="AW28" i="59"/>
  <c r="BC28" i="59"/>
  <c r="AW17" i="59"/>
  <c r="H193" i="57"/>
  <c r="X27" i="39" s="1"/>
  <c r="X25" i="39"/>
  <c r="F186" i="56"/>
  <c r="AB20" i="38" s="1"/>
  <c r="F198" i="24"/>
  <c r="F201" i="24" s="1"/>
  <c r="H198" i="45"/>
  <c r="H201" i="45" s="1"/>
  <c r="F179" i="44"/>
  <c r="F193" i="17"/>
  <c r="G190" i="57"/>
  <c r="W24" i="39" s="1"/>
  <c r="W23" i="39"/>
  <c r="E201" i="10"/>
  <c r="AE35" i="38" s="1"/>
  <c r="AE32" i="38"/>
  <c r="E201" i="56"/>
  <c r="AA35" i="38" s="1"/>
  <c r="AA32" i="38"/>
  <c r="G201" i="56"/>
  <c r="AA35" i="39" s="1"/>
  <c r="AA32" i="39"/>
  <c r="E201" i="14"/>
  <c r="H198" i="56"/>
  <c r="AB30" i="39"/>
  <c r="F179" i="58"/>
  <c r="E179" i="13"/>
  <c r="AF7" i="39"/>
  <c r="H204" i="10"/>
  <c r="AF39" i="39" s="1"/>
  <c r="H203" i="10"/>
  <c r="H202" i="10"/>
  <c r="AF36" i="39" s="1"/>
  <c r="AF54" i="39" s="1"/>
  <c r="G186" i="56"/>
  <c r="AA20" i="39" s="1"/>
  <c r="AA19" i="39"/>
  <c r="H201" i="10"/>
  <c r="AF35" i="39" s="1"/>
  <c r="AF32" i="39"/>
  <c r="H200" i="19"/>
  <c r="F201" i="57"/>
  <c r="BA17" i="59"/>
  <c r="F201" i="10"/>
  <c r="AF35" i="38" s="1"/>
  <c r="AF32" i="38"/>
  <c r="F186" i="17"/>
  <c r="E173" i="17"/>
  <c r="E203" i="17" s="1"/>
  <c r="E200" i="23"/>
  <c r="E193" i="56"/>
  <c r="AA27" i="38" s="1"/>
  <c r="AI28" i="69" s="1"/>
  <c r="AA25" i="38"/>
  <c r="G193" i="57"/>
  <c r="W27" i="39" s="1"/>
  <c r="AJ17" i="69" s="1"/>
  <c r="W26" i="39"/>
  <c r="G201" i="10"/>
  <c r="AE35" i="39" s="1"/>
  <c r="AE32" i="39"/>
  <c r="AF7" i="38"/>
  <c r="F204" i="10"/>
  <c r="AF39" i="38" s="1"/>
  <c r="F203" i="10"/>
  <c r="AF37" i="38" s="1"/>
  <c r="F202" i="10"/>
  <c r="AF36" i="38" s="1"/>
  <c r="AF54" i="38" s="1"/>
  <c r="G186" i="58"/>
  <c r="H198" i="19"/>
  <c r="H201" i="19" s="1"/>
  <c r="H179" i="46"/>
  <c r="F173" i="23"/>
  <c r="H173" i="23"/>
  <c r="F193" i="35"/>
  <c r="F179" i="35"/>
  <c r="H193" i="45"/>
  <c r="H203" i="45" s="1"/>
  <c r="H193" i="29"/>
  <c r="F179" i="29"/>
  <c r="F186" i="43"/>
  <c r="F186" i="13"/>
  <c r="AE7" i="38"/>
  <c r="E203" i="10"/>
  <c r="AE37" i="38" s="1"/>
  <c r="E202" i="10"/>
  <c r="AE36" i="38" s="1"/>
  <c r="AE52" i="38" s="1"/>
  <c r="E204" i="10"/>
  <c r="AE39" i="38" s="1"/>
  <c r="G186" i="57"/>
  <c r="W20" i="39" s="1"/>
  <c r="W19" i="39"/>
  <c r="H190" i="56"/>
  <c r="AB24" i="39" s="1"/>
  <c r="H179" i="56"/>
  <c r="AB13" i="39" s="1"/>
  <c r="H186" i="45"/>
  <c r="H190" i="17"/>
  <c r="F193" i="20"/>
  <c r="F190" i="24"/>
  <c r="H193" i="56"/>
  <c r="AB27" i="39" s="1"/>
  <c r="AB26" i="39"/>
  <c r="H190" i="58"/>
  <c r="E173" i="21"/>
  <c r="AE7" i="39"/>
  <c r="G202" i="10"/>
  <c r="AE36" i="39" s="1"/>
  <c r="G204" i="10"/>
  <c r="AE39" i="39" s="1"/>
  <c r="G203" i="10"/>
  <c r="H186" i="19"/>
  <c r="E186" i="56"/>
  <c r="AA20" i="38" s="1"/>
  <c r="H186" i="46"/>
  <c r="E179" i="47"/>
  <c r="E202" i="47" s="1"/>
  <c r="E186" i="57"/>
  <c r="G201" i="57"/>
  <c r="W35" i="39" s="1"/>
  <c r="E179" i="57"/>
  <c r="E193" i="57"/>
  <c r="F200" i="57"/>
  <c r="H198" i="57"/>
  <c r="G201" i="58"/>
  <c r="E200" i="43"/>
  <c r="E201" i="44"/>
  <c r="E179" i="45"/>
  <c r="E202" i="45" s="1"/>
  <c r="G201" i="23"/>
  <c r="E173" i="14"/>
  <c r="G173" i="17"/>
  <c r="G193" i="17"/>
  <c r="G190" i="17"/>
  <c r="H193" i="17"/>
  <c r="G200" i="17"/>
  <c r="E179" i="17"/>
  <c r="F179" i="17"/>
  <c r="H186" i="21"/>
  <c r="H190" i="14"/>
  <c r="H190" i="44"/>
  <c r="H173" i="44"/>
  <c r="H203" i="44" s="1"/>
  <c r="F200" i="44"/>
  <c r="H193" i="43"/>
  <c r="H201" i="43"/>
  <c r="H193" i="24"/>
  <c r="H201" i="14"/>
  <c r="H179" i="20"/>
  <c r="H190" i="43"/>
  <c r="H200" i="56"/>
  <c r="AB34" i="39" s="1"/>
  <c r="H173" i="58"/>
  <c r="F186" i="24"/>
  <c r="F200" i="35"/>
  <c r="H186" i="44"/>
  <c r="F200" i="20"/>
  <c r="H200" i="21"/>
  <c r="H186" i="14"/>
  <c r="F179" i="24"/>
  <c r="F173" i="20"/>
  <c r="H173" i="24"/>
  <c r="H193" i="18"/>
  <c r="H203" i="18" s="1"/>
  <c r="F173" i="17"/>
  <c r="F203" i="17" s="1"/>
  <c r="H190" i="20"/>
  <c r="F186" i="23"/>
  <c r="H193" i="23"/>
  <c r="H203" i="23" s="1"/>
  <c r="F179" i="23"/>
  <c r="F193" i="29"/>
  <c r="F203" i="29" s="1"/>
  <c r="F190" i="19"/>
  <c r="N24" i="38" s="1"/>
  <c r="N21" i="38"/>
  <c r="H179" i="17"/>
  <c r="F173" i="24"/>
  <c r="F186" i="19"/>
  <c r="N20" i="38" s="1"/>
  <c r="N17" i="38"/>
  <c r="H198" i="35"/>
  <c r="H201" i="35" s="1"/>
  <c r="H190" i="35"/>
  <c r="H173" i="56"/>
  <c r="H173" i="17"/>
  <c r="F186" i="20"/>
  <c r="H200" i="24"/>
  <c r="F179" i="19"/>
  <c r="N13" i="38" s="1"/>
  <c r="N12" i="38"/>
  <c r="F190" i="14"/>
  <c r="H190" i="45"/>
  <c r="F173" i="45"/>
  <c r="F198" i="45"/>
  <c r="F201" i="45" s="1"/>
  <c r="F179" i="45"/>
  <c r="F193" i="44"/>
  <c r="F193" i="13"/>
  <c r="F203" i="13" s="1"/>
  <c r="H173" i="21"/>
  <c r="F186" i="21"/>
  <c r="H179" i="21"/>
  <c r="F179" i="56"/>
  <c r="AB13" i="38" s="1"/>
  <c r="H198" i="58"/>
  <c r="H201" i="58" s="1"/>
  <c r="F200" i="58"/>
  <c r="F173" i="14"/>
  <c r="H200" i="46"/>
  <c r="H201" i="23"/>
  <c r="H200" i="29"/>
  <c r="F173" i="44"/>
  <c r="F202" i="44" s="1"/>
  <c r="F198" i="43"/>
  <c r="F201" i="43" s="1"/>
  <c r="H190" i="57"/>
  <c r="X24" i="39" s="1"/>
  <c r="F186" i="57"/>
  <c r="F179" i="14"/>
  <c r="F186" i="14"/>
  <c r="F179" i="47"/>
  <c r="F186" i="47"/>
  <c r="H190" i="23"/>
  <c r="F200" i="45"/>
  <c r="H193" i="58"/>
  <c r="F193" i="57"/>
  <c r="F179" i="57"/>
  <c r="H198" i="21"/>
  <c r="H201" i="21" s="1"/>
  <c r="F179" i="21"/>
  <c r="F190" i="56"/>
  <c r="AB24" i="38" s="1"/>
  <c r="H186" i="57"/>
  <c r="X20" i="39" s="1"/>
  <c r="H173" i="57"/>
  <c r="F173" i="57"/>
  <c r="H200" i="57"/>
  <c r="X34" i="39" s="1"/>
  <c r="F190" i="58"/>
  <c r="F201" i="58"/>
  <c r="F193" i="58"/>
  <c r="H186" i="56"/>
  <c r="AB20" i="39" s="1"/>
  <c r="F173" i="56"/>
  <c r="AB7" i="38" s="1"/>
  <c r="F198" i="56"/>
  <c r="F200" i="56"/>
  <c r="AB34" i="38" s="1"/>
  <c r="F193" i="56"/>
  <c r="AB27" i="38" s="1"/>
  <c r="F200" i="21"/>
  <c r="H190" i="21"/>
  <c r="F193" i="21"/>
  <c r="H201" i="13"/>
  <c r="F198" i="13"/>
  <c r="F201" i="13" s="1"/>
  <c r="F173" i="43"/>
  <c r="H200" i="43"/>
  <c r="F179" i="43"/>
  <c r="F200" i="43"/>
  <c r="F193" i="43"/>
  <c r="H200" i="44"/>
  <c r="F190" i="44"/>
  <c r="F200" i="29"/>
  <c r="H186" i="29"/>
  <c r="H200" i="45"/>
  <c r="H200" i="35"/>
  <c r="H186" i="35"/>
  <c r="F186" i="35"/>
  <c r="H186" i="23"/>
  <c r="F200" i="23"/>
  <c r="F200" i="46"/>
  <c r="H193" i="46"/>
  <c r="H204" i="46" s="1"/>
  <c r="F190" i="46"/>
  <c r="F204" i="46" s="1"/>
  <c r="F201" i="46"/>
  <c r="F173" i="47"/>
  <c r="F198" i="47"/>
  <c r="F201" i="47" s="1"/>
  <c r="H190" i="47"/>
  <c r="H204" i="47" s="1"/>
  <c r="H186" i="47"/>
  <c r="F200" i="47"/>
  <c r="F193" i="47"/>
  <c r="H173" i="14"/>
  <c r="H202" i="14" s="1"/>
  <c r="F200" i="14"/>
  <c r="F201" i="19"/>
  <c r="N35" i="38" s="1"/>
  <c r="F200" i="19"/>
  <c r="N34" i="38" s="1"/>
  <c r="H173" i="19"/>
  <c r="F173" i="19"/>
  <c r="N7" i="38" s="1"/>
  <c r="H179" i="19"/>
  <c r="H186" i="24"/>
  <c r="F200" i="24"/>
  <c r="F193" i="24"/>
  <c r="F190" i="18"/>
  <c r="F179" i="18"/>
  <c r="F173" i="18"/>
  <c r="H186" i="18"/>
  <c r="H190" i="18"/>
  <c r="F186" i="18"/>
  <c r="F200" i="18"/>
  <c r="F193" i="18"/>
  <c r="H200" i="18"/>
  <c r="H201" i="20"/>
  <c r="H173" i="20"/>
  <c r="H202" i="20" s="1"/>
  <c r="H186" i="20"/>
  <c r="H200" i="20"/>
  <c r="H200" i="17"/>
  <c r="H186" i="17"/>
  <c r="G203" i="17"/>
  <c r="E202" i="20"/>
  <c r="G204" i="20"/>
  <c r="G203" i="20"/>
  <c r="G202" i="20"/>
  <c r="E201" i="20"/>
  <c r="G204" i="18"/>
  <c r="G203" i="18"/>
  <c r="G202" i="18"/>
  <c r="E201" i="18"/>
  <c r="E203" i="18"/>
  <c r="E202" i="18"/>
  <c r="E204" i="18"/>
  <c r="G204" i="24"/>
  <c r="G203" i="24"/>
  <c r="G202" i="24"/>
  <c r="E202" i="24"/>
  <c r="E201" i="24"/>
  <c r="E203" i="19"/>
  <c r="E204" i="19"/>
  <c r="E202" i="19"/>
  <c r="G204" i="19"/>
  <c r="G203" i="19"/>
  <c r="G202" i="19"/>
  <c r="E201" i="19"/>
  <c r="E203" i="14"/>
  <c r="E202" i="14"/>
  <c r="E204" i="14"/>
  <c r="H203" i="14"/>
  <c r="G204" i="14"/>
  <c r="G203" i="14"/>
  <c r="G202" i="14"/>
  <c r="H200" i="14"/>
  <c r="E186" i="14"/>
  <c r="H203" i="47"/>
  <c r="H202" i="47"/>
  <c r="E203" i="47"/>
  <c r="G204" i="47"/>
  <c r="G203" i="47"/>
  <c r="G202" i="47"/>
  <c r="E201" i="47"/>
  <c r="E203" i="46"/>
  <c r="E202" i="46"/>
  <c r="E204" i="46"/>
  <c r="F203" i="46"/>
  <c r="F202" i="46"/>
  <c r="G204" i="46"/>
  <c r="G203" i="46"/>
  <c r="G202" i="46"/>
  <c r="E201" i="46"/>
  <c r="F203" i="23"/>
  <c r="E203" i="23"/>
  <c r="E202" i="23"/>
  <c r="E204" i="23"/>
  <c r="G204" i="23"/>
  <c r="G203" i="23"/>
  <c r="G202" i="23"/>
  <c r="E203" i="35"/>
  <c r="E202" i="35"/>
  <c r="E204" i="35"/>
  <c r="F203" i="35"/>
  <c r="G204" i="35"/>
  <c r="G203" i="35"/>
  <c r="G202" i="35"/>
  <c r="E201" i="45"/>
  <c r="E203" i="45"/>
  <c r="H202" i="45"/>
  <c r="F203" i="45"/>
  <c r="F202" i="45"/>
  <c r="G204" i="45"/>
  <c r="G203" i="45"/>
  <c r="G202" i="45"/>
  <c r="H204" i="29"/>
  <c r="H203" i="29"/>
  <c r="H202" i="29"/>
  <c r="G204" i="29"/>
  <c r="G203" i="29"/>
  <c r="G202" i="29"/>
  <c r="E203" i="29"/>
  <c r="E202" i="29"/>
  <c r="E204" i="29"/>
  <c r="E203" i="44"/>
  <c r="E202" i="44"/>
  <c r="E204" i="44"/>
  <c r="H204" i="44"/>
  <c r="G204" i="44"/>
  <c r="G203" i="44"/>
  <c r="G202" i="44"/>
  <c r="H204" i="43"/>
  <c r="H202" i="43"/>
  <c r="H203" i="43"/>
  <c r="G204" i="43"/>
  <c r="G203" i="43"/>
  <c r="G202" i="43"/>
  <c r="E203" i="43"/>
  <c r="E202" i="43"/>
  <c r="E204" i="43"/>
  <c r="G204" i="13"/>
  <c r="G202" i="13"/>
  <c r="G203" i="13"/>
  <c r="H204" i="13"/>
  <c r="H203" i="13"/>
  <c r="H202" i="13"/>
  <c r="E203" i="13"/>
  <c r="E202" i="13"/>
  <c r="E204" i="13"/>
  <c r="E203" i="21"/>
  <c r="E202" i="21"/>
  <c r="E204" i="21"/>
  <c r="G204" i="21"/>
  <c r="G203" i="21"/>
  <c r="G202" i="21"/>
  <c r="H203" i="21"/>
  <c r="G204" i="56"/>
  <c r="AA39" i="39" s="1"/>
  <c r="G203" i="56"/>
  <c r="G202" i="56"/>
  <c r="AA36" i="39" s="1"/>
  <c r="AA37" i="39" s="1"/>
  <c r="E203" i="56"/>
  <c r="AA37" i="38" s="1"/>
  <c r="E202" i="56"/>
  <c r="AA36" i="38" s="1"/>
  <c r="E204" i="56"/>
  <c r="AA39" i="38" s="1"/>
  <c r="H202" i="56"/>
  <c r="AB36" i="39" s="1"/>
  <c r="AB37" i="39" s="1"/>
  <c r="G204" i="58"/>
  <c r="G202" i="58"/>
  <c r="G203" i="58"/>
  <c r="H186" i="58"/>
  <c r="F203" i="58"/>
  <c r="F202" i="58"/>
  <c r="E203" i="58"/>
  <c r="E202" i="58"/>
  <c r="E204" i="58"/>
  <c r="G202" i="57"/>
  <c r="W36" i="39" s="1"/>
  <c r="W49" i="39" s="1"/>
  <c r="E201" i="57"/>
  <c r="H202" i="21" l="1"/>
  <c r="AE53" i="38"/>
  <c r="AF53" i="39"/>
  <c r="H202" i="58"/>
  <c r="G203" i="57"/>
  <c r="H202" i="35"/>
  <c r="F203" i="19"/>
  <c r="N37" i="38" s="1"/>
  <c r="E203" i="24"/>
  <c r="H203" i="19"/>
  <c r="G204" i="57"/>
  <c r="W39" i="39" s="1"/>
  <c r="E204" i="20"/>
  <c r="F202" i="43"/>
  <c r="F202" i="23"/>
  <c r="G202" i="17"/>
  <c r="E202" i="57"/>
  <c r="F202" i="35"/>
  <c r="AE54" i="38"/>
  <c r="AE49" i="38"/>
  <c r="F203" i="57"/>
  <c r="H204" i="14"/>
  <c r="H202" i="44"/>
  <c r="H202" i="23"/>
  <c r="H204" i="23"/>
  <c r="F203" i="20"/>
  <c r="AZ6" i="59"/>
  <c r="F204" i="24"/>
  <c r="H202" i="19"/>
  <c r="AF49" i="39"/>
  <c r="AM28" i="59"/>
  <c r="AI28" i="59"/>
  <c r="AJ28" i="59"/>
  <c r="H204" i="58"/>
  <c r="H201" i="57"/>
  <c r="X35" i="39" s="1"/>
  <c r="X32" i="39"/>
  <c r="AE37" i="39"/>
  <c r="AE52" i="39"/>
  <c r="AE51" i="39"/>
  <c r="G204" i="17"/>
  <c r="H204" i="18"/>
  <c r="H204" i="19"/>
  <c r="F201" i="56"/>
  <c r="AB35" i="38" s="1"/>
  <c r="AB32" i="38"/>
  <c r="H202" i="57"/>
  <c r="X36" i="39" s="1"/>
  <c r="X53" i="39" s="1"/>
  <c r="X7" i="39"/>
  <c r="H204" i="56"/>
  <c r="AB39" i="39" s="1"/>
  <c r="AB7" i="39"/>
  <c r="AE49" i="39"/>
  <c r="AF52" i="38"/>
  <c r="H204" i="45"/>
  <c r="H204" i="35"/>
  <c r="H204" i="24"/>
  <c r="E204" i="17"/>
  <c r="W50" i="39"/>
  <c r="W37" i="39"/>
  <c r="W51" i="39"/>
  <c r="AF50" i="38"/>
  <c r="AF51" i="38"/>
  <c r="W53" i="39"/>
  <c r="E204" i="47"/>
  <c r="F204" i="43"/>
  <c r="AE54" i="39"/>
  <c r="AE50" i="39"/>
  <c r="AF37" i="39"/>
  <c r="AF51" i="39"/>
  <c r="AF50" i="39"/>
  <c r="AF52" i="39"/>
  <c r="AE53" i="39"/>
  <c r="F204" i="35"/>
  <c r="F203" i="44"/>
  <c r="W52" i="39"/>
  <c r="AE51" i="38"/>
  <c r="AE50" i="38"/>
  <c r="AF49" i="38"/>
  <c r="H202" i="18"/>
  <c r="H204" i="20"/>
  <c r="F202" i="17"/>
  <c r="AF53" i="38"/>
  <c r="H201" i="56"/>
  <c r="AB35" i="39" s="1"/>
  <c r="AB32" i="39"/>
  <c r="W54" i="39"/>
  <c r="AJ17" i="59"/>
  <c r="E204" i="57"/>
  <c r="E203" i="57"/>
  <c r="H203" i="57"/>
  <c r="E204" i="45"/>
  <c r="H204" i="17"/>
  <c r="H202" i="17"/>
  <c r="E202" i="17"/>
  <c r="H203" i="17"/>
  <c r="H204" i="57"/>
  <c r="X39" i="39" s="1"/>
  <c r="F204" i="21"/>
  <c r="H203" i="58"/>
  <c r="F204" i="57"/>
  <c r="F202" i="14"/>
  <c r="H202" i="24"/>
  <c r="F204" i="58"/>
  <c r="F204" i="45"/>
  <c r="F204" i="19"/>
  <c r="N39" i="38" s="1"/>
  <c r="H203" i="24"/>
  <c r="F203" i="47"/>
  <c r="F204" i="29"/>
  <c r="F202" i="19"/>
  <c r="N36" i="38" s="1"/>
  <c r="F203" i="43"/>
  <c r="F202" i="29"/>
  <c r="H204" i="21"/>
  <c r="F202" i="13"/>
  <c r="F202" i="57"/>
  <c r="F202" i="21"/>
  <c r="H202" i="46"/>
  <c r="F203" i="14"/>
  <c r="F204" i="20"/>
  <c r="F203" i="21"/>
  <c r="H203" i="46"/>
  <c r="F202" i="20"/>
  <c r="H203" i="56"/>
  <c r="F204" i="13"/>
  <c r="F204" i="23"/>
  <c r="F204" i="17"/>
  <c r="F203" i="24"/>
  <c r="F204" i="44"/>
  <c r="F204" i="14"/>
  <c r="H203" i="20"/>
  <c r="F203" i="18"/>
  <c r="F202" i="56"/>
  <c r="AB36" i="38" s="1"/>
  <c r="F203" i="56"/>
  <c r="AB37" i="38" s="1"/>
  <c r="F204" i="56"/>
  <c r="AB39" i="38" s="1"/>
  <c r="F204" i="47"/>
  <c r="F202" i="47"/>
  <c r="F202" i="24"/>
  <c r="F204" i="18"/>
  <c r="F202" i="18"/>
  <c r="D197" i="58"/>
  <c r="Z31" i="37" s="1"/>
  <c r="C197" i="58"/>
  <c r="Y31" i="37" s="1"/>
  <c r="D196" i="58"/>
  <c r="Z30" i="37" s="1"/>
  <c r="C196" i="58"/>
  <c r="Y30" i="37" s="1"/>
  <c r="AK18" i="69" s="1"/>
  <c r="D195" i="58"/>
  <c r="C195" i="58"/>
  <c r="Y29" i="37" s="1"/>
  <c r="D194" i="58"/>
  <c r="Z28" i="37" s="1"/>
  <c r="C194" i="58"/>
  <c r="Y28" i="37" s="1"/>
  <c r="D192" i="58"/>
  <c r="Z26" i="37" s="1"/>
  <c r="C192" i="58"/>
  <c r="Y26" i="37" s="1"/>
  <c r="D191" i="58"/>
  <c r="C191" i="58"/>
  <c r="D189" i="58"/>
  <c r="Z23" i="37" s="1"/>
  <c r="C189" i="58"/>
  <c r="Y23" i="37" s="1"/>
  <c r="D188" i="58"/>
  <c r="Z22" i="37" s="1"/>
  <c r="C188" i="58"/>
  <c r="Y22" i="37" s="1"/>
  <c r="D187" i="58"/>
  <c r="Z21" i="37" s="1"/>
  <c r="C187" i="58"/>
  <c r="D185" i="58"/>
  <c r="Z19" i="37" s="1"/>
  <c r="H18" i="59" s="1"/>
  <c r="C185" i="58"/>
  <c r="Y19" i="37" s="1"/>
  <c r="H18" i="69" s="1"/>
  <c r="D184" i="58"/>
  <c r="Z18" i="37" s="1"/>
  <c r="C184" i="58"/>
  <c r="Y18" i="37" s="1"/>
  <c r="BB18" i="69" s="1"/>
  <c r="D183" i="58"/>
  <c r="Z17" i="37" s="1"/>
  <c r="C183" i="58"/>
  <c r="Y17" i="37" s="1"/>
  <c r="AY18" i="69" s="1"/>
  <c r="D182" i="58"/>
  <c r="Z16" i="37" s="1"/>
  <c r="C182" i="58"/>
  <c r="Y16" i="37" s="1"/>
  <c r="D181" i="58"/>
  <c r="Z15" i="37" s="1"/>
  <c r="C181" i="58"/>
  <c r="Y15" i="37" s="1"/>
  <c r="D180" i="58"/>
  <c r="Z14" i="37" s="1"/>
  <c r="C180" i="58"/>
  <c r="Y14" i="37" s="1"/>
  <c r="D178" i="58"/>
  <c r="Z12" i="37" s="1"/>
  <c r="C178" i="58"/>
  <c r="Y12" i="37" s="1"/>
  <c r="D177" i="58"/>
  <c r="Z11" i="37" s="1"/>
  <c r="C177" i="58"/>
  <c r="Y11" i="37" s="1"/>
  <c r="D176" i="58"/>
  <c r="Z10" i="37" s="1"/>
  <c r="C176" i="58"/>
  <c r="Y10" i="37" s="1"/>
  <c r="AU18" i="69" s="1"/>
  <c r="D175" i="58"/>
  <c r="Z9" i="37" s="1"/>
  <c r="C175" i="58"/>
  <c r="Y9" i="37" s="1"/>
  <c r="AR18" i="69" s="1"/>
  <c r="D174" i="58"/>
  <c r="Z8" i="37" s="1"/>
  <c r="C174" i="58"/>
  <c r="Y8" i="37" s="1"/>
  <c r="AO18" i="69" s="1"/>
  <c r="D172" i="58"/>
  <c r="Z6" i="37" s="1"/>
  <c r="W18" i="54" s="1"/>
  <c r="C172" i="58"/>
  <c r="Y6" i="37" s="1"/>
  <c r="W18" i="70" s="1"/>
  <c r="D171" i="58"/>
  <c r="C171" i="58"/>
  <c r="D170" i="58"/>
  <c r="Z5" i="37" s="1"/>
  <c r="R18" i="54" s="1"/>
  <c r="C170" i="58"/>
  <c r="Y5" i="37" s="1"/>
  <c r="R18" i="70" s="1"/>
  <c r="D169" i="58"/>
  <c r="C169" i="58"/>
  <c r="D168" i="58"/>
  <c r="Z4" i="37" s="1"/>
  <c r="M18" i="54" s="1"/>
  <c r="C168" i="58"/>
  <c r="Y4" i="37" s="1"/>
  <c r="M18" i="70" s="1"/>
  <c r="D167" i="58"/>
  <c r="Z3" i="37" s="1"/>
  <c r="H18" i="54" s="1"/>
  <c r="C167" i="58"/>
  <c r="Y3" i="37" s="1"/>
  <c r="H18" i="70" s="1"/>
  <c r="D166" i="58"/>
  <c r="C166" i="58"/>
  <c r="D162" i="58"/>
  <c r="C162" i="58"/>
  <c r="Z15" i="39"/>
  <c r="Y15" i="39"/>
  <c r="Z15" i="38"/>
  <c r="Y15" i="38"/>
  <c r="Z26" i="39"/>
  <c r="Y26" i="39"/>
  <c r="Z26" i="38"/>
  <c r="Y26" i="38"/>
  <c r="Z17" i="39"/>
  <c r="Y17" i="39"/>
  <c r="BA18" i="69" s="1"/>
  <c r="Z17" i="38"/>
  <c r="Y17" i="38"/>
  <c r="AZ18" i="69" s="1"/>
  <c r="Z18" i="39"/>
  <c r="Y18" i="39"/>
  <c r="BD18" i="69" s="1"/>
  <c r="Z18" i="38"/>
  <c r="Y18" i="38"/>
  <c r="BC18" i="69" s="1"/>
  <c r="Z22" i="39"/>
  <c r="Y22" i="39"/>
  <c r="Z22" i="38"/>
  <c r="Y22" i="38"/>
  <c r="Z8" i="39"/>
  <c r="Y8" i="39"/>
  <c r="AQ18" i="69" s="1"/>
  <c r="Z8" i="38"/>
  <c r="Y8" i="38"/>
  <c r="AP18" i="69" s="1"/>
  <c r="Z16" i="39"/>
  <c r="Y16" i="39"/>
  <c r="Z16" i="38"/>
  <c r="Y16" i="38"/>
  <c r="Z14" i="39"/>
  <c r="Y14" i="39"/>
  <c r="Z14" i="38"/>
  <c r="Y14" i="38"/>
  <c r="Z5" i="39"/>
  <c r="Y5" i="39"/>
  <c r="Z5" i="38"/>
  <c r="Y5" i="38"/>
  <c r="Z11" i="39"/>
  <c r="Y11" i="39"/>
  <c r="Z11" i="38"/>
  <c r="Y11" i="38"/>
  <c r="Z10" i="39"/>
  <c r="Y10" i="39"/>
  <c r="AW18" i="69" s="1"/>
  <c r="Z10" i="38"/>
  <c r="Y10" i="38"/>
  <c r="AV18" i="69" s="1"/>
  <c r="Z9" i="39"/>
  <c r="Y9" i="39"/>
  <c r="AT18" i="69" s="1"/>
  <c r="Z9" i="38"/>
  <c r="Y9" i="38"/>
  <c r="AS18" i="69" s="1"/>
  <c r="Z29" i="39"/>
  <c r="Y29" i="39"/>
  <c r="Z29" i="38"/>
  <c r="Y29" i="38"/>
  <c r="Z31" i="39"/>
  <c r="Y31" i="39"/>
  <c r="Z31" i="38"/>
  <c r="Y31" i="38"/>
  <c r="Z6" i="39"/>
  <c r="Y6" i="39"/>
  <c r="Z6" i="38"/>
  <c r="Y6" i="38"/>
  <c r="Z4" i="39"/>
  <c r="Y4" i="39"/>
  <c r="Z4" i="38"/>
  <c r="Y4" i="38"/>
  <c r="Z21" i="39"/>
  <c r="Y21" i="39"/>
  <c r="Z21" i="38"/>
  <c r="Y21" i="38"/>
  <c r="Z28" i="38"/>
  <c r="Z30" i="39"/>
  <c r="Y30" i="39"/>
  <c r="AM18" i="69" s="1"/>
  <c r="Z30" i="38"/>
  <c r="Y30" i="38"/>
  <c r="AL18" i="69" s="1"/>
  <c r="Z12" i="39"/>
  <c r="Y12" i="39"/>
  <c r="Z12" i="38"/>
  <c r="Y12" i="38"/>
  <c r="Z23" i="39"/>
  <c r="Y23" i="39"/>
  <c r="Z23" i="38"/>
  <c r="Y23" i="38"/>
  <c r="Z3" i="39"/>
  <c r="Y3" i="39"/>
  <c r="Z3" i="38"/>
  <c r="Y3" i="38"/>
  <c r="Z19" i="39"/>
  <c r="Y19" i="39"/>
  <c r="D197" i="57"/>
  <c r="X31" i="37" s="1"/>
  <c r="C197" i="57"/>
  <c r="W31" i="37" s="1"/>
  <c r="D196" i="57"/>
  <c r="C196" i="57"/>
  <c r="W30" i="37" s="1"/>
  <c r="AK17" i="69" s="1"/>
  <c r="D195" i="57"/>
  <c r="X29" i="37" s="1"/>
  <c r="C195" i="57"/>
  <c r="W29" i="37" s="1"/>
  <c r="D194" i="57"/>
  <c r="X28" i="37" s="1"/>
  <c r="C194" i="57"/>
  <c r="W28" i="37" s="1"/>
  <c r="D192" i="57"/>
  <c r="X26" i="37" s="1"/>
  <c r="C192" i="57"/>
  <c r="W26" i="37" s="1"/>
  <c r="D191" i="57"/>
  <c r="X25" i="37" s="1"/>
  <c r="C191" i="57"/>
  <c r="W25" i="37" s="1"/>
  <c r="D189" i="57"/>
  <c r="X23" i="37" s="1"/>
  <c r="C189" i="57"/>
  <c r="W23" i="37" s="1"/>
  <c r="D188" i="57"/>
  <c r="X22" i="37" s="1"/>
  <c r="C188" i="57"/>
  <c r="W22" i="37" s="1"/>
  <c r="D187" i="57"/>
  <c r="X21" i="37" s="1"/>
  <c r="C187" i="57"/>
  <c r="W21" i="37" s="1"/>
  <c r="D185" i="57"/>
  <c r="X19" i="37" s="1"/>
  <c r="H17" i="59" s="1"/>
  <c r="C185" i="57"/>
  <c r="W19" i="37" s="1"/>
  <c r="H17" i="69" s="1"/>
  <c r="D184" i="57"/>
  <c r="C184" i="57"/>
  <c r="W18" i="37" s="1"/>
  <c r="BB17" i="69" s="1"/>
  <c r="D183" i="57"/>
  <c r="X17" i="37" s="1"/>
  <c r="C183" i="57"/>
  <c r="W17" i="37" s="1"/>
  <c r="AY17" i="69" s="1"/>
  <c r="D182" i="57"/>
  <c r="X16" i="37" s="1"/>
  <c r="C182" i="57"/>
  <c r="W16" i="37" s="1"/>
  <c r="D181" i="57"/>
  <c r="X15" i="37" s="1"/>
  <c r="C181" i="57"/>
  <c r="W15" i="37" s="1"/>
  <c r="D180" i="57"/>
  <c r="X14" i="37" s="1"/>
  <c r="C180" i="57"/>
  <c r="W14" i="37" s="1"/>
  <c r="D178" i="57"/>
  <c r="X12" i="37" s="1"/>
  <c r="C178" i="57"/>
  <c r="W12" i="37" s="1"/>
  <c r="D177" i="57"/>
  <c r="X11" i="37" s="1"/>
  <c r="C177" i="57"/>
  <c r="W11" i="37" s="1"/>
  <c r="D176" i="57"/>
  <c r="C176" i="57"/>
  <c r="W10" i="37" s="1"/>
  <c r="AU17" i="69" s="1"/>
  <c r="D175" i="57"/>
  <c r="C175" i="57"/>
  <c r="W9" i="37" s="1"/>
  <c r="AR17" i="69" s="1"/>
  <c r="W17" i="69" s="1"/>
  <c r="D174" i="57"/>
  <c r="C174" i="57"/>
  <c r="W8" i="37" s="1"/>
  <c r="AO17" i="69" s="1"/>
  <c r="D172" i="57"/>
  <c r="C172" i="57"/>
  <c r="W6" i="37" s="1"/>
  <c r="W17" i="70" s="1"/>
  <c r="D171" i="57"/>
  <c r="C171" i="57"/>
  <c r="D170" i="57"/>
  <c r="C170" i="57"/>
  <c r="W5" i="37" s="1"/>
  <c r="R17" i="70" s="1"/>
  <c r="D169" i="57"/>
  <c r="C169" i="57"/>
  <c r="D168" i="57"/>
  <c r="C168" i="57"/>
  <c r="W4" i="37" s="1"/>
  <c r="M17" i="70" s="1"/>
  <c r="D167" i="57"/>
  <c r="C167" i="57"/>
  <c r="W3" i="37" s="1"/>
  <c r="H17" i="70" s="1"/>
  <c r="D166" i="57"/>
  <c r="C166" i="57"/>
  <c r="D162" i="57"/>
  <c r="C162" i="57"/>
  <c r="X15" i="38"/>
  <c r="W15" i="38"/>
  <c r="X26" i="38"/>
  <c r="W26" i="38"/>
  <c r="X17" i="38"/>
  <c r="W17" i="38"/>
  <c r="AZ17" i="69" s="1"/>
  <c r="X18" i="38"/>
  <c r="W18" i="38"/>
  <c r="BC17" i="69" s="1"/>
  <c r="X22" i="38"/>
  <c r="W22" i="38"/>
  <c r="X8" i="38"/>
  <c r="W8" i="38"/>
  <c r="AP17" i="69" s="1"/>
  <c r="X16" i="38"/>
  <c r="W16" i="38"/>
  <c r="X14" i="38"/>
  <c r="W14" i="38"/>
  <c r="X5" i="38"/>
  <c r="W5" i="38"/>
  <c r="X11" i="38"/>
  <c r="W11" i="38"/>
  <c r="X10" i="38"/>
  <c r="W10" i="38"/>
  <c r="AV17" i="69" s="1"/>
  <c r="X9" i="38"/>
  <c r="W9" i="38"/>
  <c r="AS17" i="69" s="1"/>
  <c r="X29" i="38"/>
  <c r="W29" i="38"/>
  <c r="X31" i="38"/>
  <c r="W31" i="38"/>
  <c r="X6" i="38"/>
  <c r="W6" i="38"/>
  <c r="X4" i="38"/>
  <c r="W4" i="38"/>
  <c r="X21" i="38"/>
  <c r="W21" i="38"/>
  <c r="X28" i="38"/>
  <c r="X30" i="38"/>
  <c r="W30" i="38"/>
  <c r="AL17" i="69" s="1"/>
  <c r="X12" i="38"/>
  <c r="W12" i="38"/>
  <c r="X23" i="38"/>
  <c r="W23" i="38"/>
  <c r="X3" i="38"/>
  <c r="W3" i="38"/>
  <c r="W18" i="69" l="1"/>
  <c r="M18" i="69"/>
  <c r="M17" i="69"/>
  <c r="AE55" i="38"/>
  <c r="W55" i="39"/>
  <c r="AF55" i="39"/>
  <c r="AL18" i="59"/>
  <c r="AM18" i="59"/>
  <c r="BC18" i="59"/>
  <c r="BD18" i="59"/>
  <c r="AZ18" i="59"/>
  <c r="BA18" i="59"/>
  <c r="AS17" i="59"/>
  <c r="AV17" i="59"/>
  <c r="AP17" i="59"/>
  <c r="AL17" i="59"/>
  <c r="BC17" i="59"/>
  <c r="AZ17" i="59"/>
  <c r="AP18" i="59"/>
  <c r="AQ18" i="59"/>
  <c r="AY18" i="59"/>
  <c r="BB18" i="59"/>
  <c r="AK18" i="59"/>
  <c r="AY17" i="59"/>
  <c r="AS18" i="59"/>
  <c r="AT18" i="59"/>
  <c r="AV18" i="59"/>
  <c r="AW18" i="59"/>
  <c r="AO18" i="59"/>
  <c r="AR18" i="59"/>
  <c r="AU18" i="59"/>
  <c r="AF55" i="38"/>
  <c r="X49" i="39"/>
  <c r="X37" i="39"/>
  <c r="X52" i="39"/>
  <c r="X50" i="39"/>
  <c r="X51" i="39"/>
  <c r="X54" i="39"/>
  <c r="AE55" i="39"/>
  <c r="X3" i="37"/>
  <c r="H17" i="54" s="1"/>
  <c r="X9" i="37"/>
  <c r="X18" i="37"/>
  <c r="X4" i="37"/>
  <c r="M17" i="54" s="1"/>
  <c r="X6" i="37"/>
  <c r="W17" i="54" s="1"/>
  <c r="X10" i="37"/>
  <c r="X30" i="37"/>
  <c r="X5" i="37"/>
  <c r="R17" i="54" s="1"/>
  <c r="X8" i="37"/>
  <c r="D198" i="58"/>
  <c r="Z32" i="37" s="1"/>
  <c r="Z29" i="37"/>
  <c r="D198" i="57"/>
  <c r="X32" i="37" s="1"/>
  <c r="Z27" i="39"/>
  <c r="Z25" i="39"/>
  <c r="C193" i="58"/>
  <c r="Y27" i="37" s="1"/>
  <c r="AH18" i="69" s="1"/>
  <c r="Y25" i="37"/>
  <c r="Z34" i="39"/>
  <c r="Z28" i="39"/>
  <c r="Y34" i="38"/>
  <c r="Y28" i="38"/>
  <c r="Y27" i="38"/>
  <c r="AI18" i="69" s="1"/>
  <c r="Y25" i="38"/>
  <c r="D193" i="58"/>
  <c r="Z27" i="37" s="1"/>
  <c r="Z25" i="37"/>
  <c r="Z27" i="38"/>
  <c r="Z25" i="38"/>
  <c r="D186" i="57"/>
  <c r="X20" i="37" s="1"/>
  <c r="W34" i="38"/>
  <c r="W28" i="38"/>
  <c r="W27" i="38"/>
  <c r="AI17" i="69" s="1"/>
  <c r="W25" i="38"/>
  <c r="X27" i="38"/>
  <c r="X25" i="38"/>
  <c r="C190" i="58"/>
  <c r="Y24" i="37" s="1"/>
  <c r="Y21" i="37"/>
  <c r="Y34" i="39"/>
  <c r="Y28" i="39"/>
  <c r="Y27" i="39"/>
  <c r="AJ18" i="69" s="1"/>
  <c r="Y25" i="39"/>
  <c r="C173" i="58"/>
  <c r="C186" i="58"/>
  <c r="Y20" i="37" s="1"/>
  <c r="D173" i="58"/>
  <c r="D186" i="58"/>
  <c r="Z20" i="37" s="1"/>
  <c r="C198" i="58"/>
  <c r="C179" i="58"/>
  <c r="Y13" i="37" s="1"/>
  <c r="D190" i="58"/>
  <c r="Z24" i="37" s="1"/>
  <c r="C200" i="58"/>
  <c r="Y34" i="37" s="1"/>
  <c r="D179" i="58"/>
  <c r="Z13" i="37" s="1"/>
  <c r="D200" i="58"/>
  <c r="Z34" i="37" s="1"/>
  <c r="C193" i="57"/>
  <c r="W27" i="37" s="1"/>
  <c r="AH17" i="69" s="1"/>
  <c r="D179" i="57"/>
  <c r="X13" i="37" s="1"/>
  <c r="D193" i="57"/>
  <c r="X27" i="37" s="1"/>
  <c r="C173" i="57"/>
  <c r="W7" i="37" s="1"/>
  <c r="C186" i="57"/>
  <c r="W20" i="37" s="1"/>
  <c r="D173" i="57"/>
  <c r="X7" i="37" s="1"/>
  <c r="C198" i="57"/>
  <c r="W32" i="37" s="1"/>
  <c r="C190" i="57"/>
  <c r="W24" i="37" s="1"/>
  <c r="C179" i="57"/>
  <c r="W13" i="37" s="1"/>
  <c r="D190" i="57"/>
  <c r="X24" i="37" s="1"/>
  <c r="C200" i="57"/>
  <c r="W34" i="37" s="1"/>
  <c r="D200" i="57"/>
  <c r="X34" i="37" s="1"/>
  <c r="Y7" i="39"/>
  <c r="Y24" i="38"/>
  <c r="Y13" i="38"/>
  <c r="Z7" i="39"/>
  <c r="Z13" i="38"/>
  <c r="Y7" i="38"/>
  <c r="Z24" i="38"/>
  <c r="Y24" i="39"/>
  <c r="Y20" i="39"/>
  <c r="Y13" i="39"/>
  <c r="Z7" i="38"/>
  <c r="Z34" i="38"/>
  <c r="Z24" i="39"/>
  <c r="Z20" i="39"/>
  <c r="Z13" i="39"/>
  <c r="W24" i="38"/>
  <c r="W13" i="38"/>
  <c r="X24" i="38"/>
  <c r="X13" i="38"/>
  <c r="X34" i="38"/>
  <c r="W7" i="38"/>
  <c r="X7" i="38"/>
  <c r="R18" i="69" l="1"/>
  <c r="R17" i="69"/>
  <c r="C17" i="69"/>
  <c r="C17" i="70"/>
  <c r="M18" i="59"/>
  <c r="AH17" i="59"/>
  <c r="AI17" i="59"/>
  <c r="AH18" i="59"/>
  <c r="R18" i="59" s="1"/>
  <c r="AK17" i="59"/>
  <c r="BB17" i="59"/>
  <c r="M17" i="59" s="1"/>
  <c r="AO17" i="59"/>
  <c r="AU17" i="59"/>
  <c r="AR17" i="59"/>
  <c r="X55" i="39"/>
  <c r="AI18" i="59"/>
  <c r="AJ18" i="59"/>
  <c r="W18" i="59"/>
  <c r="C202" i="57"/>
  <c r="D201" i="58"/>
  <c r="Z35" i="37" s="1"/>
  <c r="C17" i="59"/>
  <c r="C17" i="54"/>
  <c r="W36" i="37"/>
  <c r="W53" i="37" s="1"/>
  <c r="C203" i="57"/>
  <c r="W37" i="37" s="1"/>
  <c r="D201" i="57"/>
  <c r="X35" i="37" s="1"/>
  <c r="Y20" i="38"/>
  <c r="Y19" i="38"/>
  <c r="D203" i="57"/>
  <c r="X35" i="38"/>
  <c r="X32" i="38"/>
  <c r="Y35" i="39"/>
  <c r="Y32" i="39"/>
  <c r="D204" i="58"/>
  <c r="Z39" i="37" s="1"/>
  <c r="Z7" i="37"/>
  <c r="X20" i="38"/>
  <c r="X19" i="38"/>
  <c r="Z35" i="39"/>
  <c r="Z32" i="39"/>
  <c r="D203" i="58"/>
  <c r="Z37" i="37" s="1"/>
  <c r="H18" i="40" s="1"/>
  <c r="C201" i="58"/>
  <c r="Y35" i="37" s="1"/>
  <c r="Y32" i="37"/>
  <c r="C204" i="58"/>
  <c r="Y39" i="37" s="1"/>
  <c r="Y7" i="37"/>
  <c r="Z35" i="38"/>
  <c r="Z32" i="38"/>
  <c r="C201" i="57"/>
  <c r="W35" i="37" s="1"/>
  <c r="W20" i="38"/>
  <c r="W19" i="38"/>
  <c r="Y35" i="38"/>
  <c r="Y32" i="38"/>
  <c r="W35" i="38"/>
  <c r="W32" i="38"/>
  <c r="Z20" i="38"/>
  <c r="Z19" i="38"/>
  <c r="D202" i="58"/>
  <c r="Z36" i="37" s="1"/>
  <c r="Z53" i="37" s="1"/>
  <c r="C203" i="58"/>
  <c r="Y37" i="37" s="1"/>
  <c r="C202" i="58"/>
  <c r="Y36" i="37" s="1"/>
  <c r="D204" i="57"/>
  <c r="X39" i="37" s="1"/>
  <c r="D202" i="57"/>
  <c r="X36" i="37" s="1"/>
  <c r="C204" i="57"/>
  <c r="W39" i="37" s="1"/>
  <c r="Z39" i="39"/>
  <c r="Z36" i="39"/>
  <c r="Z49" i="39" s="1"/>
  <c r="Z37" i="38"/>
  <c r="Z39" i="38"/>
  <c r="Z36" i="38"/>
  <c r="Z53" i="38" s="1"/>
  <c r="Y37" i="38"/>
  <c r="Y39" i="38"/>
  <c r="Y36" i="38"/>
  <c r="Y54" i="38" s="1"/>
  <c r="Y39" i="39"/>
  <c r="Y36" i="39"/>
  <c r="Y54" i="39" s="1"/>
  <c r="W37" i="38"/>
  <c r="W39" i="38"/>
  <c r="W36" i="38"/>
  <c r="W54" i="38" s="1"/>
  <c r="X37" i="38"/>
  <c r="X39" i="38"/>
  <c r="X36" i="38"/>
  <c r="C18" i="69" l="1"/>
  <c r="C18" i="70"/>
  <c r="W17" i="59"/>
  <c r="R17" i="59"/>
  <c r="C18" i="59"/>
  <c r="C18" i="54"/>
  <c r="W54" i="37"/>
  <c r="Y53" i="37"/>
  <c r="C18" i="40"/>
  <c r="L18" i="40" s="1"/>
  <c r="X52" i="37"/>
  <c r="X50" i="37"/>
  <c r="X49" i="37"/>
  <c r="X53" i="37"/>
  <c r="X37" i="37"/>
  <c r="H17" i="40" s="1"/>
  <c r="W52" i="37"/>
  <c r="W51" i="37"/>
  <c r="W50" i="37"/>
  <c r="X54" i="37"/>
  <c r="C17" i="40"/>
  <c r="W49" i="37"/>
  <c r="X51" i="37"/>
  <c r="Y50" i="38"/>
  <c r="Y53" i="38"/>
  <c r="W49" i="38"/>
  <c r="X50" i="38"/>
  <c r="X52" i="38"/>
  <c r="X51" i="38"/>
  <c r="Z51" i="38"/>
  <c r="Z52" i="38"/>
  <c r="W53" i="38"/>
  <c r="X53" i="38"/>
  <c r="Y52" i="37"/>
  <c r="Y51" i="37"/>
  <c r="Y50" i="37"/>
  <c r="Y49" i="38"/>
  <c r="X49" i="38"/>
  <c r="X54" i="38"/>
  <c r="W51" i="38"/>
  <c r="W52" i="38"/>
  <c r="Z49" i="38"/>
  <c r="W50" i="38"/>
  <c r="Z49" i="37"/>
  <c r="Z37" i="39"/>
  <c r="Z52" i="39"/>
  <c r="Z50" i="39"/>
  <c r="Z51" i="39"/>
  <c r="Z50" i="38"/>
  <c r="Y37" i="39"/>
  <c r="Y51" i="39"/>
  <c r="Y50" i="39"/>
  <c r="Y52" i="39"/>
  <c r="Z52" i="37"/>
  <c r="Z51" i="37"/>
  <c r="Z50" i="37"/>
  <c r="Y54" i="37"/>
  <c r="Y53" i="39"/>
  <c r="Y49" i="39"/>
  <c r="Z53" i="39"/>
  <c r="Z54" i="37"/>
  <c r="Y49" i="37"/>
  <c r="Z54" i="38"/>
  <c r="Y51" i="38"/>
  <c r="Y52" i="38"/>
  <c r="Z54" i="39"/>
  <c r="L17" i="40" l="1"/>
  <c r="W55" i="37"/>
  <c r="X55" i="37"/>
  <c r="Z55" i="39"/>
  <c r="X55" i="38"/>
  <c r="Y55" i="37"/>
  <c r="Y55" i="39"/>
  <c r="Z55" i="37"/>
  <c r="W55" i="38"/>
  <c r="Y55" i="38"/>
  <c r="Z55" i="38"/>
  <c r="D197" i="56" l="1"/>
  <c r="AB31" i="37" s="1"/>
  <c r="C197" i="56"/>
  <c r="AA31" i="37" s="1"/>
  <c r="D196" i="56"/>
  <c r="AB30" i="37" s="1"/>
  <c r="C196" i="56"/>
  <c r="AA30" i="37" s="1"/>
  <c r="AK28" i="69" s="1"/>
  <c r="D195" i="56"/>
  <c r="AB29" i="37" s="1"/>
  <c r="C195" i="56"/>
  <c r="AA29" i="37" s="1"/>
  <c r="D194" i="56"/>
  <c r="AB28" i="37" s="1"/>
  <c r="C194" i="56"/>
  <c r="AA28" i="37" s="1"/>
  <c r="D192" i="56"/>
  <c r="AB26" i="37" s="1"/>
  <c r="C192" i="56"/>
  <c r="AA26" i="37" s="1"/>
  <c r="D191" i="56"/>
  <c r="AB25" i="37" s="1"/>
  <c r="C191" i="56"/>
  <c r="AA25" i="37" s="1"/>
  <c r="D189" i="56"/>
  <c r="AB23" i="37" s="1"/>
  <c r="C189" i="56"/>
  <c r="AA23" i="37" s="1"/>
  <c r="D188" i="56"/>
  <c r="AB22" i="37" s="1"/>
  <c r="C188" i="56"/>
  <c r="AA22" i="37" s="1"/>
  <c r="D187" i="56"/>
  <c r="AB21" i="37" s="1"/>
  <c r="C187" i="56"/>
  <c r="AA21" i="37" s="1"/>
  <c r="D185" i="56"/>
  <c r="AB19" i="37" s="1"/>
  <c r="C185" i="56"/>
  <c r="AA19" i="37" s="1"/>
  <c r="H28" i="69" s="1"/>
  <c r="D184" i="56"/>
  <c r="AB18" i="37" s="1"/>
  <c r="C184" i="56"/>
  <c r="AA18" i="37" s="1"/>
  <c r="BB28" i="69" s="1"/>
  <c r="D183" i="56"/>
  <c r="AB17" i="37" s="1"/>
  <c r="C183" i="56"/>
  <c r="AA17" i="37" s="1"/>
  <c r="AY28" i="69" s="1"/>
  <c r="D182" i="56"/>
  <c r="AB16" i="37" s="1"/>
  <c r="C182" i="56"/>
  <c r="AA16" i="37" s="1"/>
  <c r="D181" i="56"/>
  <c r="AB15" i="37" s="1"/>
  <c r="C181" i="56"/>
  <c r="AA15" i="37" s="1"/>
  <c r="D180" i="56"/>
  <c r="AB14" i="37" s="1"/>
  <c r="C180" i="56"/>
  <c r="AA14" i="37" s="1"/>
  <c r="D178" i="56"/>
  <c r="AB12" i="37" s="1"/>
  <c r="C178" i="56"/>
  <c r="AA12" i="37" s="1"/>
  <c r="D177" i="56"/>
  <c r="AB11" i="37" s="1"/>
  <c r="C177" i="56"/>
  <c r="AA11" i="37" s="1"/>
  <c r="D176" i="56"/>
  <c r="AB10" i="37" s="1"/>
  <c r="C176" i="56"/>
  <c r="AA10" i="37" s="1"/>
  <c r="AU28" i="69" s="1"/>
  <c r="D175" i="56"/>
  <c r="AB9" i="37" s="1"/>
  <c r="C175" i="56"/>
  <c r="AA9" i="37" s="1"/>
  <c r="AR28" i="69" s="1"/>
  <c r="D174" i="56"/>
  <c r="AB8" i="37" s="1"/>
  <c r="C174" i="56"/>
  <c r="AA8" i="37" s="1"/>
  <c r="AO28" i="69" s="1"/>
  <c r="D172" i="56"/>
  <c r="AB6" i="37" s="1"/>
  <c r="W28" i="54" s="1"/>
  <c r="C172" i="56"/>
  <c r="AA6" i="37" s="1"/>
  <c r="W28" i="70" s="1"/>
  <c r="D171" i="56"/>
  <c r="C171" i="56"/>
  <c r="D170" i="56"/>
  <c r="AB5" i="37" s="1"/>
  <c r="R28" i="54" s="1"/>
  <c r="C170" i="56"/>
  <c r="AA5" i="37" s="1"/>
  <c r="R28" i="70" s="1"/>
  <c r="D169" i="56"/>
  <c r="C169" i="56"/>
  <c r="D168" i="56"/>
  <c r="AB4" i="37" s="1"/>
  <c r="M28" i="54" s="1"/>
  <c r="C168" i="56"/>
  <c r="AA4" i="37" s="1"/>
  <c r="M28" i="70" s="1"/>
  <c r="D167" i="56"/>
  <c r="AB3" i="37" s="1"/>
  <c r="C167" i="56"/>
  <c r="AA3" i="37" s="1"/>
  <c r="H28" i="70" s="1"/>
  <c r="D166" i="56"/>
  <c r="C166" i="56"/>
  <c r="D162" i="56"/>
  <c r="C162" i="56"/>
  <c r="W28" i="69" l="1"/>
  <c r="M28" i="69"/>
  <c r="BB28" i="59"/>
  <c r="AO28" i="59"/>
  <c r="AK28" i="59"/>
  <c r="AU28" i="59"/>
  <c r="AR28" i="59"/>
  <c r="AY28" i="59"/>
  <c r="H28" i="54"/>
  <c r="H28" i="59"/>
  <c r="C190" i="56"/>
  <c r="AA24" i="37" s="1"/>
  <c r="C198" i="56"/>
  <c r="AA32" i="37" s="1"/>
  <c r="D198" i="56"/>
  <c r="D190" i="56"/>
  <c r="AB24" i="37" s="1"/>
  <c r="C179" i="56"/>
  <c r="AA13" i="37" s="1"/>
  <c r="C193" i="56"/>
  <c r="AA27" i="37" s="1"/>
  <c r="AH28" i="69" s="1"/>
  <c r="D193" i="56"/>
  <c r="AB27" i="37" s="1"/>
  <c r="C200" i="56"/>
  <c r="AA34" i="37" s="1"/>
  <c r="D179" i="56"/>
  <c r="AB13" i="37" s="1"/>
  <c r="D200" i="56"/>
  <c r="AB34" i="37" s="1"/>
  <c r="C173" i="56"/>
  <c r="AA7" i="37" s="1"/>
  <c r="C186" i="56"/>
  <c r="AA20" i="37" s="1"/>
  <c r="D173" i="56"/>
  <c r="AB7" i="37" s="1"/>
  <c r="D186" i="56"/>
  <c r="AB20" i="37" s="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C28" i="70" l="1"/>
  <c r="C28" i="69"/>
  <c r="R28" i="69"/>
  <c r="M28" i="59"/>
  <c r="W28" i="59"/>
  <c r="C28" i="59"/>
  <c r="C28" i="54"/>
  <c r="D201" i="56"/>
  <c r="AB35" i="37" s="1"/>
  <c r="AB32" i="37"/>
  <c r="C201" i="56"/>
  <c r="AA35" i="37" s="1"/>
  <c r="AH28" i="59"/>
  <c r="R28" i="59" s="1"/>
  <c r="C204" i="56"/>
  <c r="AA39" i="37" s="1"/>
  <c r="C203" i="56"/>
  <c r="AA37" i="37" s="1"/>
  <c r="C202" i="56"/>
  <c r="AA36" i="37" s="1"/>
  <c r="D203" i="56"/>
  <c r="AB37" i="37" s="1"/>
  <c r="H28" i="40" s="1"/>
  <c r="D202" i="56"/>
  <c r="AB36" i="37" s="1"/>
  <c r="AB54" i="37" s="1"/>
  <c r="D204" i="56"/>
  <c r="AB39" i="37" s="1"/>
  <c r="AA54" i="38"/>
  <c r="AA49" i="39"/>
  <c r="AB49" i="37" l="1"/>
  <c r="AA52" i="37"/>
  <c r="C28" i="40"/>
  <c r="L28" i="40" s="1"/>
  <c r="AA51" i="37"/>
  <c r="AA50" i="37"/>
  <c r="AA54" i="37"/>
  <c r="AA49" i="37"/>
  <c r="AB51" i="37"/>
  <c r="AB52" i="37"/>
  <c r="AB50" i="37"/>
  <c r="AB53" i="37"/>
  <c r="AA53" i="37"/>
  <c r="AB54" i="38"/>
  <c r="AA54" i="39"/>
  <c r="AA49" i="38"/>
  <c r="AA52" i="39"/>
  <c r="AA51" i="39"/>
  <c r="AA50" i="39"/>
  <c r="AA51" i="38"/>
  <c r="AA52" i="38"/>
  <c r="AB49" i="38"/>
  <c r="AA53" i="39"/>
  <c r="AB52" i="38"/>
  <c r="AB51" i="38"/>
  <c r="AB53" i="38"/>
  <c r="AA53" i="38"/>
  <c r="AB50" i="38"/>
  <c r="AA50" i="38"/>
  <c r="AN15" i="38"/>
  <c r="D183" i="47"/>
  <c r="AN17" i="37" s="1"/>
  <c r="D184" i="47"/>
  <c r="AN18" i="37" s="1"/>
  <c r="D188" i="47"/>
  <c r="AN22" i="37" s="1"/>
  <c r="D180" i="47"/>
  <c r="AN14" i="37" s="1"/>
  <c r="C180" i="47"/>
  <c r="AM14" i="37" s="1"/>
  <c r="AM11" i="38"/>
  <c r="C176" i="47"/>
  <c r="AM10" i="37" s="1"/>
  <c r="AU24" i="69" s="1"/>
  <c r="C175" i="47"/>
  <c r="AM9" i="37" s="1"/>
  <c r="AR24" i="69" s="1"/>
  <c r="D195" i="47"/>
  <c r="AN29" i="37" s="1"/>
  <c r="C195" i="47"/>
  <c r="AM29" i="37" s="1"/>
  <c r="D197" i="47"/>
  <c r="AN31" i="37" s="1"/>
  <c r="D168" i="47"/>
  <c r="AN4" i="37" s="1"/>
  <c r="M24" i="54" s="1"/>
  <c r="D194" i="47"/>
  <c r="C194" i="47"/>
  <c r="C178" i="47"/>
  <c r="AM12" i="37" s="1"/>
  <c r="D170" i="47"/>
  <c r="AN5" i="37" s="1"/>
  <c r="R24" i="54" s="1"/>
  <c r="C166" i="46"/>
  <c r="C181" i="46"/>
  <c r="AO15" i="37" s="1"/>
  <c r="D191" i="46"/>
  <c r="AP25" i="37" s="1"/>
  <c r="C174" i="46"/>
  <c r="AO8" i="37" s="1"/>
  <c r="AO26" i="69" s="1"/>
  <c r="D182" i="46"/>
  <c r="AP16" i="37" s="1"/>
  <c r="D180" i="46"/>
  <c r="AP14" i="37" s="1"/>
  <c r="C180" i="46"/>
  <c r="AO14" i="37" s="1"/>
  <c r="C177" i="46"/>
  <c r="AO11" i="37" s="1"/>
  <c r="C176" i="46"/>
  <c r="AO10" i="37" s="1"/>
  <c r="AU26" i="69" s="1"/>
  <c r="AP29" i="38"/>
  <c r="AO29" i="38"/>
  <c r="D195" i="46"/>
  <c r="AP29" i="37" s="1"/>
  <c r="C195" i="46"/>
  <c r="AO29" i="37" s="1"/>
  <c r="C197" i="46"/>
  <c r="AO31" i="37" s="1"/>
  <c r="C171" i="46"/>
  <c r="D168" i="46"/>
  <c r="AP4" i="37" s="1"/>
  <c r="M26" i="54" s="1"/>
  <c r="D194" i="46"/>
  <c r="C178" i="46"/>
  <c r="AO12" i="37" s="1"/>
  <c r="C166" i="45"/>
  <c r="C188" i="45"/>
  <c r="AI22" i="37" s="1"/>
  <c r="C182" i="45"/>
  <c r="AI16" i="37" s="1"/>
  <c r="C177" i="45"/>
  <c r="AI11" i="37" s="1"/>
  <c r="D195" i="45"/>
  <c r="AJ29" i="37" s="1"/>
  <c r="C195" i="45"/>
  <c r="AI29" i="37" s="1"/>
  <c r="C197" i="45"/>
  <c r="AI31" i="37" s="1"/>
  <c r="D168" i="45"/>
  <c r="AJ4" i="37" s="1"/>
  <c r="M25" i="54" s="1"/>
  <c r="C194" i="45"/>
  <c r="C178" i="45"/>
  <c r="AI12" i="37" s="1"/>
  <c r="D170" i="45"/>
  <c r="AJ5" i="37" s="1"/>
  <c r="R25" i="54" s="1"/>
  <c r="D188" i="44"/>
  <c r="AH22" i="37" s="1"/>
  <c r="D182" i="44"/>
  <c r="AH16" i="37" s="1"/>
  <c r="D177" i="44"/>
  <c r="AH11" i="37" s="1"/>
  <c r="D175" i="44"/>
  <c r="AH9" i="37" s="1"/>
  <c r="AG29" i="38"/>
  <c r="D195" i="44"/>
  <c r="AH29" i="37" s="1"/>
  <c r="C195" i="44"/>
  <c r="AG29" i="37" s="1"/>
  <c r="D168" i="44"/>
  <c r="AH4" i="37" s="1"/>
  <c r="M23" i="54" s="1"/>
  <c r="C168" i="44"/>
  <c r="AG4" i="37" s="1"/>
  <c r="M23" i="70" s="1"/>
  <c r="D194" i="44"/>
  <c r="C194" i="44"/>
  <c r="C178" i="44"/>
  <c r="AG12" i="37" s="1"/>
  <c r="C166" i="43"/>
  <c r="D183" i="43"/>
  <c r="AL17" i="37" s="1"/>
  <c r="D184" i="43"/>
  <c r="AL18" i="37" s="1"/>
  <c r="C184" i="43"/>
  <c r="AK18" i="37" s="1"/>
  <c r="BB22" i="69" s="1"/>
  <c r="D191" i="43"/>
  <c r="C188" i="43"/>
  <c r="AK22" i="37" s="1"/>
  <c r="D182" i="43"/>
  <c r="AL16" i="37" s="1"/>
  <c r="D180" i="43"/>
  <c r="AL14" i="37" s="1"/>
  <c r="C180" i="43"/>
  <c r="AK14" i="37" s="1"/>
  <c r="C177" i="43"/>
  <c r="AK11" i="37" s="1"/>
  <c r="D176" i="43"/>
  <c r="AL10" i="37" s="1"/>
  <c r="D195" i="43"/>
  <c r="AL29" i="37" s="1"/>
  <c r="C195" i="43"/>
  <c r="AK29" i="37" s="1"/>
  <c r="D197" i="43"/>
  <c r="AL31" i="37" s="1"/>
  <c r="D168" i="43"/>
  <c r="AL4" i="37" s="1"/>
  <c r="M22" i="54" s="1"/>
  <c r="C168" i="43"/>
  <c r="AK4" i="37" s="1"/>
  <c r="M22" i="70" s="1"/>
  <c r="D194" i="43"/>
  <c r="C194" i="43"/>
  <c r="C196" i="43"/>
  <c r="AK30" i="37" s="1"/>
  <c r="AK22" i="69" s="1"/>
  <c r="D178" i="43"/>
  <c r="AL12" i="37" s="1"/>
  <c r="C178" i="43"/>
  <c r="AK12" i="37" s="1"/>
  <c r="C189" i="43"/>
  <c r="AK23" i="37" s="1"/>
  <c r="D166" i="10"/>
  <c r="C191" i="10"/>
  <c r="D182" i="10"/>
  <c r="AF16" i="37" s="1"/>
  <c r="D180" i="10"/>
  <c r="AF14" i="37" s="1"/>
  <c r="D195" i="10"/>
  <c r="AF29" i="37" s="1"/>
  <c r="C195" i="10"/>
  <c r="D197" i="10"/>
  <c r="AF31" i="37" s="1"/>
  <c r="C197" i="10"/>
  <c r="D171" i="10"/>
  <c r="D168" i="10"/>
  <c r="AF4" i="37" s="1"/>
  <c r="M21" i="54" s="1"/>
  <c r="C168" i="10"/>
  <c r="D194" i="10"/>
  <c r="AF28" i="37" s="1"/>
  <c r="C194" i="10"/>
  <c r="AE28" i="37" s="1"/>
  <c r="C178" i="10"/>
  <c r="D170" i="10"/>
  <c r="AF5" i="37" s="1"/>
  <c r="R21" i="54" s="1"/>
  <c r="C181" i="13"/>
  <c r="Q15" i="37" s="1"/>
  <c r="C188" i="13"/>
  <c r="Q22" i="37" s="1"/>
  <c r="D182" i="13"/>
  <c r="R16" i="37" s="1"/>
  <c r="D180" i="13"/>
  <c r="R14" i="37" s="1"/>
  <c r="Q29" i="39"/>
  <c r="R29" i="38"/>
  <c r="D195" i="13"/>
  <c r="R29" i="37" s="1"/>
  <c r="D171" i="13"/>
  <c r="D172" i="13"/>
  <c r="R6" i="37" s="1"/>
  <c r="W14" i="54" s="1"/>
  <c r="D168" i="13"/>
  <c r="R4" i="37" s="1"/>
  <c r="M14" i="54" s="1"/>
  <c r="D194" i="13"/>
  <c r="D178" i="13"/>
  <c r="R12" i="37" s="1"/>
  <c r="D191" i="14"/>
  <c r="V25" i="37" s="1"/>
  <c r="D174" i="14"/>
  <c r="V8" i="37" s="1"/>
  <c r="D182" i="14"/>
  <c r="V16" i="37" s="1"/>
  <c r="C182" i="14"/>
  <c r="U16" i="37" s="1"/>
  <c r="C180" i="14"/>
  <c r="U14" i="37" s="1"/>
  <c r="D177" i="14"/>
  <c r="V11" i="37" s="1"/>
  <c r="D195" i="14"/>
  <c r="V29" i="37" s="1"/>
  <c r="C195" i="14"/>
  <c r="U29" i="37" s="1"/>
  <c r="D197" i="14"/>
  <c r="V31" i="37" s="1"/>
  <c r="C171" i="14"/>
  <c r="D168" i="14"/>
  <c r="V4" i="37" s="1"/>
  <c r="M13" i="54" s="1"/>
  <c r="D194" i="14"/>
  <c r="C194" i="14"/>
  <c r="C196" i="14"/>
  <c r="U30" i="37" s="1"/>
  <c r="AK13" i="69" s="1"/>
  <c r="D178" i="14"/>
  <c r="V12" i="37" s="1"/>
  <c r="C178" i="14"/>
  <c r="U12" i="37" s="1"/>
  <c r="C181" i="17"/>
  <c r="O15" i="37" s="1"/>
  <c r="D182" i="17"/>
  <c r="P16" i="37" s="1"/>
  <c r="C180" i="17"/>
  <c r="O14" i="37" s="1"/>
  <c r="P29" i="38"/>
  <c r="D195" i="17"/>
  <c r="P29" i="37" s="1"/>
  <c r="C195" i="17"/>
  <c r="O29" i="37" s="1"/>
  <c r="C197" i="17"/>
  <c r="O31" i="37" s="1"/>
  <c r="C171" i="17"/>
  <c r="D194" i="17"/>
  <c r="C194" i="17"/>
  <c r="D178" i="17"/>
  <c r="P12" i="37" s="1"/>
  <c r="D166" i="19"/>
  <c r="C183" i="19"/>
  <c r="M17" i="37" s="1"/>
  <c r="AY6" i="69" s="1"/>
  <c r="C182" i="19"/>
  <c r="M16" i="37" s="1"/>
  <c r="D180" i="19"/>
  <c r="N14" i="37" s="1"/>
  <c r="D195" i="19"/>
  <c r="N29" i="37" s="1"/>
  <c r="C195" i="19"/>
  <c r="M29" i="37" s="1"/>
  <c r="C197" i="19"/>
  <c r="M31" i="37" s="1"/>
  <c r="D168" i="19"/>
  <c r="N4" i="37" s="1"/>
  <c r="M6" i="54" s="1"/>
  <c r="C168" i="19"/>
  <c r="M4" i="37" s="1"/>
  <c r="M6" i="70" s="1"/>
  <c r="D194" i="19"/>
  <c r="C194" i="19"/>
  <c r="D196" i="19"/>
  <c r="N30" i="37" s="1"/>
  <c r="D189" i="19"/>
  <c r="N23" i="37" s="1"/>
  <c r="C170" i="19"/>
  <c r="M5" i="37" s="1"/>
  <c r="R6" i="70" s="1"/>
  <c r="C184" i="21"/>
  <c r="K18" i="37" s="1"/>
  <c r="BB11" i="69" s="1"/>
  <c r="C188" i="21"/>
  <c r="K22" i="37" s="1"/>
  <c r="D182" i="21"/>
  <c r="L16" i="37" s="1"/>
  <c r="C182" i="21"/>
  <c r="K16" i="37" s="1"/>
  <c r="D180" i="21"/>
  <c r="L14" i="37" s="1"/>
  <c r="C180" i="21"/>
  <c r="K14" i="37" s="1"/>
  <c r="D177" i="21"/>
  <c r="L11" i="37" s="1"/>
  <c r="C177" i="21"/>
  <c r="K11" i="37" s="1"/>
  <c r="C175" i="21"/>
  <c r="K9" i="37" s="1"/>
  <c r="AR11" i="69" s="1"/>
  <c r="D195" i="21"/>
  <c r="L29" i="37" s="1"/>
  <c r="C195" i="21"/>
  <c r="K29" i="37" s="1"/>
  <c r="C171" i="21"/>
  <c r="C168" i="21"/>
  <c r="K4" i="37" s="1"/>
  <c r="M11" i="70" s="1"/>
  <c r="C187" i="21"/>
  <c r="K21" i="37" s="1"/>
  <c r="D194" i="21"/>
  <c r="C194" i="21"/>
  <c r="C196" i="21"/>
  <c r="K30" i="37" s="1"/>
  <c r="AK11" i="69" s="1"/>
  <c r="C178" i="21"/>
  <c r="K12" i="37" s="1"/>
  <c r="C184" i="23"/>
  <c r="I18" i="37" s="1"/>
  <c r="BB10" i="69" s="1"/>
  <c r="C188" i="23"/>
  <c r="I22" i="37" s="1"/>
  <c r="C182" i="23"/>
  <c r="I16" i="37" s="1"/>
  <c r="C180" i="23"/>
  <c r="I14" i="37" s="1"/>
  <c r="D177" i="23"/>
  <c r="J11" i="37" s="1"/>
  <c r="I29" i="38"/>
  <c r="D195" i="23"/>
  <c r="J29" i="37" s="1"/>
  <c r="C195" i="23"/>
  <c r="I29" i="37" s="1"/>
  <c r="D197" i="23"/>
  <c r="J31" i="37" s="1"/>
  <c r="C197" i="23"/>
  <c r="I31" i="37" s="1"/>
  <c r="C172" i="23"/>
  <c r="I6" i="37" s="1"/>
  <c r="W10" i="70" s="1"/>
  <c r="D168" i="23"/>
  <c r="J4" i="37" s="1"/>
  <c r="M10" i="54" s="1"/>
  <c r="D194" i="23"/>
  <c r="C194" i="23"/>
  <c r="C166" i="24"/>
  <c r="C191" i="24"/>
  <c r="G25" i="37" s="1"/>
  <c r="D174" i="24"/>
  <c r="H8" i="37" s="1"/>
  <c r="D180" i="24"/>
  <c r="H14" i="37" s="1"/>
  <c r="D167" i="24"/>
  <c r="H3" i="37" s="1"/>
  <c r="H9" i="54" s="1"/>
  <c r="D177" i="24"/>
  <c r="H11" i="37" s="1"/>
  <c r="H29" i="38"/>
  <c r="G29" i="38"/>
  <c r="D195" i="24"/>
  <c r="H29" i="37" s="1"/>
  <c r="C195" i="24"/>
  <c r="G29" i="37" s="1"/>
  <c r="D197" i="24"/>
  <c r="H31" i="37" s="1"/>
  <c r="C197" i="24"/>
  <c r="G31" i="37" s="1"/>
  <c r="C172" i="24"/>
  <c r="G6" i="37" s="1"/>
  <c r="W9" i="70" s="1"/>
  <c r="D194" i="24"/>
  <c r="C194" i="24"/>
  <c r="C178" i="24"/>
  <c r="G12" i="37" s="1"/>
  <c r="D170" i="24"/>
  <c r="H5" i="37" s="1"/>
  <c r="R9" i="54" s="1"/>
  <c r="D166" i="35"/>
  <c r="C166" i="35"/>
  <c r="D184" i="35"/>
  <c r="F18" i="37" s="1"/>
  <c r="D182" i="35"/>
  <c r="F16" i="37" s="1"/>
  <c r="C182" i="35"/>
  <c r="E16" i="37" s="1"/>
  <c r="D180" i="35"/>
  <c r="F14" i="37" s="1"/>
  <c r="C180" i="35"/>
  <c r="E14" i="37" s="1"/>
  <c r="D177" i="35"/>
  <c r="F11" i="37" s="1"/>
  <c r="C177" i="35"/>
  <c r="E11" i="37" s="1"/>
  <c r="D195" i="35"/>
  <c r="F29" i="37" s="1"/>
  <c r="E29" i="39"/>
  <c r="C197" i="35"/>
  <c r="E31" i="37" s="1"/>
  <c r="D194" i="35"/>
  <c r="C194" i="35"/>
  <c r="D178" i="35"/>
  <c r="F12" i="37" s="1"/>
  <c r="C178" i="35"/>
  <c r="E12" i="37" s="1"/>
  <c r="D166" i="29"/>
  <c r="D181" i="29"/>
  <c r="AD15" i="37" s="1"/>
  <c r="D182" i="29"/>
  <c r="AD16" i="37" s="1"/>
  <c r="D177" i="29"/>
  <c r="AD11" i="37" s="1"/>
  <c r="AD29" i="38"/>
  <c r="D195" i="29"/>
  <c r="AD29" i="37" s="1"/>
  <c r="AC29" i="39"/>
  <c r="D168" i="29"/>
  <c r="AD4" i="37" s="1"/>
  <c r="M27" i="54" s="1"/>
  <c r="C194" i="29"/>
  <c r="D11" i="39"/>
  <c r="D29" i="39"/>
  <c r="C195" i="20"/>
  <c r="C29" i="37" s="1"/>
  <c r="C194" i="20"/>
  <c r="T29" i="39"/>
  <c r="T29" i="38"/>
  <c r="D170" i="18"/>
  <c r="T5" i="37" s="1"/>
  <c r="R16" i="54" s="1"/>
  <c r="D187" i="18"/>
  <c r="T21" i="37" s="1"/>
  <c r="D195" i="18"/>
  <c r="D177" i="18"/>
  <c r="T11" i="37" s="1"/>
  <c r="D183" i="18"/>
  <c r="T17" i="37" s="1"/>
  <c r="C192" i="18"/>
  <c r="S26" i="37" s="1"/>
  <c r="D171" i="18"/>
  <c r="D182" i="18"/>
  <c r="T16" i="37" s="1"/>
  <c r="D162" i="18"/>
  <c r="AB55" i="37" l="1"/>
  <c r="AA55" i="37"/>
  <c r="AY16" i="59"/>
  <c r="AY22" i="59"/>
  <c r="AR23" i="59"/>
  <c r="BB24" i="59"/>
  <c r="AO9" i="59"/>
  <c r="AY24" i="59"/>
  <c r="AK6" i="59"/>
  <c r="BB7" i="59"/>
  <c r="AO13" i="59"/>
  <c r="AU22" i="59"/>
  <c r="BB22" i="59"/>
  <c r="M20" i="54"/>
  <c r="M32" i="54"/>
  <c r="AE4" i="37"/>
  <c r="M21" i="70" s="1"/>
  <c r="AE25" i="37"/>
  <c r="AE12" i="37"/>
  <c r="AE31" i="37"/>
  <c r="AE29" i="37"/>
  <c r="AV29" i="37"/>
  <c r="AV4" i="37"/>
  <c r="AB49" i="39"/>
  <c r="AT16" i="37"/>
  <c r="AB55" i="38"/>
  <c r="AA55" i="38"/>
  <c r="AA55" i="39"/>
  <c r="AB52" i="39"/>
  <c r="AB50" i="39"/>
  <c r="AB51" i="39"/>
  <c r="AB53" i="39"/>
  <c r="AB54" i="39"/>
  <c r="R14" i="38"/>
  <c r="AH28" i="38"/>
  <c r="AJ14" i="38"/>
  <c r="M28" i="38"/>
  <c r="O31" i="39"/>
  <c r="I15" i="39"/>
  <c r="V28" i="37"/>
  <c r="R28" i="37"/>
  <c r="H28" i="37"/>
  <c r="J28" i="37"/>
  <c r="N28" i="37"/>
  <c r="O28" i="37"/>
  <c r="F28" i="37"/>
  <c r="AC28" i="37"/>
  <c r="AM28" i="37"/>
  <c r="K28" i="37"/>
  <c r="AN28" i="37"/>
  <c r="E28" i="37"/>
  <c r="P28" i="37"/>
  <c r="L28" i="37"/>
  <c r="U28" i="37"/>
  <c r="Q28" i="38"/>
  <c r="AI28" i="37"/>
  <c r="AK28" i="37"/>
  <c r="AG28" i="37"/>
  <c r="AN28" i="38"/>
  <c r="K28" i="38"/>
  <c r="G28" i="37"/>
  <c r="I28" i="37"/>
  <c r="M28" i="37"/>
  <c r="AL28" i="37"/>
  <c r="AH28" i="37"/>
  <c r="AP28" i="37"/>
  <c r="C187" i="20"/>
  <c r="C21" i="37" s="1"/>
  <c r="C28" i="37"/>
  <c r="I16" i="38"/>
  <c r="J8" i="38"/>
  <c r="AC14" i="39"/>
  <c r="J14" i="38"/>
  <c r="F25" i="38"/>
  <c r="AM15" i="38"/>
  <c r="M31" i="38"/>
  <c r="P11" i="38"/>
  <c r="AI11" i="39"/>
  <c r="F16" i="38"/>
  <c r="J16" i="38"/>
  <c r="AD22" i="39"/>
  <c r="R11" i="38"/>
  <c r="L11" i="38"/>
  <c r="N18" i="39"/>
  <c r="AI15" i="38"/>
  <c r="M12" i="38"/>
  <c r="O11" i="38"/>
  <c r="C18" i="39"/>
  <c r="BD8" i="69" s="1"/>
  <c r="J11" i="38"/>
  <c r="AI18" i="39"/>
  <c r="BD25" i="69" s="1"/>
  <c r="AP15" i="39"/>
  <c r="F15" i="38"/>
  <c r="J15" i="38"/>
  <c r="AK16" i="38"/>
  <c r="T15" i="39"/>
  <c r="AK12" i="38"/>
  <c r="AO11" i="38"/>
  <c r="Q11" i="39"/>
  <c r="AN10" i="38"/>
  <c r="D189" i="17"/>
  <c r="P23" i="37" s="1"/>
  <c r="C170" i="17"/>
  <c r="O5" i="37" s="1"/>
  <c r="R15" i="70" s="1"/>
  <c r="O16" i="38"/>
  <c r="C168" i="17"/>
  <c r="O4" i="37" s="1"/>
  <c r="M15" i="70" s="1"/>
  <c r="C182" i="17"/>
  <c r="O16" i="37" s="1"/>
  <c r="D180" i="17"/>
  <c r="P14" i="37" s="1"/>
  <c r="D166" i="17"/>
  <c r="D168" i="17"/>
  <c r="P4" i="37" s="1"/>
  <c r="M15" i="54" s="1"/>
  <c r="D170" i="17"/>
  <c r="P5" i="37" s="1"/>
  <c r="R15" i="54" s="1"/>
  <c r="P25" i="38"/>
  <c r="D181" i="17"/>
  <c r="P15" i="37" s="1"/>
  <c r="D191" i="17"/>
  <c r="P25" i="37" s="1"/>
  <c r="D196" i="17"/>
  <c r="P30" i="37" s="1"/>
  <c r="P10" i="39"/>
  <c r="P31" i="39"/>
  <c r="D187" i="17"/>
  <c r="P21" i="37" s="1"/>
  <c r="O29" i="38"/>
  <c r="O12" i="38"/>
  <c r="C172" i="17"/>
  <c r="O6" i="37" s="1"/>
  <c r="W15" i="70" s="1"/>
  <c r="C183" i="17"/>
  <c r="O17" i="37" s="1"/>
  <c r="AY15" i="69" s="1"/>
  <c r="C166" i="17"/>
  <c r="O9" i="38"/>
  <c r="AS15" i="69" s="1"/>
  <c r="T31" i="39"/>
  <c r="T25" i="39"/>
  <c r="T18" i="39"/>
  <c r="D169" i="18"/>
  <c r="D176" i="18"/>
  <c r="T10" i="37" s="1"/>
  <c r="D181" i="18"/>
  <c r="T15" i="37" s="1"/>
  <c r="D194" i="18"/>
  <c r="T14" i="38"/>
  <c r="T12" i="39"/>
  <c r="T17" i="39"/>
  <c r="T11" i="39"/>
  <c r="D167" i="18"/>
  <c r="T3" i="37" s="1"/>
  <c r="H16" i="54" s="1"/>
  <c r="D180" i="18"/>
  <c r="T14" i="37" s="1"/>
  <c r="D189" i="18"/>
  <c r="D192" i="18"/>
  <c r="T26" i="37" s="1"/>
  <c r="D166" i="18"/>
  <c r="T11" i="38"/>
  <c r="T23" i="39"/>
  <c r="T14" i="39"/>
  <c r="D174" i="18"/>
  <c r="T8" i="37" s="1"/>
  <c r="D185" i="18"/>
  <c r="T19" i="37" s="1"/>
  <c r="H16" i="59" s="1"/>
  <c r="D188" i="18"/>
  <c r="T22" i="37" s="1"/>
  <c r="D168" i="18"/>
  <c r="T4" i="37" s="1"/>
  <c r="M16" i="54" s="1"/>
  <c r="T16" i="38"/>
  <c r="T22" i="39"/>
  <c r="D172" i="18"/>
  <c r="T6" i="37" s="1"/>
  <c r="W16" i="54" s="1"/>
  <c r="D178" i="18"/>
  <c r="T12" i="37" s="1"/>
  <c r="AT12" i="37" s="1"/>
  <c r="D184" i="18"/>
  <c r="T18" i="37" s="1"/>
  <c r="D191" i="18"/>
  <c r="T25" i="37" s="1"/>
  <c r="D197" i="18"/>
  <c r="T31" i="37" s="1"/>
  <c r="D175" i="18"/>
  <c r="T9" i="37" s="1"/>
  <c r="D196" i="18"/>
  <c r="T30" i="37" s="1"/>
  <c r="S15" i="38"/>
  <c r="C175" i="18"/>
  <c r="S9" i="37" s="1"/>
  <c r="AR16" i="69" s="1"/>
  <c r="S29" i="38"/>
  <c r="C195" i="18"/>
  <c r="S29" i="37" s="1"/>
  <c r="S29" i="39"/>
  <c r="C171" i="18"/>
  <c r="C168" i="18"/>
  <c r="S4" i="37" s="1"/>
  <c r="M16" i="70" s="1"/>
  <c r="C187" i="18"/>
  <c r="S21" i="37" s="1"/>
  <c r="C196" i="18"/>
  <c r="S30" i="37" s="1"/>
  <c r="AK16" i="69" s="1"/>
  <c r="C189" i="18"/>
  <c r="S23" i="37" s="1"/>
  <c r="C185" i="18"/>
  <c r="S19" i="37" s="1"/>
  <c r="H16" i="69" s="1"/>
  <c r="C162" i="18"/>
  <c r="C177" i="18"/>
  <c r="S11" i="37" s="1"/>
  <c r="C182" i="18"/>
  <c r="S16" i="37" s="1"/>
  <c r="C183" i="18"/>
  <c r="S17" i="37" s="1"/>
  <c r="AY16" i="69" s="1"/>
  <c r="S11" i="38"/>
  <c r="C184" i="18"/>
  <c r="S18" i="37" s="1"/>
  <c r="BB16" i="69" s="1"/>
  <c r="C169" i="18"/>
  <c r="C174" i="18"/>
  <c r="S8" i="37" s="1"/>
  <c r="AO16" i="69" s="1"/>
  <c r="C167" i="18"/>
  <c r="S3" i="37" s="1"/>
  <c r="H16" i="70" s="1"/>
  <c r="S10" i="39"/>
  <c r="AW16" i="69" s="1"/>
  <c r="C176" i="18"/>
  <c r="S10" i="37" s="1"/>
  <c r="AU16" i="69" s="1"/>
  <c r="C197" i="18"/>
  <c r="S31" i="37" s="1"/>
  <c r="C172" i="18"/>
  <c r="S6" i="37" s="1"/>
  <c r="W16" i="70" s="1"/>
  <c r="C194" i="18"/>
  <c r="C178" i="18"/>
  <c r="S12" i="37" s="1"/>
  <c r="C170" i="18"/>
  <c r="S5" i="37" s="1"/>
  <c r="R16" i="70" s="1"/>
  <c r="C181" i="18"/>
  <c r="S15" i="37" s="1"/>
  <c r="C166" i="18"/>
  <c r="C191" i="18"/>
  <c r="C193" i="18" s="1"/>
  <c r="C188" i="18"/>
  <c r="S22" i="37" s="1"/>
  <c r="C180" i="18"/>
  <c r="S14" i="37" s="1"/>
  <c r="H4" i="38"/>
  <c r="H14" i="39"/>
  <c r="H8" i="38"/>
  <c r="D178" i="24"/>
  <c r="H12" i="37" s="1"/>
  <c r="D172" i="24"/>
  <c r="H6" i="37" s="1"/>
  <c r="W9" i="54" s="1"/>
  <c r="D182" i="24"/>
  <c r="H16" i="37" s="1"/>
  <c r="D168" i="24"/>
  <c r="H4" i="37" s="1"/>
  <c r="M9" i="54" s="1"/>
  <c r="H11" i="38"/>
  <c r="D189" i="24"/>
  <c r="H23" i="37" s="1"/>
  <c r="D176" i="24"/>
  <c r="H10" i="37" s="1"/>
  <c r="C189" i="24"/>
  <c r="G23" i="37" s="1"/>
  <c r="C168" i="24"/>
  <c r="G4" i="37" s="1"/>
  <c r="M9" i="70" s="1"/>
  <c r="C177" i="24"/>
  <c r="G11" i="37" s="1"/>
  <c r="C167" i="24"/>
  <c r="G3" i="37" s="1"/>
  <c r="H9" i="70" s="1"/>
  <c r="G17" i="38"/>
  <c r="AZ9" i="69" s="1"/>
  <c r="C170" i="24"/>
  <c r="G5" i="37" s="1"/>
  <c r="R9" i="70" s="1"/>
  <c r="G4" i="38"/>
  <c r="C176" i="24"/>
  <c r="G10" i="37" s="1"/>
  <c r="AU9" i="69" s="1"/>
  <c r="C171" i="24"/>
  <c r="C174" i="24"/>
  <c r="G8" i="37" s="1"/>
  <c r="AO9" i="69" s="1"/>
  <c r="D197" i="19"/>
  <c r="N31" i="37" s="1"/>
  <c r="D175" i="19"/>
  <c r="N9" i="37" s="1"/>
  <c r="D171" i="19"/>
  <c r="D177" i="19"/>
  <c r="N11" i="37" s="1"/>
  <c r="D178" i="19"/>
  <c r="N12" i="37" s="1"/>
  <c r="D187" i="19"/>
  <c r="N21" i="37" s="1"/>
  <c r="D176" i="19"/>
  <c r="N10" i="37" s="1"/>
  <c r="C196" i="19"/>
  <c r="M30" i="37" s="1"/>
  <c r="AK6" i="69" s="1"/>
  <c r="M9" i="38"/>
  <c r="AS6" i="69" s="1"/>
  <c r="C171" i="19"/>
  <c r="C174" i="19"/>
  <c r="M8" i="37" s="1"/>
  <c r="AO6" i="69" s="1"/>
  <c r="M14" i="38"/>
  <c r="C178" i="19"/>
  <c r="M12" i="37" s="1"/>
  <c r="C166" i="19"/>
  <c r="C177" i="19"/>
  <c r="M11" i="37" s="1"/>
  <c r="D189" i="14"/>
  <c r="V23" i="37" s="1"/>
  <c r="D166" i="14"/>
  <c r="V16" i="38"/>
  <c r="D171" i="14"/>
  <c r="D176" i="14"/>
  <c r="V10" i="37" s="1"/>
  <c r="D184" i="14"/>
  <c r="V18" i="37" s="1"/>
  <c r="D183" i="14"/>
  <c r="V17" i="37" s="1"/>
  <c r="V15" i="38"/>
  <c r="D170" i="14"/>
  <c r="V5" i="37" s="1"/>
  <c r="R13" i="54" s="1"/>
  <c r="V29" i="38"/>
  <c r="AT29" i="38" s="1"/>
  <c r="D172" i="14"/>
  <c r="V6" i="37" s="1"/>
  <c r="W13" i="54" s="1"/>
  <c r="V18" i="39"/>
  <c r="U11" i="39"/>
  <c r="C197" i="14"/>
  <c r="U31" i="37" s="1"/>
  <c r="C184" i="14"/>
  <c r="U18" i="37" s="1"/>
  <c r="BB13" i="69" s="1"/>
  <c r="C187" i="14"/>
  <c r="U21" i="37" s="1"/>
  <c r="C175" i="14"/>
  <c r="U9" i="37" s="1"/>
  <c r="AR13" i="69" s="1"/>
  <c r="U8" i="38"/>
  <c r="AP13" i="69" s="1"/>
  <c r="U18" i="39"/>
  <c r="BD13" i="69" s="1"/>
  <c r="C189" i="14"/>
  <c r="U23" i="37" s="1"/>
  <c r="U12" i="38"/>
  <c r="C177" i="14"/>
  <c r="U11" i="37" s="1"/>
  <c r="C168" i="14"/>
  <c r="U4" i="37" s="1"/>
  <c r="M13" i="70" s="1"/>
  <c r="U31" i="38"/>
  <c r="D176" i="47"/>
  <c r="AN10" i="37" s="1"/>
  <c r="D182" i="47"/>
  <c r="AN16" i="37" s="1"/>
  <c r="D196" i="47"/>
  <c r="AN30" i="37" s="1"/>
  <c r="AN16" i="39"/>
  <c r="D178" i="47"/>
  <c r="AN12" i="37" s="1"/>
  <c r="D174" i="47"/>
  <c r="AN8" i="37" s="1"/>
  <c r="AN16" i="38"/>
  <c r="D177" i="47"/>
  <c r="AN11" i="37" s="1"/>
  <c r="AN12" i="38"/>
  <c r="D192" i="47"/>
  <c r="AN26" i="37" s="1"/>
  <c r="D166" i="47"/>
  <c r="C171" i="47"/>
  <c r="C197" i="47"/>
  <c r="AM31" i="37" s="1"/>
  <c r="AM29" i="38"/>
  <c r="AM14" i="38"/>
  <c r="C170" i="47"/>
  <c r="AM5" i="37" s="1"/>
  <c r="R24" i="70" s="1"/>
  <c r="C168" i="47"/>
  <c r="AM4" i="37" s="1"/>
  <c r="M24" i="70" s="1"/>
  <c r="D178" i="46"/>
  <c r="AP12" i="37" s="1"/>
  <c r="D189" i="46"/>
  <c r="AP23" i="37" s="1"/>
  <c r="D167" i="46"/>
  <c r="AP3" i="37" s="1"/>
  <c r="H26" i="54" s="1"/>
  <c r="D184" i="46"/>
  <c r="AP18" i="37" s="1"/>
  <c r="AP14" i="38"/>
  <c r="D171" i="46"/>
  <c r="C169" i="46"/>
  <c r="C192" i="46"/>
  <c r="AO26" i="37" s="1"/>
  <c r="AO15" i="38"/>
  <c r="C194" i="46"/>
  <c r="C170" i="46"/>
  <c r="AO5" i="37" s="1"/>
  <c r="R26" i="70" s="1"/>
  <c r="C184" i="46"/>
  <c r="AO18" i="37" s="1"/>
  <c r="BB26" i="69" s="1"/>
  <c r="J29" i="38"/>
  <c r="J22" i="39"/>
  <c r="D170" i="23"/>
  <c r="J5" i="37" s="1"/>
  <c r="R10" i="54" s="1"/>
  <c r="D167" i="23"/>
  <c r="J3" i="37" s="1"/>
  <c r="H10" i="54" s="1"/>
  <c r="D182" i="23"/>
  <c r="J16" i="37" s="1"/>
  <c r="D176" i="23"/>
  <c r="J10" i="37" s="1"/>
  <c r="C189" i="23"/>
  <c r="I23" i="37" s="1"/>
  <c r="C168" i="23"/>
  <c r="I4" i="37" s="1"/>
  <c r="M10" i="70" s="1"/>
  <c r="C177" i="23"/>
  <c r="I11" i="37" s="1"/>
  <c r="C183" i="23"/>
  <c r="I17" i="37" s="1"/>
  <c r="AY10" i="69" s="1"/>
  <c r="C167" i="23"/>
  <c r="I3" i="37" s="1"/>
  <c r="H10" i="70" s="1"/>
  <c r="I14" i="38"/>
  <c r="I26" i="38"/>
  <c r="C171" i="23"/>
  <c r="C176" i="23"/>
  <c r="I10" i="37" s="1"/>
  <c r="AU10" i="69" s="1"/>
  <c r="I11" i="38"/>
  <c r="C169" i="23"/>
  <c r="C175" i="23"/>
  <c r="I9" i="37" s="1"/>
  <c r="AR10" i="69" s="1"/>
  <c r="D168" i="35"/>
  <c r="F4" i="37" s="1"/>
  <c r="M7" i="54" s="1"/>
  <c r="D170" i="35"/>
  <c r="F5" i="37" s="1"/>
  <c r="R7" i="54" s="1"/>
  <c r="F29" i="38"/>
  <c r="F25" i="39"/>
  <c r="D189" i="35"/>
  <c r="F23" i="37" s="1"/>
  <c r="D172" i="35"/>
  <c r="F6" i="37" s="1"/>
  <c r="W7" i="54" s="1"/>
  <c r="D191" i="35"/>
  <c r="F25" i="37" s="1"/>
  <c r="C172" i="35"/>
  <c r="E6" i="37" s="1"/>
  <c r="W7" i="70" s="1"/>
  <c r="E15" i="39"/>
  <c r="E25" i="38"/>
  <c r="AJ29" i="38"/>
  <c r="D166" i="45"/>
  <c r="AJ8" i="39"/>
  <c r="D183" i="45"/>
  <c r="AJ17" i="37" s="1"/>
  <c r="D171" i="45"/>
  <c r="C189" i="45"/>
  <c r="AI23" i="37" s="1"/>
  <c r="C170" i="45"/>
  <c r="AI5" i="37" s="1"/>
  <c r="R25" i="70" s="1"/>
  <c r="C175" i="45"/>
  <c r="AI9" i="37" s="1"/>
  <c r="AR25" i="69" s="1"/>
  <c r="C171" i="45"/>
  <c r="AI16" i="38"/>
  <c r="C174" i="45"/>
  <c r="AI8" i="37" s="1"/>
  <c r="AO25" i="69" s="1"/>
  <c r="C168" i="45"/>
  <c r="AI4" i="37" s="1"/>
  <c r="M25" i="70" s="1"/>
  <c r="AI25" i="38"/>
  <c r="C180" i="45"/>
  <c r="AI14" i="37" s="1"/>
  <c r="D189" i="29"/>
  <c r="AD23" i="37" s="1"/>
  <c r="AD11" i="38"/>
  <c r="D171" i="29"/>
  <c r="AD12" i="39"/>
  <c r="AC15" i="38"/>
  <c r="AC16" i="39"/>
  <c r="AC3" i="38"/>
  <c r="AC10" i="38"/>
  <c r="AV27" i="69" s="1"/>
  <c r="AC8" i="38"/>
  <c r="AP27" i="69" s="1"/>
  <c r="C166" i="29"/>
  <c r="C178" i="29"/>
  <c r="AC12" i="37" s="1"/>
  <c r="AC12" i="38"/>
  <c r="D171" i="44"/>
  <c r="D197" i="44"/>
  <c r="AH31" i="37" s="1"/>
  <c r="AH8" i="39"/>
  <c r="D183" i="44"/>
  <c r="AH17" i="37" s="1"/>
  <c r="D180" i="44"/>
  <c r="AH14" i="37" s="1"/>
  <c r="AH16" i="38"/>
  <c r="D196" i="44"/>
  <c r="AH30" i="37" s="1"/>
  <c r="AH12" i="38"/>
  <c r="AH10" i="38"/>
  <c r="D191" i="44"/>
  <c r="AH25" i="37" s="1"/>
  <c r="D187" i="44"/>
  <c r="AH21" i="37" s="1"/>
  <c r="AH25" i="39"/>
  <c r="AH15" i="39"/>
  <c r="AH14" i="39"/>
  <c r="D178" i="44"/>
  <c r="AH12" i="37" s="1"/>
  <c r="D176" i="44"/>
  <c r="AH10" i="37" s="1"/>
  <c r="D169" i="44"/>
  <c r="D184" i="44"/>
  <c r="AH18" i="37" s="1"/>
  <c r="C172" i="44"/>
  <c r="AG6" i="37" s="1"/>
  <c r="W23" i="70" s="1"/>
  <c r="C180" i="44"/>
  <c r="AG14" i="37" s="1"/>
  <c r="C166" i="44"/>
  <c r="C189" i="44"/>
  <c r="AG23" i="37" s="1"/>
  <c r="C176" i="44"/>
  <c r="AG10" i="37" s="1"/>
  <c r="AU23" i="69" s="1"/>
  <c r="C170" i="44"/>
  <c r="AG5" i="37" s="1"/>
  <c r="R23" i="70" s="1"/>
  <c r="C197" i="44"/>
  <c r="AG31" i="37" s="1"/>
  <c r="C182" i="44"/>
  <c r="AG16" i="37" s="1"/>
  <c r="AG22" i="38"/>
  <c r="D170" i="43"/>
  <c r="AL5" i="37" s="1"/>
  <c r="R22" i="54" s="1"/>
  <c r="D166" i="43"/>
  <c r="AL29" i="38"/>
  <c r="D192" i="43"/>
  <c r="AL26" i="37" s="1"/>
  <c r="D167" i="43"/>
  <c r="AL3" i="37" s="1"/>
  <c r="H22" i="54" s="1"/>
  <c r="AL16" i="38"/>
  <c r="D189" i="43"/>
  <c r="AL23" i="37" s="1"/>
  <c r="D181" i="43"/>
  <c r="AL15" i="37" s="1"/>
  <c r="C175" i="43"/>
  <c r="AK9" i="37" s="1"/>
  <c r="AR22" i="69" s="1"/>
  <c r="C171" i="43"/>
  <c r="R21" i="38"/>
  <c r="R25" i="38"/>
  <c r="R30" i="38"/>
  <c r="D170" i="13"/>
  <c r="R5" i="37" s="1"/>
  <c r="R14" i="54" s="1"/>
  <c r="D189" i="13"/>
  <c r="R23" i="37" s="1"/>
  <c r="R12" i="38"/>
  <c r="R16" i="38"/>
  <c r="D197" i="13"/>
  <c r="R31" i="37" s="1"/>
  <c r="R22" i="38"/>
  <c r="D196" i="13"/>
  <c r="R30" i="37" s="1"/>
  <c r="D191" i="13"/>
  <c r="R25" i="37" s="1"/>
  <c r="C166" i="13"/>
  <c r="Q18" i="38"/>
  <c r="BC14" i="69" s="1"/>
  <c r="Q15" i="39"/>
  <c r="C178" i="13"/>
  <c r="Q12" i="37" s="1"/>
  <c r="D178" i="10"/>
  <c r="AF12" i="37" s="1"/>
  <c r="D172" i="10"/>
  <c r="AF6" i="37" s="1"/>
  <c r="W21" i="54" s="1"/>
  <c r="D189" i="10"/>
  <c r="AF23" i="37" s="1"/>
  <c r="C171" i="10"/>
  <c r="C174" i="10"/>
  <c r="C170" i="10"/>
  <c r="C166" i="10"/>
  <c r="D172" i="21"/>
  <c r="L6" i="37" s="1"/>
  <c r="W11" i="54" s="1"/>
  <c r="D170" i="21"/>
  <c r="L5" i="37" s="1"/>
  <c r="R11" i="54" s="1"/>
  <c r="D191" i="21"/>
  <c r="L25" i="37" s="1"/>
  <c r="D176" i="21"/>
  <c r="L10" i="37" s="1"/>
  <c r="D197" i="21"/>
  <c r="L31" i="37" s="1"/>
  <c r="L29" i="38"/>
  <c r="D174" i="21"/>
  <c r="L8" i="37" s="1"/>
  <c r="D178" i="21"/>
  <c r="L12" i="37" s="1"/>
  <c r="D167" i="21"/>
  <c r="L3" i="37" s="1"/>
  <c r="H11" i="54" s="1"/>
  <c r="D189" i="21"/>
  <c r="L23" i="37" s="1"/>
  <c r="D171" i="21"/>
  <c r="L15" i="38"/>
  <c r="C183" i="21"/>
  <c r="K17" i="37" s="1"/>
  <c r="AY11" i="69" s="1"/>
  <c r="K10" i="38"/>
  <c r="AV11" i="69" s="1"/>
  <c r="C197" i="21"/>
  <c r="K31" i="37" s="1"/>
  <c r="C189" i="21"/>
  <c r="K23" i="37" s="1"/>
  <c r="C182" i="20"/>
  <c r="C16" i="37" s="1"/>
  <c r="D15" i="38"/>
  <c r="C171" i="20"/>
  <c r="C189" i="20"/>
  <c r="C23" i="37" s="1"/>
  <c r="D194" i="20"/>
  <c r="D197" i="20"/>
  <c r="D31" i="37" s="1"/>
  <c r="C170" i="20"/>
  <c r="C5" i="37" s="1"/>
  <c r="R8" i="70" s="1"/>
  <c r="D187" i="20"/>
  <c r="D21" i="37" s="1"/>
  <c r="C180" i="20"/>
  <c r="C14" i="37" s="1"/>
  <c r="D184" i="20"/>
  <c r="D18" i="37" s="1"/>
  <c r="D170" i="20"/>
  <c r="D5" i="37" s="1"/>
  <c r="R8" i="54" s="1"/>
  <c r="C196" i="20"/>
  <c r="C30" i="37" s="1"/>
  <c r="AK8" i="69" s="1"/>
  <c r="C168" i="20"/>
  <c r="C4" i="37" s="1"/>
  <c r="M8" i="70" s="1"/>
  <c r="C197" i="20"/>
  <c r="C31" i="37" s="1"/>
  <c r="C15" i="38"/>
  <c r="C178" i="20"/>
  <c r="C12" i="37" s="1"/>
  <c r="D168" i="20"/>
  <c r="D4" i="37" s="1"/>
  <c r="M8" i="54" s="1"/>
  <c r="C25" i="38"/>
  <c r="D178" i="20"/>
  <c r="D12" i="37" s="1"/>
  <c r="C29" i="38"/>
  <c r="D174" i="20"/>
  <c r="D8" i="37" s="1"/>
  <c r="C12" i="38"/>
  <c r="T29" i="37"/>
  <c r="AT29" i="37" s="1"/>
  <c r="AL25" i="37"/>
  <c r="AN19" i="38"/>
  <c r="AN12" i="39"/>
  <c r="D172" i="47"/>
  <c r="AN6" i="37" s="1"/>
  <c r="W24" i="54" s="1"/>
  <c r="AN29" i="38"/>
  <c r="C177" i="47"/>
  <c r="AM11" i="37" s="1"/>
  <c r="AM22" i="38"/>
  <c r="C184" i="47"/>
  <c r="AM18" i="37" s="1"/>
  <c r="BB24" i="69" s="1"/>
  <c r="AM18" i="38"/>
  <c r="BC24" i="69" s="1"/>
  <c r="AM21" i="38"/>
  <c r="AN9" i="39"/>
  <c r="D169" i="47"/>
  <c r="AN25" i="39"/>
  <c r="C162" i="47"/>
  <c r="C185" i="47"/>
  <c r="AM19" i="37" s="1"/>
  <c r="H24" i="69" s="1"/>
  <c r="AM5" i="38"/>
  <c r="C189" i="47"/>
  <c r="AM23" i="37" s="1"/>
  <c r="AM12" i="38"/>
  <c r="C196" i="47"/>
  <c r="C187" i="47"/>
  <c r="AM21" i="37" s="1"/>
  <c r="AM21" i="39"/>
  <c r="AM29" i="39"/>
  <c r="D175" i="47"/>
  <c r="AN9" i="37" s="1"/>
  <c r="C174" i="47"/>
  <c r="AM8" i="37" s="1"/>
  <c r="AO24" i="69" s="1"/>
  <c r="AM8" i="38"/>
  <c r="AP24" i="69" s="1"/>
  <c r="AN22" i="38"/>
  <c r="C183" i="47"/>
  <c r="AM17" i="37" s="1"/>
  <c r="AY24" i="69" s="1"/>
  <c r="AM23" i="38"/>
  <c r="D162" i="47"/>
  <c r="D185" i="47"/>
  <c r="AN19" i="37" s="1"/>
  <c r="H24" i="59" s="1"/>
  <c r="D189" i="47"/>
  <c r="AN23" i="37" s="1"/>
  <c r="AN30" i="39"/>
  <c r="D187" i="47"/>
  <c r="AN21" i="37" s="1"/>
  <c r="AN21" i="39"/>
  <c r="D171" i="47"/>
  <c r="AN29" i="39"/>
  <c r="AN22" i="39"/>
  <c r="AN11" i="38"/>
  <c r="AN3" i="38"/>
  <c r="D191" i="47"/>
  <c r="C169" i="47"/>
  <c r="C167" i="47"/>
  <c r="AM3" i="37" s="1"/>
  <c r="H24" i="70" s="1"/>
  <c r="AM18" i="39"/>
  <c r="BD24" i="69" s="1"/>
  <c r="D181" i="47"/>
  <c r="AN15" i="37" s="1"/>
  <c r="AN15" i="39"/>
  <c r="C172" i="47"/>
  <c r="AM6" i="37" s="1"/>
  <c r="W24" i="70" s="1"/>
  <c r="AN11" i="39"/>
  <c r="D167" i="47"/>
  <c r="AN3" i="37" s="1"/>
  <c r="H24" i="54" s="1"/>
  <c r="AN31" i="38"/>
  <c r="AM26" i="38"/>
  <c r="AM14" i="39"/>
  <c r="C182" i="47"/>
  <c r="C188" i="47"/>
  <c r="AM22" i="37" s="1"/>
  <c r="C191" i="47"/>
  <c r="C192" i="47"/>
  <c r="AM26" i="37" s="1"/>
  <c r="C181" i="47"/>
  <c r="AM15" i="37" s="1"/>
  <c r="AM15" i="39"/>
  <c r="C166" i="47"/>
  <c r="C162" i="46"/>
  <c r="C185" i="46"/>
  <c r="AO19" i="37" s="1"/>
  <c r="H26" i="69" s="1"/>
  <c r="C189" i="46"/>
  <c r="AO23" i="37" s="1"/>
  <c r="C196" i="46"/>
  <c r="AO30" i="37" s="1"/>
  <c r="AK26" i="69" s="1"/>
  <c r="AO30" i="39"/>
  <c r="AM26" i="69" s="1"/>
  <c r="C187" i="46"/>
  <c r="AO21" i="37" s="1"/>
  <c r="C168" i="46"/>
  <c r="AO4" i="37" s="1"/>
  <c r="M26" i="70" s="1"/>
  <c r="AO4" i="39"/>
  <c r="AO29" i="39"/>
  <c r="C175" i="46"/>
  <c r="AO9" i="37" s="1"/>
  <c r="AR26" i="69" s="1"/>
  <c r="W26" i="69" s="1"/>
  <c r="AO11" i="39"/>
  <c r="AO14" i="39"/>
  <c r="C182" i="46"/>
  <c r="C188" i="46"/>
  <c r="AO22" i="37" s="1"/>
  <c r="AO22" i="39"/>
  <c r="D192" i="46"/>
  <c r="AP15" i="38"/>
  <c r="AP25" i="39"/>
  <c r="D185" i="46"/>
  <c r="AP19" i="37" s="1"/>
  <c r="H26" i="59" s="1"/>
  <c r="D162" i="46"/>
  <c r="D196" i="46"/>
  <c r="D187" i="46"/>
  <c r="AP21" i="37" s="1"/>
  <c r="AP29" i="39"/>
  <c r="D175" i="46"/>
  <c r="AP9" i="37" s="1"/>
  <c r="D177" i="46"/>
  <c r="AP11" i="37" s="1"/>
  <c r="AP11" i="39"/>
  <c r="AP14" i="39"/>
  <c r="D188" i="46"/>
  <c r="AP10" i="38"/>
  <c r="AP11" i="38"/>
  <c r="C183" i="46"/>
  <c r="AO17" i="37" s="1"/>
  <c r="AY26" i="69" s="1"/>
  <c r="AO15" i="39"/>
  <c r="D183" i="46"/>
  <c r="AO22" i="38"/>
  <c r="AO4" i="38"/>
  <c r="AP16" i="38"/>
  <c r="D169" i="46"/>
  <c r="C191" i="46"/>
  <c r="AO12" i="39"/>
  <c r="C172" i="46"/>
  <c r="AO6" i="37" s="1"/>
  <c r="W26" i="70" s="1"/>
  <c r="C167" i="46"/>
  <c r="AO3" i="37" s="1"/>
  <c r="H26" i="70" s="1"/>
  <c r="AO3" i="39"/>
  <c r="AO14" i="38"/>
  <c r="AO8" i="39"/>
  <c r="AQ26" i="69" s="1"/>
  <c r="D170" i="46"/>
  <c r="AP5" i="37" s="1"/>
  <c r="R26" i="54" s="1"/>
  <c r="D172" i="46"/>
  <c r="AP6" i="37" s="1"/>
  <c r="W26" i="54" s="1"/>
  <c r="D197" i="46"/>
  <c r="AP31" i="37" s="1"/>
  <c r="AP31" i="39"/>
  <c r="D176" i="46"/>
  <c r="AP10" i="37" s="1"/>
  <c r="AP3" i="39"/>
  <c r="D174" i="46"/>
  <c r="AP8" i="39"/>
  <c r="AP22" i="38"/>
  <c r="D181" i="46"/>
  <c r="AP15" i="37" s="1"/>
  <c r="AP17" i="39"/>
  <c r="D166" i="46"/>
  <c r="AO25" i="39"/>
  <c r="AO17" i="39"/>
  <c r="BA26" i="69" s="1"/>
  <c r="AJ19" i="39"/>
  <c r="D194" i="45"/>
  <c r="C187" i="45"/>
  <c r="AI19" i="38"/>
  <c r="D197" i="45"/>
  <c r="AJ31" i="37" s="1"/>
  <c r="AI14" i="38"/>
  <c r="D191" i="45"/>
  <c r="AJ25" i="37" s="1"/>
  <c r="C176" i="45"/>
  <c r="AI10" i="37" s="1"/>
  <c r="AU25" i="69" s="1"/>
  <c r="AI14" i="39"/>
  <c r="D174" i="45"/>
  <c r="AJ8" i="37" s="1"/>
  <c r="AJ16" i="38"/>
  <c r="C172" i="45"/>
  <c r="AI29" i="38"/>
  <c r="D176" i="45"/>
  <c r="AJ10" i="37" s="1"/>
  <c r="D169" i="45"/>
  <c r="D172" i="45"/>
  <c r="AJ6" i="37" s="1"/>
  <c r="W25" i="54" s="1"/>
  <c r="AI31" i="39"/>
  <c r="C167" i="45"/>
  <c r="AI3" i="37" s="1"/>
  <c r="H25" i="70" s="1"/>
  <c r="AI19" i="39"/>
  <c r="AI5" i="38"/>
  <c r="D167" i="45"/>
  <c r="AJ3" i="37" s="1"/>
  <c r="H25" i="54" s="1"/>
  <c r="C162" i="45"/>
  <c r="C185" i="45"/>
  <c r="AI19" i="37" s="1"/>
  <c r="H25" i="69" s="1"/>
  <c r="D178" i="45"/>
  <c r="AJ12" i="37" s="1"/>
  <c r="AJ12" i="38"/>
  <c r="C196" i="45"/>
  <c r="AI29" i="39"/>
  <c r="AJ3" i="39"/>
  <c r="AI6" i="39"/>
  <c r="D185" i="45"/>
  <c r="AJ19" i="37" s="1"/>
  <c r="H25" i="59" s="1"/>
  <c r="D162" i="45"/>
  <c r="D184" i="45"/>
  <c r="AJ18" i="37" s="1"/>
  <c r="C169" i="45"/>
  <c r="C184" i="45"/>
  <c r="AI18" i="37" s="1"/>
  <c r="BB25" i="69" s="1"/>
  <c r="AJ11" i="38"/>
  <c r="AI16" i="39"/>
  <c r="AI10" i="39"/>
  <c r="AW25" i="69" s="1"/>
  <c r="D192" i="45"/>
  <c r="AJ26" i="37" s="1"/>
  <c r="C181" i="45"/>
  <c r="AI15" i="39"/>
  <c r="AJ15" i="39"/>
  <c r="AJ15" i="38"/>
  <c r="D189" i="45"/>
  <c r="AJ23" i="37" s="1"/>
  <c r="D196" i="45"/>
  <c r="AJ30" i="37" s="1"/>
  <c r="D187" i="45"/>
  <c r="AJ21" i="37" s="1"/>
  <c r="AJ29" i="39"/>
  <c r="D175" i="45"/>
  <c r="AJ9" i="37" s="1"/>
  <c r="D177" i="45"/>
  <c r="AJ11" i="37" s="1"/>
  <c r="AJ11" i="39"/>
  <c r="D180" i="45"/>
  <c r="AJ14" i="37" s="1"/>
  <c r="AJ14" i="39"/>
  <c r="D182" i="45"/>
  <c r="D188" i="45"/>
  <c r="AJ22" i="37" s="1"/>
  <c r="D181" i="45"/>
  <c r="AJ15" i="37" s="1"/>
  <c r="C191" i="45"/>
  <c r="AI25" i="37" s="1"/>
  <c r="AI25" i="39"/>
  <c r="C192" i="45"/>
  <c r="AI26" i="37" s="1"/>
  <c r="C183" i="45"/>
  <c r="AJ10" i="39"/>
  <c r="AJ12" i="39"/>
  <c r="AI26" i="39"/>
  <c r="AH3" i="38"/>
  <c r="AH8" i="38"/>
  <c r="AG11" i="38"/>
  <c r="AG9" i="38"/>
  <c r="AS23" i="69" s="1"/>
  <c r="D170" i="44"/>
  <c r="AH5" i="37" s="1"/>
  <c r="R23" i="54" s="1"/>
  <c r="AH4" i="38"/>
  <c r="D172" i="44"/>
  <c r="AH6" i="37" s="1"/>
  <c r="W23" i="54" s="1"/>
  <c r="AH29" i="38"/>
  <c r="AH11" i="38"/>
  <c r="C184" i="44"/>
  <c r="AG18" i="37" s="1"/>
  <c r="BB23" i="69" s="1"/>
  <c r="AH14" i="38"/>
  <c r="AG16" i="38"/>
  <c r="AG19" i="38"/>
  <c r="AG18" i="39"/>
  <c r="BD23" i="69" s="1"/>
  <c r="C174" i="44"/>
  <c r="AG8" i="37" s="1"/>
  <c r="AO23" i="69" s="1"/>
  <c r="C162" i="44"/>
  <c r="C185" i="44"/>
  <c r="AG19" i="37" s="1"/>
  <c r="H23" i="69" s="1"/>
  <c r="C196" i="44"/>
  <c r="AG30" i="37" s="1"/>
  <c r="AK23" i="69" s="1"/>
  <c r="C187" i="44"/>
  <c r="AG21" i="37" s="1"/>
  <c r="C171" i="44"/>
  <c r="AG29" i="39"/>
  <c r="C175" i="44"/>
  <c r="AG9" i="37" s="1"/>
  <c r="AR23" i="69" s="1"/>
  <c r="C177" i="44"/>
  <c r="AG11" i="37" s="1"/>
  <c r="AG11" i="39"/>
  <c r="AH11" i="39"/>
  <c r="D174" i="44"/>
  <c r="AH22" i="39"/>
  <c r="C169" i="44"/>
  <c r="AH18" i="38"/>
  <c r="C181" i="44"/>
  <c r="AG15" i="37" s="1"/>
  <c r="AG15" i="38"/>
  <c r="D162" i="44"/>
  <c r="D185" i="44"/>
  <c r="D189" i="44"/>
  <c r="AH23" i="37" s="1"/>
  <c r="AH29" i="39"/>
  <c r="C167" i="44"/>
  <c r="AG3" i="37" s="1"/>
  <c r="H23" i="70" s="1"/>
  <c r="D167" i="44"/>
  <c r="AH3" i="37" s="1"/>
  <c r="H23" i="54" s="1"/>
  <c r="AH25" i="38"/>
  <c r="D181" i="44"/>
  <c r="C192" i="44"/>
  <c r="AG26" i="37" s="1"/>
  <c r="D192" i="44"/>
  <c r="AH15" i="38"/>
  <c r="C183" i="44"/>
  <c r="AG17" i="37" s="1"/>
  <c r="AY23" i="69" s="1"/>
  <c r="AG14" i="39"/>
  <c r="C188" i="44"/>
  <c r="C191" i="44"/>
  <c r="AG25" i="38"/>
  <c r="AH16" i="39"/>
  <c r="D166" i="44"/>
  <c r="D185" i="43"/>
  <c r="D162" i="43"/>
  <c r="D196" i="43"/>
  <c r="D187" i="43"/>
  <c r="AL21" i="37" s="1"/>
  <c r="AL30" i="38"/>
  <c r="D171" i="43"/>
  <c r="AL29" i="39"/>
  <c r="D175" i="43"/>
  <c r="AL9" i="37" s="1"/>
  <c r="D177" i="43"/>
  <c r="AL11" i="37" s="1"/>
  <c r="AL11" i="39"/>
  <c r="AL14" i="39"/>
  <c r="AL16" i="39"/>
  <c r="AK22" i="38"/>
  <c r="AL8" i="39"/>
  <c r="C181" i="43"/>
  <c r="AK15" i="37" s="1"/>
  <c r="AK15" i="38"/>
  <c r="AL18" i="39"/>
  <c r="AL4" i="38"/>
  <c r="AL25" i="39"/>
  <c r="AL25" i="38"/>
  <c r="C170" i="43"/>
  <c r="AK5" i="37" s="1"/>
  <c r="R22" i="70" s="1"/>
  <c r="C172" i="43"/>
  <c r="AK6" i="37" s="1"/>
  <c r="W22" i="70" s="1"/>
  <c r="C197" i="43"/>
  <c r="AK31" i="37" s="1"/>
  <c r="AK29" i="38"/>
  <c r="C176" i="43"/>
  <c r="AK10" i="37" s="1"/>
  <c r="AU22" i="69" s="1"/>
  <c r="AK10" i="39"/>
  <c r="AW22" i="69" s="1"/>
  <c r="AK11" i="38"/>
  <c r="C167" i="43"/>
  <c r="AK3" i="37" s="1"/>
  <c r="H22" i="70" s="1"/>
  <c r="AK14" i="38"/>
  <c r="C174" i="43"/>
  <c r="AK8" i="37" s="1"/>
  <c r="AO22" i="69" s="1"/>
  <c r="C191" i="43"/>
  <c r="AK25" i="37" s="1"/>
  <c r="AK18" i="39"/>
  <c r="BD22" i="69" s="1"/>
  <c r="AL11" i="38"/>
  <c r="D172" i="43"/>
  <c r="AL6" i="37" s="1"/>
  <c r="W22" i="54" s="1"/>
  <c r="AL31" i="39"/>
  <c r="AL10" i="39"/>
  <c r="AL3" i="39"/>
  <c r="D174" i="43"/>
  <c r="AK21" i="38"/>
  <c r="AK26" i="38"/>
  <c r="D188" i="43"/>
  <c r="C169" i="43"/>
  <c r="D169" i="43"/>
  <c r="C183" i="43"/>
  <c r="AK17" i="37" s="1"/>
  <c r="AY22" i="69" s="1"/>
  <c r="AL15" i="39"/>
  <c r="C162" i="43"/>
  <c r="C185" i="43"/>
  <c r="AK19" i="37" s="1"/>
  <c r="H22" i="69" s="1"/>
  <c r="C187" i="43"/>
  <c r="AK31" i="38"/>
  <c r="AK29" i="39"/>
  <c r="AK11" i="39"/>
  <c r="AK14" i="39"/>
  <c r="C182" i="43"/>
  <c r="C192" i="43"/>
  <c r="AK26" i="37" s="1"/>
  <c r="C172" i="10"/>
  <c r="D176" i="10"/>
  <c r="AF10" i="37" s="1"/>
  <c r="D167" i="10"/>
  <c r="AF3" i="37" s="1"/>
  <c r="C188" i="10"/>
  <c r="AE22" i="37" s="1"/>
  <c r="D184" i="10"/>
  <c r="AF18" i="37" s="1"/>
  <c r="C180" i="10"/>
  <c r="C185" i="10"/>
  <c r="C162" i="10"/>
  <c r="C189" i="10"/>
  <c r="C196" i="10"/>
  <c r="AE30" i="37" s="1"/>
  <c r="AK21" i="69" s="1"/>
  <c r="C187" i="10"/>
  <c r="AE21" i="37" s="1"/>
  <c r="C175" i="10"/>
  <c r="D174" i="10"/>
  <c r="AF8" i="37" s="1"/>
  <c r="D185" i="10"/>
  <c r="AF19" i="37" s="1"/>
  <c r="H21" i="59" s="1"/>
  <c r="D196" i="10"/>
  <c r="AF30" i="37" s="1"/>
  <c r="D187" i="10"/>
  <c r="AF21" i="37" s="1"/>
  <c r="D175" i="10"/>
  <c r="AF9" i="37" s="1"/>
  <c r="C182" i="10"/>
  <c r="D169" i="10"/>
  <c r="AQ21" i="59"/>
  <c r="C177" i="10"/>
  <c r="D183" i="10"/>
  <c r="AF17" i="37" s="1"/>
  <c r="D181" i="10"/>
  <c r="AF15" i="37" s="1"/>
  <c r="C192" i="10"/>
  <c r="AE26" i="37" s="1"/>
  <c r="D177" i="10"/>
  <c r="AF11" i="37" s="1"/>
  <c r="D188" i="10"/>
  <c r="AF22" i="37" s="1"/>
  <c r="D191" i="10"/>
  <c r="AF25" i="37" s="1"/>
  <c r="D192" i="10"/>
  <c r="AF26" i="37" s="1"/>
  <c r="C176" i="10"/>
  <c r="C167" i="10"/>
  <c r="AE3" i="37" s="1"/>
  <c r="H21" i="70" s="1"/>
  <c r="C169" i="10"/>
  <c r="C184" i="10"/>
  <c r="C183" i="10"/>
  <c r="C181" i="10"/>
  <c r="C162" i="13"/>
  <c r="C185" i="13"/>
  <c r="Q19" i="37" s="1"/>
  <c r="H14" i="69" s="1"/>
  <c r="R19" i="39"/>
  <c r="D184" i="13"/>
  <c r="R18" i="37" s="1"/>
  <c r="R18" i="38"/>
  <c r="D162" i="13"/>
  <c r="D185" i="13"/>
  <c r="R19" i="37" s="1"/>
  <c r="H14" i="59" s="1"/>
  <c r="R12" i="39"/>
  <c r="C187" i="13"/>
  <c r="Q21" i="37" s="1"/>
  <c r="C171" i="13"/>
  <c r="Q29" i="38"/>
  <c r="C195" i="13"/>
  <c r="D187" i="13"/>
  <c r="R21" i="37" s="1"/>
  <c r="R15" i="38"/>
  <c r="D174" i="13"/>
  <c r="R8" i="38"/>
  <c r="C175" i="13"/>
  <c r="Q9" i="37" s="1"/>
  <c r="AR14" i="69" s="1"/>
  <c r="Q9" i="38"/>
  <c r="AS14" i="69" s="1"/>
  <c r="C177" i="13"/>
  <c r="Q11" i="37" s="1"/>
  <c r="Q11" i="38"/>
  <c r="C180" i="13"/>
  <c r="Q14" i="37" s="1"/>
  <c r="Q14" i="38"/>
  <c r="Q8" i="38"/>
  <c r="AP14" i="69" s="1"/>
  <c r="D183" i="13"/>
  <c r="R17" i="37" s="1"/>
  <c r="R17" i="38"/>
  <c r="C196" i="13"/>
  <c r="Q30" i="37" s="1"/>
  <c r="AK14" i="69" s="1"/>
  <c r="AK31" i="69" s="1"/>
  <c r="R31" i="38"/>
  <c r="D176" i="13"/>
  <c r="R10" i="37" s="1"/>
  <c r="R10" i="38"/>
  <c r="D167" i="13"/>
  <c r="R3" i="37" s="1"/>
  <c r="H14" i="54" s="1"/>
  <c r="R3" i="39"/>
  <c r="D169" i="13"/>
  <c r="C168" i="13"/>
  <c r="Q4" i="37" s="1"/>
  <c r="M14" i="70" s="1"/>
  <c r="C189" i="13"/>
  <c r="Q23" i="37" s="1"/>
  <c r="C182" i="13"/>
  <c r="Q16" i="37" s="1"/>
  <c r="C191" i="13"/>
  <c r="C192" i="13"/>
  <c r="Q26" i="37" s="1"/>
  <c r="R29" i="39"/>
  <c r="D175" i="13"/>
  <c r="R9" i="37" s="1"/>
  <c r="D177" i="13"/>
  <c r="R11" i="37" s="1"/>
  <c r="R11" i="39"/>
  <c r="R16" i="39"/>
  <c r="D188" i="13"/>
  <c r="R25" i="39"/>
  <c r="D192" i="13"/>
  <c r="R26" i="37" s="1"/>
  <c r="C172" i="13"/>
  <c r="Q6" i="37" s="1"/>
  <c r="W14" i="70" s="1"/>
  <c r="Q12" i="38"/>
  <c r="C170" i="13"/>
  <c r="Q5" i="37" s="1"/>
  <c r="R14" i="70" s="1"/>
  <c r="C194" i="13"/>
  <c r="C197" i="13"/>
  <c r="Q31" i="37" s="1"/>
  <c r="C176" i="13"/>
  <c r="Q10" i="37" s="1"/>
  <c r="AU14" i="69" s="1"/>
  <c r="C167" i="13"/>
  <c r="Q16" i="38"/>
  <c r="C174" i="13"/>
  <c r="Q8" i="37" s="1"/>
  <c r="AO14" i="69" s="1"/>
  <c r="Q22" i="38"/>
  <c r="C169" i="13"/>
  <c r="C184" i="13"/>
  <c r="Q18" i="37" s="1"/>
  <c r="BB14" i="69" s="1"/>
  <c r="C183" i="13"/>
  <c r="Q17" i="37" s="1"/>
  <c r="AY14" i="69" s="1"/>
  <c r="Q15" i="38"/>
  <c r="D181" i="13"/>
  <c r="R15" i="37" s="1"/>
  <c r="R17" i="39"/>
  <c r="D166" i="13"/>
  <c r="D169" i="14"/>
  <c r="C191" i="14"/>
  <c r="U25" i="37" s="1"/>
  <c r="V11" i="38"/>
  <c r="C181" i="14"/>
  <c r="U15" i="37" s="1"/>
  <c r="AS15" i="37" s="1"/>
  <c r="U15" i="38"/>
  <c r="U3" i="38"/>
  <c r="U16" i="39"/>
  <c r="D162" i="14"/>
  <c r="D185" i="14"/>
  <c r="V19" i="37" s="1"/>
  <c r="H13" i="59" s="1"/>
  <c r="D196" i="14"/>
  <c r="D187" i="14"/>
  <c r="V21" i="37" s="1"/>
  <c r="V4" i="39"/>
  <c r="V29" i="39"/>
  <c r="D175" i="14"/>
  <c r="V9" i="37" s="1"/>
  <c r="V11" i="39"/>
  <c r="D180" i="14"/>
  <c r="V14" i="37" s="1"/>
  <c r="V16" i="39"/>
  <c r="U5" i="38"/>
  <c r="U29" i="39"/>
  <c r="U14" i="39"/>
  <c r="U22" i="39"/>
  <c r="U25" i="38"/>
  <c r="U8" i="39"/>
  <c r="AQ13" i="69" s="1"/>
  <c r="D192" i="14"/>
  <c r="C162" i="14"/>
  <c r="C185" i="14"/>
  <c r="U19" i="37" s="1"/>
  <c r="H13" i="69" s="1"/>
  <c r="C170" i="14"/>
  <c r="U5" i="37" s="1"/>
  <c r="R13" i="70" s="1"/>
  <c r="U12" i="39"/>
  <c r="C172" i="14"/>
  <c r="U6" i="37" s="1"/>
  <c r="W13" i="70" s="1"/>
  <c r="U29" i="38"/>
  <c r="C176" i="14"/>
  <c r="U10" i="37" s="1"/>
  <c r="AU13" i="69" s="1"/>
  <c r="U11" i="38"/>
  <c r="C167" i="14"/>
  <c r="U3" i="37" s="1"/>
  <c r="H13" i="70" s="1"/>
  <c r="U16" i="38"/>
  <c r="C174" i="14"/>
  <c r="U8" i="37" s="1"/>
  <c r="AO13" i="69" s="1"/>
  <c r="V8" i="39"/>
  <c r="C183" i="14"/>
  <c r="V26" i="39"/>
  <c r="U19" i="39"/>
  <c r="V31" i="39"/>
  <c r="V10" i="39"/>
  <c r="D167" i="14"/>
  <c r="V3" i="37" s="1"/>
  <c r="H13" i="54" s="1"/>
  <c r="V14" i="38"/>
  <c r="C188" i="14"/>
  <c r="V22" i="39"/>
  <c r="D188" i="14"/>
  <c r="C169" i="14"/>
  <c r="U25" i="39"/>
  <c r="V17" i="39"/>
  <c r="U6" i="38"/>
  <c r="C192" i="14"/>
  <c r="U26" i="37" s="1"/>
  <c r="D181" i="14"/>
  <c r="V15" i="37" s="1"/>
  <c r="V15" i="39"/>
  <c r="C166" i="14"/>
  <c r="C162" i="17"/>
  <c r="C185" i="17"/>
  <c r="O19" i="37" s="1"/>
  <c r="H15" i="69" s="1"/>
  <c r="C189" i="17"/>
  <c r="O23" i="37" s="1"/>
  <c r="C196" i="17"/>
  <c r="O30" i="37" s="1"/>
  <c r="AK15" i="69" s="1"/>
  <c r="C187" i="17"/>
  <c r="O21" i="37" s="1"/>
  <c r="O30" i="38"/>
  <c r="AL15" i="69" s="1"/>
  <c r="D167" i="17"/>
  <c r="P3" i="37" s="1"/>
  <c r="H15" i="54" s="1"/>
  <c r="O22" i="38"/>
  <c r="D169" i="17"/>
  <c r="D185" i="17"/>
  <c r="P19" i="37" s="1"/>
  <c r="H15" i="59" s="1"/>
  <c r="D162" i="17"/>
  <c r="D171" i="17"/>
  <c r="C174" i="17"/>
  <c r="O8" i="37" s="1"/>
  <c r="AO15" i="69" s="1"/>
  <c r="D174" i="17"/>
  <c r="P8" i="37" s="1"/>
  <c r="P8" i="38"/>
  <c r="C176" i="17"/>
  <c r="O10" i="37" s="1"/>
  <c r="AU15" i="69" s="1"/>
  <c r="O10" i="38"/>
  <c r="AV15" i="69" s="1"/>
  <c r="C184" i="17"/>
  <c r="O18" i="37" s="1"/>
  <c r="BB15" i="69" s="1"/>
  <c r="D183" i="17"/>
  <c r="P17" i="37" s="1"/>
  <c r="C178" i="17"/>
  <c r="O12" i="37" s="1"/>
  <c r="D176" i="17"/>
  <c r="P10" i="37" s="1"/>
  <c r="D184" i="17"/>
  <c r="P30" i="38"/>
  <c r="D172" i="17"/>
  <c r="P6" i="37" s="1"/>
  <c r="W15" i="54" s="1"/>
  <c r="O10" i="39"/>
  <c r="AW15" i="69" s="1"/>
  <c r="O18" i="39"/>
  <c r="BD15" i="69" s="1"/>
  <c r="D197" i="17"/>
  <c r="P31" i="37" s="1"/>
  <c r="C167" i="17"/>
  <c r="O3" i="37" s="1"/>
  <c r="H15" i="70" s="1"/>
  <c r="O3" i="38"/>
  <c r="C169" i="17"/>
  <c r="P18" i="39"/>
  <c r="P15" i="39"/>
  <c r="O29" i="39"/>
  <c r="C175" i="17"/>
  <c r="O9" i="37" s="1"/>
  <c r="AR15" i="69" s="1"/>
  <c r="C177" i="17"/>
  <c r="O11" i="37" s="1"/>
  <c r="O14" i="39"/>
  <c r="C188" i="17"/>
  <c r="C191" i="17"/>
  <c r="O25" i="37" s="1"/>
  <c r="C192" i="17"/>
  <c r="O26" i="37" s="1"/>
  <c r="O15" i="38"/>
  <c r="P29" i="39"/>
  <c r="D175" i="17"/>
  <c r="P9" i="37" s="1"/>
  <c r="D177" i="17"/>
  <c r="P11" i="37" s="1"/>
  <c r="P11" i="39"/>
  <c r="P14" i="39"/>
  <c r="P16" i="39"/>
  <c r="D188" i="17"/>
  <c r="P25" i="39"/>
  <c r="D192" i="17"/>
  <c r="O25" i="38"/>
  <c r="P17" i="39"/>
  <c r="P16" i="38"/>
  <c r="AT16" i="38" s="1"/>
  <c r="P12" i="38"/>
  <c r="O3" i="39"/>
  <c r="N11" i="39"/>
  <c r="C188" i="19"/>
  <c r="C191" i="19"/>
  <c r="M25" i="37" s="1"/>
  <c r="M25" i="38"/>
  <c r="D183" i="19"/>
  <c r="N17" i="37" s="1"/>
  <c r="N29" i="39"/>
  <c r="N14" i="39"/>
  <c r="C172" i="19"/>
  <c r="M6" i="37" s="1"/>
  <c r="W6" i="70" s="1"/>
  <c r="M31" i="39"/>
  <c r="C176" i="19"/>
  <c r="M10" i="37" s="1"/>
  <c r="AU6" i="69" s="1"/>
  <c r="M10" i="39"/>
  <c r="AW6" i="69" s="1"/>
  <c r="M11" i="38"/>
  <c r="C167" i="19"/>
  <c r="M3" i="37" s="1"/>
  <c r="H6" i="70" s="1"/>
  <c r="D182" i="19"/>
  <c r="N16" i="37" s="1"/>
  <c r="N16" i="39"/>
  <c r="D170" i="19"/>
  <c r="N5" i="37" s="1"/>
  <c r="R6" i="54" s="1"/>
  <c r="N12" i="39"/>
  <c r="D172" i="19"/>
  <c r="N10" i="39"/>
  <c r="D167" i="19"/>
  <c r="N3" i="37" s="1"/>
  <c r="H6" i="54" s="1"/>
  <c r="M3" i="38"/>
  <c r="M17" i="38"/>
  <c r="AZ6" i="69" s="1"/>
  <c r="C192" i="19"/>
  <c r="M26" i="37" s="1"/>
  <c r="D181" i="19"/>
  <c r="N15" i="37" s="1"/>
  <c r="D174" i="19"/>
  <c r="D185" i="19"/>
  <c r="N19" i="37" s="1"/>
  <c r="H6" i="59" s="1"/>
  <c r="D162" i="19"/>
  <c r="C162" i="19"/>
  <c r="C185" i="19"/>
  <c r="M19" i="37" s="1"/>
  <c r="H6" i="69" s="1"/>
  <c r="C189" i="19"/>
  <c r="M23" i="37" s="1"/>
  <c r="C187" i="19"/>
  <c r="M21" i="37" s="1"/>
  <c r="M29" i="39"/>
  <c r="C175" i="19"/>
  <c r="M11" i="39"/>
  <c r="C180" i="19"/>
  <c r="M14" i="37" s="1"/>
  <c r="M14" i="39"/>
  <c r="M15" i="38"/>
  <c r="D169" i="19"/>
  <c r="D184" i="19"/>
  <c r="N18" i="37" s="1"/>
  <c r="M18" i="38"/>
  <c r="BC6" i="69" s="1"/>
  <c r="N15" i="39"/>
  <c r="D188" i="19"/>
  <c r="D191" i="19"/>
  <c r="D192" i="19"/>
  <c r="N26" i="37" s="1"/>
  <c r="M8" i="39"/>
  <c r="AQ6" i="69" s="1"/>
  <c r="C169" i="19"/>
  <c r="C184" i="19"/>
  <c r="C181" i="19"/>
  <c r="M15" i="37" s="1"/>
  <c r="C191" i="21"/>
  <c r="K25" i="37" s="1"/>
  <c r="D181" i="21"/>
  <c r="L15" i="37" s="1"/>
  <c r="L15" i="39"/>
  <c r="C198" i="21"/>
  <c r="K29" i="39"/>
  <c r="K11" i="39"/>
  <c r="K3" i="38"/>
  <c r="K14" i="39"/>
  <c r="D162" i="21"/>
  <c r="D185" i="21"/>
  <c r="L19" i="37" s="1"/>
  <c r="H11" i="59" s="1"/>
  <c r="D196" i="21"/>
  <c r="L30" i="37" s="1"/>
  <c r="D187" i="21"/>
  <c r="L21" i="37" s="1"/>
  <c r="D168" i="21"/>
  <c r="L4" i="37" s="1"/>
  <c r="M11" i="54" s="1"/>
  <c r="L29" i="39"/>
  <c r="D175" i="21"/>
  <c r="L11" i="39"/>
  <c r="L14" i="39"/>
  <c r="L8" i="38"/>
  <c r="C169" i="21"/>
  <c r="K8" i="38"/>
  <c r="AP11" i="69" s="1"/>
  <c r="K17" i="38"/>
  <c r="AZ11" i="69" s="1"/>
  <c r="C162" i="21"/>
  <c r="C185" i="21"/>
  <c r="K16" i="39"/>
  <c r="D169" i="21"/>
  <c r="K25" i="38"/>
  <c r="D184" i="21"/>
  <c r="L18" i="37" s="1"/>
  <c r="K15" i="38"/>
  <c r="K8" i="39"/>
  <c r="AQ11" i="69" s="1"/>
  <c r="L9" i="38"/>
  <c r="C192" i="21"/>
  <c r="K26" i="37" s="1"/>
  <c r="C170" i="21"/>
  <c r="K5" i="37" s="1"/>
  <c r="R11" i="70" s="1"/>
  <c r="C172" i="21"/>
  <c r="K6" i="37" s="1"/>
  <c r="W11" i="70" s="1"/>
  <c r="K29" i="38"/>
  <c r="C176" i="21"/>
  <c r="K10" i="37" s="1"/>
  <c r="AU11" i="69" s="1"/>
  <c r="K11" i="38"/>
  <c r="C167" i="21"/>
  <c r="K3" i="37" s="1"/>
  <c r="H11" i="70" s="1"/>
  <c r="K14" i="38"/>
  <c r="K16" i="38"/>
  <c r="C174" i="21"/>
  <c r="L3" i="39"/>
  <c r="D183" i="21"/>
  <c r="D188" i="21"/>
  <c r="D192" i="21"/>
  <c r="L26" i="37" s="1"/>
  <c r="C181" i="21"/>
  <c r="C200" i="21" s="1"/>
  <c r="C166" i="21"/>
  <c r="D166" i="21"/>
  <c r="C170" i="23"/>
  <c r="I5" i="37" s="1"/>
  <c r="R10" i="70" s="1"/>
  <c r="I8" i="39"/>
  <c r="AQ10" i="69" s="1"/>
  <c r="C178" i="23"/>
  <c r="I12" i="37" s="1"/>
  <c r="D178" i="23"/>
  <c r="J12" i="37" s="1"/>
  <c r="D172" i="23"/>
  <c r="J6" i="37" s="1"/>
  <c r="W10" i="54" s="1"/>
  <c r="C192" i="23"/>
  <c r="I26" i="37" s="1"/>
  <c r="D188" i="23"/>
  <c r="J22" i="38"/>
  <c r="D192" i="23"/>
  <c r="J26" i="37" s="1"/>
  <c r="J19" i="38"/>
  <c r="C166" i="23"/>
  <c r="C174" i="23"/>
  <c r="I25" i="39"/>
  <c r="I18" i="38"/>
  <c r="BC10" i="69" s="1"/>
  <c r="C181" i="23"/>
  <c r="I15" i="37" s="1"/>
  <c r="I15" i="38"/>
  <c r="C185" i="23"/>
  <c r="I19" i="37" s="1"/>
  <c r="H10" i="69" s="1"/>
  <c r="C162" i="23"/>
  <c r="C196" i="23"/>
  <c r="I30" i="37" s="1"/>
  <c r="AK10" i="69" s="1"/>
  <c r="C187" i="23"/>
  <c r="I19" i="38"/>
  <c r="I31" i="38"/>
  <c r="I29" i="39"/>
  <c r="I11" i="39"/>
  <c r="I14" i="39"/>
  <c r="D181" i="23"/>
  <c r="J15" i="37" s="1"/>
  <c r="J9" i="38"/>
  <c r="D162" i="23"/>
  <c r="D185" i="23"/>
  <c r="J19" i="37" s="1"/>
  <c r="H10" i="59" s="1"/>
  <c r="D189" i="23"/>
  <c r="J23" i="37" s="1"/>
  <c r="D196" i="23"/>
  <c r="J30" i="37" s="1"/>
  <c r="D187" i="23"/>
  <c r="J21" i="37" s="1"/>
  <c r="D171" i="23"/>
  <c r="J29" i="39"/>
  <c r="D175" i="23"/>
  <c r="J9" i="37" s="1"/>
  <c r="J10" i="38"/>
  <c r="J11" i="39"/>
  <c r="D180" i="23"/>
  <c r="J14" i="37" s="1"/>
  <c r="C191" i="23"/>
  <c r="I25" i="37" s="1"/>
  <c r="D191" i="23"/>
  <c r="J25" i="38"/>
  <c r="I8" i="38"/>
  <c r="AP10" i="69" s="1"/>
  <c r="I22" i="39"/>
  <c r="D174" i="23"/>
  <c r="J8" i="37" s="1"/>
  <c r="D169" i="23"/>
  <c r="D184" i="23"/>
  <c r="J18" i="37" s="1"/>
  <c r="D183" i="23"/>
  <c r="I30" i="38"/>
  <c r="AL10" i="69" s="1"/>
  <c r="D166" i="23"/>
  <c r="C182" i="24"/>
  <c r="G16" i="37" s="1"/>
  <c r="G16" i="38"/>
  <c r="C188" i="24"/>
  <c r="G22" i="37" s="1"/>
  <c r="G22" i="38"/>
  <c r="G18" i="38"/>
  <c r="BC9" i="69" s="1"/>
  <c r="C162" i="24"/>
  <c r="C185" i="24"/>
  <c r="G19" i="37" s="1"/>
  <c r="H9" i="69" s="1"/>
  <c r="C196" i="24"/>
  <c r="C187" i="24"/>
  <c r="G31" i="38"/>
  <c r="G29" i="39"/>
  <c r="C175" i="24"/>
  <c r="G9" i="37" s="1"/>
  <c r="AR9" i="69" s="1"/>
  <c r="W9" i="69" s="1"/>
  <c r="G11" i="39"/>
  <c r="G3" i="38"/>
  <c r="C180" i="24"/>
  <c r="G14" i="37" s="1"/>
  <c r="G14" i="38"/>
  <c r="H18" i="38"/>
  <c r="D188" i="24"/>
  <c r="H22" i="37" s="1"/>
  <c r="D162" i="24"/>
  <c r="D185" i="24"/>
  <c r="D196" i="24"/>
  <c r="D187" i="24"/>
  <c r="D171" i="24"/>
  <c r="H31" i="38"/>
  <c r="H29" i="39"/>
  <c r="D175" i="24"/>
  <c r="H9" i="37" s="1"/>
  <c r="H10" i="38"/>
  <c r="H11" i="39"/>
  <c r="H16" i="38"/>
  <c r="G9" i="38"/>
  <c r="AS9" i="69" s="1"/>
  <c r="G12" i="39"/>
  <c r="G10" i="39"/>
  <c r="AW9" i="69" s="1"/>
  <c r="H12" i="39"/>
  <c r="D191" i="24"/>
  <c r="H25" i="37" s="1"/>
  <c r="H8" i="39"/>
  <c r="D169" i="24"/>
  <c r="D184" i="24"/>
  <c r="H18" i="37" s="1"/>
  <c r="H14" i="38"/>
  <c r="H15" i="38"/>
  <c r="G14" i="39"/>
  <c r="G22" i="39"/>
  <c r="G16" i="39"/>
  <c r="H25" i="39"/>
  <c r="C192" i="24"/>
  <c r="D192" i="24"/>
  <c r="H26" i="37" s="1"/>
  <c r="G8" i="39"/>
  <c r="AQ9" i="69" s="1"/>
  <c r="C169" i="24"/>
  <c r="C184" i="24"/>
  <c r="G18" i="37" s="1"/>
  <c r="BB9" i="69" s="1"/>
  <c r="G15" i="38"/>
  <c r="C183" i="24"/>
  <c r="G17" i="37" s="1"/>
  <c r="AY9" i="69" s="1"/>
  <c r="C181" i="24"/>
  <c r="D183" i="24"/>
  <c r="H17" i="37" s="1"/>
  <c r="D181" i="24"/>
  <c r="H15" i="37" s="1"/>
  <c r="D166" i="24"/>
  <c r="C196" i="35"/>
  <c r="E30" i="37" s="1"/>
  <c r="AK7" i="69" s="1"/>
  <c r="C168" i="35"/>
  <c r="E4" i="37" s="1"/>
  <c r="M7" i="70" s="1"/>
  <c r="D196" i="35"/>
  <c r="F30" i="37" s="1"/>
  <c r="E8" i="38"/>
  <c r="AP7" i="69" s="1"/>
  <c r="F30" i="39"/>
  <c r="C171" i="35"/>
  <c r="C183" i="35"/>
  <c r="E17" i="37" s="1"/>
  <c r="AY7" i="69" s="1"/>
  <c r="D171" i="35"/>
  <c r="D183" i="35"/>
  <c r="F17" i="37" s="1"/>
  <c r="E22" i="38"/>
  <c r="C189" i="35"/>
  <c r="E23" i="37" s="1"/>
  <c r="C187" i="35"/>
  <c r="E21" i="37" s="1"/>
  <c r="D167" i="35"/>
  <c r="F3" i="37" s="1"/>
  <c r="H7" i="54" s="1"/>
  <c r="F12" i="39"/>
  <c r="D187" i="35"/>
  <c r="F21" i="37" s="1"/>
  <c r="D185" i="35"/>
  <c r="F19" i="37" s="1"/>
  <c r="H7" i="59" s="1"/>
  <c r="D162" i="35"/>
  <c r="C162" i="35"/>
  <c r="C185" i="35"/>
  <c r="E19" i="37" s="1"/>
  <c r="H7" i="69" s="1"/>
  <c r="D197" i="35"/>
  <c r="C195" i="35"/>
  <c r="E29" i="37" s="1"/>
  <c r="AQ29" i="37" s="1"/>
  <c r="E29" i="38"/>
  <c r="D176" i="35"/>
  <c r="F10" i="37" s="1"/>
  <c r="C170" i="35"/>
  <c r="E5" i="37" s="1"/>
  <c r="R7" i="70" s="1"/>
  <c r="R30" i="70" s="1"/>
  <c r="E12" i="39"/>
  <c r="E31" i="39"/>
  <c r="C176" i="35"/>
  <c r="E10" i="37" s="1"/>
  <c r="AU7" i="69" s="1"/>
  <c r="E11" i="38"/>
  <c r="C167" i="35"/>
  <c r="E3" i="37" s="1"/>
  <c r="H7" i="70" s="1"/>
  <c r="E16" i="38"/>
  <c r="E6" i="38"/>
  <c r="E10" i="38"/>
  <c r="AV7" i="69" s="1"/>
  <c r="C174" i="35"/>
  <c r="E8" i="37" s="1"/>
  <c r="AO7" i="69" s="1"/>
  <c r="C169" i="35"/>
  <c r="C184" i="35"/>
  <c r="E18" i="37" s="1"/>
  <c r="BB7" i="69" s="1"/>
  <c r="D192" i="35"/>
  <c r="F26" i="37" s="1"/>
  <c r="D174" i="35"/>
  <c r="F8" i="37" s="1"/>
  <c r="D169" i="35"/>
  <c r="E18" i="39"/>
  <c r="BD7" i="69" s="1"/>
  <c r="C175" i="35"/>
  <c r="E9" i="37" s="1"/>
  <c r="AR7" i="69" s="1"/>
  <c r="E14" i="39"/>
  <c r="E16" i="39"/>
  <c r="C188" i="35"/>
  <c r="F29" i="39"/>
  <c r="D175" i="35"/>
  <c r="F9" i="37" s="1"/>
  <c r="F11" i="39"/>
  <c r="F16" i="39"/>
  <c r="D188" i="35"/>
  <c r="F22" i="37" s="1"/>
  <c r="C181" i="35"/>
  <c r="E15" i="37" s="1"/>
  <c r="E15" i="38"/>
  <c r="E19" i="38"/>
  <c r="F10" i="39"/>
  <c r="D181" i="35"/>
  <c r="F15" i="37" s="1"/>
  <c r="F15" i="39"/>
  <c r="F22" i="38"/>
  <c r="C191" i="35"/>
  <c r="C192" i="35"/>
  <c r="E26" i="37" s="1"/>
  <c r="F14" i="38"/>
  <c r="C168" i="29"/>
  <c r="AC4" i="37" s="1"/>
  <c r="M27" i="70" s="1"/>
  <c r="C175" i="29"/>
  <c r="AC9" i="37" s="1"/>
  <c r="AR27" i="69" s="1"/>
  <c r="C188" i="29"/>
  <c r="AC22" i="37" s="1"/>
  <c r="D170" i="29"/>
  <c r="AD5" i="37" s="1"/>
  <c r="R27" i="54" s="1"/>
  <c r="C189" i="29"/>
  <c r="AC23" i="37" s="1"/>
  <c r="D172" i="29"/>
  <c r="AD6" i="37" s="1"/>
  <c r="W27" i="54" s="1"/>
  <c r="C171" i="29"/>
  <c r="D176" i="29"/>
  <c r="AD10" i="37" s="1"/>
  <c r="AD10" i="38"/>
  <c r="C177" i="29"/>
  <c r="AC11" i="37" s="1"/>
  <c r="AC11" i="38"/>
  <c r="D169" i="29"/>
  <c r="AD25" i="39"/>
  <c r="D178" i="29"/>
  <c r="AD12" i="37" s="1"/>
  <c r="C196" i="29"/>
  <c r="AC30" i="37" s="1"/>
  <c r="AK27" i="69" s="1"/>
  <c r="D184" i="29"/>
  <c r="AD18" i="37" s="1"/>
  <c r="AD18" i="38"/>
  <c r="D194" i="29"/>
  <c r="C187" i="29"/>
  <c r="D197" i="29"/>
  <c r="AD31" i="37" s="1"/>
  <c r="C195" i="29"/>
  <c r="AC29" i="37" s="1"/>
  <c r="AC29" i="38"/>
  <c r="D167" i="29"/>
  <c r="AD3" i="37" s="1"/>
  <c r="H27" i="54" s="1"/>
  <c r="C180" i="29"/>
  <c r="AC14" i="37" s="1"/>
  <c r="AC14" i="38"/>
  <c r="C162" i="29"/>
  <c r="C185" i="29"/>
  <c r="AC19" i="37" s="1"/>
  <c r="H27" i="69" s="1"/>
  <c r="AD3" i="39"/>
  <c r="C182" i="29"/>
  <c r="D185" i="29"/>
  <c r="AD19" i="37" s="1"/>
  <c r="H27" i="59" s="1"/>
  <c r="D162" i="29"/>
  <c r="D196" i="29"/>
  <c r="AD30" i="37" s="1"/>
  <c r="D187" i="29"/>
  <c r="AD21" i="37" s="1"/>
  <c r="AD29" i="39"/>
  <c r="D175" i="29"/>
  <c r="AD9" i="37" s="1"/>
  <c r="AD11" i="39"/>
  <c r="D180" i="29"/>
  <c r="AD14" i="37" s="1"/>
  <c r="AD16" i="39"/>
  <c r="D188" i="29"/>
  <c r="AD22" i="37" s="1"/>
  <c r="C169" i="29"/>
  <c r="C184" i="29"/>
  <c r="AC18" i="37" s="1"/>
  <c r="BB27" i="69" s="1"/>
  <c r="AC18" i="38"/>
  <c r="BC27" i="69" s="1"/>
  <c r="D191" i="29"/>
  <c r="AD25" i="37" s="1"/>
  <c r="AD31" i="39"/>
  <c r="AC23" i="39"/>
  <c r="C170" i="29"/>
  <c r="AC5" i="37" s="1"/>
  <c r="R27" i="70" s="1"/>
  <c r="C172" i="29"/>
  <c r="AC6" i="37" s="1"/>
  <c r="W27" i="70" s="1"/>
  <c r="C197" i="29"/>
  <c r="AC31" i="37" s="1"/>
  <c r="C176" i="29"/>
  <c r="AC10" i="37" s="1"/>
  <c r="AU27" i="69" s="1"/>
  <c r="C167" i="29"/>
  <c r="C174" i="29"/>
  <c r="AC8" i="37" s="1"/>
  <c r="AO27" i="69" s="1"/>
  <c r="AC11" i="39"/>
  <c r="AD15" i="38"/>
  <c r="AD14" i="38"/>
  <c r="D174" i="29"/>
  <c r="AD8" i="37" s="1"/>
  <c r="AD15" i="39"/>
  <c r="AC25" i="38"/>
  <c r="C181" i="29"/>
  <c r="AC15" i="37" s="1"/>
  <c r="AC15" i="39"/>
  <c r="D183" i="29"/>
  <c r="AD17" i="37" s="1"/>
  <c r="C191" i="29"/>
  <c r="AC25" i="37" s="1"/>
  <c r="AC25" i="39"/>
  <c r="C192" i="29"/>
  <c r="AC26" i="37" s="1"/>
  <c r="AD10" i="39"/>
  <c r="AC18" i="39"/>
  <c r="BD27" i="69" s="1"/>
  <c r="D192" i="29"/>
  <c r="AD26" i="37" s="1"/>
  <c r="C183" i="29"/>
  <c r="AC17" i="37" s="1"/>
  <c r="AY27" i="69" s="1"/>
  <c r="D162" i="20"/>
  <c r="D185" i="20"/>
  <c r="D19" i="37" s="1"/>
  <c r="H8" i="59" s="1"/>
  <c r="D189" i="20"/>
  <c r="D23" i="37" s="1"/>
  <c r="D196" i="20"/>
  <c r="D30" i="37" s="1"/>
  <c r="C167" i="20"/>
  <c r="C3" i="37" s="1"/>
  <c r="H8" i="70" s="1"/>
  <c r="D177" i="20"/>
  <c r="D11" i="38"/>
  <c r="D180" i="20"/>
  <c r="D14" i="37" s="1"/>
  <c r="D14" i="38"/>
  <c r="D182" i="20"/>
  <c r="D16" i="37" s="1"/>
  <c r="D16" i="38"/>
  <c r="C10" i="39"/>
  <c r="AW8" i="69" s="1"/>
  <c r="C169" i="20"/>
  <c r="C184" i="20"/>
  <c r="C18" i="37" s="1"/>
  <c r="BB8" i="69" s="1"/>
  <c r="C30" i="38"/>
  <c r="AL8" i="69" s="1"/>
  <c r="C172" i="20"/>
  <c r="C6" i="37" s="1"/>
  <c r="W8" i="70" s="1"/>
  <c r="D195" i="20"/>
  <c r="D29" i="38"/>
  <c r="D12" i="39"/>
  <c r="C11" i="38"/>
  <c r="D188" i="20"/>
  <c r="C174" i="20"/>
  <c r="C8" i="37" s="1"/>
  <c r="AO8" i="69" s="1"/>
  <c r="C162" i="20"/>
  <c r="C185" i="20"/>
  <c r="C19" i="37" s="1"/>
  <c r="H8" i="69" s="1"/>
  <c r="C4" i="39"/>
  <c r="D171" i="20"/>
  <c r="D175" i="20"/>
  <c r="D9" i="37" s="1"/>
  <c r="C176" i="20"/>
  <c r="C10" i="37" s="1"/>
  <c r="AU8" i="69" s="1"/>
  <c r="D191" i="20"/>
  <c r="D25" i="37" s="1"/>
  <c r="D172" i="20"/>
  <c r="D6" i="37" s="1"/>
  <c r="W8" i="54" s="1"/>
  <c r="D176" i="20"/>
  <c r="D10" i="37" s="1"/>
  <c r="D167" i="20"/>
  <c r="D3" i="37" s="1"/>
  <c r="H8" i="54" s="1"/>
  <c r="D8" i="39"/>
  <c r="D169" i="20"/>
  <c r="C192" i="20"/>
  <c r="C26" i="37" s="1"/>
  <c r="D192" i="20"/>
  <c r="D26" i="37" s="1"/>
  <c r="C29" i="39"/>
  <c r="C175" i="20"/>
  <c r="C9" i="37" s="1"/>
  <c r="AR8" i="69" s="1"/>
  <c r="C177" i="20"/>
  <c r="C11" i="37" s="1"/>
  <c r="C14" i="39"/>
  <c r="C16" i="39"/>
  <c r="C188" i="20"/>
  <c r="C191" i="20"/>
  <c r="C25" i="37" s="1"/>
  <c r="D16" i="39"/>
  <c r="C183" i="20"/>
  <c r="C17" i="37" s="1"/>
  <c r="AY8" i="69" s="1"/>
  <c r="C181" i="20"/>
  <c r="C15" i="37" s="1"/>
  <c r="D183" i="20"/>
  <c r="D17" i="37" s="1"/>
  <c r="D181" i="20"/>
  <c r="D15" i="37" s="1"/>
  <c r="C166" i="20"/>
  <c r="D166" i="20"/>
  <c r="W14" i="69" l="1"/>
  <c r="M9" i="69"/>
  <c r="H31" i="69"/>
  <c r="H20" i="70"/>
  <c r="M22" i="69"/>
  <c r="M11" i="69"/>
  <c r="W22" i="69"/>
  <c r="M10" i="69"/>
  <c r="M31" i="70"/>
  <c r="BB31" i="69"/>
  <c r="M15" i="69"/>
  <c r="W8" i="69"/>
  <c r="AU30" i="69"/>
  <c r="M7" i="69"/>
  <c r="H30" i="70"/>
  <c r="W31" i="70"/>
  <c r="M26" i="69"/>
  <c r="M20" i="70"/>
  <c r="M32" i="70"/>
  <c r="AY30" i="69"/>
  <c r="W25" i="69"/>
  <c r="AR31" i="69"/>
  <c r="M8" i="69"/>
  <c r="W30" i="70"/>
  <c r="M14" i="69"/>
  <c r="M23" i="69"/>
  <c r="W23" i="69"/>
  <c r="W24" i="69"/>
  <c r="M27" i="69"/>
  <c r="W27" i="69"/>
  <c r="W7" i="69"/>
  <c r="W15" i="69"/>
  <c r="W13" i="69"/>
  <c r="AO31" i="69"/>
  <c r="AU31" i="69"/>
  <c r="R31" i="70"/>
  <c r="M24" i="69"/>
  <c r="W16" i="69"/>
  <c r="M16" i="69"/>
  <c r="M30" i="70"/>
  <c r="AV15" i="39"/>
  <c r="AV11" i="39"/>
  <c r="M24" i="59"/>
  <c r="AU29" i="37"/>
  <c r="AV31" i="37"/>
  <c r="AV14" i="37"/>
  <c r="AT31" i="37"/>
  <c r="R30" i="54"/>
  <c r="AS14" i="37"/>
  <c r="AT11" i="39"/>
  <c r="M22" i="59"/>
  <c r="AS29" i="39"/>
  <c r="AR8" i="59"/>
  <c r="AK8" i="59"/>
  <c r="BC27" i="59"/>
  <c r="AW7" i="59"/>
  <c r="AR7" i="59"/>
  <c r="AO7" i="59"/>
  <c r="AU7" i="59"/>
  <c r="BB9" i="59"/>
  <c r="BB10" i="59"/>
  <c r="AS10" i="59"/>
  <c r="AS11" i="59"/>
  <c r="AK11" i="59"/>
  <c r="BB6" i="59"/>
  <c r="AY6" i="59"/>
  <c r="AP15" i="59"/>
  <c r="AQ13" i="59"/>
  <c r="AQ22" i="59"/>
  <c r="AP23" i="59"/>
  <c r="BB8" i="59"/>
  <c r="AO11" i="59"/>
  <c r="AU23" i="59"/>
  <c r="AY23" i="59"/>
  <c r="AQ25" i="59"/>
  <c r="M30" i="54"/>
  <c r="AU10" i="59"/>
  <c r="AU24" i="59"/>
  <c r="BD13" i="59"/>
  <c r="AK16" i="59"/>
  <c r="BA16" i="59"/>
  <c r="M31" i="54"/>
  <c r="AV24" i="59"/>
  <c r="BD6" i="59"/>
  <c r="AW27" i="59"/>
  <c r="AY27" i="59"/>
  <c r="AK27" i="59"/>
  <c r="BB27" i="59"/>
  <c r="BB11" i="59"/>
  <c r="AP11" i="59"/>
  <c r="H30" i="54"/>
  <c r="AR15" i="59"/>
  <c r="AY15" i="59"/>
  <c r="AO15" i="59"/>
  <c r="BA14" i="59"/>
  <c r="AR14" i="59"/>
  <c r="AV14" i="59"/>
  <c r="AP14" i="59"/>
  <c r="AK21" i="59"/>
  <c r="AU21" i="59"/>
  <c r="AL22" i="59"/>
  <c r="AK25" i="59"/>
  <c r="AO25" i="59"/>
  <c r="BA26" i="59"/>
  <c r="AU26" i="59"/>
  <c r="AM24" i="59"/>
  <c r="AT24" i="59"/>
  <c r="AO8" i="59"/>
  <c r="AL14" i="59"/>
  <c r="R20" i="54"/>
  <c r="R33" i="54" s="1"/>
  <c r="AK23" i="59"/>
  <c r="AQ23" i="59"/>
  <c r="AY13" i="59"/>
  <c r="AP9" i="59"/>
  <c r="AR16" i="59"/>
  <c r="BB16" i="59"/>
  <c r="M16" i="59" s="1"/>
  <c r="AO16" i="59"/>
  <c r="AU16" i="59"/>
  <c r="AW15" i="59"/>
  <c r="AQ8" i="59"/>
  <c r="AY8" i="59"/>
  <c r="AR27" i="59"/>
  <c r="AV27" i="59"/>
  <c r="AY7" i="59"/>
  <c r="M7" i="59" s="1"/>
  <c r="AM7" i="59"/>
  <c r="AK7" i="59"/>
  <c r="AQ9" i="59"/>
  <c r="AV9" i="59"/>
  <c r="BC9" i="59"/>
  <c r="AO10" i="59"/>
  <c r="AV10" i="59"/>
  <c r="AW6" i="59"/>
  <c r="BA15" i="59"/>
  <c r="BA13" i="59"/>
  <c r="AR13" i="59"/>
  <c r="AU14" i="59"/>
  <c r="AZ14" i="59"/>
  <c r="BC14" i="59"/>
  <c r="AY21" i="59"/>
  <c r="BB21" i="59"/>
  <c r="BD22" i="59"/>
  <c r="AR22" i="59"/>
  <c r="AW25" i="59"/>
  <c r="AR25" i="59"/>
  <c r="BB25" i="59"/>
  <c r="AU25" i="59"/>
  <c r="AQ26" i="59"/>
  <c r="AV26" i="59"/>
  <c r="AK14" i="59"/>
  <c r="BB23" i="59"/>
  <c r="AK24" i="59"/>
  <c r="BB13" i="59"/>
  <c r="AU6" i="59"/>
  <c r="AU9" i="59"/>
  <c r="AK15" i="59"/>
  <c r="AP10" i="59"/>
  <c r="AU8" i="59"/>
  <c r="AO27" i="59"/>
  <c r="AU27" i="59"/>
  <c r="AY9" i="59"/>
  <c r="AR9" i="59"/>
  <c r="AR10" i="59"/>
  <c r="AK10" i="59"/>
  <c r="BD15" i="59"/>
  <c r="AL15" i="59"/>
  <c r="AU15" i="59"/>
  <c r="AW13" i="59"/>
  <c r="H31" i="59"/>
  <c r="AY14" i="59"/>
  <c r="BB14" i="59"/>
  <c r="AR21" i="59"/>
  <c r="AO21" i="59"/>
  <c r="AW22" i="59"/>
  <c r="BC23" i="59"/>
  <c r="AR26" i="59"/>
  <c r="AR24" i="59"/>
  <c r="AU11" i="59"/>
  <c r="AV23" i="59"/>
  <c r="AY25" i="59"/>
  <c r="BB26" i="59"/>
  <c r="AO24" i="59"/>
  <c r="AU13" i="59"/>
  <c r="AR6" i="59"/>
  <c r="BD16" i="59"/>
  <c r="R31" i="54"/>
  <c r="W20" i="54"/>
  <c r="W32" i="54"/>
  <c r="AS30" i="37"/>
  <c r="H31" i="54"/>
  <c r="R32" i="54"/>
  <c r="H21" i="54"/>
  <c r="AV3" i="37"/>
  <c r="M33" i="54"/>
  <c r="W31" i="54"/>
  <c r="AS15" i="38"/>
  <c r="AE16" i="37"/>
  <c r="AE15" i="37"/>
  <c r="AE17" i="37"/>
  <c r="AY21" i="69" s="1"/>
  <c r="AE14" i="37"/>
  <c r="AU14" i="37" s="1"/>
  <c r="AE18" i="37"/>
  <c r="AE23" i="37"/>
  <c r="AU23" i="37" s="1"/>
  <c r="AE9" i="37"/>
  <c r="AE6" i="37"/>
  <c r="W21" i="70" s="1"/>
  <c r="AE5" i="37"/>
  <c r="AE19" i="37"/>
  <c r="H21" i="69" s="1"/>
  <c r="AE8" i="37"/>
  <c r="AE10" i="37"/>
  <c r="AE11" i="37"/>
  <c r="AU11" i="37" s="1"/>
  <c r="AV21" i="37"/>
  <c r="AV29" i="38"/>
  <c r="AU12" i="37"/>
  <c r="AU31" i="37"/>
  <c r="AU29" i="38"/>
  <c r="AQ14" i="39"/>
  <c r="AQ29" i="39"/>
  <c r="AU26" i="37"/>
  <c r="AU14" i="39"/>
  <c r="AU29" i="39"/>
  <c r="AU4" i="37"/>
  <c r="AS8" i="37"/>
  <c r="AS26" i="37"/>
  <c r="AS12" i="37"/>
  <c r="AR11" i="39"/>
  <c r="AT29" i="39"/>
  <c r="AR29" i="39"/>
  <c r="AV29" i="39"/>
  <c r="AT17" i="39"/>
  <c r="AT11" i="37"/>
  <c r="AV12" i="37"/>
  <c r="AV11" i="37"/>
  <c r="AV23" i="37"/>
  <c r="AV9" i="37"/>
  <c r="AV10" i="37"/>
  <c r="AV18" i="37"/>
  <c r="AV11" i="38"/>
  <c r="AV6" i="37"/>
  <c r="AV5" i="37"/>
  <c r="AS10" i="37"/>
  <c r="AS31" i="37"/>
  <c r="AS9" i="37"/>
  <c r="AS23" i="37"/>
  <c r="AS29" i="38"/>
  <c r="AT11" i="38"/>
  <c r="AS11" i="38"/>
  <c r="AS19" i="37"/>
  <c r="AT14" i="37"/>
  <c r="AS5" i="37"/>
  <c r="AT25" i="37"/>
  <c r="AT3" i="37"/>
  <c r="AS6" i="37"/>
  <c r="AT15" i="37"/>
  <c r="AT10" i="37"/>
  <c r="AT5" i="37"/>
  <c r="AT17" i="37"/>
  <c r="AS21" i="37"/>
  <c r="AT21" i="37"/>
  <c r="AS16" i="37"/>
  <c r="AT9" i="37"/>
  <c r="AS11" i="37"/>
  <c r="AT6" i="37"/>
  <c r="AS18" i="37"/>
  <c r="AT19" i="37"/>
  <c r="AT4" i="37"/>
  <c r="AS4" i="37"/>
  <c r="AB55" i="39"/>
  <c r="I5" i="39"/>
  <c r="AI3" i="39"/>
  <c r="AK19" i="38"/>
  <c r="E6" i="39"/>
  <c r="T3" i="38"/>
  <c r="M6" i="38"/>
  <c r="AC4" i="39"/>
  <c r="G25" i="38"/>
  <c r="H3" i="39"/>
  <c r="H6" i="38"/>
  <c r="J8" i="39"/>
  <c r="M30" i="38"/>
  <c r="AL6" i="69" s="1"/>
  <c r="AK3" i="39"/>
  <c r="AI22" i="38"/>
  <c r="Q6" i="38"/>
  <c r="AL22" i="39"/>
  <c r="I22" i="38"/>
  <c r="AN8" i="39"/>
  <c r="AD4" i="39"/>
  <c r="L5" i="38"/>
  <c r="O16" i="39"/>
  <c r="AL15" i="38"/>
  <c r="AV15" i="38" s="1"/>
  <c r="AH22" i="38"/>
  <c r="AN8" i="38"/>
  <c r="AM4" i="38"/>
  <c r="S4" i="39"/>
  <c r="AD16" i="38"/>
  <c r="E3" i="39"/>
  <c r="J3" i="38"/>
  <c r="P3" i="39"/>
  <c r="U10" i="38"/>
  <c r="AV13" i="69" s="1"/>
  <c r="AP9" i="38"/>
  <c r="AP31" i="38"/>
  <c r="AN3" i="39"/>
  <c r="T4" i="39"/>
  <c r="C8" i="38"/>
  <c r="AP8" i="69" s="1"/>
  <c r="M10" i="38"/>
  <c r="AV6" i="69" s="1"/>
  <c r="V6" i="39"/>
  <c r="V25" i="39"/>
  <c r="AT25" i="39" s="1"/>
  <c r="R10" i="39"/>
  <c r="AI4" i="38"/>
  <c r="AL18" i="38"/>
  <c r="AG14" i="38"/>
  <c r="I3" i="39"/>
  <c r="M6" i="39"/>
  <c r="O4" i="38"/>
  <c r="V18" i="38"/>
  <c r="R26" i="38"/>
  <c r="AK6" i="39"/>
  <c r="AH4" i="39"/>
  <c r="AH3" i="39"/>
  <c r="Q3" i="38"/>
  <c r="J4" i="38"/>
  <c r="R6" i="38"/>
  <c r="AK18" i="38"/>
  <c r="BC22" i="69" s="1"/>
  <c r="AH6" i="38"/>
  <c r="AI10" i="38"/>
  <c r="AV25" i="69" s="1"/>
  <c r="C10" i="38"/>
  <c r="AV8" i="69" s="1"/>
  <c r="L10" i="38"/>
  <c r="L6" i="38"/>
  <c r="N3" i="39"/>
  <c r="V3" i="39"/>
  <c r="AK4" i="38"/>
  <c r="AG3" i="39"/>
  <c r="AI3" i="38"/>
  <c r="AR29" i="38"/>
  <c r="AQ15" i="38"/>
  <c r="D198" i="18"/>
  <c r="D201" i="18" s="1"/>
  <c r="D186" i="18"/>
  <c r="T20" i="37" s="1"/>
  <c r="D200" i="17"/>
  <c r="P34" i="37" s="1"/>
  <c r="R31" i="39"/>
  <c r="AT31" i="39" s="1"/>
  <c r="AL23" i="38"/>
  <c r="AL8" i="38"/>
  <c r="AM3" i="38"/>
  <c r="O19" i="38"/>
  <c r="C190" i="21"/>
  <c r="K24" i="37" s="1"/>
  <c r="M4" i="39"/>
  <c r="AK3" i="38"/>
  <c r="AM16" i="38"/>
  <c r="AN18" i="38"/>
  <c r="V25" i="38"/>
  <c r="V6" i="38"/>
  <c r="AL17" i="39"/>
  <c r="AC21" i="39"/>
  <c r="F12" i="38"/>
  <c r="L18" i="38"/>
  <c r="AJ16" i="39"/>
  <c r="AN25" i="38"/>
  <c r="AP25" i="38"/>
  <c r="AM25" i="38"/>
  <c r="K10" i="39"/>
  <c r="AW11" i="69" s="1"/>
  <c r="AD9" i="38"/>
  <c r="C201" i="21"/>
  <c r="K35" i="37" s="1"/>
  <c r="M21" i="38"/>
  <c r="AL10" i="38"/>
  <c r="AI31" i="38"/>
  <c r="D193" i="43"/>
  <c r="AL27" i="37" s="1"/>
  <c r="D198" i="13"/>
  <c r="D201" i="13" s="1"/>
  <c r="R35" i="37" s="1"/>
  <c r="D198" i="47"/>
  <c r="AN32" i="37" s="1"/>
  <c r="P17" i="38"/>
  <c r="C8" i="39"/>
  <c r="AQ8" i="69" s="1"/>
  <c r="C22" i="39"/>
  <c r="T8" i="38"/>
  <c r="G4" i="39"/>
  <c r="V4" i="38"/>
  <c r="V12" i="39"/>
  <c r="V30" i="39"/>
  <c r="AO16" i="38"/>
  <c r="AO17" i="38"/>
  <c r="AZ26" i="69" s="1"/>
  <c r="AG16" i="39"/>
  <c r="AG15" i="39"/>
  <c r="AG4" i="38"/>
  <c r="Q10" i="38"/>
  <c r="AV14" i="69" s="1"/>
  <c r="R19" i="38"/>
  <c r="C200" i="44"/>
  <c r="C200" i="13"/>
  <c r="Q34" i="37" s="1"/>
  <c r="C200" i="23"/>
  <c r="I34" i="37" s="1"/>
  <c r="AQ11" i="37"/>
  <c r="D200" i="43"/>
  <c r="AL34" i="37" s="1"/>
  <c r="AQ28" i="37"/>
  <c r="C200" i="10"/>
  <c r="D200" i="21"/>
  <c r="L34" i="37" s="1"/>
  <c r="C200" i="14"/>
  <c r="C200" i="20"/>
  <c r="C34" i="37" s="1"/>
  <c r="D198" i="19"/>
  <c r="D201" i="19" s="1"/>
  <c r="D200" i="46"/>
  <c r="AP34" i="37" s="1"/>
  <c r="D200" i="23"/>
  <c r="J34" i="37" s="1"/>
  <c r="C200" i="19"/>
  <c r="M34" i="37" s="1"/>
  <c r="C200" i="35"/>
  <c r="E34" i="37" s="1"/>
  <c r="C200" i="17"/>
  <c r="O34" i="37" s="1"/>
  <c r="D200" i="14"/>
  <c r="V34" i="37" s="1"/>
  <c r="C200" i="43"/>
  <c r="AK34" i="37" s="1"/>
  <c r="D200" i="19"/>
  <c r="N34" i="37" s="1"/>
  <c r="D200" i="13"/>
  <c r="C200" i="45"/>
  <c r="D200" i="10"/>
  <c r="AF34" i="37" s="1"/>
  <c r="H28" i="38"/>
  <c r="AI28" i="39"/>
  <c r="AI28" i="38"/>
  <c r="AO28" i="37"/>
  <c r="AU28" i="37" s="1"/>
  <c r="C200" i="46"/>
  <c r="AO34" i="37" s="1"/>
  <c r="D200" i="35"/>
  <c r="F34" i="37" s="1"/>
  <c r="D200" i="24"/>
  <c r="H34" i="37" s="1"/>
  <c r="G28" i="39"/>
  <c r="G28" i="38"/>
  <c r="K28" i="39"/>
  <c r="N28" i="39"/>
  <c r="P28" i="39"/>
  <c r="V28" i="38"/>
  <c r="AK28" i="39"/>
  <c r="AG28" i="39"/>
  <c r="AJ28" i="39"/>
  <c r="AP28" i="39"/>
  <c r="AN28" i="39"/>
  <c r="AC28" i="38"/>
  <c r="E28" i="38"/>
  <c r="S28" i="38"/>
  <c r="T28" i="37"/>
  <c r="AT28" i="37" s="1"/>
  <c r="D200" i="18"/>
  <c r="T34" i="37" s="1"/>
  <c r="AD28" i="39"/>
  <c r="AL28" i="39"/>
  <c r="AJ28" i="38"/>
  <c r="AP28" i="38"/>
  <c r="S28" i="37"/>
  <c r="C200" i="18"/>
  <c r="S34" i="37" s="1"/>
  <c r="S28" i="39"/>
  <c r="T28" i="39"/>
  <c r="D200" i="47"/>
  <c r="AN34" i="37" s="1"/>
  <c r="AD28" i="38"/>
  <c r="E28" i="39"/>
  <c r="I28" i="38"/>
  <c r="L28" i="39"/>
  <c r="AG28" i="38"/>
  <c r="AJ28" i="37"/>
  <c r="D200" i="45"/>
  <c r="AM28" i="39"/>
  <c r="AC28" i="39"/>
  <c r="AD28" i="37"/>
  <c r="D200" i="29"/>
  <c r="AD34" i="37" s="1"/>
  <c r="F28" i="39"/>
  <c r="J28" i="38"/>
  <c r="D200" i="44"/>
  <c r="AH34" i="37" s="1"/>
  <c r="M28" i="39"/>
  <c r="H28" i="39"/>
  <c r="O28" i="39"/>
  <c r="V28" i="39"/>
  <c r="U28" i="39"/>
  <c r="AM28" i="38"/>
  <c r="R28" i="39"/>
  <c r="AK28" i="38"/>
  <c r="C200" i="24"/>
  <c r="G34" i="37" s="1"/>
  <c r="C200" i="47"/>
  <c r="AM34" i="37" s="1"/>
  <c r="C200" i="29"/>
  <c r="J28" i="39"/>
  <c r="L28" i="38"/>
  <c r="R28" i="38"/>
  <c r="R34" i="38"/>
  <c r="U28" i="38"/>
  <c r="T28" i="38"/>
  <c r="D28" i="39"/>
  <c r="D28" i="37"/>
  <c r="AR28" i="37" s="1"/>
  <c r="D200" i="20"/>
  <c r="D34" i="37" s="1"/>
  <c r="C15" i="39"/>
  <c r="C28" i="38"/>
  <c r="C28" i="39"/>
  <c r="M19" i="38"/>
  <c r="P12" i="39"/>
  <c r="P22" i="39"/>
  <c r="AR14" i="37"/>
  <c r="AM9" i="38"/>
  <c r="AS24" i="69" s="1"/>
  <c r="AM9" i="39"/>
  <c r="AT24" i="69" s="1"/>
  <c r="C12" i="39"/>
  <c r="AC3" i="39"/>
  <c r="C198" i="14"/>
  <c r="C201" i="14" s="1"/>
  <c r="U35" i="37" s="1"/>
  <c r="T5" i="39"/>
  <c r="O8" i="39"/>
  <c r="AQ15" i="69" s="1"/>
  <c r="AK8" i="38"/>
  <c r="AP22" i="69" s="1"/>
  <c r="R3" i="38"/>
  <c r="O23" i="38"/>
  <c r="S14" i="38"/>
  <c r="AP23" i="38"/>
  <c r="AN5" i="38"/>
  <c r="P14" i="38"/>
  <c r="AT14" i="38" s="1"/>
  <c r="J25" i="39"/>
  <c r="O21" i="38"/>
  <c r="S15" i="39"/>
  <c r="T3" i="39"/>
  <c r="C11" i="39"/>
  <c r="V30" i="38"/>
  <c r="AN9" i="38"/>
  <c r="AJ17" i="38"/>
  <c r="AJ21" i="39"/>
  <c r="C31" i="38"/>
  <c r="E25" i="39"/>
  <c r="E14" i="38"/>
  <c r="I4" i="38"/>
  <c r="AR12" i="37"/>
  <c r="V3" i="38"/>
  <c r="C179" i="45"/>
  <c r="AI13" i="37" s="1"/>
  <c r="AM17" i="39"/>
  <c r="BA24" i="69" s="1"/>
  <c r="C31" i="39"/>
  <c r="AC12" i="39"/>
  <c r="E26" i="38"/>
  <c r="I5" i="38"/>
  <c r="AR4" i="37"/>
  <c r="R9" i="39"/>
  <c r="Q31" i="38"/>
  <c r="AK8" i="39"/>
  <c r="AQ22" i="69" s="1"/>
  <c r="AH5" i="38"/>
  <c r="AH26" i="38"/>
  <c r="D198" i="44"/>
  <c r="AH32" i="37" s="1"/>
  <c r="AJ4" i="38"/>
  <c r="S25" i="37"/>
  <c r="AQ14" i="37"/>
  <c r="J6" i="39"/>
  <c r="L12" i="39"/>
  <c r="Q26" i="38"/>
  <c r="AI23" i="38"/>
  <c r="AI18" i="38"/>
  <c r="BC25" i="69" s="1"/>
  <c r="AP19" i="38"/>
  <c r="AC16" i="38"/>
  <c r="AL17" i="38"/>
  <c r="AG23" i="38"/>
  <c r="AM8" i="39"/>
  <c r="AQ24" i="69" s="1"/>
  <c r="AM17" i="38"/>
  <c r="AZ24" i="69" s="1"/>
  <c r="E3" i="38"/>
  <c r="M25" i="39"/>
  <c r="C198" i="19"/>
  <c r="R5" i="38"/>
  <c r="AP10" i="39"/>
  <c r="AO18" i="38"/>
  <c r="BC26" i="69" s="1"/>
  <c r="D193" i="18"/>
  <c r="T27" i="37" s="1"/>
  <c r="K4" i="38"/>
  <c r="K6" i="38"/>
  <c r="AG3" i="38"/>
  <c r="AN17" i="39"/>
  <c r="C186" i="18"/>
  <c r="S20" i="37" s="1"/>
  <c r="G10" i="38"/>
  <c r="AV9" i="69" s="1"/>
  <c r="G6" i="38"/>
  <c r="G12" i="38"/>
  <c r="M4" i="38"/>
  <c r="AL23" i="39"/>
  <c r="AO19" i="38"/>
  <c r="S22" i="39"/>
  <c r="S31" i="39"/>
  <c r="AC17" i="38"/>
  <c r="AZ27" i="69" s="1"/>
  <c r="M26" i="39"/>
  <c r="Q8" i="39"/>
  <c r="AQ14" i="69" s="1"/>
  <c r="AQ31" i="69" s="1"/>
  <c r="AO6" i="39"/>
  <c r="T25" i="38"/>
  <c r="T30" i="39"/>
  <c r="AQ6" i="37"/>
  <c r="AO16" i="39"/>
  <c r="M8" i="38"/>
  <c r="AP6" i="69" s="1"/>
  <c r="S21" i="39"/>
  <c r="AC31" i="38"/>
  <c r="J15" i="39"/>
  <c r="I16" i="39"/>
  <c r="AM12" i="39"/>
  <c r="L22" i="38"/>
  <c r="AC6" i="39"/>
  <c r="U34" i="37"/>
  <c r="U9" i="38"/>
  <c r="AS13" i="69" s="1"/>
  <c r="V10" i="38"/>
  <c r="C198" i="46"/>
  <c r="D190" i="18"/>
  <c r="T24" i="37" s="1"/>
  <c r="R15" i="39"/>
  <c r="AT15" i="39" s="1"/>
  <c r="AJ22" i="39"/>
  <c r="AO10" i="39"/>
  <c r="AW26" i="69" s="1"/>
  <c r="S26" i="39"/>
  <c r="AO26" i="39"/>
  <c r="L25" i="38"/>
  <c r="I9" i="38"/>
  <c r="AS10" i="69" s="1"/>
  <c r="AD25" i="38"/>
  <c r="E9" i="38"/>
  <c r="AS7" i="69" s="1"/>
  <c r="AS30" i="69" s="1"/>
  <c r="J14" i="39"/>
  <c r="V9" i="39"/>
  <c r="Q10" i="39"/>
  <c r="AW14" i="69" s="1"/>
  <c r="BD21" i="59"/>
  <c r="AD30" i="38"/>
  <c r="T6" i="39"/>
  <c r="AC17" i="39"/>
  <c r="BA27" i="69" s="1"/>
  <c r="AD19" i="38"/>
  <c r="H10" i="39"/>
  <c r="U26" i="39"/>
  <c r="AK6" i="38"/>
  <c r="AI30" i="38"/>
  <c r="AL25" i="69" s="1"/>
  <c r="C9" i="39"/>
  <c r="AT8" i="69" s="1"/>
  <c r="D3" i="39"/>
  <c r="C3" i="39"/>
  <c r="E22" i="39"/>
  <c r="F26" i="39"/>
  <c r="G26" i="39"/>
  <c r="V17" i="38"/>
  <c r="AP6" i="39"/>
  <c r="AO9" i="38"/>
  <c r="AS26" i="69" s="1"/>
  <c r="T18" i="38"/>
  <c r="AI8" i="39"/>
  <c r="AQ25" i="69" s="1"/>
  <c r="N3" i="38"/>
  <c r="T26" i="38"/>
  <c r="T23" i="38"/>
  <c r="AC8" i="39"/>
  <c r="AQ27" i="69" s="1"/>
  <c r="K5" i="38"/>
  <c r="AM6" i="38"/>
  <c r="G11" i="38"/>
  <c r="AQ11" i="38" s="1"/>
  <c r="G8" i="38"/>
  <c r="AP9" i="69" s="1"/>
  <c r="S19" i="38"/>
  <c r="T8" i="39"/>
  <c r="AR26" i="37"/>
  <c r="V19" i="38"/>
  <c r="Q17" i="38"/>
  <c r="AZ14" i="69" s="1"/>
  <c r="AM16" i="39"/>
  <c r="AM30" i="38"/>
  <c r="AL24" i="69" s="1"/>
  <c r="J17" i="38"/>
  <c r="T9" i="38"/>
  <c r="AD21" i="38"/>
  <c r="AC9" i="39"/>
  <c r="AT27" i="69" s="1"/>
  <c r="AD26" i="39"/>
  <c r="AD17" i="39"/>
  <c r="AD30" i="39"/>
  <c r="AC26" i="38"/>
  <c r="AC19" i="39"/>
  <c r="AC30" i="38"/>
  <c r="AL27" i="69" s="1"/>
  <c r="F27" i="38"/>
  <c r="F26" i="38"/>
  <c r="I18" i="39"/>
  <c r="BD10" i="69" s="1"/>
  <c r="M15" i="39"/>
  <c r="N23" i="39"/>
  <c r="U3" i="39"/>
  <c r="Q31" i="39"/>
  <c r="AL12" i="39"/>
  <c r="AI9" i="38"/>
  <c r="AS25" i="69" s="1"/>
  <c r="AJ9" i="38"/>
  <c r="AO25" i="38"/>
  <c r="AD22" i="38"/>
  <c r="E12" i="38"/>
  <c r="H17" i="38"/>
  <c r="S16" i="38"/>
  <c r="AS16" i="38" s="1"/>
  <c r="S9" i="38"/>
  <c r="AS16" i="69" s="1"/>
  <c r="E9" i="39"/>
  <c r="AT7" i="69" s="1"/>
  <c r="G19" i="38"/>
  <c r="J12" i="39"/>
  <c r="K15" i="39"/>
  <c r="Q4" i="39"/>
  <c r="K31" i="38"/>
  <c r="AH17" i="38"/>
  <c r="T6" i="38"/>
  <c r="AQ16" i="37"/>
  <c r="AO23" i="38"/>
  <c r="R9" i="38"/>
  <c r="AJ22" i="38"/>
  <c r="I23" i="38"/>
  <c r="S3" i="38"/>
  <c r="S8" i="39"/>
  <c r="AQ16" i="69" s="1"/>
  <c r="S5" i="38"/>
  <c r="C190" i="18"/>
  <c r="S24" i="37" s="1"/>
  <c r="M18" i="39"/>
  <c r="BD6" i="69" s="1"/>
  <c r="N26" i="39"/>
  <c r="M22" i="39"/>
  <c r="Q21" i="39"/>
  <c r="AL19" i="38"/>
  <c r="AJ23" i="39"/>
  <c r="AP5" i="38"/>
  <c r="AP18" i="39"/>
  <c r="C14" i="38"/>
  <c r="C19" i="38"/>
  <c r="D3" i="38"/>
  <c r="K12" i="38"/>
  <c r="K18" i="38"/>
  <c r="BC11" i="69" s="1"/>
  <c r="L14" i="38"/>
  <c r="AL22" i="38"/>
  <c r="I25" i="38"/>
  <c r="AN18" i="39"/>
  <c r="S11" i="39"/>
  <c r="E5" i="38"/>
  <c r="G25" i="39"/>
  <c r="L19" i="38"/>
  <c r="L26" i="38"/>
  <c r="V21" i="38"/>
  <c r="Q5" i="38"/>
  <c r="Q19" i="39"/>
  <c r="AK5" i="38"/>
  <c r="AK10" i="38"/>
  <c r="AV22" i="69" s="1"/>
  <c r="AI6" i="38"/>
  <c r="AP17" i="38"/>
  <c r="AN6" i="38"/>
  <c r="AM3" i="39"/>
  <c r="D19" i="38"/>
  <c r="J30" i="38"/>
  <c r="S22" i="38"/>
  <c r="S26" i="38"/>
  <c r="S3" i="39"/>
  <c r="S17" i="38"/>
  <c r="AZ16" i="69" s="1"/>
  <c r="T5" i="38"/>
  <c r="T10" i="39"/>
  <c r="P22" i="38"/>
  <c r="G31" i="39"/>
  <c r="K9" i="38"/>
  <c r="AS11" i="69" s="1"/>
  <c r="N25" i="39"/>
  <c r="V23" i="38"/>
  <c r="V22" i="38"/>
  <c r="AK23" i="39"/>
  <c r="AG30" i="38"/>
  <c r="AL23" i="69" s="1"/>
  <c r="AI17" i="38"/>
  <c r="AZ25" i="69" s="1"/>
  <c r="AI27" i="38"/>
  <c r="AI25" i="69" s="1"/>
  <c r="AI26" i="38"/>
  <c r="U26" i="38"/>
  <c r="T4" i="38"/>
  <c r="J23" i="39"/>
  <c r="K30" i="38"/>
  <c r="AL11" i="69" s="1"/>
  <c r="N8" i="39"/>
  <c r="M5" i="38"/>
  <c r="M29" i="38"/>
  <c r="AQ29" i="38" s="1"/>
  <c r="AZ21" i="59"/>
  <c r="AK20" i="38"/>
  <c r="AK17" i="38"/>
  <c r="AZ22" i="69" s="1"/>
  <c r="AP21" i="38"/>
  <c r="S6" i="38"/>
  <c r="S17" i="39"/>
  <c r="BA16" i="69" s="1"/>
  <c r="F6" i="39"/>
  <c r="H21" i="38"/>
  <c r="J18" i="39"/>
  <c r="J4" i="39"/>
  <c r="I6" i="38"/>
  <c r="R23" i="39"/>
  <c r="AK27" i="38"/>
  <c r="AI22" i="69" s="1"/>
  <c r="AK25" i="38"/>
  <c r="AH31" i="38"/>
  <c r="AH19" i="38"/>
  <c r="AD4" i="38"/>
  <c r="G23" i="38"/>
  <c r="S6" i="39"/>
  <c r="T21" i="39"/>
  <c r="T27" i="39"/>
  <c r="T26" i="39"/>
  <c r="P26" i="38"/>
  <c r="P6" i="38"/>
  <c r="P9" i="38"/>
  <c r="P5" i="39"/>
  <c r="O5" i="38"/>
  <c r="O6" i="39"/>
  <c r="O11" i="39"/>
  <c r="AS11" i="39" s="1"/>
  <c r="D31" i="38"/>
  <c r="D6" i="38"/>
  <c r="D22" i="38"/>
  <c r="D9" i="39"/>
  <c r="D8" i="38"/>
  <c r="AR18" i="37"/>
  <c r="D25" i="38"/>
  <c r="C198" i="20"/>
  <c r="C201" i="20" s="1"/>
  <c r="C35" i="37" s="1"/>
  <c r="P4" i="38"/>
  <c r="P5" i="38"/>
  <c r="P15" i="38"/>
  <c r="P21" i="39"/>
  <c r="P3" i="38"/>
  <c r="O6" i="38"/>
  <c r="O9" i="39"/>
  <c r="AT15" i="69" s="1"/>
  <c r="O14" i="38"/>
  <c r="O22" i="39"/>
  <c r="O15" i="39"/>
  <c r="O18" i="38"/>
  <c r="BC15" i="69" s="1"/>
  <c r="D23" i="38"/>
  <c r="AQ12" i="37"/>
  <c r="C16" i="38"/>
  <c r="AQ31" i="37"/>
  <c r="D173" i="18"/>
  <c r="T7" i="37" s="1"/>
  <c r="T19" i="39"/>
  <c r="T15" i="38"/>
  <c r="T31" i="38"/>
  <c r="T23" i="37"/>
  <c r="AT23" i="37" s="1"/>
  <c r="T19" i="38"/>
  <c r="T12" i="38"/>
  <c r="D179" i="18"/>
  <c r="T13" i="37" s="1"/>
  <c r="T21" i="38"/>
  <c r="C179" i="18"/>
  <c r="S13" i="37" s="1"/>
  <c r="S30" i="38"/>
  <c r="AL16" i="69" s="1"/>
  <c r="S16" i="39"/>
  <c r="S12" i="39"/>
  <c r="S8" i="38"/>
  <c r="AP16" i="69" s="1"/>
  <c r="S23" i="38"/>
  <c r="S31" i="38"/>
  <c r="C198" i="18"/>
  <c r="C201" i="18" s="1"/>
  <c r="S10" i="38"/>
  <c r="AV16" i="69" s="1"/>
  <c r="S12" i="38"/>
  <c r="AS12" i="38" s="1"/>
  <c r="S18" i="39"/>
  <c r="BD16" i="69" s="1"/>
  <c r="S19" i="39"/>
  <c r="H9" i="38"/>
  <c r="H23" i="38"/>
  <c r="H25" i="38"/>
  <c r="H6" i="39"/>
  <c r="H22" i="38"/>
  <c r="H15" i="39"/>
  <c r="H16" i="39"/>
  <c r="H22" i="39"/>
  <c r="H17" i="39"/>
  <c r="H26" i="38"/>
  <c r="AR23" i="37"/>
  <c r="H26" i="39"/>
  <c r="H19" i="38"/>
  <c r="AQ4" i="37"/>
  <c r="G18" i="39"/>
  <c r="BD9" i="69" s="1"/>
  <c r="G5" i="39"/>
  <c r="G21" i="38"/>
  <c r="N22" i="39"/>
  <c r="N5" i="39"/>
  <c r="M16" i="39"/>
  <c r="M23" i="39"/>
  <c r="AQ23" i="37"/>
  <c r="M23" i="38"/>
  <c r="M30" i="39"/>
  <c r="AM6" i="69" s="1"/>
  <c r="V9" i="38"/>
  <c r="V8" i="38"/>
  <c r="U17" i="39"/>
  <c r="BA13" i="69" s="1"/>
  <c r="U17" i="38"/>
  <c r="AZ13" i="69" s="1"/>
  <c r="U22" i="38"/>
  <c r="U10" i="39"/>
  <c r="AW13" i="69" s="1"/>
  <c r="AW31" i="69" s="1"/>
  <c r="U4" i="38"/>
  <c r="U14" i="38"/>
  <c r="AN26" i="38"/>
  <c r="AN21" i="38"/>
  <c r="AN30" i="38"/>
  <c r="AN23" i="38"/>
  <c r="AN6" i="39"/>
  <c r="AM10" i="39"/>
  <c r="AW24" i="69" s="1"/>
  <c r="AM22" i="39"/>
  <c r="AM19" i="38"/>
  <c r="AM11" i="39"/>
  <c r="AM10" i="38"/>
  <c r="AV24" i="69" s="1"/>
  <c r="AP4" i="38"/>
  <c r="AP6" i="38"/>
  <c r="AP8" i="38"/>
  <c r="AP26" i="39"/>
  <c r="AP12" i="39"/>
  <c r="AO3" i="38"/>
  <c r="AO6" i="38"/>
  <c r="C173" i="46"/>
  <c r="AO8" i="38"/>
  <c r="AP26" i="69" s="1"/>
  <c r="AO31" i="39"/>
  <c r="AO21" i="38"/>
  <c r="J17" i="39"/>
  <c r="J5" i="39"/>
  <c r="J9" i="39"/>
  <c r="J21" i="39"/>
  <c r="J5" i="38"/>
  <c r="J23" i="38"/>
  <c r="J18" i="38"/>
  <c r="J16" i="39"/>
  <c r="J26" i="39"/>
  <c r="AQ5" i="37"/>
  <c r="I12" i="39"/>
  <c r="I26" i="39"/>
  <c r="I17" i="38"/>
  <c r="AZ10" i="69" s="1"/>
  <c r="I6" i="39"/>
  <c r="AQ3" i="37"/>
  <c r="I30" i="39"/>
  <c r="AM10" i="69" s="1"/>
  <c r="AQ10" i="37"/>
  <c r="I17" i="39"/>
  <c r="BA10" i="69" s="1"/>
  <c r="D186" i="35"/>
  <c r="F20" i="37" s="1"/>
  <c r="F3" i="39"/>
  <c r="F31" i="39"/>
  <c r="F4" i="38"/>
  <c r="F9" i="38"/>
  <c r="F8" i="38"/>
  <c r="F5" i="38"/>
  <c r="F31" i="38"/>
  <c r="F19" i="38"/>
  <c r="F3" i="38"/>
  <c r="F5" i="39"/>
  <c r="AR10" i="37"/>
  <c r="F11" i="38"/>
  <c r="AR11" i="38" s="1"/>
  <c r="F9" i="39"/>
  <c r="F21" i="39"/>
  <c r="F23" i="38"/>
  <c r="F22" i="39"/>
  <c r="F21" i="38"/>
  <c r="E11" i="39"/>
  <c r="E23" i="39"/>
  <c r="E31" i="38"/>
  <c r="E21" i="39"/>
  <c r="E17" i="39"/>
  <c r="BA7" i="69" s="1"/>
  <c r="AJ31" i="39"/>
  <c r="AJ17" i="39"/>
  <c r="AJ5" i="39"/>
  <c r="AJ30" i="38"/>
  <c r="AJ4" i="39"/>
  <c r="AJ23" i="38"/>
  <c r="AJ21" i="38"/>
  <c r="AJ8" i="38"/>
  <c r="AJ6" i="39"/>
  <c r="AI9" i="39"/>
  <c r="AT25" i="69" s="1"/>
  <c r="AI23" i="39"/>
  <c r="AI30" i="39"/>
  <c r="AM25" i="69" s="1"/>
  <c r="AI11" i="38"/>
  <c r="AU11" i="38" s="1"/>
  <c r="AD23" i="38"/>
  <c r="AD14" i="39"/>
  <c r="AD12" i="38"/>
  <c r="AD8" i="38"/>
  <c r="AD26" i="38"/>
  <c r="AD6" i="39"/>
  <c r="AD17" i="38"/>
  <c r="AC6" i="38"/>
  <c r="AC30" i="39"/>
  <c r="AM27" i="69" s="1"/>
  <c r="AC21" i="38"/>
  <c r="AC5" i="38"/>
  <c r="AH23" i="38"/>
  <c r="AH17" i="39"/>
  <c r="AG25" i="39"/>
  <c r="AG9" i="39"/>
  <c r="AT23" i="69" s="1"/>
  <c r="C173" i="44"/>
  <c r="AG26" i="39"/>
  <c r="AG31" i="38"/>
  <c r="AG8" i="39"/>
  <c r="AQ23" i="69" s="1"/>
  <c r="AG8" i="38"/>
  <c r="AP23" i="69" s="1"/>
  <c r="AG12" i="39"/>
  <c r="AG21" i="38"/>
  <c r="AG6" i="38"/>
  <c r="AG17" i="39"/>
  <c r="BA23" i="69" s="1"/>
  <c r="AG22" i="39"/>
  <c r="AG10" i="38"/>
  <c r="AV23" i="69" s="1"/>
  <c r="AG4" i="39"/>
  <c r="AL6" i="38"/>
  <c r="AL9" i="38"/>
  <c r="AL14" i="38"/>
  <c r="AL21" i="38"/>
  <c r="AL31" i="38"/>
  <c r="AK4" i="39"/>
  <c r="AK25" i="39"/>
  <c r="AK34" i="38"/>
  <c r="AK22" i="39"/>
  <c r="AK17" i="39"/>
  <c r="BA22" i="69" s="1"/>
  <c r="AK5" i="39"/>
  <c r="R5" i="39"/>
  <c r="R21" i="39"/>
  <c r="R6" i="39"/>
  <c r="Q30" i="38"/>
  <c r="AL14" i="69" s="1"/>
  <c r="Q17" i="39"/>
  <c r="BA14" i="69" s="1"/>
  <c r="Q6" i="39"/>
  <c r="Q26" i="39"/>
  <c r="Q16" i="39"/>
  <c r="Q23" i="39"/>
  <c r="Q18" i="39"/>
  <c r="BD14" i="69" s="1"/>
  <c r="BD31" i="69" s="1"/>
  <c r="Q9" i="39"/>
  <c r="AT14" i="69" s="1"/>
  <c r="AS21" i="59"/>
  <c r="AL21" i="59"/>
  <c r="AT21" i="59"/>
  <c r="AP21" i="59"/>
  <c r="BC21" i="59"/>
  <c r="AM21" i="59"/>
  <c r="L16" i="38"/>
  <c r="AR16" i="38" s="1"/>
  <c r="L25" i="39"/>
  <c r="L17" i="38"/>
  <c r="L23" i="38"/>
  <c r="L17" i="39"/>
  <c r="L21" i="38"/>
  <c r="L4" i="39"/>
  <c r="L4" i="38"/>
  <c r="L18" i="39"/>
  <c r="L31" i="39"/>
  <c r="L30" i="38"/>
  <c r="L6" i="39"/>
  <c r="K26" i="39"/>
  <c r="AQ17" i="37"/>
  <c r="K25" i="39"/>
  <c r="C25" i="39"/>
  <c r="D12" i="38"/>
  <c r="D18" i="38"/>
  <c r="D17" i="39"/>
  <c r="C22" i="38"/>
  <c r="D4" i="38"/>
  <c r="C6" i="38"/>
  <c r="AR5" i="37"/>
  <c r="C17" i="38"/>
  <c r="AZ8" i="69" s="1"/>
  <c r="D10" i="38"/>
  <c r="D9" i="38"/>
  <c r="C6" i="39"/>
  <c r="D30" i="38"/>
  <c r="D14" i="39"/>
  <c r="C3" i="38"/>
  <c r="C26" i="39"/>
  <c r="D15" i="39"/>
  <c r="D26" i="39"/>
  <c r="D22" i="39"/>
  <c r="D6" i="39"/>
  <c r="C9" i="38"/>
  <c r="AS8" i="69" s="1"/>
  <c r="C5" i="38"/>
  <c r="C198" i="44"/>
  <c r="D186" i="13"/>
  <c r="R20" i="37" s="1"/>
  <c r="D186" i="14"/>
  <c r="V20" i="37" s="1"/>
  <c r="D190" i="44"/>
  <c r="AH24" i="37" s="1"/>
  <c r="R20" i="38"/>
  <c r="AR15" i="37"/>
  <c r="D173" i="14"/>
  <c r="D186" i="47"/>
  <c r="AN20" i="37" s="1"/>
  <c r="D179" i="14"/>
  <c r="V13" i="37" s="1"/>
  <c r="D186" i="10"/>
  <c r="AF20" i="37" s="1"/>
  <c r="AR3" i="37"/>
  <c r="D173" i="35"/>
  <c r="C198" i="43"/>
  <c r="C179" i="46"/>
  <c r="AO13" i="37" s="1"/>
  <c r="D173" i="43"/>
  <c r="D173" i="45"/>
  <c r="D179" i="47"/>
  <c r="AN13" i="37" s="1"/>
  <c r="AC34" i="37"/>
  <c r="C179" i="24"/>
  <c r="G13" i="37" s="1"/>
  <c r="D173" i="17"/>
  <c r="C173" i="43"/>
  <c r="C173" i="17"/>
  <c r="C186" i="17"/>
  <c r="O20" i="37" s="1"/>
  <c r="D198" i="21"/>
  <c r="D179" i="20"/>
  <c r="D13" i="37" s="1"/>
  <c r="D11" i="37"/>
  <c r="AR11" i="37" s="1"/>
  <c r="D173" i="29"/>
  <c r="C173" i="24"/>
  <c r="C173" i="23"/>
  <c r="J22" i="37"/>
  <c r="C173" i="21"/>
  <c r="K34" i="37"/>
  <c r="K15" i="37"/>
  <c r="C179" i="21"/>
  <c r="K13" i="37" s="1"/>
  <c r="K8" i="37"/>
  <c r="AO11" i="69" s="1"/>
  <c r="C173" i="19"/>
  <c r="D193" i="19"/>
  <c r="N27" i="37" s="1"/>
  <c r="N25" i="37"/>
  <c r="C198" i="17"/>
  <c r="C190" i="14"/>
  <c r="U24" i="37" s="1"/>
  <c r="U22" i="37"/>
  <c r="C179" i="10"/>
  <c r="C193" i="44"/>
  <c r="AG27" i="37" s="1"/>
  <c r="AH23" i="69" s="1"/>
  <c r="AG25" i="37"/>
  <c r="D186" i="44"/>
  <c r="AH20" i="37" s="1"/>
  <c r="AH19" i="37"/>
  <c r="H23" i="59" s="1"/>
  <c r="D193" i="46"/>
  <c r="AP27" i="37" s="1"/>
  <c r="AP26" i="37"/>
  <c r="C186" i="35"/>
  <c r="E20" i="37" s="1"/>
  <c r="G15" i="37"/>
  <c r="C190" i="24"/>
  <c r="G24" i="37" s="1"/>
  <c r="G21" i="37"/>
  <c r="D186" i="23"/>
  <c r="J20" i="37" s="1"/>
  <c r="J17" i="37"/>
  <c r="C179" i="23"/>
  <c r="I13" i="37" s="1"/>
  <c r="I8" i="37"/>
  <c r="AO10" i="69" s="1"/>
  <c r="M22" i="37"/>
  <c r="V22" i="37"/>
  <c r="D173" i="13"/>
  <c r="C190" i="10"/>
  <c r="C190" i="43"/>
  <c r="AK24" i="37" s="1"/>
  <c r="AK21" i="37"/>
  <c r="D179" i="46"/>
  <c r="AP13" i="37" s="1"/>
  <c r="AP8" i="37"/>
  <c r="C198" i="47"/>
  <c r="C201" i="47" s="1"/>
  <c r="AM30" i="37"/>
  <c r="AK24" i="69" s="1"/>
  <c r="AK32" i="69" s="1"/>
  <c r="S27" i="37"/>
  <c r="AH16" i="69" s="1"/>
  <c r="C190" i="20"/>
  <c r="C24" i="37" s="1"/>
  <c r="C22" i="37"/>
  <c r="D190" i="20"/>
  <c r="D24" i="37" s="1"/>
  <c r="D22" i="37"/>
  <c r="D198" i="20"/>
  <c r="D29" i="37"/>
  <c r="AR29" i="37" s="1"/>
  <c r="AX29" i="37" s="1"/>
  <c r="D198" i="35"/>
  <c r="D201" i="35" s="1"/>
  <c r="F31" i="37"/>
  <c r="AR31" i="37" s="1"/>
  <c r="D179" i="24"/>
  <c r="H13" i="37" s="1"/>
  <c r="C190" i="23"/>
  <c r="I24" i="37" s="1"/>
  <c r="I21" i="37"/>
  <c r="N22" i="37"/>
  <c r="C179" i="19"/>
  <c r="M13" i="37" s="1"/>
  <c r="M9" i="37"/>
  <c r="D190" i="17"/>
  <c r="P24" i="37" s="1"/>
  <c r="P22" i="37"/>
  <c r="D198" i="17"/>
  <c r="D201" i="17" s="1"/>
  <c r="C173" i="10"/>
  <c r="AE7" i="37" s="1"/>
  <c r="AG34" i="37"/>
  <c r="AG22" i="37"/>
  <c r="D173" i="46"/>
  <c r="C173" i="20"/>
  <c r="D186" i="29"/>
  <c r="AD20" i="37" s="1"/>
  <c r="D198" i="29"/>
  <c r="D201" i="29" s="1"/>
  <c r="C173" i="35"/>
  <c r="I24" i="38"/>
  <c r="C198" i="23"/>
  <c r="C201" i="23" s="1"/>
  <c r="D193" i="21"/>
  <c r="L27" i="37" s="1"/>
  <c r="D193" i="14"/>
  <c r="V27" i="37" s="1"/>
  <c r="V26" i="37"/>
  <c r="D198" i="14"/>
  <c r="D201" i="14" s="1"/>
  <c r="V30" i="37"/>
  <c r="D193" i="13"/>
  <c r="R27" i="37" s="1"/>
  <c r="C198" i="13"/>
  <c r="C201" i="13" s="1"/>
  <c r="Q29" i="37"/>
  <c r="AS29" i="37" s="1"/>
  <c r="D193" i="10"/>
  <c r="AF27" i="37" s="1"/>
  <c r="D179" i="44"/>
  <c r="AH13" i="37" s="1"/>
  <c r="AH8" i="37"/>
  <c r="D186" i="46"/>
  <c r="AP20" i="37" s="1"/>
  <c r="AP17" i="37"/>
  <c r="C186" i="47"/>
  <c r="AM20" i="37" s="1"/>
  <c r="AM16" i="37"/>
  <c r="T32" i="37"/>
  <c r="AR16" i="37"/>
  <c r="C190" i="29"/>
  <c r="AC24" i="37" s="1"/>
  <c r="AC21" i="37"/>
  <c r="D193" i="35"/>
  <c r="F27" i="37" s="1"/>
  <c r="D190" i="24"/>
  <c r="H24" i="37" s="1"/>
  <c r="H21" i="37"/>
  <c r="AR21" i="37" s="1"/>
  <c r="D186" i="24"/>
  <c r="H20" i="37" s="1"/>
  <c r="H19" i="37"/>
  <c r="H9" i="59" s="1"/>
  <c r="H30" i="59" s="1"/>
  <c r="C198" i="24"/>
  <c r="C201" i="24" s="1"/>
  <c r="G30" i="37"/>
  <c r="C186" i="23"/>
  <c r="I20" i="37" s="1"/>
  <c r="D173" i="21"/>
  <c r="N35" i="37"/>
  <c r="N32" i="37"/>
  <c r="O22" i="37"/>
  <c r="Q28" i="37"/>
  <c r="C198" i="10"/>
  <c r="C186" i="44"/>
  <c r="AG20" i="37" s="1"/>
  <c r="D193" i="44"/>
  <c r="AH27" i="37" s="1"/>
  <c r="AH26" i="37"/>
  <c r="C186" i="45"/>
  <c r="AI20" i="37" s="1"/>
  <c r="AI17" i="37"/>
  <c r="AY25" i="69" s="1"/>
  <c r="D186" i="45"/>
  <c r="AJ20" i="37" s="1"/>
  <c r="AJ16" i="37"/>
  <c r="AV16" i="37" s="1"/>
  <c r="D198" i="45"/>
  <c r="D201" i="45" s="1"/>
  <c r="AI34" i="37"/>
  <c r="AI15" i="37"/>
  <c r="AP22" i="37"/>
  <c r="D198" i="46"/>
  <c r="D201" i="46" s="1"/>
  <c r="AP30" i="37"/>
  <c r="C193" i="35"/>
  <c r="E27" i="37" s="1"/>
  <c r="AH7" i="69" s="1"/>
  <c r="E25" i="37"/>
  <c r="AQ25" i="37" s="1"/>
  <c r="D173" i="24"/>
  <c r="D173" i="23"/>
  <c r="D193" i="23"/>
  <c r="J27" i="37" s="1"/>
  <c r="J25" i="37"/>
  <c r="L22" i="37"/>
  <c r="K13" i="38"/>
  <c r="R22" i="37"/>
  <c r="C193" i="13"/>
  <c r="Q27" i="37" s="1"/>
  <c r="AH14" i="69" s="1"/>
  <c r="Q25" i="37"/>
  <c r="D186" i="43"/>
  <c r="AL20" i="37" s="1"/>
  <c r="AL19" i="37"/>
  <c r="H22" i="59" s="1"/>
  <c r="D173" i="44"/>
  <c r="D173" i="47"/>
  <c r="C186" i="20"/>
  <c r="C20" i="37" s="1"/>
  <c r="E22" i="37"/>
  <c r="C193" i="24"/>
  <c r="G27" i="37" s="1"/>
  <c r="AH9" i="69" s="1"/>
  <c r="G26" i="37"/>
  <c r="AQ26" i="37" s="1"/>
  <c r="D186" i="21"/>
  <c r="L20" i="37" s="1"/>
  <c r="L17" i="37"/>
  <c r="C186" i="21"/>
  <c r="K20" i="37" s="1"/>
  <c r="K19" i="37"/>
  <c r="H11" i="69" s="1"/>
  <c r="D179" i="21"/>
  <c r="L13" i="37" s="1"/>
  <c r="L9" i="37"/>
  <c r="K32" i="37"/>
  <c r="C186" i="19"/>
  <c r="M20" i="37" s="1"/>
  <c r="M18" i="37"/>
  <c r="BB6" i="69" s="1"/>
  <c r="C173" i="13"/>
  <c r="Q3" i="37"/>
  <c r="D173" i="10"/>
  <c r="AF7" i="37" s="1"/>
  <c r="C193" i="10"/>
  <c r="C186" i="43"/>
  <c r="AK20" i="37" s="1"/>
  <c r="AK16" i="37"/>
  <c r="AH15" i="37"/>
  <c r="AV15" i="37" s="1"/>
  <c r="C190" i="45"/>
  <c r="AI24" i="37" s="1"/>
  <c r="AI21" i="37"/>
  <c r="C193" i="46"/>
  <c r="AO27" i="37" s="1"/>
  <c r="AH26" i="69" s="1"/>
  <c r="AO25" i="37"/>
  <c r="D193" i="47"/>
  <c r="AN27" i="37" s="1"/>
  <c r="AN25" i="37"/>
  <c r="AV25" i="37" s="1"/>
  <c r="C173" i="29"/>
  <c r="AC3" i="37"/>
  <c r="C186" i="29"/>
  <c r="AC20" i="37" s="1"/>
  <c r="AC16" i="37"/>
  <c r="D198" i="24"/>
  <c r="D201" i="24" s="1"/>
  <c r="H30" i="37"/>
  <c r="D198" i="23"/>
  <c r="D201" i="23" s="1"/>
  <c r="D179" i="19"/>
  <c r="N13" i="37" s="1"/>
  <c r="N8" i="37"/>
  <c r="D173" i="19"/>
  <c r="N6" i="37"/>
  <c r="W6" i="54" s="1"/>
  <c r="W30" i="54" s="1"/>
  <c r="D193" i="17"/>
  <c r="P27" i="37" s="1"/>
  <c r="P26" i="37"/>
  <c r="D186" i="17"/>
  <c r="P20" i="37" s="1"/>
  <c r="P18" i="37"/>
  <c r="C186" i="14"/>
  <c r="U20" i="37" s="1"/>
  <c r="U17" i="37"/>
  <c r="D179" i="13"/>
  <c r="R13" i="37" s="1"/>
  <c r="R8" i="37"/>
  <c r="D198" i="10"/>
  <c r="AL22" i="37"/>
  <c r="AV22" i="37" s="1"/>
  <c r="D179" i="43"/>
  <c r="AL13" i="37" s="1"/>
  <c r="AL8" i="37"/>
  <c r="D198" i="43"/>
  <c r="D201" i="43" s="1"/>
  <c r="AL30" i="37"/>
  <c r="C198" i="45"/>
  <c r="C201" i="45" s="1"/>
  <c r="AI30" i="37"/>
  <c r="AK25" i="69" s="1"/>
  <c r="C173" i="45"/>
  <c r="AI6" i="37"/>
  <c r="W25" i="70" s="1"/>
  <c r="C186" i="46"/>
  <c r="AO20" i="37" s="1"/>
  <c r="AO16" i="37"/>
  <c r="C193" i="47"/>
  <c r="AM27" i="37" s="1"/>
  <c r="AH24" i="69" s="1"/>
  <c r="AM25" i="37"/>
  <c r="AM27" i="38"/>
  <c r="AI24" i="69" s="1"/>
  <c r="AM31" i="39"/>
  <c r="AN26" i="39"/>
  <c r="D190" i="47"/>
  <c r="AN24" i="37" s="1"/>
  <c r="AM26" i="39"/>
  <c r="AM6" i="39"/>
  <c r="AM5" i="39"/>
  <c r="C190" i="47"/>
  <c r="AM24" i="37" s="1"/>
  <c r="AM25" i="39"/>
  <c r="AM24" i="38"/>
  <c r="AM34" i="38"/>
  <c r="AN13" i="38"/>
  <c r="C179" i="47"/>
  <c r="AM13" i="37" s="1"/>
  <c r="AN5" i="39"/>
  <c r="C173" i="47"/>
  <c r="AP22" i="39"/>
  <c r="D190" i="46"/>
  <c r="AP24" i="37" s="1"/>
  <c r="AP3" i="38"/>
  <c r="AO30" i="38"/>
  <c r="AL26" i="69" s="1"/>
  <c r="AO18" i="39"/>
  <c r="C190" i="46"/>
  <c r="AO24" i="37" s="1"/>
  <c r="AO19" i="39"/>
  <c r="AP12" i="38"/>
  <c r="AO31" i="38"/>
  <c r="AP4" i="39"/>
  <c r="AP23" i="39"/>
  <c r="AP5" i="39"/>
  <c r="AP16" i="39"/>
  <c r="AP19" i="39"/>
  <c r="AO10" i="38"/>
  <c r="AV26" i="69" s="1"/>
  <c r="AP21" i="39"/>
  <c r="AO12" i="38"/>
  <c r="AI8" i="38"/>
  <c r="AP25" i="69" s="1"/>
  <c r="AJ6" i="38"/>
  <c r="AJ10" i="38"/>
  <c r="AI5" i="39"/>
  <c r="AI12" i="38"/>
  <c r="AJ26" i="39"/>
  <c r="AJ5" i="38"/>
  <c r="AI4" i="39"/>
  <c r="AI27" i="39"/>
  <c r="AJ25" i="69" s="1"/>
  <c r="AJ26" i="38"/>
  <c r="AJ18" i="38"/>
  <c r="AJ25" i="39"/>
  <c r="AV25" i="39" s="1"/>
  <c r="C193" i="45"/>
  <c r="D190" i="45"/>
  <c r="AJ24" i="37" s="1"/>
  <c r="AJ3" i="38"/>
  <c r="D179" i="45"/>
  <c r="AJ13" i="37" s="1"/>
  <c r="AI22" i="39"/>
  <c r="AI21" i="39"/>
  <c r="D193" i="45"/>
  <c r="AJ27" i="37" s="1"/>
  <c r="AJ34" i="37"/>
  <c r="AJ19" i="38"/>
  <c r="AG23" i="39"/>
  <c r="AG6" i="39"/>
  <c r="AH21" i="38"/>
  <c r="AH19" i="39"/>
  <c r="AG21" i="39"/>
  <c r="C179" i="44"/>
  <c r="AH31" i="39"/>
  <c r="C190" i="44"/>
  <c r="AG24" i="37" s="1"/>
  <c r="AH18" i="39"/>
  <c r="AG5" i="38"/>
  <c r="AH12" i="39"/>
  <c r="AG17" i="38"/>
  <c r="AZ23" i="69" s="1"/>
  <c r="AG5" i="39"/>
  <c r="AH9" i="39"/>
  <c r="AG30" i="39"/>
  <c r="AM23" i="69" s="1"/>
  <c r="AH6" i="39"/>
  <c r="AH5" i="39"/>
  <c r="AG31" i="39"/>
  <c r="AH30" i="39"/>
  <c r="AH23" i="39"/>
  <c r="AG18" i="38"/>
  <c r="BC23" i="69" s="1"/>
  <c r="AH10" i="39"/>
  <c r="AK16" i="39"/>
  <c r="AK30" i="39"/>
  <c r="AM22" i="69" s="1"/>
  <c r="C193" i="43"/>
  <c r="AK27" i="37" s="1"/>
  <c r="AH22" i="69" s="1"/>
  <c r="AK9" i="38"/>
  <c r="AS22" i="69" s="1"/>
  <c r="AL4" i="39"/>
  <c r="AK15" i="39"/>
  <c r="AL5" i="38"/>
  <c r="AK19" i="39"/>
  <c r="AK31" i="39"/>
  <c r="AL3" i="38"/>
  <c r="D190" i="43"/>
  <c r="AL24" i="37" s="1"/>
  <c r="AL6" i="39"/>
  <c r="AK12" i="39"/>
  <c r="AK9" i="39"/>
  <c r="AT22" i="69" s="1"/>
  <c r="AL5" i="39"/>
  <c r="C179" i="43"/>
  <c r="AK13" i="37" s="1"/>
  <c r="C186" i="10"/>
  <c r="AE20" i="37" s="1"/>
  <c r="D179" i="10"/>
  <c r="AF13" i="37" s="1"/>
  <c r="BA21" i="59"/>
  <c r="AW21" i="59"/>
  <c r="D190" i="10"/>
  <c r="AF24" i="37" s="1"/>
  <c r="C179" i="13"/>
  <c r="Q13" i="37" s="1"/>
  <c r="C190" i="13"/>
  <c r="Q24" i="37" s="1"/>
  <c r="Q21" i="38"/>
  <c r="Q3" i="39"/>
  <c r="Q12" i="39"/>
  <c r="Q4" i="38"/>
  <c r="D190" i="13"/>
  <c r="R24" i="37" s="1"/>
  <c r="Q13" i="38"/>
  <c r="Q5" i="39"/>
  <c r="Q23" i="38"/>
  <c r="R14" i="39"/>
  <c r="C186" i="13"/>
  <c r="Q22" i="39"/>
  <c r="Q14" i="39"/>
  <c r="U21" i="39"/>
  <c r="V23" i="39"/>
  <c r="V27" i="39"/>
  <c r="U6" i="39"/>
  <c r="U23" i="38"/>
  <c r="C193" i="14"/>
  <c r="U27" i="37" s="1"/>
  <c r="AH13" i="69" s="1"/>
  <c r="U5" i="39"/>
  <c r="V14" i="39"/>
  <c r="V24" i="38"/>
  <c r="U18" i="38"/>
  <c r="BC13" i="69" s="1"/>
  <c r="D190" i="14"/>
  <c r="V24" i="37" s="1"/>
  <c r="U23" i="39"/>
  <c r="U19" i="38"/>
  <c r="C179" i="14"/>
  <c r="U13" i="37" s="1"/>
  <c r="U4" i="39"/>
  <c r="U30" i="39"/>
  <c r="AM13" i="69" s="1"/>
  <c r="C173" i="14"/>
  <c r="U31" i="39"/>
  <c r="O26" i="39"/>
  <c r="P18" i="38"/>
  <c r="O23" i="39"/>
  <c r="O4" i="39"/>
  <c r="P9" i="39"/>
  <c r="O5" i="39"/>
  <c r="D179" i="17"/>
  <c r="P13" i="37" s="1"/>
  <c r="O17" i="39"/>
  <c r="BA15" i="69" s="1"/>
  <c r="P6" i="39"/>
  <c r="P23" i="38"/>
  <c r="O21" i="39"/>
  <c r="O19" i="39"/>
  <c r="O25" i="39"/>
  <c r="P8" i="39"/>
  <c r="C190" i="17"/>
  <c r="O24" i="37" s="1"/>
  <c r="C193" i="17"/>
  <c r="O27" i="37" s="1"/>
  <c r="AH15" i="69" s="1"/>
  <c r="P19" i="38"/>
  <c r="P4" i="39"/>
  <c r="P21" i="38"/>
  <c r="C179" i="17"/>
  <c r="O13" i="37" s="1"/>
  <c r="N6" i="39"/>
  <c r="N30" i="39"/>
  <c r="N17" i="39"/>
  <c r="M19" i="39"/>
  <c r="D190" i="19"/>
  <c r="N24" i="37" s="1"/>
  <c r="M17" i="39"/>
  <c r="BA6" i="69" s="1"/>
  <c r="N31" i="39"/>
  <c r="D186" i="19"/>
  <c r="N19" i="39"/>
  <c r="M9" i="39"/>
  <c r="AT6" i="69" s="1"/>
  <c r="C190" i="19"/>
  <c r="M24" i="37" s="1"/>
  <c r="M3" i="39"/>
  <c r="M12" i="39"/>
  <c r="C193" i="19"/>
  <c r="N4" i="39"/>
  <c r="M5" i="39"/>
  <c r="K3" i="39"/>
  <c r="K12" i="39"/>
  <c r="K22" i="39"/>
  <c r="K19" i="39"/>
  <c r="L21" i="39"/>
  <c r="L19" i="39"/>
  <c r="K31" i="39"/>
  <c r="K6" i="39"/>
  <c r="K23" i="38"/>
  <c r="K17" i="39"/>
  <c r="BA11" i="69" s="1"/>
  <c r="D190" i="21"/>
  <c r="L24" i="37" s="1"/>
  <c r="K18" i="39"/>
  <c r="BD11" i="69" s="1"/>
  <c r="K5" i="39"/>
  <c r="C193" i="21"/>
  <c r="L10" i="39"/>
  <c r="K9" i="39"/>
  <c r="AT11" i="69" s="1"/>
  <c r="K30" i="39"/>
  <c r="AM11" i="69" s="1"/>
  <c r="L22" i="39"/>
  <c r="L8" i="39"/>
  <c r="K21" i="38"/>
  <c r="L16" i="39"/>
  <c r="L9" i="39"/>
  <c r="K23" i="39"/>
  <c r="K4" i="39"/>
  <c r="K21" i="39"/>
  <c r="L23" i="39"/>
  <c r="D179" i="23"/>
  <c r="J13" i="37" s="1"/>
  <c r="J30" i="39"/>
  <c r="I23" i="39"/>
  <c r="I12" i="38"/>
  <c r="C193" i="23"/>
  <c r="I10" i="38"/>
  <c r="AV10" i="69" s="1"/>
  <c r="I4" i="39"/>
  <c r="J31" i="39"/>
  <c r="I9" i="39"/>
  <c r="AT10" i="69" s="1"/>
  <c r="I21" i="39"/>
  <c r="I10" i="39"/>
  <c r="AW10" i="69" s="1"/>
  <c r="J3" i="39"/>
  <c r="D190" i="23"/>
  <c r="J24" i="37" s="1"/>
  <c r="H3" i="38"/>
  <c r="H19" i="39"/>
  <c r="G23" i="39"/>
  <c r="G21" i="39"/>
  <c r="G19" i="39"/>
  <c r="G20" i="38"/>
  <c r="H18" i="39"/>
  <c r="D193" i="24"/>
  <c r="H27" i="37" s="1"/>
  <c r="G6" i="39"/>
  <c r="H30" i="39"/>
  <c r="C186" i="24"/>
  <c r="H31" i="39"/>
  <c r="G15" i="39"/>
  <c r="H5" i="39"/>
  <c r="G3" i="39"/>
  <c r="H4" i="39"/>
  <c r="H23" i="39"/>
  <c r="G17" i="39"/>
  <c r="BA9" i="69" s="1"/>
  <c r="H20" i="38"/>
  <c r="H5" i="38"/>
  <c r="D179" i="35"/>
  <c r="F6" i="38"/>
  <c r="F19" i="39"/>
  <c r="E21" i="38"/>
  <c r="E17" i="38"/>
  <c r="AZ7" i="69" s="1"/>
  <c r="E8" i="39"/>
  <c r="AQ7" i="69" s="1"/>
  <c r="C190" i="35"/>
  <c r="E24" i="37" s="1"/>
  <c r="E4" i="38"/>
  <c r="C179" i="35"/>
  <c r="F17" i="39"/>
  <c r="F17" i="38"/>
  <c r="F18" i="39"/>
  <c r="E5" i="39"/>
  <c r="C198" i="35"/>
  <c r="C201" i="35" s="1"/>
  <c r="E18" i="38"/>
  <c r="BC7" i="69" s="1"/>
  <c r="E10" i="39"/>
  <c r="AW7" i="69" s="1"/>
  <c r="AW30" i="69" s="1"/>
  <c r="E23" i="38"/>
  <c r="F18" i="38"/>
  <c r="D190" i="35"/>
  <c r="F24" i="37" s="1"/>
  <c r="AD23" i="39"/>
  <c r="AD18" i="39"/>
  <c r="AD8" i="39"/>
  <c r="D179" i="29"/>
  <c r="AD27" i="39"/>
  <c r="C198" i="29"/>
  <c r="C201" i="29" s="1"/>
  <c r="AD19" i="39"/>
  <c r="D193" i="29"/>
  <c r="AD27" i="37" s="1"/>
  <c r="AD21" i="39"/>
  <c r="AC23" i="38"/>
  <c r="C193" i="29"/>
  <c r="AC27" i="37" s="1"/>
  <c r="AH27" i="69" s="1"/>
  <c r="D190" i="29"/>
  <c r="AD24" i="37" s="1"/>
  <c r="AC4" i="38"/>
  <c r="AD9" i="39"/>
  <c r="AD5" i="39"/>
  <c r="AD6" i="38"/>
  <c r="AD5" i="38"/>
  <c r="C179" i="29"/>
  <c r="AD3" i="38"/>
  <c r="C179" i="20"/>
  <c r="C13" i="37" s="1"/>
  <c r="D186" i="20"/>
  <c r="D20" i="37" s="1"/>
  <c r="C17" i="39"/>
  <c r="BA8" i="69" s="1"/>
  <c r="C19" i="39"/>
  <c r="D30" i="39"/>
  <c r="C193" i="20"/>
  <c r="C27" i="37" s="1"/>
  <c r="AH8" i="69" s="1"/>
  <c r="D18" i="39"/>
  <c r="D173" i="20"/>
  <c r="D31" i="39"/>
  <c r="D5" i="39"/>
  <c r="D4" i="39"/>
  <c r="D23" i="39"/>
  <c r="C13" i="39"/>
  <c r="C5" i="39"/>
  <c r="D193" i="20"/>
  <c r="D27" i="37" s="1"/>
  <c r="C4" i="38"/>
  <c r="D21" i="39"/>
  <c r="C21" i="38"/>
  <c r="D19" i="39"/>
  <c r="AZ30" i="69" l="1"/>
  <c r="R15" i="69"/>
  <c r="R8" i="69"/>
  <c r="BA30" i="69"/>
  <c r="R27" i="69"/>
  <c r="AQ30" i="69"/>
  <c r="R22" i="69"/>
  <c r="BB30" i="69"/>
  <c r="M6" i="69"/>
  <c r="M30" i="69" s="1"/>
  <c r="M25" i="69"/>
  <c r="AQ30" i="37"/>
  <c r="AK9" i="69"/>
  <c r="AK30" i="69" s="1"/>
  <c r="W10" i="69"/>
  <c r="BA31" i="69"/>
  <c r="BD30" i="69"/>
  <c r="AP20" i="69"/>
  <c r="AP32" i="69"/>
  <c r="AV30" i="69"/>
  <c r="AU8" i="37"/>
  <c r="AO21" i="69"/>
  <c r="AU9" i="37"/>
  <c r="AR21" i="69"/>
  <c r="AY32" i="69"/>
  <c r="AY20" i="69"/>
  <c r="M33" i="70"/>
  <c r="N20" i="70" s="1"/>
  <c r="AU3" i="37"/>
  <c r="H27" i="70"/>
  <c r="R16" i="69"/>
  <c r="R23" i="69"/>
  <c r="W11" i="69"/>
  <c r="AZ32" i="69"/>
  <c r="AZ20" i="69"/>
  <c r="AQ20" i="69"/>
  <c r="AQ33" i="69" s="1"/>
  <c r="AQ32" i="69"/>
  <c r="H32" i="69"/>
  <c r="H20" i="69"/>
  <c r="H33" i="69" s="1"/>
  <c r="I21" i="69" s="1"/>
  <c r="AO30" i="69"/>
  <c r="H30" i="69"/>
  <c r="AK20" i="69"/>
  <c r="AK33" i="69" s="1"/>
  <c r="R13" i="69"/>
  <c r="AH31" i="69"/>
  <c r="AU18" i="39"/>
  <c r="BD26" i="69"/>
  <c r="AS17" i="37"/>
  <c r="AY13" i="69"/>
  <c r="R26" i="69"/>
  <c r="AS3" i="37"/>
  <c r="H14" i="70"/>
  <c r="R9" i="69"/>
  <c r="R14" i="69"/>
  <c r="R31" i="69" s="1"/>
  <c r="AV20" i="69"/>
  <c r="AV33" i="69" s="1"/>
  <c r="AV32" i="69"/>
  <c r="AS31" i="69"/>
  <c r="BC32" i="69"/>
  <c r="BC20" i="69"/>
  <c r="AV31" i="69"/>
  <c r="AU5" i="37"/>
  <c r="R21" i="70"/>
  <c r="AU18" i="37"/>
  <c r="BB21" i="69"/>
  <c r="W31" i="69"/>
  <c r="AS20" i="69"/>
  <c r="R24" i="69"/>
  <c r="R7" i="69"/>
  <c r="C21" i="70"/>
  <c r="C21" i="69"/>
  <c r="AQ9" i="37"/>
  <c r="AR6" i="69"/>
  <c r="AP30" i="69"/>
  <c r="AU10" i="37"/>
  <c r="AU21" i="69"/>
  <c r="W32" i="70"/>
  <c r="W20" i="70"/>
  <c r="U32" i="37"/>
  <c r="AQ14" i="38"/>
  <c r="AU31" i="59"/>
  <c r="AS25" i="37"/>
  <c r="W24" i="59"/>
  <c r="AS28" i="37"/>
  <c r="AW28" i="37" s="1"/>
  <c r="AR12" i="39"/>
  <c r="M25" i="59"/>
  <c r="AV26" i="37"/>
  <c r="AU15" i="37"/>
  <c r="W25" i="59"/>
  <c r="AR32" i="59"/>
  <c r="AY31" i="59"/>
  <c r="AR31" i="59"/>
  <c r="W15" i="59"/>
  <c r="M9" i="59"/>
  <c r="AS10" i="39"/>
  <c r="H20" i="59"/>
  <c r="AR20" i="59"/>
  <c r="M6" i="59"/>
  <c r="AV28" i="37"/>
  <c r="AX28" i="37" s="1"/>
  <c r="BA31" i="59"/>
  <c r="BB20" i="59"/>
  <c r="BB30" i="59"/>
  <c r="W7" i="59"/>
  <c r="BB32" i="59"/>
  <c r="M8" i="59"/>
  <c r="AX11" i="39"/>
  <c r="R32" i="37"/>
  <c r="W9" i="59"/>
  <c r="W8" i="59"/>
  <c r="M21" i="59"/>
  <c r="M13" i="59"/>
  <c r="M27" i="59"/>
  <c r="AV3" i="39"/>
  <c r="AT14" i="39"/>
  <c r="AU32" i="59"/>
  <c r="M14" i="59"/>
  <c r="AS22" i="37"/>
  <c r="AQ19" i="37"/>
  <c r="AQ16" i="39"/>
  <c r="AU19" i="37"/>
  <c r="AS19" i="39"/>
  <c r="AU6" i="37"/>
  <c r="AW6" i="37" s="1"/>
  <c r="AU30" i="59"/>
  <c r="AT12" i="39"/>
  <c r="AU20" i="59"/>
  <c r="AU33" i="59" s="1"/>
  <c r="W27" i="59"/>
  <c r="AR15" i="39"/>
  <c r="W21" i="59"/>
  <c r="W16" i="59"/>
  <c r="AH8" i="59"/>
  <c r="R8" i="59" s="1"/>
  <c r="BD9" i="59"/>
  <c r="AH25" i="59"/>
  <c r="R25" i="59" s="1"/>
  <c r="BC25" i="59"/>
  <c r="AH15" i="59"/>
  <c r="R15" i="59" s="1"/>
  <c r="AK9" i="59"/>
  <c r="AK30" i="59" s="1"/>
  <c r="AH24" i="59"/>
  <c r="R24" i="59" s="1"/>
  <c r="AR11" i="59"/>
  <c r="W11" i="59" s="1"/>
  <c r="AH10" i="59"/>
  <c r="R10" i="59" s="1"/>
  <c r="AK26" i="59"/>
  <c r="AH14" i="59"/>
  <c r="R14" i="59" s="1"/>
  <c r="BC8" i="59"/>
  <c r="AP27" i="59"/>
  <c r="AQ6" i="59"/>
  <c r="AL10" i="59"/>
  <c r="AZ26" i="59"/>
  <c r="AS14" i="59"/>
  <c r="AQ16" i="59"/>
  <c r="AL27" i="59"/>
  <c r="AT13" i="59"/>
  <c r="AW26" i="59"/>
  <c r="AT14" i="59"/>
  <c r="AL13" i="59"/>
  <c r="AV22" i="59"/>
  <c r="AS27" i="59"/>
  <c r="BA22" i="59"/>
  <c r="BD8" i="59"/>
  <c r="AH27" i="59"/>
  <c r="R27" i="59" s="1"/>
  <c r="BD27" i="59"/>
  <c r="AT11" i="59"/>
  <c r="AQ11" i="59"/>
  <c r="BA6" i="59"/>
  <c r="AQ15" i="59"/>
  <c r="AT15" i="59"/>
  <c r="AJ13" i="59"/>
  <c r="AW23" i="59"/>
  <c r="AT23" i="59"/>
  <c r="BD23" i="59"/>
  <c r="AO22" i="59"/>
  <c r="W22" i="59" s="1"/>
  <c r="AH7" i="59"/>
  <c r="R7" i="59" s="1"/>
  <c r="AO26" i="59"/>
  <c r="W26" i="59" s="1"/>
  <c r="AH26" i="59"/>
  <c r="R26" i="59" s="1"/>
  <c r="AS8" i="59"/>
  <c r="AV8" i="59"/>
  <c r="BD11" i="59"/>
  <c r="BA11" i="59"/>
  <c r="BA23" i="59"/>
  <c r="AZ27" i="59"/>
  <c r="AP25" i="59"/>
  <c r="AL25" i="59"/>
  <c r="AT7" i="59"/>
  <c r="AP7" i="59"/>
  <c r="BC10" i="59"/>
  <c r="AT10" i="59"/>
  <c r="AL24" i="59"/>
  <c r="BD26" i="59"/>
  <c r="AS25" i="59"/>
  <c r="AZ13" i="59"/>
  <c r="AW9" i="59"/>
  <c r="AV13" i="59"/>
  <c r="AM16" i="59"/>
  <c r="AZ25" i="59"/>
  <c r="AP16" i="59"/>
  <c r="AV11" i="59"/>
  <c r="AS26" i="59"/>
  <c r="AP24" i="59"/>
  <c r="AQ10" i="59"/>
  <c r="W13" i="59"/>
  <c r="M23" i="59"/>
  <c r="AJ27" i="59"/>
  <c r="AZ7" i="59"/>
  <c r="AM10" i="59"/>
  <c r="AM6" i="59"/>
  <c r="AY11" i="59"/>
  <c r="M11" i="59" s="1"/>
  <c r="AY26" i="59"/>
  <c r="M26" i="59" s="1"/>
  <c r="AO23" i="59"/>
  <c r="W23" i="59" s="1"/>
  <c r="AH13" i="59"/>
  <c r="AS7" i="59"/>
  <c r="AP8" i="59"/>
  <c r="AS15" i="59"/>
  <c r="AJ16" i="59"/>
  <c r="BD10" i="59"/>
  <c r="AW16" i="59"/>
  <c r="BD24" i="59"/>
  <c r="AZ23" i="59"/>
  <c r="AM27" i="59"/>
  <c r="AS16" i="59"/>
  <c r="AZ10" i="59"/>
  <c r="BC16" i="59"/>
  <c r="BA24" i="59"/>
  <c r="AH16" i="59"/>
  <c r="R16" i="59" s="1"/>
  <c r="AS24" i="59"/>
  <c r="AM13" i="59"/>
  <c r="BC11" i="59"/>
  <c r="BC24" i="59"/>
  <c r="AP22" i="59"/>
  <c r="AM8" i="59"/>
  <c r="AT27" i="59"/>
  <c r="BC7" i="59"/>
  <c r="BD7" i="59"/>
  <c r="BA7" i="59"/>
  <c r="AM9" i="59"/>
  <c r="AH9" i="59"/>
  <c r="AW11" i="59"/>
  <c r="AM23" i="59"/>
  <c r="AV25" i="59"/>
  <c r="AK22" i="59"/>
  <c r="AO6" i="59"/>
  <c r="W6" i="59" s="1"/>
  <c r="AH23" i="59"/>
  <c r="R23" i="59" s="1"/>
  <c r="AH21" i="59"/>
  <c r="R21" i="59" s="1"/>
  <c r="AH11" i="59"/>
  <c r="R11" i="59" s="1"/>
  <c r="AY10" i="59"/>
  <c r="M10" i="59" s="1"/>
  <c r="AH6" i="59"/>
  <c r="R6" i="59" s="1"/>
  <c r="AL8" i="59"/>
  <c r="BA8" i="59"/>
  <c r="AL11" i="59"/>
  <c r="AZ11" i="59"/>
  <c r="AS22" i="59"/>
  <c r="BA25" i="59"/>
  <c r="BA10" i="59"/>
  <c r="AP26" i="59"/>
  <c r="AS13" i="59"/>
  <c r="BA9" i="59"/>
  <c r="AS9" i="59"/>
  <c r="AT8" i="59"/>
  <c r="AZ9" i="59"/>
  <c r="AI7" i="59"/>
  <c r="BA27" i="59"/>
  <c r="AZ22" i="59"/>
  <c r="AZ15" i="59"/>
  <c r="AH22" i="59"/>
  <c r="R22" i="59" s="1"/>
  <c r="BC13" i="59"/>
  <c r="BC22" i="59"/>
  <c r="AW14" i="59"/>
  <c r="AW31" i="59" s="1"/>
  <c r="W10" i="59"/>
  <c r="AR31" i="39"/>
  <c r="AT18" i="37"/>
  <c r="AX18" i="37" s="1"/>
  <c r="BB15" i="59"/>
  <c r="M15" i="59" s="1"/>
  <c r="C21" i="59"/>
  <c r="C21" i="54"/>
  <c r="W33" i="54"/>
  <c r="AS26" i="39"/>
  <c r="H32" i="59"/>
  <c r="H20" i="54"/>
  <c r="H33" i="54" s="1"/>
  <c r="H32" i="54"/>
  <c r="AT6" i="39"/>
  <c r="AT8" i="37"/>
  <c r="AO14" i="59"/>
  <c r="W14" i="59" s="1"/>
  <c r="AQ17" i="39"/>
  <c r="AS4" i="39"/>
  <c r="AQ24" i="59"/>
  <c r="AQ20" i="59" s="1"/>
  <c r="AV8" i="39"/>
  <c r="AQ27" i="59"/>
  <c r="C16" i="54"/>
  <c r="C16" i="59"/>
  <c r="AT30" i="37"/>
  <c r="AK13" i="59"/>
  <c r="AT21" i="38"/>
  <c r="AT8" i="38"/>
  <c r="AP13" i="59"/>
  <c r="AT18" i="38"/>
  <c r="BC15" i="59"/>
  <c r="AS22" i="38"/>
  <c r="AU17" i="37"/>
  <c r="AW17" i="37" s="1"/>
  <c r="D201" i="10"/>
  <c r="AF35" i="37" s="1"/>
  <c r="AF32" i="37"/>
  <c r="AE13" i="37"/>
  <c r="AE24" i="37"/>
  <c r="AU24" i="37" s="1"/>
  <c r="AE34" i="37"/>
  <c r="AU34" i="37" s="1"/>
  <c r="AE27" i="37"/>
  <c r="AH21" i="69" s="1"/>
  <c r="C201" i="10"/>
  <c r="AE35" i="37" s="1"/>
  <c r="AE32" i="37"/>
  <c r="AV12" i="39"/>
  <c r="AV16" i="38"/>
  <c r="AX16" i="38" s="1"/>
  <c r="AU25" i="37"/>
  <c r="AW25" i="37" s="1"/>
  <c r="AV34" i="37"/>
  <c r="AX29" i="38"/>
  <c r="AU22" i="37"/>
  <c r="AU11" i="39"/>
  <c r="AU14" i="38"/>
  <c r="AU25" i="39"/>
  <c r="AS22" i="39"/>
  <c r="AS18" i="39"/>
  <c r="AS21" i="39"/>
  <c r="AS6" i="39"/>
  <c r="AS27" i="37"/>
  <c r="AS5" i="38"/>
  <c r="AS24" i="37"/>
  <c r="AU21" i="37"/>
  <c r="AU16" i="39"/>
  <c r="AU15" i="39"/>
  <c r="AU6" i="39"/>
  <c r="AU18" i="38"/>
  <c r="AU3" i="39"/>
  <c r="AU4" i="38"/>
  <c r="AU8" i="38"/>
  <c r="AU8" i="39"/>
  <c r="AU30" i="37"/>
  <c r="AW30" i="37" s="1"/>
  <c r="AQ11" i="39"/>
  <c r="AQ8" i="39"/>
  <c r="AQ10" i="39"/>
  <c r="AW29" i="39"/>
  <c r="AU10" i="38"/>
  <c r="AU25" i="38"/>
  <c r="AU16" i="37"/>
  <c r="AW16" i="37" s="1"/>
  <c r="AU6" i="38"/>
  <c r="AU16" i="38"/>
  <c r="AU20" i="37"/>
  <c r="AU3" i="38"/>
  <c r="AS31" i="39"/>
  <c r="AS3" i="39"/>
  <c r="AS17" i="39"/>
  <c r="AQ5" i="39"/>
  <c r="AQ12" i="39"/>
  <c r="AQ22" i="39"/>
  <c r="AQ18" i="39"/>
  <c r="AQ25" i="39"/>
  <c r="AQ15" i="39"/>
  <c r="AQ6" i="39"/>
  <c r="AQ3" i="39"/>
  <c r="AS16" i="39"/>
  <c r="AS8" i="39"/>
  <c r="AW11" i="38"/>
  <c r="AW29" i="38"/>
  <c r="S18" i="54"/>
  <c r="AT19" i="38"/>
  <c r="AX11" i="38"/>
  <c r="AX29" i="39"/>
  <c r="AV6" i="38"/>
  <c r="AR16" i="39"/>
  <c r="AV22" i="39"/>
  <c r="AV3" i="38"/>
  <c r="AV5" i="39"/>
  <c r="D201" i="47"/>
  <c r="AN35" i="37" s="1"/>
  <c r="AV16" i="39"/>
  <c r="AR28" i="39"/>
  <c r="AV5" i="38"/>
  <c r="AV24" i="37"/>
  <c r="AT13" i="37"/>
  <c r="AV30" i="37"/>
  <c r="AT26" i="37"/>
  <c r="AT10" i="39"/>
  <c r="AV20" i="37"/>
  <c r="AV6" i="39"/>
  <c r="AR3" i="39"/>
  <c r="AX15" i="39"/>
  <c r="AV21" i="38"/>
  <c r="AV19" i="37"/>
  <c r="AV8" i="37"/>
  <c r="AV17" i="37"/>
  <c r="AV8" i="38"/>
  <c r="AV19" i="38"/>
  <c r="AR6" i="39"/>
  <c r="BD30" i="59"/>
  <c r="AR18" i="39"/>
  <c r="AR22" i="39"/>
  <c r="AV22" i="38"/>
  <c r="AV17" i="39"/>
  <c r="AV27" i="37"/>
  <c r="AR17" i="39"/>
  <c r="AT28" i="39"/>
  <c r="AT3" i="39"/>
  <c r="AS23" i="38"/>
  <c r="AT25" i="38"/>
  <c r="AS9" i="38"/>
  <c r="AS3" i="38"/>
  <c r="AT15" i="38"/>
  <c r="AS10" i="38"/>
  <c r="AT9" i="38"/>
  <c r="AS14" i="38"/>
  <c r="AT6" i="38"/>
  <c r="AS6" i="38"/>
  <c r="AT3" i="38"/>
  <c r="AT20" i="37"/>
  <c r="AT22" i="37"/>
  <c r="AS34" i="37"/>
  <c r="AT27" i="37"/>
  <c r="AT24" i="37"/>
  <c r="AS13" i="37"/>
  <c r="AQ9" i="38"/>
  <c r="AQ6" i="38"/>
  <c r="AR14" i="38"/>
  <c r="AQ25" i="38"/>
  <c r="AQ8" i="38"/>
  <c r="AH27" i="38"/>
  <c r="S32" i="37"/>
  <c r="AI21" i="59"/>
  <c r="AR30" i="37"/>
  <c r="AQ12" i="38"/>
  <c r="AQ10" i="38"/>
  <c r="E27" i="38"/>
  <c r="AI7" i="69" s="1"/>
  <c r="AO27" i="39"/>
  <c r="AJ26" i="69" s="1"/>
  <c r="AR8" i="38"/>
  <c r="AR9" i="37"/>
  <c r="AX9" i="37" s="1"/>
  <c r="AY32" i="59"/>
  <c r="AY20" i="59"/>
  <c r="AR8" i="37"/>
  <c r="R27" i="38"/>
  <c r="AR25" i="38"/>
  <c r="AR19" i="38"/>
  <c r="AQ31" i="38"/>
  <c r="AQ4" i="38"/>
  <c r="AR18" i="38"/>
  <c r="AR4" i="38"/>
  <c r="AR22" i="38"/>
  <c r="AQ28" i="38"/>
  <c r="AQ17" i="38"/>
  <c r="AW29" i="37"/>
  <c r="AW23" i="37"/>
  <c r="AR6" i="37"/>
  <c r="AX6" i="37" s="1"/>
  <c r="AL20" i="38"/>
  <c r="R13" i="38"/>
  <c r="AX12" i="37"/>
  <c r="AX4" i="37"/>
  <c r="AW14" i="37"/>
  <c r="U13" i="38"/>
  <c r="V32" i="39"/>
  <c r="V13" i="39"/>
  <c r="AX5" i="37"/>
  <c r="AX14" i="37"/>
  <c r="AX31" i="37"/>
  <c r="V34" i="39"/>
  <c r="V20" i="38"/>
  <c r="AD24" i="38"/>
  <c r="M13" i="38"/>
  <c r="AO20" i="38"/>
  <c r="D203" i="10"/>
  <c r="AF37" i="37" s="1"/>
  <c r="D202" i="10"/>
  <c r="AF36" i="37" s="1"/>
  <c r="AF49" i="37" s="1"/>
  <c r="D204" i="10"/>
  <c r="AF39" i="37" s="1"/>
  <c r="D203" i="29"/>
  <c r="AD37" i="37" s="1"/>
  <c r="H27" i="40" s="1"/>
  <c r="D204" i="29"/>
  <c r="D202" i="29"/>
  <c r="AD36" i="37" s="1"/>
  <c r="C203" i="43"/>
  <c r="AK37" i="37" s="1"/>
  <c r="C204" i="43"/>
  <c r="AK39" i="37" s="1"/>
  <c r="C202" i="43"/>
  <c r="AK36" i="37" s="1"/>
  <c r="C22" i="40" s="1"/>
  <c r="AK32" i="37"/>
  <c r="C201" i="43"/>
  <c r="AL28" i="38"/>
  <c r="AL34" i="38"/>
  <c r="M32" i="38"/>
  <c r="M35" i="38"/>
  <c r="AO28" i="39"/>
  <c r="AU28" i="39" s="1"/>
  <c r="E34" i="39"/>
  <c r="I28" i="39"/>
  <c r="AQ28" i="39" s="1"/>
  <c r="I34" i="39"/>
  <c r="K22" i="38"/>
  <c r="D203" i="20"/>
  <c r="D37" i="37" s="1"/>
  <c r="H8" i="40" s="1"/>
  <c r="N7" i="37"/>
  <c r="D203" i="19"/>
  <c r="N37" i="37" s="1"/>
  <c r="H6" i="40" s="1"/>
  <c r="D204" i="19"/>
  <c r="D202" i="19"/>
  <c r="J7" i="37"/>
  <c r="D203" i="23"/>
  <c r="J37" i="37" s="1"/>
  <c r="H10" i="40" s="1"/>
  <c r="D204" i="23"/>
  <c r="D202" i="23"/>
  <c r="J36" i="37" s="1"/>
  <c r="D203" i="21"/>
  <c r="L37" i="37" s="1"/>
  <c r="H11" i="40" s="1"/>
  <c r="D202" i="21"/>
  <c r="L36" i="37" s="1"/>
  <c r="D204" i="21"/>
  <c r="L39" i="37" s="1"/>
  <c r="D203" i="45"/>
  <c r="AJ37" i="37" s="1"/>
  <c r="H25" i="40" s="1"/>
  <c r="D204" i="45"/>
  <c r="D202" i="45"/>
  <c r="AJ36" i="37" s="1"/>
  <c r="D203" i="18"/>
  <c r="T37" i="37" s="1"/>
  <c r="H16" i="40" s="1"/>
  <c r="D204" i="18"/>
  <c r="D202" i="18"/>
  <c r="T36" i="37" s="1"/>
  <c r="T53" i="37" s="1"/>
  <c r="M32" i="37"/>
  <c r="C201" i="19"/>
  <c r="M35" i="37" s="1"/>
  <c r="D201" i="44"/>
  <c r="AH35" i="37" s="1"/>
  <c r="AP34" i="38"/>
  <c r="E34" i="38"/>
  <c r="AP34" i="39"/>
  <c r="G34" i="39"/>
  <c r="K32" i="38"/>
  <c r="F32" i="39"/>
  <c r="F35" i="39"/>
  <c r="C203" i="35"/>
  <c r="E37" i="37" s="1"/>
  <c r="C204" i="35"/>
  <c r="C202" i="35"/>
  <c r="E36" i="37" s="1"/>
  <c r="C7" i="40" s="1"/>
  <c r="C203" i="20"/>
  <c r="C37" i="37" s="1"/>
  <c r="D203" i="13"/>
  <c r="R37" i="37" s="1"/>
  <c r="H14" i="40" s="1"/>
  <c r="D204" i="13"/>
  <c r="D202" i="13"/>
  <c r="M7" i="37"/>
  <c r="C203" i="19"/>
  <c r="M37" i="37" s="1"/>
  <c r="C204" i="19"/>
  <c r="C202" i="19"/>
  <c r="C203" i="21"/>
  <c r="K37" i="37" s="1"/>
  <c r="C202" i="21"/>
  <c r="C204" i="21"/>
  <c r="O7" i="37"/>
  <c r="C203" i="17"/>
  <c r="O37" i="37" s="1"/>
  <c r="C204" i="17"/>
  <c r="C202" i="17"/>
  <c r="O36" i="37" s="1"/>
  <c r="C15" i="40" s="1"/>
  <c r="P7" i="37"/>
  <c r="D203" i="17"/>
  <c r="P37" i="37" s="1"/>
  <c r="H15" i="40" s="1"/>
  <c r="D204" i="17"/>
  <c r="D202" i="17"/>
  <c r="P36" i="37" s="1"/>
  <c r="D203" i="35"/>
  <c r="F37" i="37" s="1"/>
  <c r="H7" i="40" s="1"/>
  <c r="D204" i="35"/>
  <c r="D202" i="35"/>
  <c r="AO28" i="38"/>
  <c r="AO34" i="38"/>
  <c r="O28" i="38"/>
  <c r="AS28" i="38" s="1"/>
  <c r="AG34" i="38"/>
  <c r="AD34" i="38"/>
  <c r="AD32" i="39"/>
  <c r="AD35" i="39"/>
  <c r="C203" i="14"/>
  <c r="U37" i="37" s="1"/>
  <c r="C204" i="14"/>
  <c r="C202" i="14"/>
  <c r="H7" i="37"/>
  <c r="D203" i="24"/>
  <c r="H37" i="37" s="1"/>
  <c r="H9" i="40" s="1"/>
  <c r="D204" i="24"/>
  <c r="D202" i="24"/>
  <c r="D203" i="43"/>
  <c r="AL37" i="37" s="1"/>
  <c r="H22" i="40" s="1"/>
  <c r="D204" i="43"/>
  <c r="D202" i="43"/>
  <c r="AL36" i="37" s="1"/>
  <c r="L34" i="38"/>
  <c r="S34" i="39"/>
  <c r="AJ34" i="39"/>
  <c r="C203" i="45"/>
  <c r="AI37" i="37" s="1"/>
  <c r="C204" i="45"/>
  <c r="C202" i="45"/>
  <c r="C203" i="13"/>
  <c r="Q37" i="37" s="1"/>
  <c r="C204" i="13"/>
  <c r="C202" i="13"/>
  <c r="C201" i="44"/>
  <c r="AG35" i="37" s="1"/>
  <c r="C203" i="44"/>
  <c r="AG37" i="37" s="1"/>
  <c r="C204" i="44"/>
  <c r="C202" i="44"/>
  <c r="AH28" i="39"/>
  <c r="AM34" i="39"/>
  <c r="H34" i="38"/>
  <c r="AN7" i="37"/>
  <c r="D203" i="47"/>
  <c r="AN37" i="37" s="1"/>
  <c r="H24" i="40" s="1"/>
  <c r="D204" i="47"/>
  <c r="D202" i="47"/>
  <c r="AN36" i="37" s="1"/>
  <c r="D203" i="44"/>
  <c r="AH37" i="37" s="1"/>
  <c r="H23" i="40" s="1"/>
  <c r="D204" i="44"/>
  <c r="D202" i="44"/>
  <c r="Q28" i="39"/>
  <c r="AS28" i="39" s="1"/>
  <c r="AO7" i="37"/>
  <c r="C203" i="46"/>
  <c r="AO37" i="37" s="1"/>
  <c r="C204" i="46"/>
  <c r="C202" i="46"/>
  <c r="AO32" i="37"/>
  <c r="C201" i="46"/>
  <c r="AO35" i="37" s="1"/>
  <c r="F28" i="38"/>
  <c r="F34" i="38"/>
  <c r="J34" i="39"/>
  <c r="AH34" i="38"/>
  <c r="O34" i="39"/>
  <c r="AN34" i="38"/>
  <c r="AJ34" i="38"/>
  <c r="V34" i="38"/>
  <c r="AP7" i="37"/>
  <c r="D203" i="46"/>
  <c r="AP37" i="37" s="1"/>
  <c r="H26" i="40" s="1"/>
  <c r="D204" i="46"/>
  <c r="D202" i="46"/>
  <c r="AP36" i="37" s="1"/>
  <c r="O32" i="37"/>
  <c r="C201" i="17"/>
  <c r="I7" i="37"/>
  <c r="C203" i="23"/>
  <c r="I37" i="37" s="1"/>
  <c r="C204" i="23"/>
  <c r="C202" i="23"/>
  <c r="I36" i="37" s="1"/>
  <c r="C10" i="40" s="1"/>
  <c r="G7" i="37"/>
  <c r="C203" i="24"/>
  <c r="G37" i="37" s="1"/>
  <c r="C204" i="24"/>
  <c r="C202" i="24"/>
  <c r="D201" i="21"/>
  <c r="L35" i="37" s="1"/>
  <c r="R32" i="38"/>
  <c r="R35" i="38"/>
  <c r="P28" i="38"/>
  <c r="AT28" i="38" s="1"/>
  <c r="P34" i="38"/>
  <c r="F34" i="39"/>
  <c r="C203" i="29"/>
  <c r="AC37" i="37" s="1"/>
  <c r="C204" i="29"/>
  <c r="C202" i="29"/>
  <c r="C203" i="47"/>
  <c r="AM37" i="37" s="1"/>
  <c r="C204" i="47"/>
  <c r="C202" i="47"/>
  <c r="C203" i="10"/>
  <c r="C202" i="10"/>
  <c r="AE36" i="37" s="1"/>
  <c r="C21" i="40" s="1"/>
  <c r="C204" i="10"/>
  <c r="AE39" i="37" s="1"/>
  <c r="V7" i="37"/>
  <c r="D203" i="14"/>
  <c r="V37" i="37" s="1"/>
  <c r="H13" i="40" s="1"/>
  <c r="D204" i="14"/>
  <c r="D202" i="14"/>
  <c r="V36" i="37" s="1"/>
  <c r="U34" i="38"/>
  <c r="H34" i="39"/>
  <c r="AK34" i="39"/>
  <c r="P34" i="39"/>
  <c r="G34" i="38"/>
  <c r="D7" i="37"/>
  <c r="D204" i="20"/>
  <c r="D202" i="20"/>
  <c r="D36" i="37" s="1"/>
  <c r="D32" i="37"/>
  <c r="D201" i="20"/>
  <c r="D35" i="37" s="1"/>
  <c r="D28" i="38"/>
  <c r="D34" i="38"/>
  <c r="C32" i="37"/>
  <c r="C7" i="37"/>
  <c r="C202" i="20"/>
  <c r="C36" i="37" s="1"/>
  <c r="C8" i="40" s="1"/>
  <c r="C204" i="20"/>
  <c r="C34" i="38"/>
  <c r="AR25" i="37"/>
  <c r="AX25" i="37" s="1"/>
  <c r="P27" i="38"/>
  <c r="Q20" i="39"/>
  <c r="C13" i="38"/>
  <c r="AO24" i="38"/>
  <c r="AC27" i="38"/>
  <c r="AI27" i="69" s="1"/>
  <c r="U27" i="38"/>
  <c r="AI13" i="69" s="1"/>
  <c r="AP27" i="39"/>
  <c r="I27" i="39"/>
  <c r="AJ10" i="69" s="1"/>
  <c r="AG27" i="39"/>
  <c r="AJ23" i="69" s="1"/>
  <c r="AM13" i="38"/>
  <c r="AN24" i="38"/>
  <c r="I20" i="38"/>
  <c r="J27" i="39"/>
  <c r="AI20" i="38"/>
  <c r="H24" i="38"/>
  <c r="G27" i="39"/>
  <c r="AJ9" i="69" s="1"/>
  <c r="F27" i="39"/>
  <c r="AG24" i="38"/>
  <c r="G24" i="38"/>
  <c r="T27" i="38"/>
  <c r="AK13" i="38"/>
  <c r="AJ24" i="38"/>
  <c r="AL24" i="38"/>
  <c r="G13" i="38"/>
  <c r="O24" i="38"/>
  <c r="J24" i="39"/>
  <c r="C27" i="39"/>
  <c r="AJ8" i="69" s="1"/>
  <c r="AD27" i="38"/>
  <c r="AC20" i="39"/>
  <c r="AD20" i="38"/>
  <c r="AM20" i="38"/>
  <c r="AP24" i="38"/>
  <c r="I27" i="38"/>
  <c r="AI10" i="69" s="1"/>
  <c r="AJ24" i="39"/>
  <c r="O34" i="38"/>
  <c r="U27" i="39"/>
  <c r="AJ13" i="69" s="1"/>
  <c r="T34" i="39"/>
  <c r="K27" i="39"/>
  <c r="AJ11" i="69" s="1"/>
  <c r="J20" i="38"/>
  <c r="E13" i="38"/>
  <c r="H27" i="38"/>
  <c r="U20" i="39"/>
  <c r="AD13" i="38"/>
  <c r="AG32" i="37"/>
  <c r="AH20" i="38"/>
  <c r="L27" i="38"/>
  <c r="AW11" i="37"/>
  <c r="AX11" i="37"/>
  <c r="AN27" i="38"/>
  <c r="AX3" i="37"/>
  <c r="E24" i="39"/>
  <c r="M27" i="39"/>
  <c r="AJ6" i="69" s="1"/>
  <c r="AN27" i="39"/>
  <c r="AM13" i="39"/>
  <c r="F24" i="38"/>
  <c r="AX21" i="37"/>
  <c r="T24" i="39"/>
  <c r="L20" i="38"/>
  <c r="N27" i="39"/>
  <c r="AK35" i="37"/>
  <c r="AW9" i="37"/>
  <c r="AC24" i="39"/>
  <c r="AC22" i="39"/>
  <c r="AU22" i="39" s="1"/>
  <c r="AC5" i="39"/>
  <c r="AC27" i="39"/>
  <c r="AJ27" i="69" s="1"/>
  <c r="AC26" i="39"/>
  <c r="AC34" i="38"/>
  <c r="AC22" i="38"/>
  <c r="AU22" i="38" s="1"/>
  <c r="AD31" i="38"/>
  <c r="F13" i="39"/>
  <c r="F8" i="39"/>
  <c r="E30" i="39"/>
  <c r="AM7" i="69" s="1"/>
  <c r="AM30" i="69" s="1"/>
  <c r="E30" i="38"/>
  <c r="AL7" i="69" s="1"/>
  <c r="AL30" i="69" s="1"/>
  <c r="P13" i="38"/>
  <c r="P10" i="38"/>
  <c r="R4" i="39"/>
  <c r="AT4" i="39" s="1"/>
  <c r="R24" i="39"/>
  <c r="R22" i="39"/>
  <c r="AT22" i="39" s="1"/>
  <c r="R30" i="39"/>
  <c r="AL24" i="39"/>
  <c r="AL21" i="39"/>
  <c r="AO5" i="39"/>
  <c r="AP30" i="39"/>
  <c r="AO24" i="39"/>
  <c r="AO23" i="39"/>
  <c r="AM4" i="39"/>
  <c r="AM30" i="39"/>
  <c r="AM24" i="69" s="1"/>
  <c r="AM20" i="69" s="1"/>
  <c r="AM33" i="69" s="1"/>
  <c r="AQ18" i="37"/>
  <c r="AW18" i="37" s="1"/>
  <c r="AL30" i="39"/>
  <c r="AL27" i="38"/>
  <c r="AL26" i="38"/>
  <c r="AJ20" i="39"/>
  <c r="AJ18" i="39"/>
  <c r="AN20" i="39"/>
  <c r="AN19" i="39"/>
  <c r="AM31" i="38"/>
  <c r="AC7" i="37"/>
  <c r="Q7" i="37"/>
  <c r="L7" i="37"/>
  <c r="AR19" i="37"/>
  <c r="AL7" i="37"/>
  <c r="F30" i="38"/>
  <c r="E27" i="39"/>
  <c r="AJ7" i="69" s="1"/>
  <c r="E26" i="39"/>
  <c r="AQ26" i="39" s="1"/>
  <c r="J20" i="39"/>
  <c r="J19" i="39"/>
  <c r="J27" i="38"/>
  <c r="J26" i="38"/>
  <c r="I3" i="38"/>
  <c r="L13" i="38"/>
  <c r="L12" i="38"/>
  <c r="L31" i="38"/>
  <c r="O13" i="39"/>
  <c r="O12" i="39"/>
  <c r="AS12" i="39" s="1"/>
  <c r="O30" i="39"/>
  <c r="AM15" i="69" s="1"/>
  <c r="P20" i="39"/>
  <c r="P19" i="39"/>
  <c r="U30" i="38"/>
  <c r="V20" i="39"/>
  <c r="V19" i="39"/>
  <c r="V5" i="38"/>
  <c r="AT5" i="38" s="1"/>
  <c r="Q13" i="39"/>
  <c r="AK24" i="39"/>
  <c r="AK21" i="39"/>
  <c r="AG13" i="38"/>
  <c r="AG12" i="38"/>
  <c r="AU12" i="38" s="1"/>
  <c r="AG27" i="38"/>
  <c r="AI23" i="69" s="1"/>
  <c r="AI32" i="69" s="1"/>
  <c r="AG26" i="38"/>
  <c r="AJ27" i="38"/>
  <c r="AJ25" i="38"/>
  <c r="AV25" i="38" s="1"/>
  <c r="AN34" i="39"/>
  <c r="AN14" i="39"/>
  <c r="AV14" i="39" s="1"/>
  <c r="AN14" i="38"/>
  <c r="AV14" i="38" s="1"/>
  <c r="P27" i="39"/>
  <c r="P26" i="39"/>
  <c r="U13" i="39"/>
  <c r="U9" i="39"/>
  <c r="AT13" i="69" s="1"/>
  <c r="AC13" i="39"/>
  <c r="AC10" i="39"/>
  <c r="AW27" i="69" s="1"/>
  <c r="AC20" i="38"/>
  <c r="AC19" i="38"/>
  <c r="E20" i="39"/>
  <c r="E19" i="39"/>
  <c r="G27" i="38"/>
  <c r="AI9" i="69" s="1"/>
  <c r="G26" i="38"/>
  <c r="G5" i="38"/>
  <c r="I31" i="39"/>
  <c r="AQ31" i="39" s="1"/>
  <c r="K20" i="38"/>
  <c r="K19" i="38"/>
  <c r="M34" i="38"/>
  <c r="M22" i="38"/>
  <c r="P31" i="38"/>
  <c r="V27" i="38"/>
  <c r="V26" i="38"/>
  <c r="AT26" i="38" s="1"/>
  <c r="V21" i="39"/>
  <c r="AT21" i="39" s="1"/>
  <c r="U34" i="39"/>
  <c r="U15" i="39"/>
  <c r="AS15" i="39" s="1"/>
  <c r="R13" i="39"/>
  <c r="R8" i="39"/>
  <c r="AV23" i="38"/>
  <c r="AK24" i="38"/>
  <c r="AK23" i="38"/>
  <c r="AU23" i="38" s="1"/>
  <c r="AG13" i="39"/>
  <c r="AG10" i="39"/>
  <c r="AW23" i="69" s="1"/>
  <c r="AG20" i="39"/>
  <c r="AG19" i="39"/>
  <c r="AI13" i="39"/>
  <c r="AI12" i="39"/>
  <c r="AU12" i="39" s="1"/>
  <c r="AO13" i="39"/>
  <c r="AO9" i="39"/>
  <c r="AO36" i="37"/>
  <c r="C26" i="40" s="1"/>
  <c r="AP13" i="39"/>
  <c r="AP9" i="39"/>
  <c r="AP20" i="38"/>
  <c r="AP18" i="38"/>
  <c r="AN4" i="38"/>
  <c r="AV4" i="38" s="1"/>
  <c r="AN4" i="39"/>
  <c r="AV4" i="39" s="1"/>
  <c r="AI7" i="37"/>
  <c r="I35" i="38"/>
  <c r="I32" i="38"/>
  <c r="C23" i="38"/>
  <c r="AQ23" i="38" s="1"/>
  <c r="AC13" i="38"/>
  <c r="AC9" i="38"/>
  <c r="G30" i="39"/>
  <c r="AM9" i="69" s="1"/>
  <c r="J31" i="38"/>
  <c r="L5" i="39"/>
  <c r="AR5" i="39" s="1"/>
  <c r="M27" i="38"/>
  <c r="AI6" i="69" s="1"/>
  <c r="M26" i="38"/>
  <c r="AR23" i="38"/>
  <c r="U21" i="38"/>
  <c r="Q20" i="38"/>
  <c r="Q19" i="38"/>
  <c r="R4" i="38"/>
  <c r="AT4" i="38" s="1"/>
  <c r="Q27" i="39"/>
  <c r="AJ14" i="69" s="1"/>
  <c r="Q25" i="39"/>
  <c r="AL13" i="38"/>
  <c r="AL12" i="38"/>
  <c r="AV12" i="38" s="1"/>
  <c r="AH34" i="39"/>
  <c r="AH21" i="39"/>
  <c r="AJ31" i="38"/>
  <c r="AI35" i="38"/>
  <c r="AI32" i="38"/>
  <c r="AP27" i="38"/>
  <c r="AP26" i="38"/>
  <c r="AN13" i="39"/>
  <c r="AN10" i="39"/>
  <c r="AN20" i="38"/>
  <c r="AN17" i="38"/>
  <c r="AQ15" i="37"/>
  <c r="D13" i="38"/>
  <c r="M20" i="38"/>
  <c r="M16" i="38"/>
  <c r="AQ16" i="38" s="1"/>
  <c r="C27" i="38"/>
  <c r="AI8" i="69" s="1"/>
  <c r="C26" i="38"/>
  <c r="AC31" i="39"/>
  <c r="AU31" i="39" s="1"/>
  <c r="F14" i="39"/>
  <c r="AR14" i="39" s="1"/>
  <c r="F4" i="39"/>
  <c r="AR4" i="39" s="1"/>
  <c r="J6" i="38"/>
  <c r="AR6" i="38" s="1"/>
  <c r="L3" i="38"/>
  <c r="AR3" i="38" s="1"/>
  <c r="O13" i="38"/>
  <c r="O8" i="38"/>
  <c r="R27" i="39"/>
  <c r="R26" i="39"/>
  <c r="R20" i="39"/>
  <c r="R18" i="39"/>
  <c r="AL27" i="39"/>
  <c r="AL26" i="39"/>
  <c r="AL13" i="39"/>
  <c r="AL9" i="39"/>
  <c r="AH13" i="38"/>
  <c r="AH9" i="38"/>
  <c r="AJ30" i="39"/>
  <c r="AN24" i="39"/>
  <c r="AN23" i="39"/>
  <c r="AV23" i="39" s="1"/>
  <c r="D21" i="38"/>
  <c r="D24" i="38"/>
  <c r="AQ34" i="37"/>
  <c r="E4" i="39"/>
  <c r="J13" i="38"/>
  <c r="J12" i="38"/>
  <c r="P24" i="39"/>
  <c r="P23" i="39"/>
  <c r="AT23" i="39" s="1"/>
  <c r="C30" i="39"/>
  <c r="AM8" i="69" s="1"/>
  <c r="D5" i="38"/>
  <c r="AR5" i="38" s="1"/>
  <c r="AR27" i="37"/>
  <c r="D13" i="39"/>
  <c r="D10" i="39"/>
  <c r="C20" i="38"/>
  <c r="C18" i="38"/>
  <c r="F13" i="38"/>
  <c r="F10" i="38"/>
  <c r="G13" i="39"/>
  <c r="G9" i="39"/>
  <c r="H13" i="38"/>
  <c r="H12" i="38"/>
  <c r="H13" i="39"/>
  <c r="H9" i="39"/>
  <c r="J13" i="39"/>
  <c r="J10" i="39"/>
  <c r="I20" i="39"/>
  <c r="I19" i="39"/>
  <c r="L30" i="39"/>
  <c r="L27" i="39"/>
  <c r="L26" i="39"/>
  <c r="AR26" i="39" s="1"/>
  <c r="N13" i="39"/>
  <c r="N9" i="39"/>
  <c r="M24" i="39"/>
  <c r="M21" i="39"/>
  <c r="P30" i="39"/>
  <c r="O20" i="38"/>
  <c r="O17" i="38"/>
  <c r="V5" i="39"/>
  <c r="AT5" i="39" s="1"/>
  <c r="Q27" i="38"/>
  <c r="AI14" i="69" s="1"/>
  <c r="Q25" i="38"/>
  <c r="AK27" i="39"/>
  <c r="AJ22" i="69" s="1"/>
  <c r="AK26" i="39"/>
  <c r="AJ13" i="39"/>
  <c r="AJ9" i="39"/>
  <c r="AI20" i="39"/>
  <c r="AI17" i="39"/>
  <c r="AI24" i="38"/>
  <c r="AI21" i="38"/>
  <c r="AO5" i="38"/>
  <c r="C24" i="39"/>
  <c r="C23" i="39"/>
  <c r="AQ23" i="39" s="1"/>
  <c r="H21" i="39"/>
  <c r="K27" i="38"/>
  <c r="AI11" i="69" s="1"/>
  <c r="K26" i="38"/>
  <c r="N24" i="39"/>
  <c r="N21" i="39"/>
  <c r="V13" i="38"/>
  <c r="V12" i="38"/>
  <c r="AT12" i="38" s="1"/>
  <c r="R24" i="38"/>
  <c r="R23" i="38"/>
  <c r="AT23" i="38" s="1"/>
  <c r="AJ21" i="59"/>
  <c r="AU15" i="38"/>
  <c r="AW15" i="38" s="1"/>
  <c r="AK30" i="38"/>
  <c r="AL20" i="39"/>
  <c r="AL19" i="39"/>
  <c r="AH30" i="38"/>
  <c r="AO27" i="38"/>
  <c r="AI26" i="69" s="1"/>
  <c r="AO26" i="38"/>
  <c r="AM24" i="39"/>
  <c r="AM23" i="39"/>
  <c r="AX23" i="37"/>
  <c r="T20" i="38"/>
  <c r="T17" i="38"/>
  <c r="T30" i="38"/>
  <c r="F24" i="39"/>
  <c r="F23" i="39"/>
  <c r="AR23" i="39" s="1"/>
  <c r="AP30" i="38"/>
  <c r="T16" i="39"/>
  <c r="AT16" i="39" s="1"/>
  <c r="T34" i="38"/>
  <c r="T22" i="38"/>
  <c r="AT22" i="38" s="1"/>
  <c r="AW12" i="37"/>
  <c r="O27" i="38"/>
  <c r="AI15" i="69" s="1"/>
  <c r="O26" i="38"/>
  <c r="AS26" i="38" s="1"/>
  <c r="H30" i="38"/>
  <c r="C34" i="39"/>
  <c r="C21" i="39"/>
  <c r="I34" i="38"/>
  <c r="I21" i="38"/>
  <c r="AQ21" i="38" s="1"/>
  <c r="AR15" i="38"/>
  <c r="AX15" i="38" s="1"/>
  <c r="G30" i="38"/>
  <c r="AL9" i="69" s="1"/>
  <c r="S13" i="39"/>
  <c r="S9" i="39"/>
  <c r="AT16" i="69" s="1"/>
  <c r="S24" i="39"/>
  <c r="S23" i="39"/>
  <c r="AS23" i="39" s="1"/>
  <c r="O31" i="38"/>
  <c r="AS31" i="38" s="1"/>
  <c r="S27" i="38"/>
  <c r="AI16" i="69" s="1"/>
  <c r="S25" i="38"/>
  <c r="AX15" i="37"/>
  <c r="D27" i="39"/>
  <c r="D25" i="39"/>
  <c r="AR25" i="39" s="1"/>
  <c r="AX25" i="39" s="1"/>
  <c r="D27" i="38"/>
  <c r="D26" i="38"/>
  <c r="D20" i="38"/>
  <c r="D17" i="38"/>
  <c r="AU17" i="38"/>
  <c r="AW10" i="37"/>
  <c r="V31" i="38"/>
  <c r="S27" i="39"/>
  <c r="AJ16" i="69" s="1"/>
  <c r="S25" i="39"/>
  <c r="AS25" i="39" s="1"/>
  <c r="AN31" i="39"/>
  <c r="AM20" i="39"/>
  <c r="AM19" i="39"/>
  <c r="AH7" i="37"/>
  <c r="K7" i="37"/>
  <c r="AK7" i="37"/>
  <c r="AH27" i="39"/>
  <c r="AH26" i="39"/>
  <c r="AX10" i="37"/>
  <c r="AD7" i="37"/>
  <c r="F7" i="37"/>
  <c r="Q30" i="39"/>
  <c r="AM14" i="69" s="1"/>
  <c r="AM31" i="69" s="1"/>
  <c r="J34" i="38"/>
  <c r="J21" i="38"/>
  <c r="S4" i="38"/>
  <c r="T13" i="38"/>
  <c r="T10" i="38"/>
  <c r="AG7" i="37"/>
  <c r="AO34" i="39"/>
  <c r="AO21" i="39"/>
  <c r="S20" i="38"/>
  <c r="S18" i="38"/>
  <c r="S5" i="39"/>
  <c r="S24" i="38"/>
  <c r="S21" i="38"/>
  <c r="T13" i="39"/>
  <c r="T9" i="39"/>
  <c r="AW31" i="37"/>
  <c r="T35" i="39"/>
  <c r="T32" i="39"/>
  <c r="AW26" i="37"/>
  <c r="AX16" i="37"/>
  <c r="E7" i="37"/>
  <c r="AQ8" i="37"/>
  <c r="AW8" i="37" s="1"/>
  <c r="AJ7" i="37"/>
  <c r="H27" i="39"/>
  <c r="S30" i="39"/>
  <c r="AM16" i="69" s="1"/>
  <c r="S14" i="39"/>
  <c r="AS14" i="39" s="1"/>
  <c r="AW14" i="39" s="1"/>
  <c r="O35" i="37"/>
  <c r="O27" i="39"/>
  <c r="AJ15" i="69" s="1"/>
  <c r="T24" i="38"/>
  <c r="S20" i="39"/>
  <c r="S13" i="38"/>
  <c r="S34" i="38"/>
  <c r="AP13" i="38"/>
  <c r="J24" i="38"/>
  <c r="AR34" i="37"/>
  <c r="AJ13" i="38"/>
  <c r="L24" i="38"/>
  <c r="L32" i="37"/>
  <c r="D34" i="39"/>
  <c r="K20" i="39"/>
  <c r="C37" i="38"/>
  <c r="L20" i="39"/>
  <c r="O24" i="39"/>
  <c r="AR17" i="37"/>
  <c r="K24" i="38"/>
  <c r="C20" i="39"/>
  <c r="I24" i="39"/>
  <c r="AQ21" i="37"/>
  <c r="AD24" i="39"/>
  <c r="E20" i="38"/>
  <c r="K35" i="38"/>
  <c r="O20" i="39"/>
  <c r="P20" i="38"/>
  <c r="V24" i="39"/>
  <c r="AJ20" i="38"/>
  <c r="D20" i="39"/>
  <c r="K34" i="39"/>
  <c r="N20" i="39"/>
  <c r="Q34" i="39"/>
  <c r="E24" i="38"/>
  <c r="AH13" i="39"/>
  <c r="AI34" i="39"/>
  <c r="H20" i="39"/>
  <c r="L34" i="39"/>
  <c r="P24" i="38"/>
  <c r="D24" i="39"/>
  <c r="AC13" i="37"/>
  <c r="M13" i="39"/>
  <c r="N34" i="39"/>
  <c r="AG24" i="39"/>
  <c r="G35" i="37"/>
  <c r="G32" i="37"/>
  <c r="AR22" i="37"/>
  <c r="AQ22" i="37"/>
  <c r="AC35" i="37"/>
  <c r="AC32" i="37"/>
  <c r="E35" i="37"/>
  <c r="E32" i="37"/>
  <c r="AJ35" i="37"/>
  <c r="AJ32" i="37"/>
  <c r="F35" i="37"/>
  <c r="F32" i="37"/>
  <c r="AR24" i="37"/>
  <c r="AQ24" i="37"/>
  <c r="R34" i="37"/>
  <c r="AT34" i="37" s="1"/>
  <c r="S35" i="37"/>
  <c r="AP35" i="37"/>
  <c r="AP32" i="37"/>
  <c r="T35" i="37"/>
  <c r="T39" i="37"/>
  <c r="AD35" i="37"/>
  <c r="AD32" i="37"/>
  <c r="G20" i="37"/>
  <c r="AQ20" i="37" s="1"/>
  <c r="K27" i="37"/>
  <c r="AH11" i="69" s="1"/>
  <c r="M20" i="39"/>
  <c r="Q24" i="38"/>
  <c r="AG20" i="38"/>
  <c r="AI24" i="39"/>
  <c r="AD20" i="39"/>
  <c r="AD13" i="37"/>
  <c r="AV13" i="37" s="1"/>
  <c r="F20" i="39"/>
  <c r="F13" i="37"/>
  <c r="AR13" i="37" s="1"/>
  <c r="K24" i="39"/>
  <c r="K13" i="39"/>
  <c r="N20" i="37"/>
  <c r="AR20" i="37" s="1"/>
  <c r="P13" i="39"/>
  <c r="AG13" i="37"/>
  <c r="AH39" i="37"/>
  <c r="AH36" i="37"/>
  <c r="AI27" i="37"/>
  <c r="AH25" i="69" s="1"/>
  <c r="AM7" i="37"/>
  <c r="AI35" i="37"/>
  <c r="AI32" i="37"/>
  <c r="AL35" i="37"/>
  <c r="AL32" i="37"/>
  <c r="J35" i="37"/>
  <c r="J32" i="37"/>
  <c r="P35" i="37"/>
  <c r="P32" i="37"/>
  <c r="AM35" i="37"/>
  <c r="AM32" i="37"/>
  <c r="E13" i="37"/>
  <c r="AQ13" i="37" s="1"/>
  <c r="M27" i="37"/>
  <c r="AH6" i="69" s="1"/>
  <c r="M34" i="39"/>
  <c r="U7" i="37"/>
  <c r="AH20" i="39"/>
  <c r="V35" i="37"/>
  <c r="V32" i="37"/>
  <c r="I27" i="37"/>
  <c r="AH10" i="69" s="1"/>
  <c r="Q20" i="37"/>
  <c r="AS20" i="37" s="1"/>
  <c r="H32" i="37"/>
  <c r="Q35" i="37"/>
  <c r="Q32" i="37"/>
  <c r="I35" i="37"/>
  <c r="I32" i="37"/>
  <c r="R36" i="37"/>
  <c r="R7" i="37"/>
  <c r="AP24" i="39"/>
  <c r="AI13" i="38"/>
  <c r="AI34" i="38"/>
  <c r="AG34" i="39"/>
  <c r="AH24" i="39"/>
  <c r="AH24" i="38"/>
  <c r="AL34" i="39"/>
  <c r="AK20" i="39"/>
  <c r="Q34" i="38"/>
  <c r="Q24" i="39"/>
  <c r="R34" i="39"/>
  <c r="U24" i="38"/>
  <c r="U24" i="39"/>
  <c r="M24" i="38"/>
  <c r="K34" i="38"/>
  <c r="L24" i="39"/>
  <c r="L13" i="39"/>
  <c r="G24" i="39"/>
  <c r="H24" i="39"/>
  <c r="F20" i="38"/>
  <c r="AC24" i="38"/>
  <c r="AD13" i="39"/>
  <c r="AD34" i="39"/>
  <c r="C24" i="38"/>
  <c r="R25" i="69" l="1"/>
  <c r="R11" i="69"/>
  <c r="AS18" i="38"/>
  <c r="BC16" i="69"/>
  <c r="C23" i="70"/>
  <c r="C23" i="69"/>
  <c r="C22" i="70"/>
  <c r="C22" i="69"/>
  <c r="AU30" i="38"/>
  <c r="AL22" i="69"/>
  <c r="AQ9" i="39"/>
  <c r="AT9" i="69"/>
  <c r="AQ18" i="38"/>
  <c r="BC8" i="69"/>
  <c r="AS8" i="38"/>
  <c r="AP15" i="69"/>
  <c r="AQ19" i="38"/>
  <c r="AU19" i="38"/>
  <c r="AT31" i="69"/>
  <c r="AQ3" i="38"/>
  <c r="C27" i="70"/>
  <c r="C27" i="69"/>
  <c r="C6" i="70"/>
  <c r="C6" i="69"/>
  <c r="R21" i="69"/>
  <c r="AH20" i="69"/>
  <c r="AH32" i="69"/>
  <c r="AU20" i="69"/>
  <c r="AU33" i="69" s="1"/>
  <c r="AU32" i="69"/>
  <c r="AY33" i="69"/>
  <c r="AP33" i="69"/>
  <c r="R10" i="69"/>
  <c r="C13" i="69"/>
  <c r="C13" i="70"/>
  <c r="C7" i="69"/>
  <c r="C7" i="70"/>
  <c r="C11" i="69"/>
  <c r="C11" i="70"/>
  <c r="AU17" i="39"/>
  <c r="BA25" i="69"/>
  <c r="AS19" i="38"/>
  <c r="AW20" i="69"/>
  <c r="AW33" i="69" s="1"/>
  <c r="AW32" i="69"/>
  <c r="AJ30" i="69"/>
  <c r="AJ31" i="69"/>
  <c r="C8" i="69"/>
  <c r="C8" i="70"/>
  <c r="C9" i="69"/>
  <c r="C9" i="70"/>
  <c r="C10" i="70"/>
  <c r="C10" i="69"/>
  <c r="C26" i="70"/>
  <c r="C26" i="69"/>
  <c r="C15" i="70"/>
  <c r="C15" i="69"/>
  <c r="AR30" i="69"/>
  <c r="W6" i="69"/>
  <c r="W30" i="69" s="1"/>
  <c r="BB32" i="69"/>
  <c r="BB20" i="69"/>
  <c r="BB33" i="69" s="1"/>
  <c r="BC33" i="69"/>
  <c r="BD20" i="69"/>
  <c r="BD33" i="69" s="1"/>
  <c r="BD32" i="69"/>
  <c r="AM32" i="69"/>
  <c r="M21" i="69"/>
  <c r="M32" i="69" s="1"/>
  <c r="AO32" i="69"/>
  <c r="AO20" i="69"/>
  <c r="AU5" i="38"/>
  <c r="AS17" i="38"/>
  <c r="AZ15" i="69"/>
  <c r="AZ33" i="69" s="1"/>
  <c r="AI30" i="69"/>
  <c r="AU9" i="38"/>
  <c r="AS27" i="69"/>
  <c r="W33" i="70"/>
  <c r="X20" i="70" s="1"/>
  <c r="AI20" i="69"/>
  <c r="H31" i="70"/>
  <c r="M13" i="69"/>
  <c r="M31" i="69" s="1"/>
  <c r="AY31" i="69"/>
  <c r="N13" i="69"/>
  <c r="I20" i="69"/>
  <c r="I18" i="69"/>
  <c r="I17" i="69"/>
  <c r="I28" i="69"/>
  <c r="I23" i="69"/>
  <c r="I15" i="69"/>
  <c r="I22" i="69"/>
  <c r="I32" i="69" s="1"/>
  <c r="I24" i="69"/>
  <c r="I10" i="69"/>
  <c r="I14" i="69"/>
  <c r="I13" i="69"/>
  <c r="I27" i="69"/>
  <c r="I9" i="69"/>
  <c r="I7" i="69"/>
  <c r="I6" i="69"/>
  <c r="I26" i="69"/>
  <c r="I8" i="69"/>
  <c r="I25" i="69"/>
  <c r="I16" i="69"/>
  <c r="I11" i="69"/>
  <c r="N17" i="70"/>
  <c r="N18" i="70"/>
  <c r="N28" i="70"/>
  <c r="N22" i="70"/>
  <c r="N6" i="70"/>
  <c r="N23" i="70"/>
  <c r="N11" i="70"/>
  <c r="N7" i="70"/>
  <c r="N8" i="70"/>
  <c r="N16" i="70"/>
  <c r="N13" i="70"/>
  <c r="N21" i="70"/>
  <c r="N10" i="70"/>
  <c r="N14" i="70"/>
  <c r="N26" i="70"/>
  <c r="N24" i="70"/>
  <c r="N15" i="70"/>
  <c r="N27" i="70"/>
  <c r="N25" i="70"/>
  <c r="N9" i="70"/>
  <c r="N32" i="69"/>
  <c r="R6" i="69"/>
  <c r="R30" i="69" s="1"/>
  <c r="AH30" i="69"/>
  <c r="C24" i="70"/>
  <c r="C32" i="70" s="1"/>
  <c r="C24" i="69"/>
  <c r="AS5" i="39"/>
  <c r="AS4" i="38"/>
  <c r="AQ4" i="39"/>
  <c r="C25" i="70"/>
  <c r="C25" i="69"/>
  <c r="AU9" i="39"/>
  <c r="AT26" i="69"/>
  <c r="AQ5" i="38"/>
  <c r="AS30" i="38"/>
  <c r="AL13" i="69"/>
  <c r="AL31" i="69" s="1"/>
  <c r="C14" i="69"/>
  <c r="C14" i="70"/>
  <c r="AU4" i="39"/>
  <c r="AI31" i="69"/>
  <c r="C32" i="69"/>
  <c r="C20" i="69"/>
  <c r="R32" i="70"/>
  <c r="R20" i="70"/>
  <c r="R33" i="70" s="1"/>
  <c r="S21" i="70"/>
  <c r="H33" i="70"/>
  <c r="I14" i="70" s="1"/>
  <c r="H32" i="70"/>
  <c r="N21" i="69"/>
  <c r="W21" i="69"/>
  <c r="W32" i="69" s="1"/>
  <c r="AR32" i="69"/>
  <c r="AR20" i="69"/>
  <c r="AR33" i="69" s="1"/>
  <c r="R32" i="69"/>
  <c r="AW25" i="39"/>
  <c r="AU21" i="39"/>
  <c r="AU26" i="38"/>
  <c r="AU5" i="39"/>
  <c r="AX14" i="38"/>
  <c r="BC31" i="59"/>
  <c r="BC30" i="59"/>
  <c r="AX12" i="39"/>
  <c r="AU10" i="39"/>
  <c r="AX16" i="39"/>
  <c r="AU23" i="39"/>
  <c r="AW23" i="39" s="1"/>
  <c r="AS20" i="39"/>
  <c r="AH31" i="59"/>
  <c r="AH30" i="59"/>
  <c r="AU27" i="37"/>
  <c r="M32" i="59"/>
  <c r="AW19" i="37"/>
  <c r="AW15" i="37"/>
  <c r="AO20" i="59"/>
  <c r="W20" i="59" s="1"/>
  <c r="W33" i="59" s="1"/>
  <c r="R13" i="59"/>
  <c r="R31" i="59" s="1"/>
  <c r="H33" i="59"/>
  <c r="I20" i="59" s="1"/>
  <c r="AS31" i="59"/>
  <c r="W31" i="59"/>
  <c r="BA30" i="59"/>
  <c r="BA32" i="59"/>
  <c r="W30" i="59"/>
  <c r="AR33" i="59"/>
  <c r="BA20" i="59"/>
  <c r="BA33" i="59" s="1"/>
  <c r="M20" i="59"/>
  <c r="M33" i="59" s="1"/>
  <c r="M31" i="59"/>
  <c r="R9" i="59"/>
  <c r="L22" i="40"/>
  <c r="L7" i="40"/>
  <c r="M30" i="59"/>
  <c r="R30" i="59"/>
  <c r="L26" i="40"/>
  <c r="L10" i="40"/>
  <c r="L15" i="40"/>
  <c r="L8" i="40"/>
  <c r="AO32" i="59"/>
  <c r="AY30" i="59"/>
  <c r="AH32" i="59"/>
  <c r="AT20" i="38"/>
  <c r="AH20" i="59"/>
  <c r="AH33" i="59" s="1"/>
  <c r="AK31" i="59"/>
  <c r="AJ9" i="59"/>
  <c r="AV16" i="59"/>
  <c r="AJ23" i="59"/>
  <c r="AZ8" i="59"/>
  <c r="AL26" i="59"/>
  <c r="AL23" i="59"/>
  <c r="AW8" i="59"/>
  <c r="AJ15" i="59"/>
  <c r="AI10" i="59"/>
  <c r="AM22" i="59"/>
  <c r="AM14" i="59"/>
  <c r="AJ8" i="59"/>
  <c r="AT9" i="59"/>
  <c r="AJ22" i="59"/>
  <c r="AJ14" i="59"/>
  <c r="AI26" i="59"/>
  <c r="AI13" i="59"/>
  <c r="AI25" i="59"/>
  <c r="AJ24" i="59"/>
  <c r="AI27" i="59"/>
  <c r="AL9" i="59"/>
  <c r="AT25" i="59"/>
  <c r="AJ11" i="59"/>
  <c r="AM25" i="59"/>
  <c r="AT22" i="59"/>
  <c r="AI22" i="59"/>
  <c r="AJ6" i="59"/>
  <c r="AI16" i="59"/>
  <c r="AJ26" i="59"/>
  <c r="AI23" i="59"/>
  <c r="R32" i="59"/>
  <c r="AI8" i="59"/>
  <c r="AT6" i="59"/>
  <c r="AT30" i="59" s="1"/>
  <c r="AW10" i="59"/>
  <c r="AV7" i="59"/>
  <c r="AT26" i="59"/>
  <c r="AR19" i="39"/>
  <c r="AL7" i="59"/>
  <c r="AM26" i="59"/>
  <c r="AV15" i="59"/>
  <c r="AI24" i="59"/>
  <c r="AI11" i="59"/>
  <c r="AI9" i="59"/>
  <c r="AJ7" i="59"/>
  <c r="AJ10" i="59"/>
  <c r="AI15" i="59"/>
  <c r="AI14" i="59"/>
  <c r="W32" i="59"/>
  <c r="C23" i="54"/>
  <c r="C23" i="59"/>
  <c r="AT19" i="39"/>
  <c r="C13" i="54"/>
  <c r="C13" i="59"/>
  <c r="AT9" i="39"/>
  <c r="AT16" i="59"/>
  <c r="AV10" i="39"/>
  <c r="AW24" i="59"/>
  <c r="C26" i="54"/>
  <c r="C26" i="59"/>
  <c r="C25" i="54"/>
  <c r="C25" i="59"/>
  <c r="C14" i="54"/>
  <c r="C14" i="59"/>
  <c r="AU32" i="37"/>
  <c r="AV26" i="39"/>
  <c r="AQ21" i="39"/>
  <c r="AW21" i="39" s="1"/>
  <c r="AR30" i="39"/>
  <c r="AM11" i="59"/>
  <c r="AM30" i="59" s="1"/>
  <c r="AV18" i="39"/>
  <c r="BD25" i="59"/>
  <c r="C15" i="54"/>
  <c r="C15" i="59"/>
  <c r="AT30" i="39"/>
  <c r="AM15" i="59"/>
  <c r="C22" i="59"/>
  <c r="C22" i="54"/>
  <c r="H21" i="40"/>
  <c r="L21" i="40" s="1"/>
  <c r="AT8" i="39"/>
  <c r="AQ14" i="59"/>
  <c r="C24" i="54"/>
  <c r="C24" i="59"/>
  <c r="C9" i="59"/>
  <c r="C9" i="54"/>
  <c r="C27" i="59"/>
  <c r="C27" i="54"/>
  <c r="AT18" i="39"/>
  <c r="AX18" i="39" s="1"/>
  <c r="BD14" i="59"/>
  <c r="C11" i="59"/>
  <c r="C11" i="54"/>
  <c r="C8" i="59"/>
  <c r="C8" i="54"/>
  <c r="C10" i="59"/>
  <c r="C10" i="54"/>
  <c r="C6" i="54"/>
  <c r="C6" i="59"/>
  <c r="C7" i="54"/>
  <c r="C7" i="59"/>
  <c r="AU7" i="37"/>
  <c r="AR8" i="39"/>
  <c r="AQ7" i="59"/>
  <c r="AW11" i="39"/>
  <c r="AT30" i="38"/>
  <c r="AL16" i="59"/>
  <c r="AL31" i="59" s="1"/>
  <c r="AV17" i="38"/>
  <c r="AZ24" i="59"/>
  <c r="AT17" i="38"/>
  <c r="AZ16" i="59"/>
  <c r="AV18" i="38"/>
  <c r="AX18" i="38" s="1"/>
  <c r="BC26" i="59"/>
  <c r="AX8" i="38"/>
  <c r="AV9" i="38"/>
  <c r="AS23" i="59"/>
  <c r="AU27" i="38"/>
  <c r="AV10" i="38"/>
  <c r="AV21" i="59"/>
  <c r="AV31" i="39"/>
  <c r="AX31" i="39" s="1"/>
  <c r="AF52" i="37"/>
  <c r="AF50" i="37"/>
  <c r="AF51" i="37"/>
  <c r="AW16" i="38"/>
  <c r="AF53" i="37"/>
  <c r="AF54" i="37"/>
  <c r="AE37" i="37"/>
  <c r="AU37" i="37" s="1"/>
  <c r="AX23" i="39"/>
  <c r="AV28" i="39"/>
  <c r="AX28" i="39" s="1"/>
  <c r="AV28" i="38"/>
  <c r="AX3" i="38"/>
  <c r="J28" i="54" s="1"/>
  <c r="AU35" i="37"/>
  <c r="AU31" i="38"/>
  <c r="AW31" i="38" s="1"/>
  <c r="AW14" i="38"/>
  <c r="AW16" i="39"/>
  <c r="AU28" i="38"/>
  <c r="AW28" i="38" s="1"/>
  <c r="AU21" i="38"/>
  <c r="AU30" i="39"/>
  <c r="AW18" i="39"/>
  <c r="AW10" i="39"/>
  <c r="AW3" i="39"/>
  <c r="AU26" i="39"/>
  <c r="AW26" i="39" s="1"/>
  <c r="AU19" i="39"/>
  <c r="AW6" i="39"/>
  <c r="AU13" i="37"/>
  <c r="AW13" i="37" s="1"/>
  <c r="AW8" i="39"/>
  <c r="AW8" i="38"/>
  <c r="AW12" i="38"/>
  <c r="AU20" i="38"/>
  <c r="AW17" i="39"/>
  <c r="AU24" i="38"/>
  <c r="AU34" i="38"/>
  <c r="AW22" i="39"/>
  <c r="AW12" i="39"/>
  <c r="AQ19" i="39"/>
  <c r="AW4" i="38"/>
  <c r="AW17" i="38"/>
  <c r="AW31" i="39"/>
  <c r="AU24" i="39"/>
  <c r="AW5" i="38"/>
  <c r="T9" i="70" s="1"/>
  <c r="AW4" i="39"/>
  <c r="AS27" i="39"/>
  <c r="AS34" i="39"/>
  <c r="AW28" i="39"/>
  <c r="AS9" i="39"/>
  <c r="AW9" i="39" s="1"/>
  <c r="AW15" i="39"/>
  <c r="AS24" i="39"/>
  <c r="AQ34" i="39"/>
  <c r="AQ27" i="39"/>
  <c r="AQ24" i="39"/>
  <c r="AW18" i="38"/>
  <c r="AW19" i="38"/>
  <c r="J27" i="69" s="1"/>
  <c r="AQ30" i="39"/>
  <c r="AW10" i="38"/>
  <c r="AS30" i="39"/>
  <c r="AS13" i="39"/>
  <c r="AW6" i="38"/>
  <c r="AW3" i="38"/>
  <c r="AW9" i="38"/>
  <c r="AW23" i="38"/>
  <c r="AX6" i="38"/>
  <c r="Y18" i="54" s="1"/>
  <c r="AR21" i="39"/>
  <c r="AV30" i="39"/>
  <c r="AX6" i="39"/>
  <c r="Z18" i="54" s="1"/>
  <c r="AV19" i="39"/>
  <c r="AV21" i="39"/>
  <c r="AT13" i="39"/>
  <c r="AR24" i="39"/>
  <c r="AR13" i="39"/>
  <c r="AT26" i="39"/>
  <c r="AT27" i="39"/>
  <c r="AV34" i="39"/>
  <c r="AV13" i="39"/>
  <c r="AV9" i="39"/>
  <c r="AX17" i="39"/>
  <c r="AV30" i="38"/>
  <c r="AX5" i="38"/>
  <c r="AV26" i="38"/>
  <c r="AX22" i="39"/>
  <c r="AX4" i="39"/>
  <c r="AX14" i="39"/>
  <c r="AX5" i="39"/>
  <c r="AR27" i="39"/>
  <c r="AV24" i="39"/>
  <c r="AR10" i="39"/>
  <c r="AT24" i="39"/>
  <c r="AV20" i="38"/>
  <c r="AV13" i="38"/>
  <c r="AV34" i="38"/>
  <c r="AV36" i="37"/>
  <c r="AV24" i="38"/>
  <c r="AT34" i="39"/>
  <c r="AR26" i="38"/>
  <c r="AV37" i="37"/>
  <c r="AV32" i="37"/>
  <c r="AT24" i="38"/>
  <c r="AV31" i="38"/>
  <c r="AX19" i="38"/>
  <c r="AR34" i="39"/>
  <c r="AX23" i="38"/>
  <c r="AV27" i="38"/>
  <c r="AX25" i="38"/>
  <c r="AX22" i="38"/>
  <c r="AR9" i="39"/>
  <c r="AV35" i="37"/>
  <c r="AV7" i="37"/>
  <c r="AR20" i="39"/>
  <c r="AX4" i="38"/>
  <c r="AX3" i="39"/>
  <c r="K18" i="54" s="1"/>
  <c r="AS21" i="38"/>
  <c r="AT34" i="38"/>
  <c r="AT31" i="38"/>
  <c r="AT10" i="38"/>
  <c r="AS34" i="38"/>
  <c r="AT27" i="38"/>
  <c r="AS27" i="38"/>
  <c r="AS13" i="38"/>
  <c r="AT13" i="38"/>
  <c r="AS25" i="38"/>
  <c r="AW25" i="38" s="1"/>
  <c r="AS24" i="38"/>
  <c r="AS35" i="37"/>
  <c r="AT37" i="37"/>
  <c r="AT7" i="37"/>
  <c r="AT32" i="37"/>
  <c r="AT35" i="37"/>
  <c r="AS32" i="37"/>
  <c r="AT36" i="37"/>
  <c r="AX30" i="37"/>
  <c r="AX8" i="37"/>
  <c r="AR31" i="38"/>
  <c r="AQ24" i="38"/>
  <c r="AR27" i="38"/>
  <c r="AQ22" i="38"/>
  <c r="AW22" i="38" s="1"/>
  <c r="AY33" i="59"/>
  <c r="I22" i="59"/>
  <c r="AO31" i="59"/>
  <c r="AP30" i="59"/>
  <c r="AO30" i="59"/>
  <c r="AR12" i="38"/>
  <c r="AX12" i="38" s="1"/>
  <c r="AK20" i="59"/>
  <c r="AK33" i="59" s="1"/>
  <c r="AK32" i="59"/>
  <c r="I9" i="59"/>
  <c r="AQ32" i="59"/>
  <c r="BB31" i="59"/>
  <c r="BB33" i="59"/>
  <c r="AR30" i="38"/>
  <c r="AR30" i="59"/>
  <c r="AP32" i="59"/>
  <c r="AP20" i="59"/>
  <c r="AR17" i="38"/>
  <c r="AR9" i="38"/>
  <c r="AP31" i="59"/>
  <c r="AR10" i="38"/>
  <c r="I15" i="59"/>
  <c r="I23" i="59"/>
  <c r="I7" i="59"/>
  <c r="I28" i="59"/>
  <c r="I18" i="59"/>
  <c r="I17" i="59"/>
  <c r="I14" i="59"/>
  <c r="I16" i="59"/>
  <c r="I26" i="59"/>
  <c r="I10" i="59"/>
  <c r="I11" i="59"/>
  <c r="I21" i="59"/>
  <c r="I27" i="59"/>
  <c r="I25" i="59"/>
  <c r="I6" i="59"/>
  <c r="I24" i="59"/>
  <c r="I13" i="59"/>
  <c r="I8" i="59"/>
  <c r="N28" i="54"/>
  <c r="N18" i="54"/>
  <c r="AQ20" i="38"/>
  <c r="AQ26" i="38"/>
  <c r="AW26" i="38" s="1"/>
  <c r="AQ27" i="38"/>
  <c r="AR20" i="38"/>
  <c r="AQ34" i="38"/>
  <c r="AR34" i="38"/>
  <c r="AR28" i="38"/>
  <c r="AR24" i="38"/>
  <c r="AR21" i="38"/>
  <c r="AX21" i="38" s="1"/>
  <c r="AR13" i="38"/>
  <c r="AQ30" i="38"/>
  <c r="AW30" i="38" s="1"/>
  <c r="N6" i="54"/>
  <c r="N13" i="54"/>
  <c r="N21" i="54"/>
  <c r="N17" i="54"/>
  <c r="N22" i="54"/>
  <c r="N24" i="54"/>
  <c r="N20" i="54"/>
  <c r="N11" i="54"/>
  <c r="N10" i="54"/>
  <c r="N7" i="54"/>
  <c r="N9" i="54"/>
  <c r="N23" i="54"/>
  <c r="N26" i="54"/>
  <c r="N14" i="54"/>
  <c r="N16" i="54"/>
  <c r="X10" i="54"/>
  <c r="N8" i="54"/>
  <c r="N25" i="54"/>
  <c r="N15" i="54"/>
  <c r="N27" i="54"/>
  <c r="S17" i="54"/>
  <c r="S28" i="54"/>
  <c r="S20" i="54"/>
  <c r="S26" i="54"/>
  <c r="S16" i="54"/>
  <c r="S25" i="54"/>
  <c r="S24" i="54"/>
  <c r="S9" i="54"/>
  <c r="S15" i="54"/>
  <c r="S21" i="54"/>
  <c r="S23" i="54"/>
  <c r="S6" i="54"/>
  <c r="S22" i="54"/>
  <c r="S10" i="54"/>
  <c r="S8" i="54"/>
  <c r="S13" i="54"/>
  <c r="S27" i="54"/>
  <c r="S14" i="54"/>
  <c r="S7" i="54"/>
  <c r="S11" i="54"/>
  <c r="V35" i="39"/>
  <c r="AO49" i="37"/>
  <c r="AW22" i="37"/>
  <c r="AX13" i="37"/>
  <c r="AQ7" i="37"/>
  <c r="K37" i="38"/>
  <c r="AO32" i="39"/>
  <c r="AO35" i="39"/>
  <c r="AK37" i="38"/>
  <c r="AR37" i="37"/>
  <c r="G7" i="38"/>
  <c r="G37" i="38"/>
  <c r="G36" i="38"/>
  <c r="G53" i="38" s="1"/>
  <c r="AO7" i="39"/>
  <c r="AO39" i="39"/>
  <c r="AO36" i="39"/>
  <c r="AG35" i="38"/>
  <c r="E37" i="38"/>
  <c r="E39" i="38"/>
  <c r="Q37" i="38"/>
  <c r="Q39" i="38"/>
  <c r="AJ37" i="38"/>
  <c r="AC37" i="38"/>
  <c r="AC39" i="38"/>
  <c r="T7" i="39"/>
  <c r="AI37" i="38"/>
  <c r="AI39" i="38"/>
  <c r="T52" i="37"/>
  <c r="AM32" i="39"/>
  <c r="O7" i="38"/>
  <c r="O37" i="38"/>
  <c r="M32" i="39"/>
  <c r="M35" i="39"/>
  <c r="AN35" i="38"/>
  <c r="AQ37" i="37"/>
  <c r="AI32" i="39"/>
  <c r="AI35" i="39"/>
  <c r="O7" i="39"/>
  <c r="H7" i="38"/>
  <c r="H37" i="38"/>
  <c r="H36" i="38"/>
  <c r="H54" i="38" s="1"/>
  <c r="T50" i="37"/>
  <c r="T51" i="37"/>
  <c r="V7" i="39"/>
  <c r="V39" i="39"/>
  <c r="V36" i="39"/>
  <c r="V7" i="38"/>
  <c r="V37" i="38"/>
  <c r="V36" i="38"/>
  <c r="Q32" i="38"/>
  <c r="Q35" i="38"/>
  <c r="AC32" i="38"/>
  <c r="AC35" i="38"/>
  <c r="M7" i="38"/>
  <c r="M37" i="38"/>
  <c r="M36" i="38"/>
  <c r="M53" i="38" s="1"/>
  <c r="M39" i="38"/>
  <c r="F37" i="38"/>
  <c r="AP7" i="39"/>
  <c r="AP36" i="39"/>
  <c r="J7" i="39"/>
  <c r="J36" i="39"/>
  <c r="J51" i="39" s="1"/>
  <c r="D37" i="38"/>
  <c r="L37" i="38"/>
  <c r="F39" i="39"/>
  <c r="AN7" i="39"/>
  <c r="AN36" i="39"/>
  <c r="AN50" i="39" s="1"/>
  <c r="I32" i="39"/>
  <c r="I35" i="39"/>
  <c r="I7" i="38"/>
  <c r="I37" i="38"/>
  <c r="AP32" i="39"/>
  <c r="AP35" i="39"/>
  <c r="P32" i="38"/>
  <c r="P35" i="38"/>
  <c r="AD37" i="38"/>
  <c r="U36" i="39"/>
  <c r="U54" i="39" s="1"/>
  <c r="M7" i="39"/>
  <c r="N54" i="38"/>
  <c r="S7" i="39"/>
  <c r="S7" i="38"/>
  <c r="S37" i="38"/>
  <c r="S36" i="38"/>
  <c r="AM7" i="38"/>
  <c r="AM37" i="38"/>
  <c r="AM36" i="38"/>
  <c r="E32" i="38"/>
  <c r="E35" i="38"/>
  <c r="U7" i="38"/>
  <c r="U37" i="38"/>
  <c r="J7" i="38"/>
  <c r="J37" i="38"/>
  <c r="J36" i="38"/>
  <c r="T7" i="38"/>
  <c r="T37" i="38"/>
  <c r="T36" i="38"/>
  <c r="AK32" i="38"/>
  <c r="AK35" i="38"/>
  <c r="AO7" i="38"/>
  <c r="AO37" i="38"/>
  <c r="AO36" i="38"/>
  <c r="AH37" i="38"/>
  <c r="R37" i="38"/>
  <c r="AN37" i="38"/>
  <c r="AM7" i="39"/>
  <c r="AM39" i="39"/>
  <c r="AM36" i="39"/>
  <c r="T49" i="37"/>
  <c r="AK7" i="39"/>
  <c r="G7" i="39"/>
  <c r="H7" i="39"/>
  <c r="T54" i="37"/>
  <c r="P7" i="39"/>
  <c r="AG37" i="38"/>
  <c r="AL37" i="38"/>
  <c r="I7" i="39"/>
  <c r="I36" i="39"/>
  <c r="P7" i="38"/>
  <c r="P37" i="38"/>
  <c r="P36" i="38"/>
  <c r="AR7" i="37"/>
  <c r="P32" i="39"/>
  <c r="P35" i="39"/>
  <c r="L32" i="39"/>
  <c r="L35" i="39"/>
  <c r="AP7" i="38"/>
  <c r="AP37" i="38"/>
  <c r="D7" i="38"/>
  <c r="D36" i="38"/>
  <c r="D7" i="39"/>
  <c r="D32" i="38"/>
  <c r="D35" i="38"/>
  <c r="C7" i="38"/>
  <c r="C36" i="38"/>
  <c r="C32" i="38"/>
  <c r="C35" i="38"/>
  <c r="AW21" i="37"/>
  <c r="AC36" i="37"/>
  <c r="C27" i="40" s="1"/>
  <c r="L27" i="40" s="1"/>
  <c r="AM35" i="39"/>
  <c r="AG32" i="38"/>
  <c r="AN32" i="38"/>
  <c r="AK7" i="38"/>
  <c r="O36" i="38"/>
  <c r="AO53" i="37"/>
  <c r="AO54" i="37"/>
  <c r="AO39" i="37"/>
  <c r="AX26" i="37"/>
  <c r="I53" i="37"/>
  <c r="AX24" i="37"/>
  <c r="S36" i="39"/>
  <c r="AL32" i="38"/>
  <c r="AL35" i="38"/>
  <c r="AX17" i="37"/>
  <c r="K7" i="39"/>
  <c r="AD7" i="38"/>
  <c r="U7" i="39"/>
  <c r="E7" i="38"/>
  <c r="E39" i="37"/>
  <c r="I13" i="39"/>
  <c r="AM27" i="39"/>
  <c r="T35" i="38"/>
  <c r="T32" i="38"/>
  <c r="K35" i="39"/>
  <c r="K32" i="39"/>
  <c r="O50" i="37"/>
  <c r="O52" i="37"/>
  <c r="O51" i="37"/>
  <c r="O54" i="37"/>
  <c r="O53" i="37"/>
  <c r="O49" i="37"/>
  <c r="F7" i="38"/>
  <c r="AP52" i="37"/>
  <c r="AP50" i="37"/>
  <c r="AP54" i="37"/>
  <c r="AP51" i="37"/>
  <c r="AP53" i="37"/>
  <c r="AP49" i="37"/>
  <c r="N7" i="39"/>
  <c r="C51" i="37"/>
  <c r="C50" i="37"/>
  <c r="C52" i="37"/>
  <c r="C53" i="37"/>
  <c r="C54" i="37"/>
  <c r="C49" i="37"/>
  <c r="E13" i="39"/>
  <c r="V52" i="37"/>
  <c r="V51" i="37"/>
  <c r="V50" i="37"/>
  <c r="V49" i="37"/>
  <c r="V53" i="37"/>
  <c r="AX20" i="37"/>
  <c r="D39" i="37"/>
  <c r="J52" i="37"/>
  <c r="J50" i="37"/>
  <c r="J53" i="37"/>
  <c r="J54" i="37"/>
  <c r="J51" i="37"/>
  <c r="P52" i="37"/>
  <c r="P50" i="37"/>
  <c r="P54" i="37"/>
  <c r="P53" i="37"/>
  <c r="P51" i="37"/>
  <c r="C7" i="39"/>
  <c r="D52" i="37"/>
  <c r="D50" i="37"/>
  <c r="D51" i="37"/>
  <c r="D54" i="37"/>
  <c r="D49" i="37"/>
  <c r="D53" i="37"/>
  <c r="D35" i="39"/>
  <c r="D32" i="39"/>
  <c r="AW20" i="37"/>
  <c r="AG7" i="38"/>
  <c r="H36" i="37"/>
  <c r="AD39" i="39"/>
  <c r="AD7" i="39"/>
  <c r="J49" i="37"/>
  <c r="Q7" i="39"/>
  <c r="I52" i="37"/>
  <c r="I51" i="37"/>
  <c r="I50" i="37"/>
  <c r="I54" i="37"/>
  <c r="I49" i="37"/>
  <c r="AH35" i="39"/>
  <c r="AH32" i="39"/>
  <c r="U20" i="38"/>
  <c r="AS20" i="38" s="1"/>
  <c r="AX22" i="37"/>
  <c r="AJ7" i="38"/>
  <c r="AC7" i="38"/>
  <c r="AG7" i="39"/>
  <c r="AW24" i="37"/>
  <c r="AN51" i="37"/>
  <c r="AN52" i="37"/>
  <c r="AN50" i="37"/>
  <c r="AN54" i="37"/>
  <c r="AN49" i="37"/>
  <c r="AN53" i="37"/>
  <c r="AO20" i="39"/>
  <c r="AU20" i="39" s="1"/>
  <c r="AL7" i="38"/>
  <c r="AJ27" i="39"/>
  <c r="H35" i="39"/>
  <c r="H32" i="39"/>
  <c r="P49" i="37"/>
  <c r="AP32" i="38"/>
  <c r="AP35" i="38"/>
  <c r="AI7" i="39"/>
  <c r="AP20" i="39"/>
  <c r="AV20" i="39" s="1"/>
  <c r="AO35" i="38"/>
  <c r="AO32" i="38"/>
  <c r="G20" i="39"/>
  <c r="AQ20" i="39" s="1"/>
  <c r="Q7" i="38"/>
  <c r="AX34" i="37"/>
  <c r="AB42" i="37" s="1"/>
  <c r="AK35" i="39"/>
  <c r="AK32" i="39"/>
  <c r="AO13" i="38"/>
  <c r="AU13" i="38" s="1"/>
  <c r="U35" i="39"/>
  <c r="U32" i="39"/>
  <c r="N35" i="39"/>
  <c r="N32" i="39"/>
  <c r="I13" i="38"/>
  <c r="AQ13" i="38" s="1"/>
  <c r="AH7" i="39"/>
  <c r="AG35" i="39"/>
  <c r="AG32" i="39"/>
  <c r="S35" i="38"/>
  <c r="S32" i="38"/>
  <c r="V54" i="37"/>
  <c r="AC34" i="39"/>
  <c r="AU34" i="39" s="1"/>
  <c r="J35" i="39"/>
  <c r="J32" i="39"/>
  <c r="AK13" i="39"/>
  <c r="AU13" i="39" s="1"/>
  <c r="AL7" i="39"/>
  <c r="AJ7" i="39"/>
  <c r="AO50" i="37"/>
  <c r="AO51" i="37"/>
  <c r="U35" i="38"/>
  <c r="U32" i="38"/>
  <c r="AN35" i="39"/>
  <c r="AN32" i="39"/>
  <c r="V35" i="38"/>
  <c r="V32" i="38"/>
  <c r="T20" i="39"/>
  <c r="AT20" i="39" s="1"/>
  <c r="AX27" i="37"/>
  <c r="AW34" i="37"/>
  <c r="K39" i="38"/>
  <c r="K7" i="38"/>
  <c r="R35" i="39"/>
  <c r="R32" i="39"/>
  <c r="AD35" i="38"/>
  <c r="AD32" i="38"/>
  <c r="AH7" i="38"/>
  <c r="L7" i="39"/>
  <c r="O35" i="39"/>
  <c r="O32" i="39"/>
  <c r="L32" i="38"/>
  <c r="S35" i="39"/>
  <c r="S32" i="39"/>
  <c r="O32" i="38"/>
  <c r="AI7" i="38"/>
  <c r="Q35" i="39"/>
  <c r="Q32" i="39"/>
  <c r="G35" i="39"/>
  <c r="G32" i="39"/>
  <c r="AN7" i="38"/>
  <c r="AO52" i="37"/>
  <c r="E35" i="39"/>
  <c r="E32" i="39"/>
  <c r="C35" i="39"/>
  <c r="C32" i="39"/>
  <c r="AJ35" i="38"/>
  <c r="AJ32" i="38"/>
  <c r="J35" i="38"/>
  <c r="J32" i="38"/>
  <c r="F35" i="38"/>
  <c r="F32" i="38"/>
  <c r="AX19" i="37"/>
  <c r="R7" i="39"/>
  <c r="H32" i="38"/>
  <c r="H35" i="38"/>
  <c r="AH35" i="38"/>
  <c r="AH32" i="38"/>
  <c r="E7" i="39"/>
  <c r="F7" i="39"/>
  <c r="AC35" i="39"/>
  <c r="AC32" i="39"/>
  <c r="R7" i="38"/>
  <c r="AM32" i="38"/>
  <c r="AL35" i="39"/>
  <c r="AL32" i="39"/>
  <c r="G35" i="38"/>
  <c r="G32" i="38"/>
  <c r="AJ35" i="39"/>
  <c r="AJ32" i="39"/>
  <c r="L7" i="38"/>
  <c r="AC7" i="39"/>
  <c r="E53" i="37"/>
  <c r="E51" i="37"/>
  <c r="E49" i="37"/>
  <c r="E52" i="37"/>
  <c r="E54" i="37"/>
  <c r="E50" i="37"/>
  <c r="AJ53" i="37"/>
  <c r="AJ51" i="37"/>
  <c r="AJ49" i="37"/>
  <c r="AJ54" i="37"/>
  <c r="AJ52" i="37"/>
  <c r="AJ50" i="37"/>
  <c r="AD53" i="37"/>
  <c r="AD51" i="37"/>
  <c r="AD49" i="37"/>
  <c r="AD54" i="37"/>
  <c r="AD52" i="37"/>
  <c r="AD50" i="37"/>
  <c r="AH53" i="37"/>
  <c r="AH51" i="37"/>
  <c r="AH49" i="37"/>
  <c r="AH54" i="37"/>
  <c r="AH52" i="37"/>
  <c r="AH50" i="37"/>
  <c r="AK50" i="37"/>
  <c r="AK53" i="37"/>
  <c r="AK51" i="37"/>
  <c r="AK49" i="37"/>
  <c r="AK54" i="37"/>
  <c r="AK52" i="37"/>
  <c r="AL53" i="37"/>
  <c r="AL51" i="37"/>
  <c r="AL49" i="37"/>
  <c r="AL54" i="37"/>
  <c r="AL52" i="37"/>
  <c r="AL50" i="37"/>
  <c r="R53" i="37"/>
  <c r="R51" i="37"/>
  <c r="R49" i="37"/>
  <c r="R54" i="37"/>
  <c r="R52" i="37"/>
  <c r="R50" i="37"/>
  <c r="L54" i="37"/>
  <c r="L50" i="37"/>
  <c r="L52" i="37"/>
  <c r="L53" i="37"/>
  <c r="L51" i="37"/>
  <c r="L49" i="37"/>
  <c r="AQ27" i="37"/>
  <c r="AW27" i="37" s="1"/>
  <c r="AN39" i="37"/>
  <c r="AJ39" i="37"/>
  <c r="C39" i="38"/>
  <c r="AC39" i="37"/>
  <c r="P39" i="37"/>
  <c r="AR32" i="37"/>
  <c r="O39" i="37"/>
  <c r="I39" i="37"/>
  <c r="AQ35" i="37"/>
  <c r="AD39" i="37"/>
  <c r="AQ32" i="37"/>
  <c r="N39" i="37"/>
  <c r="N36" i="37"/>
  <c r="G39" i="37"/>
  <c r="G36" i="37"/>
  <c r="C9" i="40" s="1"/>
  <c r="L9" i="40" s="1"/>
  <c r="J39" i="37"/>
  <c r="M39" i="37"/>
  <c r="M36" i="37"/>
  <c r="C6" i="40" s="1"/>
  <c r="L6" i="40" s="1"/>
  <c r="AI39" i="37"/>
  <c r="AI36" i="37"/>
  <c r="C25" i="40" s="1"/>
  <c r="L25" i="40" s="1"/>
  <c r="U39" i="37"/>
  <c r="U36" i="37"/>
  <c r="C13" i="40" s="1"/>
  <c r="L13" i="40" s="1"/>
  <c r="R39" i="37"/>
  <c r="V39" i="37"/>
  <c r="K39" i="37"/>
  <c r="K36" i="37"/>
  <c r="C11" i="40" s="1"/>
  <c r="L11" i="40" s="1"/>
  <c r="I39" i="39"/>
  <c r="Q39" i="37"/>
  <c r="Q36" i="37"/>
  <c r="C14" i="40" s="1"/>
  <c r="L14" i="40" s="1"/>
  <c r="AG39" i="37"/>
  <c r="AG36" i="37"/>
  <c r="C23" i="40" s="1"/>
  <c r="L23" i="40" s="1"/>
  <c r="AL39" i="37"/>
  <c r="H35" i="37"/>
  <c r="H39" i="37"/>
  <c r="AM39" i="37"/>
  <c r="AM36" i="37"/>
  <c r="C24" i="40" s="1"/>
  <c r="L24" i="40" s="1"/>
  <c r="F39" i="37"/>
  <c r="F36" i="37"/>
  <c r="AP39" i="37"/>
  <c r="O33" i="69" l="1"/>
  <c r="O21" i="69"/>
  <c r="O28" i="69"/>
  <c r="O17" i="69"/>
  <c r="O18" i="69"/>
  <c r="O9" i="69"/>
  <c r="O6" i="69"/>
  <c r="O22" i="69"/>
  <c r="O25" i="69"/>
  <c r="O14" i="69"/>
  <c r="O13" i="69"/>
  <c r="O27" i="69"/>
  <c r="O11" i="69"/>
  <c r="O24" i="69"/>
  <c r="O7" i="69"/>
  <c r="O26" i="69"/>
  <c r="O23" i="69"/>
  <c r="O10" i="69"/>
  <c r="O20" i="69"/>
  <c r="O32" i="69"/>
  <c r="J28" i="70"/>
  <c r="J21" i="70"/>
  <c r="J18" i="70"/>
  <c r="J17" i="70"/>
  <c r="J13" i="70"/>
  <c r="J6" i="70"/>
  <c r="J27" i="70"/>
  <c r="J15" i="70"/>
  <c r="J9" i="70"/>
  <c r="J11" i="70"/>
  <c r="J22" i="70"/>
  <c r="J25" i="70"/>
  <c r="J26" i="70"/>
  <c r="J24" i="70"/>
  <c r="J16" i="70"/>
  <c r="J14" i="70"/>
  <c r="J23" i="70"/>
  <c r="J7" i="70"/>
  <c r="J8" i="70"/>
  <c r="AT32" i="69"/>
  <c r="AT20" i="69"/>
  <c r="N30" i="70"/>
  <c r="BA32" i="69"/>
  <c r="BA20" i="69"/>
  <c r="M20" i="69"/>
  <c r="M33" i="69" s="1"/>
  <c r="C20" i="70"/>
  <c r="C30" i="69"/>
  <c r="J10" i="70"/>
  <c r="BC31" i="69"/>
  <c r="O16" i="69"/>
  <c r="Y21" i="70"/>
  <c r="Y28" i="70"/>
  <c r="Y17" i="70"/>
  <c r="Y18" i="70"/>
  <c r="Y13" i="70"/>
  <c r="Y7" i="70"/>
  <c r="Y15" i="70"/>
  <c r="Y26" i="70"/>
  <c r="Y14" i="70"/>
  <c r="Y8" i="70"/>
  <c r="Y22" i="70"/>
  <c r="Y6" i="70"/>
  <c r="Y24" i="70"/>
  <c r="Y9" i="70"/>
  <c r="Y11" i="70"/>
  <c r="Y27" i="70"/>
  <c r="Y25" i="70"/>
  <c r="Y23" i="70"/>
  <c r="Y10" i="70"/>
  <c r="Y16" i="70"/>
  <c r="P28" i="70"/>
  <c r="P21" i="70"/>
  <c r="P17" i="70"/>
  <c r="P18" i="70"/>
  <c r="P8" i="70"/>
  <c r="P26" i="70"/>
  <c r="P15" i="70"/>
  <c r="P6" i="70"/>
  <c r="P14" i="70"/>
  <c r="P9" i="70"/>
  <c r="P22" i="70"/>
  <c r="P27" i="70"/>
  <c r="P11" i="70"/>
  <c r="P13" i="70"/>
  <c r="P23" i="70"/>
  <c r="P10" i="70"/>
  <c r="P25" i="70"/>
  <c r="P16" i="70"/>
  <c r="K17" i="70"/>
  <c r="K28" i="70"/>
  <c r="K21" i="70"/>
  <c r="K18" i="70"/>
  <c r="K15" i="70"/>
  <c r="K26" i="70"/>
  <c r="K13" i="70"/>
  <c r="K11" i="70"/>
  <c r="K27" i="70"/>
  <c r="K16" i="70"/>
  <c r="K23" i="70"/>
  <c r="K7" i="70"/>
  <c r="K25" i="70"/>
  <c r="K14" i="70"/>
  <c r="K6" i="70"/>
  <c r="K9" i="70"/>
  <c r="K22" i="70"/>
  <c r="K10" i="70"/>
  <c r="K24" i="70"/>
  <c r="K8" i="70"/>
  <c r="S20" i="70"/>
  <c r="S17" i="70"/>
  <c r="S18" i="70"/>
  <c r="S28" i="70"/>
  <c r="S6" i="70"/>
  <c r="S23" i="70"/>
  <c r="S26" i="70"/>
  <c r="S14" i="70"/>
  <c r="S7" i="70"/>
  <c r="S24" i="70"/>
  <c r="S10" i="70"/>
  <c r="S27" i="70"/>
  <c r="S8" i="70"/>
  <c r="S9" i="70"/>
  <c r="S15" i="70"/>
  <c r="S13" i="70"/>
  <c r="S31" i="70" s="1"/>
  <c r="S22" i="70"/>
  <c r="S32" i="70" s="1"/>
  <c r="S16" i="70"/>
  <c r="S11" i="70"/>
  <c r="S25" i="70"/>
  <c r="P7" i="70"/>
  <c r="N32" i="70"/>
  <c r="I30" i="69"/>
  <c r="I31" i="69"/>
  <c r="AI33" i="69"/>
  <c r="T31" i="69" s="1"/>
  <c r="AS32" i="69"/>
  <c r="O15" i="69"/>
  <c r="AZ31" i="69"/>
  <c r="O31" i="69" s="1"/>
  <c r="C30" i="70"/>
  <c r="AP31" i="69"/>
  <c r="AT30" i="69"/>
  <c r="AL20" i="69"/>
  <c r="AL33" i="69" s="1"/>
  <c r="AL32" i="69"/>
  <c r="T32" i="69" s="1"/>
  <c r="T22" i="69"/>
  <c r="AU27" i="39"/>
  <c r="AJ24" i="69"/>
  <c r="J21" i="69"/>
  <c r="J28" i="69"/>
  <c r="J17" i="69"/>
  <c r="J18" i="69"/>
  <c r="J7" i="69"/>
  <c r="J25" i="69"/>
  <c r="J23" i="69"/>
  <c r="J10" i="69"/>
  <c r="J26" i="69"/>
  <c r="J13" i="69"/>
  <c r="J16" i="69"/>
  <c r="J8" i="69"/>
  <c r="J22" i="69"/>
  <c r="J24" i="69"/>
  <c r="J9" i="69"/>
  <c r="J15" i="69"/>
  <c r="J6" i="69"/>
  <c r="T21" i="70"/>
  <c r="T28" i="70"/>
  <c r="T18" i="70"/>
  <c r="T17" i="70"/>
  <c r="T24" i="70"/>
  <c r="T13" i="70"/>
  <c r="T25" i="70"/>
  <c r="T23" i="70"/>
  <c r="T22" i="70"/>
  <c r="T27" i="70"/>
  <c r="T15" i="70"/>
  <c r="T8" i="70"/>
  <c r="T7" i="70"/>
  <c r="T11" i="70"/>
  <c r="T6" i="70"/>
  <c r="T14" i="70"/>
  <c r="T10" i="70"/>
  <c r="T16" i="70"/>
  <c r="O21" i="70"/>
  <c r="O28" i="70"/>
  <c r="O18" i="70"/>
  <c r="O17" i="70"/>
  <c r="O9" i="70"/>
  <c r="O26" i="70"/>
  <c r="O8" i="70"/>
  <c r="O11" i="70"/>
  <c r="O25" i="70"/>
  <c r="O22" i="70"/>
  <c r="O27" i="70"/>
  <c r="O10" i="70"/>
  <c r="O7" i="70"/>
  <c r="O13" i="70"/>
  <c r="O24" i="70"/>
  <c r="O15" i="70"/>
  <c r="O14" i="70"/>
  <c r="O6" i="70"/>
  <c r="O30" i="70" s="1"/>
  <c r="O23" i="70"/>
  <c r="Z21" i="70"/>
  <c r="Z28" i="70"/>
  <c r="Z17" i="70"/>
  <c r="Z18" i="70"/>
  <c r="Z25" i="70"/>
  <c r="Z9" i="70"/>
  <c r="Z11" i="70"/>
  <c r="Z24" i="70"/>
  <c r="Z10" i="70"/>
  <c r="Z15" i="70"/>
  <c r="Z27" i="70"/>
  <c r="Z23" i="70"/>
  <c r="Z13" i="70"/>
  <c r="Z31" i="70" s="1"/>
  <c r="Z26" i="70"/>
  <c r="Z22" i="70"/>
  <c r="Z16" i="70"/>
  <c r="Z8" i="70"/>
  <c r="Z14" i="70"/>
  <c r="Z6" i="70"/>
  <c r="Z7" i="70"/>
  <c r="I10" i="70"/>
  <c r="I17" i="70"/>
  <c r="I18" i="70"/>
  <c r="I28" i="70"/>
  <c r="I21" i="70"/>
  <c r="I9" i="70"/>
  <c r="I15" i="70"/>
  <c r="I11" i="70"/>
  <c r="I13" i="70"/>
  <c r="I31" i="70" s="1"/>
  <c r="I23" i="70"/>
  <c r="I8" i="70"/>
  <c r="I16" i="70"/>
  <c r="I7" i="70"/>
  <c r="I26" i="70"/>
  <c r="I25" i="70"/>
  <c r="I6" i="70"/>
  <c r="I22" i="70"/>
  <c r="I24" i="70"/>
  <c r="I20" i="70"/>
  <c r="O16" i="70"/>
  <c r="N31" i="70"/>
  <c r="T26" i="70"/>
  <c r="J14" i="69"/>
  <c r="N20" i="69"/>
  <c r="AS33" i="69"/>
  <c r="Y30" i="69" s="1"/>
  <c r="AH33" i="69"/>
  <c r="R20" i="69"/>
  <c r="R33" i="69" s="1"/>
  <c r="J11" i="69"/>
  <c r="N33" i="70"/>
  <c r="AW5" i="39"/>
  <c r="I27" i="70"/>
  <c r="P24" i="70"/>
  <c r="I33" i="69"/>
  <c r="X17" i="70"/>
  <c r="X18" i="70"/>
  <c r="X28" i="70"/>
  <c r="X9" i="70"/>
  <c r="X10" i="70"/>
  <c r="X14" i="70"/>
  <c r="X26" i="70"/>
  <c r="X23" i="70"/>
  <c r="X16" i="70"/>
  <c r="X8" i="70"/>
  <c r="X7" i="70"/>
  <c r="X11" i="70"/>
  <c r="X22" i="70"/>
  <c r="X27" i="70"/>
  <c r="X24" i="70"/>
  <c r="X13" i="70"/>
  <c r="X15" i="70"/>
  <c r="X6" i="70"/>
  <c r="X21" i="70"/>
  <c r="X25" i="70"/>
  <c r="W20" i="69"/>
  <c r="W33" i="69" s="1"/>
  <c r="AO33" i="69"/>
  <c r="N31" i="69"/>
  <c r="N33" i="69"/>
  <c r="N18" i="69"/>
  <c r="N17" i="69"/>
  <c r="N28" i="69"/>
  <c r="N22" i="69"/>
  <c r="N8" i="69"/>
  <c r="N9" i="69"/>
  <c r="N7" i="69"/>
  <c r="N26" i="69"/>
  <c r="N14" i="69"/>
  <c r="N11" i="69"/>
  <c r="N15" i="69"/>
  <c r="N27" i="69"/>
  <c r="N16" i="69"/>
  <c r="N10" i="69"/>
  <c r="N23" i="69"/>
  <c r="N24" i="69"/>
  <c r="N25" i="69"/>
  <c r="N30" i="69"/>
  <c r="N6" i="69"/>
  <c r="O8" i="69"/>
  <c r="BC30" i="69"/>
  <c r="O30" i="69" s="1"/>
  <c r="AW30" i="59"/>
  <c r="AX19" i="39"/>
  <c r="K24" i="59" s="1"/>
  <c r="AV31" i="59"/>
  <c r="AX30" i="39"/>
  <c r="AM31" i="59"/>
  <c r="AM20" i="59"/>
  <c r="AM33" i="59" s="1"/>
  <c r="AX10" i="39"/>
  <c r="AJ31" i="59"/>
  <c r="AO33" i="59"/>
  <c r="X6" i="59" s="1"/>
  <c r="AJ30" i="59"/>
  <c r="AT20" i="59"/>
  <c r="AT33" i="59" s="1"/>
  <c r="AI31" i="59"/>
  <c r="AI20" i="59"/>
  <c r="AI33" i="59" s="1"/>
  <c r="AI32" i="59"/>
  <c r="C32" i="54"/>
  <c r="H34" i="40"/>
  <c r="I16" i="40" s="1"/>
  <c r="AX8" i="39"/>
  <c r="C20" i="54"/>
  <c r="C33" i="54" s="1"/>
  <c r="C31" i="54"/>
  <c r="I26" i="40"/>
  <c r="AX26" i="39"/>
  <c r="AX9" i="38"/>
  <c r="AF55" i="37"/>
  <c r="AV27" i="39"/>
  <c r="AJ25" i="59"/>
  <c r="C30" i="54"/>
  <c r="AX21" i="39"/>
  <c r="AX17" i="38"/>
  <c r="AW21" i="38"/>
  <c r="R20" i="59"/>
  <c r="R33" i="59" s="1"/>
  <c r="W42" i="37"/>
  <c r="AA42" i="37"/>
  <c r="X42" i="37"/>
  <c r="AF42" i="37"/>
  <c r="AX31" i="38"/>
  <c r="AU32" i="38"/>
  <c r="AX30" i="38"/>
  <c r="AX26" i="38"/>
  <c r="AX28" i="38"/>
  <c r="AW19" i="39"/>
  <c r="AW27" i="39"/>
  <c r="AU39" i="37"/>
  <c r="AW34" i="39"/>
  <c r="AA42" i="39" s="1"/>
  <c r="AU32" i="39"/>
  <c r="AU7" i="39"/>
  <c r="AQ7" i="39"/>
  <c r="AQ13" i="39"/>
  <c r="AQ35" i="39"/>
  <c r="AW20" i="39"/>
  <c r="AU37" i="38"/>
  <c r="AU7" i="38"/>
  <c r="AM53" i="38"/>
  <c r="AU36" i="37"/>
  <c r="AW24" i="39"/>
  <c r="AW13" i="39"/>
  <c r="AW30" i="39"/>
  <c r="AQ32" i="39"/>
  <c r="AS32" i="39"/>
  <c r="AS35" i="39"/>
  <c r="AS7" i="39"/>
  <c r="AW20" i="38"/>
  <c r="AW13" i="38"/>
  <c r="AW27" i="38"/>
  <c r="AW34" i="38"/>
  <c r="AE42" i="38" s="1"/>
  <c r="AW24" i="38"/>
  <c r="AX10" i="38"/>
  <c r="AX13" i="39"/>
  <c r="AX34" i="39"/>
  <c r="AX24" i="39"/>
  <c r="AX27" i="38"/>
  <c r="AX13" i="38"/>
  <c r="AV32" i="39"/>
  <c r="AV35" i="39"/>
  <c r="AX9" i="39"/>
  <c r="AX20" i="39"/>
  <c r="AX34" i="38"/>
  <c r="AF42" i="38" s="1"/>
  <c r="AR7" i="39"/>
  <c r="AV32" i="38"/>
  <c r="AV7" i="38"/>
  <c r="AX27" i="39"/>
  <c r="AV39" i="37"/>
  <c r="AV35" i="38"/>
  <c r="AX20" i="38"/>
  <c r="AT7" i="39"/>
  <c r="AR32" i="39"/>
  <c r="AT35" i="39"/>
  <c r="AV37" i="38"/>
  <c r="AX24" i="38"/>
  <c r="AV7" i="39"/>
  <c r="AR35" i="39"/>
  <c r="AT32" i="39"/>
  <c r="AT37" i="38"/>
  <c r="AS32" i="38"/>
  <c r="AT7" i="38"/>
  <c r="AS37" i="38"/>
  <c r="AT35" i="38"/>
  <c r="AS7" i="38"/>
  <c r="AT32" i="38"/>
  <c r="AT39" i="37"/>
  <c r="J17" i="54"/>
  <c r="J11" i="54"/>
  <c r="J18" i="54"/>
  <c r="N32" i="59"/>
  <c r="S20" i="59"/>
  <c r="X11" i="59"/>
  <c r="Z28" i="54"/>
  <c r="N20" i="59"/>
  <c r="Y10" i="54"/>
  <c r="K17" i="54"/>
  <c r="Y28" i="54"/>
  <c r="Y17" i="54"/>
  <c r="Z17" i="54"/>
  <c r="K28" i="54"/>
  <c r="N15" i="59"/>
  <c r="AQ37" i="38"/>
  <c r="I30" i="59"/>
  <c r="S30" i="59"/>
  <c r="I32" i="59"/>
  <c r="AM32" i="59"/>
  <c r="O28" i="54"/>
  <c r="O18" i="54"/>
  <c r="O17" i="54"/>
  <c r="BD32" i="59"/>
  <c r="BD20" i="59"/>
  <c r="AW32" i="59"/>
  <c r="AW20" i="59"/>
  <c r="AW33" i="59" s="1"/>
  <c r="AQ31" i="59"/>
  <c r="Y42" i="37"/>
  <c r="AS20" i="59"/>
  <c r="AS33" i="59" s="1"/>
  <c r="AS32" i="59"/>
  <c r="AZ31" i="59"/>
  <c r="S32" i="59"/>
  <c r="S33" i="59"/>
  <c r="S28" i="59"/>
  <c r="S17" i="59"/>
  <c r="S18" i="59"/>
  <c r="S11" i="59"/>
  <c r="S16" i="59"/>
  <c r="S10" i="59"/>
  <c r="S9" i="59"/>
  <c r="S25" i="59"/>
  <c r="S7" i="59"/>
  <c r="S26" i="59"/>
  <c r="S24" i="59"/>
  <c r="S21" i="59"/>
  <c r="S22" i="59"/>
  <c r="S14" i="59"/>
  <c r="S15" i="59"/>
  <c r="S23" i="59"/>
  <c r="S8" i="59"/>
  <c r="S6" i="59"/>
  <c r="S27" i="59"/>
  <c r="AS30" i="59"/>
  <c r="S13" i="59"/>
  <c r="I33" i="59"/>
  <c r="X28" i="59"/>
  <c r="BC32" i="59"/>
  <c r="BC20" i="59"/>
  <c r="BC33" i="59" s="1"/>
  <c r="AQ33" i="59"/>
  <c r="AQ30" i="59"/>
  <c r="J17" i="59"/>
  <c r="J18" i="59"/>
  <c r="J28" i="59"/>
  <c r="J24" i="59"/>
  <c r="J10" i="59"/>
  <c r="J26" i="59"/>
  <c r="J25" i="59"/>
  <c r="J14" i="59"/>
  <c r="J7" i="59"/>
  <c r="J27" i="59"/>
  <c r="J16" i="59"/>
  <c r="J23" i="59"/>
  <c r="J8" i="59"/>
  <c r="J13" i="59"/>
  <c r="J11" i="59"/>
  <c r="J9" i="59"/>
  <c r="J21" i="59"/>
  <c r="J22" i="59"/>
  <c r="J15" i="59"/>
  <c r="J6" i="59"/>
  <c r="P28" i="54"/>
  <c r="P17" i="54"/>
  <c r="P18" i="54"/>
  <c r="AV20" i="59"/>
  <c r="AV33" i="59" s="1"/>
  <c r="AV32" i="59"/>
  <c r="AP33" i="59"/>
  <c r="BD31" i="59"/>
  <c r="AQ35" i="38"/>
  <c r="AZ30" i="59"/>
  <c r="C31" i="59"/>
  <c r="AZ20" i="59"/>
  <c r="AZ32" i="59"/>
  <c r="Z42" i="37"/>
  <c r="T28" i="54"/>
  <c r="T18" i="54"/>
  <c r="T17" i="54"/>
  <c r="U28" i="54"/>
  <c r="U18" i="54"/>
  <c r="U17" i="54"/>
  <c r="S31" i="59"/>
  <c r="AV30" i="59"/>
  <c r="N31" i="59"/>
  <c r="AT32" i="59"/>
  <c r="C30" i="59"/>
  <c r="N28" i="59"/>
  <c r="N33" i="59"/>
  <c r="N17" i="59"/>
  <c r="N18" i="59"/>
  <c r="N22" i="59"/>
  <c r="N24" i="59"/>
  <c r="N16" i="59"/>
  <c r="N6" i="59"/>
  <c r="N9" i="59"/>
  <c r="N8" i="59"/>
  <c r="N7" i="59"/>
  <c r="N27" i="59"/>
  <c r="N23" i="59"/>
  <c r="N13" i="59"/>
  <c r="N25" i="59"/>
  <c r="N14" i="59"/>
  <c r="N21" i="59"/>
  <c r="N10" i="59"/>
  <c r="N11" i="59"/>
  <c r="N26" i="59"/>
  <c r="N30" i="59"/>
  <c r="I31" i="59"/>
  <c r="C32" i="59"/>
  <c r="C20" i="59"/>
  <c r="AL32" i="59"/>
  <c r="AL20" i="59"/>
  <c r="AL33" i="59" s="1"/>
  <c r="AL30" i="59"/>
  <c r="AT31" i="59"/>
  <c r="AI30" i="59"/>
  <c r="S31" i="54"/>
  <c r="S33" i="54"/>
  <c r="N31" i="54"/>
  <c r="N33" i="54"/>
  <c r="X6" i="54"/>
  <c r="X28" i="54"/>
  <c r="X18" i="54"/>
  <c r="X23" i="54"/>
  <c r="N32" i="54"/>
  <c r="N30" i="54"/>
  <c r="AQ7" i="38"/>
  <c r="AR7" i="38"/>
  <c r="AR37" i="38"/>
  <c r="AR32" i="38"/>
  <c r="AQ32" i="38"/>
  <c r="X24" i="54"/>
  <c r="X11" i="54"/>
  <c r="X21" i="54"/>
  <c r="X26" i="54"/>
  <c r="X7" i="54"/>
  <c r="X27" i="54"/>
  <c r="X14" i="54"/>
  <c r="X13" i="54"/>
  <c r="X8" i="54"/>
  <c r="X16" i="54"/>
  <c r="X15" i="54"/>
  <c r="X17" i="54"/>
  <c r="X22" i="54"/>
  <c r="X25" i="54"/>
  <c r="X20" i="54"/>
  <c r="X9" i="54"/>
  <c r="S30" i="54"/>
  <c r="S32" i="54"/>
  <c r="O50" i="38"/>
  <c r="P52" i="38"/>
  <c r="C54" i="38"/>
  <c r="D51" i="38"/>
  <c r="P27" i="54"/>
  <c r="P21" i="54"/>
  <c r="P16" i="54"/>
  <c r="P13" i="54"/>
  <c r="P23" i="54"/>
  <c r="P15" i="54"/>
  <c r="P25" i="54"/>
  <c r="P26" i="54"/>
  <c r="P8" i="54"/>
  <c r="P10" i="54"/>
  <c r="P6" i="54"/>
  <c r="P11" i="54"/>
  <c r="P22" i="54"/>
  <c r="P9" i="54"/>
  <c r="P7" i="54"/>
  <c r="P24" i="54"/>
  <c r="P14" i="54"/>
  <c r="K9" i="54"/>
  <c r="K11" i="54"/>
  <c r="K26" i="54"/>
  <c r="K14" i="54"/>
  <c r="K21" i="54"/>
  <c r="K24" i="54"/>
  <c r="K13" i="54"/>
  <c r="K22" i="54"/>
  <c r="K23" i="54"/>
  <c r="K6" i="54"/>
  <c r="K27" i="54"/>
  <c r="K25" i="54"/>
  <c r="K15" i="54"/>
  <c r="K7" i="54"/>
  <c r="K10" i="54"/>
  <c r="K8" i="54"/>
  <c r="K16" i="54"/>
  <c r="U9" i="54"/>
  <c r="U16" i="54"/>
  <c r="U15" i="54"/>
  <c r="U10" i="54"/>
  <c r="U26" i="54"/>
  <c r="U6" i="54"/>
  <c r="U8" i="54"/>
  <c r="U7" i="54"/>
  <c r="U14" i="54"/>
  <c r="U23" i="54"/>
  <c r="U21" i="54"/>
  <c r="U24" i="54"/>
  <c r="U22" i="54"/>
  <c r="Z13" i="54"/>
  <c r="Z23" i="54"/>
  <c r="Z26" i="54"/>
  <c r="Z25" i="54"/>
  <c r="Z22" i="54"/>
  <c r="Z16" i="54"/>
  <c r="Z10" i="54"/>
  <c r="Z21" i="54"/>
  <c r="Z14" i="54"/>
  <c r="Z15" i="54"/>
  <c r="Z6" i="54"/>
  <c r="Z9" i="54"/>
  <c r="Z7" i="54"/>
  <c r="Z11" i="54"/>
  <c r="Z24" i="54"/>
  <c r="Z27" i="54"/>
  <c r="Z8" i="54"/>
  <c r="U11" i="54"/>
  <c r="T11" i="54"/>
  <c r="T26" i="54"/>
  <c r="T27" i="54"/>
  <c r="T22" i="54"/>
  <c r="T15" i="54"/>
  <c r="T9" i="54"/>
  <c r="T7" i="54"/>
  <c r="T10" i="54"/>
  <c r="T16" i="54"/>
  <c r="T24" i="54"/>
  <c r="T23" i="54"/>
  <c r="T21" i="54"/>
  <c r="T25" i="54"/>
  <c r="T6" i="54"/>
  <c r="T14" i="54"/>
  <c r="O22" i="54"/>
  <c r="O10" i="54"/>
  <c r="O23" i="54"/>
  <c r="O9" i="54"/>
  <c r="O25" i="54"/>
  <c r="O11" i="54"/>
  <c r="O13" i="54"/>
  <c r="O27" i="54"/>
  <c r="O26" i="54"/>
  <c r="O7" i="54"/>
  <c r="O15" i="54"/>
  <c r="O6" i="54"/>
  <c r="O16" i="54"/>
  <c r="O21" i="54"/>
  <c r="O8" i="54"/>
  <c r="Y11" i="54"/>
  <c r="Y14" i="54"/>
  <c r="Y23" i="54"/>
  <c r="Y9" i="54"/>
  <c r="Y21" i="54"/>
  <c r="Y8" i="54"/>
  <c r="Y22" i="54"/>
  <c r="Y7" i="54"/>
  <c r="Y13" i="54"/>
  <c r="Y27" i="54"/>
  <c r="Y15" i="54"/>
  <c r="Y16" i="54"/>
  <c r="Y25" i="54"/>
  <c r="Y6" i="54"/>
  <c r="Y24" i="54"/>
  <c r="Y26" i="54"/>
  <c r="J23" i="54"/>
  <c r="J24" i="54"/>
  <c r="J10" i="54"/>
  <c r="J16" i="54"/>
  <c r="J13" i="54"/>
  <c r="J26" i="54"/>
  <c r="J27" i="54"/>
  <c r="J9" i="54"/>
  <c r="J21" i="54"/>
  <c r="J25" i="54"/>
  <c r="J7" i="54"/>
  <c r="J6" i="54"/>
  <c r="J22" i="54"/>
  <c r="J15" i="54"/>
  <c r="J8" i="54"/>
  <c r="J14" i="54"/>
  <c r="T13" i="54"/>
  <c r="O14" i="54"/>
  <c r="O24" i="54"/>
  <c r="AQ42" i="37"/>
  <c r="AC50" i="37"/>
  <c r="AC49" i="37"/>
  <c r="AC51" i="37"/>
  <c r="AM51" i="38"/>
  <c r="AC53" i="37"/>
  <c r="U49" i="37"/>
  <c r="AO49" i="38"/>
  <c r="AM50" i="38"/>
  <c r="AM54" i="38"/>
  <c r="AP49" i="39"/>
  <c r="AM49" i="38"/>
  <c r="AM52" i="38"/>
  <c r="I49" i="39"/>
  <c r="AX7" i="37"/>
  <c r="AC52" i="37"/>
  <c r="AC54" i="37"/>
  <c r="V37" i="39"/>
  <c r="V49" i="39"/>
  <c r="T55" i="37"/>
  <c r="AO49" i="39"/>
  <c r="AM49" i="39"/>
  <c r="AX37" i="37"/>
  <c r="I33" i="40" s="1"/>
  <c r="C49" i="38"/>
  <c r="C39" i="37"/>
  <c r="AQ39" i="37" s="1"/>
  <c r="AK39" i="38"/>
  <c r="J53" i="39"/>
  <c r="AO39" i="38"/>
  <c r="AK36" i="38"/>
  <c r="AK49" i="38" s="1"/>
  <c r="O51" i="38"/>
  <c r="D39" i="38"/>
  <c r="AH39" i="39"/>
  <c r="P54" i="38"/>
  <c r="O53" i="38"/>
  <c r="R39" i="39"/>
  <c r="V51" i="39"/>
  <c r="V52" i="39"/>
  <c r="O49" i="38"/>
  <c r="N39" i="39"/>
  <c r="C51" i="38"/>
  <c r="G49" i="38"/>
  <c r="C52" i="38"/>
  <c r="O52" i="38"/>
  <c r="V53" i="39"/>
  <c r="O54" i="38"/>
  <c r="V50" i="39"/>
  <c r="J49" i="39"/>
  <c r="V54" i="39"/>
  <c r="P39" i="38"/>
  <c r="J50" i="39"/>
  <c r="J37" i="39"/>
  <c r="F39" i="38"/>
  <c r="J54" i="39"/>
  <c r="J52" i="39"/>
  <c r="J39" i="39"/>
  <c r="J54" i="38"/>
  <c r="J49" i="38"/>
  <c r="J53" i="38"/>
  <c r="L39" i="39"/>
  <c r="M39" i="39"/>
  <c r="M36" i="39"/>
  <c r="M54" i="39" s="1"/>
  <c r="AG39" i="39"/>
  <c r="K39" i="39"/>
  <c r="U39" i="39"/>
  <c r="AO53" i="38"/>
  <c r="AP54" i="39"/>
  <c r="D49" i="38"/>
  <c r="P49" i="38"/>
  <c r="AP39" i="39"/>
  <c r="P50" i="38"/>
  <c r="D54" i="38"/>
  <c r="P53" i="38"/>
  <c r="V49" i="38"/>
  <c r="V54" i="38"/>
  <c r="V53" i="38"/>
  <c r="T54" i="38"/>
  <c r="T51" i="38"/>
  <c r="AK39" i="39"/>
  <c r="AO54" i="39"/>
  <c r="D53" i="38"/>
  <c r="I50" i="39"/>
  <c r="C50" i="38"/>
  <c r="C53" i="38"/>
  <c r="AN49" i="39"/>
  <c r="T49" i="38"/>
  <c r="S49" i="38"/>
  <c r="S53" i="38"/>
  <c r="S51" i="38"/>
  <c r="M52" i="38"/>
  <c r="T39" i="38"/>
  <c r="P55" i="37"/>
  <c r="P51" i="38"/>
  <c r="S53" i="39"/>
  <c r="S54" i="39"/>
  <c r="S49" i="39"/>
  <c r="G39" i="39"/>
  <c r="AH39" i="38"/>
  <c r="AN54" i="39"/>
  <c r="AO54" i="38"/>
  <c r="D55" i="37"/>
  <c r="AL39" i="38"/>
  <c r="AL39" i="39"/>
  <c r="I54" i="39"/>
  <c r="AP55" i="37"/>
  <c r="AO55" i="37"/>
  <c r="AX42" i="37"/>
  <c r="T42" i="37"/>
  <c r="AH42" i="37"/>
  <c r="AJ42" i="37"/>
  <c r="D42" i="37"/>
  <c r="AN42" i="37"/>
  <c r="P42" i="37"/>
  <c r="J42" i="37"/>
  <c r="AD42" i="37"/>
  <c r="AL42" i="37"/>
  <c r="AP42" i="37"/>
  <c r="V42" i="37"/>
  <c r="F42" i="37"/>
  <c r="H42" i="37"/>
  <c r="L42" i="37"/>
  <c r="N42" i="37"/>
  <c r="R42" i="37"/>
  <c r="AR42" i="37"/>
  <c r="AV42" i="37"/>
  <c r="AW32" i="37"/>
  <c r="H39" i="39"/>
  <c r="H36" i="39"/>
  <c r="AX32" i="37"/>
  <c r="AK36" i="39"/>
  <c r="AK54" i="39" s="1"/>
  <c r="AH36" i="39"/>
  <c r="AH49" i="39" s="1"/>
  <c r="J39" i="38"/>
  <c r="S50" i="38"/>
  <c r="S52" i="38"/>
  <c r="N36" i="39"/>
  <c r="N49" i="39" s="1"/>
  <c r="M52" i="37"/>
  <c r="M50" i="37"/>
  <c r="M54" i="37"/>
  <c r="M51" i="37"/>
  <c r="M49" i="37"/>
  <c r="AH36" i="38"/>
  <c r="AH49" i="38" s="1"/>
  <c r="M53" i="37"/>
  <c r="AS42" i="37"/>
  <c r="U39" i="38"/>
  <c r="U36" i="38"/>
  <c r="I55" i="37"/>
  <c r="S39" i="38"/>
  <c r="AG36" i="38"/>
  <c r="AG49" i="38" s="1"/>
  <c r="N50" i="38"/>
  <c r="N52" i="38"/>
  <c r="N51" i="38"/>
  <c r="N53" i="38"/>
  <c r="C39" i="39"/>
  <c r="C36" i="39"/>
  <c r="S54" i="38"/>
  <c r="N49" i="38"/>
  <c r="AP39" i="38"/>
  <c r="AP36" i="38"/>
  <c r="K36" i="39"/>
  <c r="AM50" i="37"/>
  <c r="AM51" i="37"/>
  <c r="AM54" i="37"/>
  <c r="AM53" i="37"/>
  <c r="AM52" i="37"/>
  <c r="L36" i="38"/>
  <c r="L49" i="38" s="1"/>
  <c r="F36" i="39"/>
  <c r="F49" i="39" s="1"/>
  <c r="AL36" i="39"/>
  <c r="AL49" i="39" s="1"/>
  <c r="H52" i="38"/>
  <c r="H53" i="38"/>
  <c r="H50" i="38"/>
  <c r="H51" i="38"/>
  <c r="AP37" i="39"/>
  <c r="AP50" i="39"/>
  <c r="AP51" i="39"/>
  <c r="AP52" i="39"/>
  <c r="AP53" i="39"/>
  <c r="AL36" i="38"/>
  <c r="AC36" i="38"/>
  <c r="AG39" i="38"/>
  <c r="S37" i="39"/>
  <c r="S51" i="39"/>
  <c r="S52" i="39"/>
  <c r="S50" i="39"/>
  <c r="F36" i="38"/>
  <c r="F49" i="38" s="1"/>
  <c r="AM53" i="39"/>
  <c r="U49" i="39"/>
  <c r="O39" i="39"/>
  <c r="O36" i="39"/>
  <c r="E36" i="39"/>
  <c r="E54" i="39" s="1"/>
  <c r="AN36" i="38"/>
  <c r="AN49" i="38" s="1"/>
  <c r="AN39" i="38"/>
  <c r="AI36" i="38"/>
  <c r="O35" i="38"/>
  <c r="AS35" i="38" s="1"/>
  <c r="O39" i="38"/>
  <c r="L35" i="38"/>
  <c r="AR35" i="38" s="1"/>
  <c r="L39" i="38"/>
  <c r="T52" i="38"/>
  <c r="T53" i="38"/>
  <c r="T50" i="38"/>
  <c r="H49" i="38"/>
  <c r="G52" i="38"/>
  <c r="G51" i="38"/>
  <c r="G54" i="38"/>
  <c r="G50" i="38"/>
  <c r="S39" i="39"/>
  <c r="AM37" i="39"/>
  <c r="AM52" i="39"/>
  <c r="AM51" i="39"/>
  <c r="AM54" i="39"/>
  <c r="U37" i="39"/>
  <c r="U50" i="39"/>
  <c r="U52" i="39"/>
  <c r="U53" i="39"/>
  <c r="U51" i="39"/>
  <c r="AD36" i="38"/>
  <c r="AW35" i="37"/>
  <c r="AM35" i="38"/>
  <c r="AU35" i="38" s="1"/>
  <c r="AM39" i="38"/>
  <c r="R36" i="38"/>
  <c r="AT36" i="38" s="1"/>
  <c r="R39" i="38"/>
  <c r="AU35" i="39"/>
  <c r="I39" i="38"/>
  <c r="I36" i="38"/>
  <c r="I54" i="38" s="1"/>
  <c r="H39" i="38"/>
  <c r="G36" i="39"/>
  <c r="AI36" i="39"/>
  <c r="AI49" i="39" s="1"/>
  <c r="AN55" i="37"/>
  <c r="H52" i="37"/>
  <c r="H51" i="37"/>
  <c r="H50" i="37"/>
  <c r="H49" i="37"/>
  <c r="H53" i="37"/>
  <c r="H54" i="37"/>
  <c r="E39" i="39"/>
  <c r="AM50" i="39"/>
  <c r="O55" i="37"/>
  <c r="E36" i="38"/>
  <c r="E49" i="38" s="1"/>
  <c r="AD39" i="38"/>
  <c r="G50" i="37"/>
  <c r="G52" i="37"/>
  <c r="G51" i="37"/>
  <c r="G54" i="37"/>
  <c r="G53" i="37"/>
  <c r="G49" i="37"/>
  <c r="AR35" i="37"/>
  <c r="U52" i="37"/>
  <c r="U50" i="37"/>
  <c r="U53" i="37"/>
  <c r="U51" i="37"/>
  <c r="U54" i="37"/>
  <c r="P39" i="39"/>
  <c r="P36" i="39"/>
  <c r="N51" i="37"/>
  <c r="N50" i="37"/>
  <c r="N52" i="37"/>
  <c r="N54" i="37"/>
  <c r="N49" i="37"/>
  <c r="N53" i="37"/>
  <c r="K36" i="38"/>
  <c r="AC39" i="39"/>
  <c r="M51" i="38"/>
  <c r="M50" i="38"/>
  <c r="M49" i="38"/>
  <c r="M54" i="38"/>
  <c r="AO50" i="38"/>
  <c r="AO52" i="38"/>
  <c r="AO51" i="38"/>
  <c r="AI39" i="39"/>
  <c r="AJ36" i="38"/>
  <c r="AJ49" i="38" s="1"/>
  <c r="G39" i="38"/>
  <c r="Q36" i="39"/>
  <c r="J55" i="37"/>
  <c r="AM49" i="37"/>
  <c r="I37" i="39"/>
  <c r="I52" i="39"/>
  <c r="I51" i="39"/>
  <c r="I53" i="39"/>
  <c r="D39" i="39"/>
  <c r="D36" i="39"/>
  <c r="AC36" i="39"/>
  <c r="AC49" i="39" s="1"/>
  <c r="AW42" i="37"/>
  <c r="U42" i="37"/>
  <c r="AC42" i="37"/>
  <c r="M42" i="37"/>
  <c r="E42" i="37"/>
  <c r="AG42" i="37"/>
  <c r="I42" i="37"/>
  <c r="AO42" i="37"/>
  <c r="AM42" i="37"/>
  <c r="K42" i="37"/>
  <c r="AK42" i="37"/>
  <c r="O42" i="37"/>
  <c r="AE42" i="37"/>
  <c r="Q42" i="37"/>
  <c r="AI42" i="37"/>
  <c r="C42" i="37"/>
  <c r="S42" i="37"/>
  <c r="G42" i="37"/>
  <c r="T39" i="39"/>
  <c r="T36" i="39"/>
  <c r="AJ36" i="39"/>
  <c r="AJ49" i="39" s="1"/>
  <c r="AJ39" i="39"/>
  <c r="AN37" i="39"/>
  <c r="AN52" i="39"/>
  <c r="AN51" i="39"/>
  <c r="AN53" i="39"/>
  <c r="AJ39" i="38"/>
  <c r="Q39" i="39"/>
  <c r="D52" i="38"/>
  <c r="D50" i="38"/>
  <c r="V50" i="38"/>
  <c r="V52" i="38"/>
  <c r="V51" i="38"/>
  <c r="R36" i="39"/>
  <c r="R49" i="39" s="1"/>
  <c r="L36" i="39"/>
  <c r="L49" i="39" s="1"/>
  <c r="AT42" i="37"/>
  <c r="Q36" i="38"/>
  <c r="Q49" i="38" s="1"/>
  <c r="AN39" i="39"/>
  <c r="AO37" i="39"/>
  <c r="AO52" i="39"/>
  <c r="AO53" i="39"/>
  <c r="AO51" i="39"/>
  <c r="AO50" i="39"/>
  <c r="AG36" i="39"/>
  <c r="AG49" i="39" s="1"/>
  <c r="J52" i="38"/>
  <c r="J50" i="38"/>
  <c r="J51" i="38"/>
  <c r="AD36" i="39"/>
  <c r="V55" i="37"/>
  <c r="AU42" i="37"/>
  <c r="V39" i="38"/>
  <c r="F53" i="37"/>
  <c r="F51" i="37"/>
  <c r="F49" i="37"/>
  <c r="F54" i="37"/>
  <c r="F52" i="37"/>
  <c r="F50" i="37"/>
  <c r="E55" i="37"/>
  <c r="H20" i="40"/>
  <c r="AL55" i="37"/>
  <c r="L55" i="37"/>
  <c r="AJ55" i="37"/>
  <c r="AI53" i="37"/>
  <c r="AI51" i="37"/>
  <c r="AI49" i="37"/>
  <c r="AI50" i="37"/>
  <c r="AI52" i="37"/>
  <c r="AI54" i="37"/>
  <c r="AD55" i="37"/>
  <c r="AG52" i="37"/>
  <c r="AG53" i="37"/>
  <c r="AG51" i="37"/>
  <c r="AG49" i="37"/>
  <c r="AG50" i="37"/>
  <c r="AG54" i="37"/>
  <c r="AH55" i="37"/>
  <c r="AK55" i="37"/>
  <c r="AT53" i="37"/>
  <c r="AT51" i="37"/>
  <c r="AT49" i="37"/>
  <c r="AT54" i="37"/>
  <c r="AT52" i="37"/>
  <c r="AT50" i="37"/>
  <c r="Q54" i="37"/>
  <c r="Q52" i="37"/>
  <c r="Q53" i="37"/>
  <c r="Q51" i="37"/>
  <c r="Q49" i="37"/>
  <c r="Q50" i="37"/>
  <c r="R55" i="37"/>
  <c r="AE54" i="37"/>
  <c r="AE52" i="37"/>
  <c r="AE50" i="37"/>
  <c r="AE53" i="37"/>
  <c r="AE51" i="37"/>
  <c r="AE49" i="37"/>
  <c r="AV51" i="37"/>
  <c r="AV49" i="37"/>
  <c r="AV54" i="37"/>
  <c r="AV52" i="37"/>
  <c r="AV50" i="37"/>
  <c r="AV53" i="37"/>
  <c r="K53" i="37"/>
  <c r="K51" i="37"/>
  <c r="K49" i="37"/>
  <c r="K54" i="37"/>
  <c r="K52" i="37"/>
  <c r="K50" i="37"/>
  <c r="AR39" i="37"/>
  <c r="AR36" i="37"/>
  <c r="AQ36" i="37"/>
  <c r="X20" i="69" l="1"/>
  <c r="X33" i="69"/>
  <c r="X18" i="69"/>
  <c r="X17" i="69"/>
  <c r="X28" i="69"/>
  <c r="X27" i="69"/>
  <c r="X7" i="69"/>
  <c r="X16" i="69"/>
  <c r="X9" i="69"/>
  <c r="X23" i="69"/>
  <c r="X24" i="69"/>
  <c r="X8" i="69"/>
  <c r="X22" i="69"/>
  <c r="X25" i="69"/>
  <c r="X14" i="69"/>
  <c r="X26" i="69"/>
  <c r="X15" i="69"/>
  <c r="X13" i="69"/>
  <c r="X31" i="69"/>
  <c r="X10" i="69"/>
  <c r="X11" i="69"/>
  <c r="X6" i="69"/>
  <c r="X21" i="69"/>
  <c r="X30" i="70"/>
  <c r="O32" i="70"/>
  <c r="O20" i="70"/>
  <c r="O33" i="70" s="1"/>
  <c r="T30" i="70"/>
  <c r="AJ32" i="69"/>
  <c r="AJ20" i="69"/>
  <c r="Y32" i="69"/>
  <c r="P30" i="70"/>
  <c r="Y30" i="70"/>
  <c r="Y22" i="69"/>
  <c r="Y26" i="69"/>
  <c r="Y9" i="69"/>
  <c r="Y17" i="69"/>
  <c r="Y33" i="69"/>
  <c r="J30" i="70"/>
  <c r="J32" i="70"/>
  <c r="S20" i="69"/>
  <c r="S33" i="69"/>
  <c r="S18" i="69"/>
  <c r="S17" i="69"/>
  <c r="S28" i="69"/>
  <c r="S8" i="69"/>
  <c r="S24" i="69"/>
  <c r="S22" i="69"/>
  <c r="S23" i="69"/>
  <c r="S13" i="69"/>
  <c r="S14" i="69"/>
  <c r="S15" i="69"/>
  <c r="S7" i="69"/>
  <c r="S27" i="69"/>
  <c r="S16" i="69"/>
  <c r="S26" i="69"/>
  <c r="S9" i="69"/>
  <c r="S31" i="69"/>
  <c r="S11" i="69"/>
  <c r="S10" i="69"/>
  <c r="S25" i="69"/>
  <c r="S21" i="69"/>
  <c r="S6" i="69"/>
  <c r="I32" i="70"/>
  <c r="Z20" i="70"/>
  <c r="Z33" i="70" s="1"/>
  <c r="Z32" i="70"/>
  <c r="Y27" i="69"/>
  <c r="S30" i="70"/>
  <c r="S33" i="70"/>
  <c r="K31" i="70"/>
  <c r="Y10" i="69"/>
  <c r="Y23" i="69"/>
  <c r="Y8" i="69"/>
  <c r="Y18" i="69"/>
  <c r="Y20" i="69"/>
  <c r="BA33" i="69"/>
  <c r="P20" i="69"/>
  <c r="AT33" i="69"/>
  <c r="Z30" i="69" s="1"/>
  <c r="Z20" i="69"/>
  <c r="X31" i="70"/>
  <c r="I30" i="70"/>
  <c r="T32" i="70"/>
  <c r="T20" i="70"/>
  <c r="T33" i="70" s="1"/>
  <c r="J31" i="69"/>
  <c r="Y31" i="69"/>
  <c r="S32" i="69"/>
  <c r="T20" i="69"/>
  <c r="K30" i="70"/>
  <c r="P31" i="70"/>
  <c r="P32" i="70"/>
  <c r="P20" i="70"/>
  <c r="P33" i="70" s="1"/>
  <c r="Y6" i="69"/>
  <c r="Y16" i="69"/>
  <c r="Y24" i="69"/>
  <c r="Y7" i="69"/>
  <c r="Y28" i="69"/>
  <c r="P32" i="69"/>
  <c r="X32" i="69"/>
  <c r="Z32" i="69"/>
  <c r="J31" i="70"/>
  <c r="X33" i="70"/>
  <c r="K21" i="69"/>
  <c r="K28" i="69"/>
  <c r="K17" i="69"/>
  <c r="K18" i="69"/>
  <c r="K13" i="69"/>
  <c r="K25" i="69"/>
  <c r="K6" i="69"/>
  <c r="K14" i="69"/>
  <c r="K9" i="69"/>
  <c r="K11" i="69"/>
  <c r="K8" i="69"/>
  <c r="K22" i="69"/>
  <c r="K15" i="69"/>
  <c r="K26" i="69"/>
  <c r="K16" i="69"/>
  <c r="K27" i="69"/>
  <c r="K10" i="69"/>
  <c r="K23" i="69"/>
  <c r="K24" i="69"/>
  <c r="K7" i="69"/>
  <c r="X32" i="70"/>
  <c r="U28" i="70"/>
  <c r="U21" i="70"/>
  <c r="U17" i="70"/>
  <c r="U18" i="70"/>
  <c r="U11" i="70"/>
  <c r="U15" i="70"/>
  <c r="U10" i="70"/>
  <c r="U25" i="70"/>
  <c r="U7" i="70"/>
  <c r="U13" i="70"/>
  <c r="U6" i="70"/>
  <c r="U8" i="70"/>
  <c r="U23" i="70"/>
  <c r="U14" i="70"/>
  <c r="U24" i="70"/>
  <c r="U9" i="70"/>
  <c r="U22" i="70"/>
  <c r="U27" i="70"/>
  <c r="U26" i="70"/>
  <c r="U16" i="70"/>
  <c r="I33" i="70"/>
  <c r="Z30" i="70"/>
  <c r="O31" i="70"/>
  <c r="T31" i="70"/>
  <c r="J30" i="69"/>
  <c r="J20" i="69"/>
  <c r="J33" i="69" s="1"/>
  <c r="J32" i="69"/>
  <c r="Y15" i="69"/>
  <c r="T33" i="69"/>
  <c r="T21" i="69"/>
  <c r="T28" i="69"/>
  <c r="T17" i="69"/>
  <c r="T18" i="69"/>
  <c r="T25" i="69"/>
  <c r="T24" i="69"/>
  <c r="T26" i="69"/>
  <c r="T9" i="69"/>
  <c r="T6" i="69"/>
  <c r="T23" i="69"/>
  <c r="T16" i="69"/>
  <c r="T13" i="69"/>
  <c r="T27" i="69"/>
  <c r="T15" i="69"/>
  <c r="T7" i="69"/>
  <c r="T14" i="69"/>
  <c r="T8" i="69"/>
  <c r="T10" i="69"/>
  <c r="T11" i="69"/>
  <c r="S30" i="69"/>
  <c r="K32" i="70"/>
  <c r="K20" i="70"/>
  <c r="K33" i="70" s="1"/>
  <c r="Y31" i="70"/>
  <c r="Y20" i="70"/>
  <c r="Y33" i="70" s="1"/>
  <c r="Y32" i="70"/>
  <c r="Y14" i="69"/>
  <c r="Y25" i="69"/>
  <c r="Y13" i="69"/>
  <c r="Y11" i="69"/>
  <c r="Y21" i="69"/>
  <c r="T30" i="69"/>
  <c r="J20" i="70"/>
  <c r="J33" i="70" s="1"/>
  <c r="X30" i="69"/>
  <c r="X7" i="59"/>
  <c r="X23" i="59"/>
  <c r="X24" i="59"/>
  <c r="X8" i="59"/>
  <c r="X30" i="59"/>
  <c r="X26" i="59"/>
  <c r="X9" i="59"/>
  <c r="X10" i="59"/>
  <c r="X25" i="59"/>
  <c r="X33" i="59"/>
  <c r="X32" i="59"/>
  <c r="X31" i="59"/>
  <c r="X21" i="59"/>
  <c r="X13" i="59"/>
  <c r="X15" i="59"/>
  <c r="X17" i="59"/>
  <c r="X20" i="59"/>
  <c r="X14" i="59"/>
  <c r="X22" i="59"/>
  <c r="X16" i="59"/>
  <c r="X27" i="59"/>
  <c r="X18" i="59"/>
  <c r="I11" i="40"/>
  <c r="I8" i="40"/>
  <c r="I25" i="40"/>
  <c r="I18" i="40"/>
  <c r="H33" i="40"/>
  <c r="I27" i="40"/>
  <c r="I21" i="40"/>
  <c r="I10" i="40"/>
  <c r="I28" i="40"/>
  <c r="I23" i="40"/>
  <c r="I14" i="40"/>
  <c r="I15" i="40"/>
  <c r="I6" i="40"/>
  <c r="I17" i="40"/>
  <c r="I24" i="40"/>
  <c r="I9" i="40"/>
  <c r="I22" i="40"/>
  <c r="I13" i="40"/>
  <c r="I7" i="40"/>
  <c r="AB45" i="37"/>
  <c r="AF45" i="37"/>
  <c r="X42" i="39"/>
  <c r="AB42" i="39"/>
  <c r="AE42" i="39"/>
  <c r="W42" i="39"/>
  <c r="AF42" i="39"/>
  <c r="AX37" i="38"/>
  <c r="W43" i="37"/>
  <c r="AA43" i="37"/>
  <c r="X45" i="37"/>
  <c r="AF43" i="37"/>
  <c r="AU39" i="39"/>
  <c r="AS36" i="39"/>
  <c r="AS49" i="39" s="1"/>
  <c r="AW35" i="39"/>
  <c r="AU39" i="38"/>
  <c r="AW7" i="39"/>
  <c r="AU36" i="38"/>
  <c r="AU49" i="38" s="1"/>
  <c r="AU36" i="39"/>
  <c r="AW35" i="38"/>
  <c r="AE43" i="38" s="1"/>
  <c r="AW32" i="39"/>
  <c r="AQ39" i="39"/>
  <c r="AQ36" i="39"/>
  <c r="AQ54" i="39" s="1"/>
  <c r="AS39" i="39"/>
  <c r="AW37" i="38"/>
  <c r="AE45" i="38" s="1"/>
  <c r="E21" i="40" s="1"/>
  <c r="AW32" i="38"/>
  <c r="AW7" i="38"/>
  <c r="AV39" i="39"/>
  <c r="AX35" i="38"/>
  <c r="AF43" i="38" s="1"/>
  <c r="AX7" i="38"/>
  <c r="AR39" i="39"/>
  <c r="AT36" i="39"/>
  <c r="AX32" i="39"/>
  <c r="AX7" i="39"/>
  <c r="AD49" i="39"/>
  <c r="AV36" i="39"/>
  <c r="AV39" i="38"/>
  <c r="AX32" i="38"/>
  <c r="AT39" i="39"/>
  <c r="AD49" i="38"/>
  <c r="AV36" i="38"/>
  <c r="AV51" i="38" s="1"/>
  <c r="AX35" i="39"/>
  <c r="AR36" i="39"/>
  <c r="AR49" i="39" s="1"/>
  <c r="AS42" i="39"/>
  <c r="AS39" i="38"/>
  <c r="AS36" i="38"/>
  <c r="AS54" i="38" s="1"/>
  <c r="AT39" i="38"/>
  <c r="AB42" i="38"/>
  <c r="AQ39" i="38"/>
  <c r="K16" i="59"/>
  <c r="K27" i="59"/>
  <c r="K18" i="59"/>
  <c r="K6" i="59"/>
  <c r="K23" i="59"/>
  <c r="K21" i="59"/>
  <c r="K15" i="59"/>
  <c r="K26" i="59"/>
  <c r="K14" i="59"/>
  <c r="K17" i="59"/>
  <c r="K10" i="59"/>
  <c r="K7" i="59"/>
  <c r="K8" i="59"/>
  <c r="K22" i="59"/>
  <c r="K11" i="59"/>
  <c r="K25" i="59"/>
  <c r="K13" i="59"/>
  <c r="K9" i="59"/>
  <c r="K28" i="59"/>
  <c r="T27" i="59"/>
  <c r="AT42" i="38"/>
  <c r="T8" i="59"/>
  <c r="Z7" i="59"/>
  <c r="Z16" i="59"/>
  <c r="T31" i="59"/>
  <c r="Y32" i="59"/>
  <c r="Z25" i="59"/>
  <c r="AR42" i="38"/>
  <c r="Y30" i="59"/>
  <c r="T32" i="59"/>
  <c r="Y7" i="59"/>
  <c r="BD33" i="59"/>
  <c r="P31" i="59" s="1"/>
  <c r="T31" i="54"/>
  <c r="Y31" i="54"/>
  <c r="Z31" i="54"/>
  <c r="K31" i="54"/>
  <c r="Z42" i="38"/>
  <c r="X42" i="38"/>
  <c r="T20" i="59"/>
  <c r="J20" i="59"/>
  <c r="J33" i="59" s="1"/>
  <c r="J32" i="59"/>
  <c r="Z30" i="59"/>
  <c r="Z31" i="59"/>
  <c r="O31" i="54"/>
  <c r="AU42" i="38"/>
  <c r="Y42" i="38"/>
  <c r="W42" i="38"/>
  <c r="T30" i="59"/>
  <c r="T33" i="59"/>
  <c r="T17" i="59"/>
  <c r="T18" i="59"/>
  <c r="T28" i="59"/>
  <c r="T23" i="59"/>
  <c r="T22" i="59"/>
  <c r="T25" i="59"/>
  <c r="T13" i="59"/>
  <c r="T15" i="59"/>
  <c r="T26" i="59"/>
  <c r="T6" i="59"/>
  <c r="T14" i="59"/>
  <c r="T10" i="59"/>
  <c r="T9" i="59"/>
  <c r="T16" i="59"/>
  <c r="T21" i="59"/>
  <c r="T11" i="59"/>
  <c r="T24" i="59"/>
  <c r="Z32" i="59"/>
  <c r="Z33" i="59"/>
  <c r="Z17" i="59"/>
  <c r="Z18" i="59"/>
  <c r="Z28" i="59"/>
  <c r="Z13" i="59"/>
  <c r="Z23" i="59"/>
  <c r="Z15" i="59"/>
  <c r="Z11" i="59"/>
  <c r="Z21" i="59"/>
  <c r="Z27" i="59"/>
  <c r="Z6" i="59"/>
  <c r="Z9" i="59"/>
  <c r="Z8" i="59"/>
  <c r="Z10" i="59"/>
  <c r="Z22" i="59"/>
  <c r="Z26" i="59"/>
  <c r="Z14" i="59"/>
  <c r="Y33" i="59"/>
  <c r="Y18" i="59"/>
  <c r="Y17" i="59"/>
  <c r="Y28" i="59"/>
  <c r="Y10" i="59"/>
  <c r="Y9" i="59"/>
  <c r="Y26" i="59"/>
  <c r="Y14" i="59"/>
  <c r="Y22" i="59"/>
  <c r="Y11" i="59"/>
  <c r="Y25" i="59"/>
  <c r="Y24" i="59"/>
  <c r="Y27" i="59"/>
  <c r="Y16" i="59"/>
  <c r="Y13" i="59"/>
  <c r="Y15" i="59"/>
  <c r="Y8" i="59"/>
  <c r="Y23" i="59"/>
  <c r="C33" i="59"/>
  <c r="D20" i="59" s="1"/>
  <c r="AZ33" i="59"/>
  <c r="O30" i="59" s="1"/>
  <c r="Y20" i="59"/>
  <c r="J31" i="59"/>
  <c r="Z24" i="59"/>
  <c r="Y21" i="59"/>
  <c r="Y43" i="37"/>
  <c r="J31" i="54"/>
  <c r="P31" i="54"/>
  <c r="Z42" i="39"/>
  <c r="Y31" i="59"/>
  <c r="Z45" i="37"/>
  <c r="AV42" i="38"/>
  <c r="AQ42" i="39"/>
  <c r="Y42" i="39"/>
  <c r="AJ32" i="59"/>
  <c r="AJ20" i="59"/>
  <c r="T7" i="59"/>
  <c r="J30" i="59"/>
  <c r="Z20" i="59"/>
  <c r="Y6" i="59"/>
  <c r="X33" i="54"/>
  <c r="X31" i="54"/>
  <c r="D28" i="54"/>
  <c r="D18" i="54"/>
  <c r="AX42" i="39"/>
  <c r="AW42" i="39"/>
  <c r="AU42" i="39"/>
  <c r="AV42" i="39"/>
  <c r="AR42" i="39"/>
  <c r="AT42" i="39"/>
  <c r="AT52" i="38"/>
  <c r="AT50" i="38"/>
  <c r="AT51" i="38"/>
  <c r="AT54" i="38"/>
  <c r="AT53" i="38"/>
  <c r="AK50" i="38"/>
  <c r="AK52" i="38"/>
  <c r="AR36" i="38"/>
  <c r="AS42" i="38"/>
  <c r="O30" i="54"/>
  <c r="AQ42" i="38"/>
  <c r="AQ36" i="38"/>
  <c r="AQ49" i="38" s="1"/>
  <c r="AW42" i="38"/>
  <c r="AR39" i="38"/>
  <c r="AX42" i="38"/>
  <c r="AT49" i="38"/>
  <c r="X32" i="54"/>
  <c r="X30" i="54"/>
  <c r="Y32" i="54"/>
  <c r="J30" i="54"/>
  <c r="K30" i="54"/>
  <c r="P30" i="54"/>
  <c r="Z30" i="54"/>
  <c r="P32" i="54"/>
  <c r="J32" i="54"/>
  <c r="U30" i="54"/>
  <c r="Z32" i="54"/>
  <c r="O32" i="54"/>
  <c r="K32" i="54"/>
  <c r="Y30" i="54"/>
  <c r="T32" i="54"/>
  <c r="U13" i="54"/>
  <c r="U31" i="54" s="1"/>
  <c r="U27" i="54"/>
  <c r="U25" i="54"/>
  <c r="T8" i="54"/>
  <c r="T30" i="54" s="1"/>
  <c r="AA42" i="38"/>
  <c r="D20" i="54"/>
  <c r="D17" i="54"/>
  <c r="T20" i="54"/>
  <c r="Z20" i="54"/>
  <c r="Z33" i="54" s="1"/>
  <c r="K20" i="54"/>
  <c r="K33" i="54" s="1"/>
  <c r="P20" i="54"/>
  <c r="P33" i="54" s="1"/>
  <c r="Y20" i="54"/>
  <c r="Y33" i="54" s="1"/>
  <c r="O20" i="54"/>
  <c r="O33" i="54" s="1"/>
  <c r="AS43" i="37"/>
  <c r="D16" i="54"/>
  <c r="D22" i="54"/>
  <c r="D10" i="54"/>
  <c r="D13" i="54"/>
  <c r="D9" i="54"/>
  <c r="D6" i="54"/>
  <c r="D24" i="54"/>
  <c r="D25" i="54"/>
  <c r="D23" i="54"/>
  <c r="D27" i="54"/>
  <c r="D14" i="54"/>
  <c r="D21" i="54"/>
  <c r="D8" i="54"/>
  <c r="D26" i="54"/>
  <c r="D11" i="54"/>
  <c r="D15" i="54"/>
  <c r="D7" i="54"/>
  <c r="AC55" i="37"/>
  <c r="AM55" i="38"/>
  <c r="AK53" i="38"/>
  <c r="M49" i="39"/>
  <c r="AK51" i="38"/>
  <c r="AK54" i="38"/>
  <c r="M53" i="39"/>
  <c r="O55" i="38"/>
  <c r="J55" i="39"/>
  <c r="P55" i="38"/>
  <c r="V55" i="39"/>
  <c r="C55" i="38"/>
  <c r="M52" i="39"/>
  <c r="M37" i="39"/>
  <c r="M51" i="39"/>
  <c r="M50" i="39"/>
  <c r="AP55" i="39"/>
  <c r="AU43" i="37"/>
  <c r="AO55" i="38"/>
  <c r="H55" i="38"/>
  <c r="T55" i="38"/>
  <c r="N55" i="37"/>
  <c r="V55" i="38"/>
  <c r="G55" i="38"/>
  <c r="D55" i="38"/>
  <c r="I55" i="39"/>
  <c r="U55" i="37"/>
  <c r="AM55" i="39"/>
  <c r="S55" i="38"/>
  <c r="H55" i="37"/>
  <c r="J55" i="38"/>
  <c r="AO55" i="39"/>
  <c r="AN55" i="39"/>
  <c r="S55" i="39"/>
  <c r="N55" i="38"/>
  <c r="AG42" i="38"/>
  <c r="AK42" i="38"/>
  <c r="AM42" i="38"/>
  <c r="O42" i="38"/>
  <c r="AO42" i="38"/>
  <c r="G42" i="38"/>
  <c r="AI42" i="38"/>
  <c r="K42" i="38"/>
  <c r="Q42" i="38"/>
  <c r="E42" i="38"/>
  <c r="I42" i="38"/>
  <c r="AC42" i="38"/>
  <c r="M42" i="38"/>
  <c r="S42" i="38"/>
  <c r="U42" i="38"/>
  <c r="C42" i="38"/>
  <c r="D37" i="39"/>
  <c r="D52" i="39"/>
  <c r="D51" i="39"/>
  <c r="D50" i="39"/>
  <c r="D49" i="39"/>
  <c r="D53" i="39"/>
  <c r="D54" i="39"/>
  <c r="I52" i="38"/>
  <c r="I50" i="38"/>
  <c r="I53" i="38"/>
  <c r="I51" i="38"/>
  <c r="I49" i="38"/>
  <c r="AD52" i="38"/>
  <c r="AD50" i="38"/>
  <c r="AD51" i="38"/>
  <c r="AD54" i="38"/>
  <c r="AD53" i="38"/>
  <c r="AN50" i="38"/>
  <c r="AN52" i="38"/>
  <c r="AN53" i="38"/>
  <c r="AN54" i="38"/>
  <c r="AN51" i="38"/>
  <c r="AC37" i="39"/>
  <c r="AC51" i="39"/>
  <c r="AC52" i="39"/>
  <c r="AC50" i="39"/>
  <c r="AC53" i="39"/>
  <c r="AC54" i="39"/>
  <c r="Q37" i="39"/>
  <c r="Q51" i="39"/>
  <c r="Q52" i="39"/>
  <c r="Q50" i="39"/>
  <c r="Q53" i="39"/>
  <c r="Q54" i="39"/>
  <c r="G37" i="39"/>
  <c r="G52" i="39"/>
  <c r="G51" i="39"/>
  <c r="G53" i="39"/>
  <c r="G50" i="39"/>
  <c r="G54" i="39"/>
  <c r="G49" i="39"/>
  <c r="AL51" i="38"/>
  <c r="AL52" i="38"/>
  <c r="AL50" i="38"/>
  <c r="AL53" i="38"/>
  <c r="AL54" i="38"/>
  <c r="K37" i="39"/>
  <c r="K52" i="39"/>
  <c r="K53" i="39"/>
  <c r="K50" i="39"/>
  <c r="K51" i="39"/>
  <c r="K54" i="39"/>
  <c r="AL49" i="38"/>
  <c r="R37" i="39"/>
  <c r="R52" i="39"/>
  <c r="R50" i="39"/>
  <c r="R53" i="39"/>
  <c r="R54" i="39"/>
  <c r="R51" i="39"/>
  <c r="T37" i="39"/>
  <c r="T51" i="39"/>
  <c r="T53" i="39"/>
  <c r="T50" i="39"/>
  <c r="T54" i="39"/>
  <c r="T52" i="39"/>
  <c r="T49" i="39"/>
  <c r="AH52" i="38"/>
  <c r="AH53" i="38"/>
  <c r="AH50" i="38"/>
  <c r="AH51" i="38"/>
  <c r="AH54" i="38"/>
  <c r="AG37" i="39"/>
  <c r="AG52" i="39"/>
  <c r="AG53" i="39"/>
  <c r="AG51" i="39"/>
  <c r="AG54" i="39"/>
  <c r="AG50" i="39"/>
  <c r="P37" i="39"/>
  <c r="P52" i="39"/>
  <c r="P51" i="39"/>
  <c r="P50" i="39"/>
  <c r="P53" i="39"/>
  <c r="P49" i="39"/>
  <c r="P54" i="39"/>
  <c r="AX35" i="37"/>
  <c r="AB43" i="37" s="1"/>
  <c r="Q49" i="39"/>
  <c r="E37" i="39"/>
  <c r="E52" i="39"/>
  <c r="E51" i="39"/>
  <c r="E53" i="39"/>
  <c r="E50" i="39"/>
  <c r="F52" i="38"/>
  <c r="F51" i="38"/>
  <c r="F50" i="38"/>
  <c r="F53" i="38"/>
  <c r="F54" i="38"/>
  <c r="AL37" i="39"/>
  <c r="AL51" i="39"/>
  <c r="AL52" i="39"/>
  <c r="AL53" i="39"/>
  <c r="AL54" i="39"/>
  <c r="AL50" i="39"/>
  <c r="E49" i="39"/>
  <c r="AP52" i="38"/>
  <c r="AP50" i="38"/>
  <c r="AP51" i="38"/>
  <c r="AP54" i="38"/>
  <c r="AP49" i="38"/>
  <c r="AP53" i="38"/>
  <c r="C37" i="39"/>
  <c r="C52" i="39"/>
  <c r="C54" i="39"/>
  <c r="C50" i="39"/>
  <c r="C53" i="39"/>
  <c r="C51" i="39"/>
  <c r="C49" i="39"/>
  <c r="P42" i="39"/>
  <c r="AJ42" i="39"/>
  <c r="J42" i="39"/>
  <c r="T42" i="39"/>
  <c r="H42" i="39"/>
  <c r="V42" i="39"/>
  <c r="AP42" i="39"/>
  <c r="AL42" i="39"/>
  <c r="R42" i="39"/>
  <c r="F42" i="39"/>
  <c r="L42" i="39"/>
  <c r="AN42" i="39"/>
  <c r="N42" i="39"/>
  <c r="AH42" i="39"/>
  <c r="D42" i="39"/>
  <c r="AD42" i="39"/>
  <c r="AD37" i="39"/>
  <c r="AD52" i="39"/>
  <c r="AD50" i="39"/>
  <c r="AD51" i="39"/>
  <c r="AD53" i="39"/>
  <c r="AD54" i="39"/>
  <c r="AJ37" i="39"/>
  <c r="AJ52" i="39"/>
  <c r="AJ50" i="39"/>
  <c r="AJ51" i="39"/>
  <c r="AJ54" i="39"/>
  <c r="AM55" i="37"/>
  <c r="AJ53" i="39"/>
  <c r="F37" i="39"/>
  <c r="F52" i="39"/>
  <c r="F51" i="39"/>
  <c r="F50" i="39"/>
  <c r="F53" i="39"/>
  <c r="F54" i="39"/>
  <c r="U52" i="38"/>
  <c r="U51" i="38"/>
  <c r="U50" i="38"/>
  <c r="U54" i="38"/>
  <c r="U49" i="38"/>
  <c r="U53" i="38"/>
  <c r="N37" i="39"/>
  <c r="N52" i="39"/>
  <c r="N51" i="39"/>
  <c r="N53" i="39"/>
  <c r="N50" i="39"/>
  <c r="N54" i="39"/>
  <c r="AI52" i="38"/>
  <c r="AI50" i="38"/>
  <c r="AI51" i="38"/>
  <c r="AI53" i="38"/>
  <c r="AI54" i="38"/>
  <c r="AG50" i="38"/>
  <c r="AG52" i="38"/>
  <c r="AG51" i="38"/>
  <c r="AG53" i="38"/>
  <c r="AG54" i="38"/>
  <c r="AK37" i="39"/>
  <c r="AK52" i="39"/>
  <c r="AK51" i="39"/>
  <c r="AK50" i="39"/>
  <c r="AK49" i="39"/>
  <c r="AK53" i="39"/>
  <c r="L37" i="39"/>
  <c r="L51" i="39"/>
  <c r="L52" i="39"/>
  <c r="L50" i="39"/>
  <c r="L53" i="39"/>
  <c r="L54" i="39"/>
  <c r="Q51" i="38"/>
  <c r="Q52" i="38"/>
  <c r="Q54" i="38"/>
  <c r="Q50" i="38"/>
  <c r="Q53" i="38"/>
  <c r="R42" i="38"/>
  <c r="V42" i="38"/>
  <c r="AP42" i="38"/>
  <c r="D42" i="38"/>
  <c r="AL42" i="38"/>
  <c r="F42" i="38"/>
  <c r="AJ42" i="38"/>
  <c r="AD42" i="38"/>
  <c r="H42" i="38"/>
  <c r="L42" i="38"/>
  <c r="P42" i="38"/>
  <c r="N42" i="38"/>
  <c r="AH42" i="38"/>
  <c r="T42" i="38"/>
  <c r="J42" i="38"/>
  <c r="AN42" i="38"/>
  <c r="G55" i="37"/>
  <c r="R51" i="38"/>
  <c r="R50" i="38"/>
  <c r="R52" i="38"/>
  <c r="R53" i="38"/>
  <c r="R54" i="38"/>
  <c r="AW43" i="37"/>
  <c r="K43" i="37"/>
  <c r="U43" i="37"/>
  <c r="AK43" i="37"/>
  <c r="AG43" i="37"/>
  <c r="M43" i="37"/>
  <c r="C43" i="37"/>
  <c r="AC43" i="37"/>
  <c r="E43" i="37"/>
  <c r="AM43" i="37"/>
  <c r="AE43" i="37"/>
  <c r="I43" i="37"/>
  <c r="AO43" i="37"/>
  <c r="AI43" i="37"/>
  <c r="O43" i="37"/>
  <c r="G43" i="37"/>
  <c r="S43" i="37"/>
  <c r="Q43" i="37"/>
  <c r="R49" i="38"/>
  <c r="U55" i="39"/>
  <c r="AC51" i="38"/>
  <c r="AC52" i="38"/>
  <c r="AC53" i="38"/>
  <c r="AC50" i="38"/>
  <c r="AC54" i="38"/>
  <c r="L51" i="38"/>
  <c r="L53" i="38"/>
  <c r="L52" i="38"/>
  <c r="L50" i="38"/>
  <c r="L54" i="38"/>
  <c r="AC49" i="38"/>
  <c r="AH37" i="39"/>
  <c r="AH52" i="39"/>
  <c r="AH50" i="39"/>
  <c r="AH51" i="39"/>
  <c r="AH54" i="39"/>
  <c r="AH53" i="39"/>
  <c r="AJ52" i="38"/>
  <c r="AJ50" i="38"/>
  <c r="AJ51" i="38"/>
  <c r="AJ53" i="38"/>
  <c r="AJ54" i="38"/>
  <c r="M55" i="38"/>
  <c r="K52" i="38"/>
  <c r="K54" i="38"/>
  <c r="K51" i="38"/>
  <c r="K50" i="38"/>
  <c r="K53" i="38"/>
  <c r="E52" i="38"/>
  <c r="E50" i="38"/>
  <c r="E54" i="38"/>
  <c r="E51" i="38"/>
  <c r="E53" i="38"/>
  <c r="AI37" i="39"/>
  <c r="AI50" i="39"/>
  <c r="AI52" i="39"/>
  <c r="AI53" i="39"/>
  <c r="AI51" i="39"/>
  <c r="AI54" i="39"/>
  <c r="K49" i="38"/>
  <c r="AQ43" i="37"/>
  <c r="O37" i="39"/>
  <c r="O52" i="39"/>
  <c r="O51" i="39"/>
  <c r="O50" i="39"/>
  <c r="O49" i="39"/>
  <c r="O54" i="39"/>
  <c r="O53" i="39"/>
  <c r="AI49" i="38"/>
  <c r="M55" i="37"/>
  <c r="K49" i="39"/>
  <c r="H37" i="39"/>
  <c r="H50" i="39"/>
  <c r="H52" i="39"/>
  <c r="H51" i="39"/>
  <c r="H53" i="39"/>
  <c r="H49" i="39"/>
  <c r="H54" i="39"/>
  <c r="F55" i="37"/>
  <c r="AT55" i="37"/>
  <c r="AI55" i="37"/>
  <c r="C20" i="40"/>
  <c r="L20" i="40" s="1"/>
  <c r="AG55" i="37"/>
  <c r="AV55" i="37"/>
  <c r="Q55" i="37"/>
  <c r="AE55" i="37"/>
  <c r="AU54" i="37"/>
  <c r="AU52" i="37"/>
  <c r="AU50" i="37"/>
  <c r="AU53" i="37"/>
  <c r="AU51" i="37"/>
  <c r="AU49" i="37"/>
  <c r="K55" i="37"/>
  <c r="AR49" i="37"/>
  <c r="AR54" i="37"/>
  <c r="AR52" i="37"/>
  <c r="AR50" i="37"/>
  <c r="AX36" i="37"/>
  <c r="AB44" i="37" s="1"/>
  <c r="AR53" i="37"/>
  <c r="AR51" i="37"/>
  <c r="AQ53" i="37"/>
  <c r="AQ51" i="37"/>
  <c r="AQ49" i="37"/>
  <c r="AQ54" i="37"/>
  <c r="AQ52" i="37"/>
  <c r="AQ50" i="37"/>
  <c r="AX39" i="37"/>
  <c r="AB47" i="37" s="1"/>
  <c r="K20" i="69" l="1"/>
  <c r="K33" i="69" s="1"/>
  <c r="E28" i="70"/>
  <c r="E28" i="69"/>
  <c r="E21" i="70"/>
  <c r="E21" i="69"/>
  <c r="E17" i="70"/>
  <c r="E17" i="69"/>
  <c r="E18" i="70"/>
  <c r="E18" i="69"/>
  <c r="E25" i="70"/>
  <c r="E10" i="70"/>
  <c r="E27" i="70"/>
  <c r="E7" i="70"/>
  <c r="E13" i="70"/>
  <c r="E24" i="70"/>
  <c r="E14" i="70"/>
  <c r="E26" i="70"/>
  <c r="E25" i="69"/>
  <c r="E10" i="69"/>
  <c r="E27" i="69"/>
  <c r="E7" i="69"/>
  <c r="E13" i="69"/>
  <c r="E24" i="69"/>
  <c r="E14" i="69"/>
  <c r="E26" i="69"/>
  <c r="E22" i="70"/>
  <c r="E6" i="70"/>
  <c r="E15" i="69"/>
  <c r="E11" i="70"/>
  <c r="E23" i="70"/>
  <c r="E8" i="70"/>
  <c r="E16" i="70"/>
  <c r="E9" i="70"/>
  <c r="E22" i="69"/>
  <c r="E6" i="69"/>
  <c r="E15" i="70"/>
  <c r="E11" i="69"/>
  <c r="E23" i="69"/>
  <c r="E8" i="69"/>
  <c r="E16" i="69"/>
  <c r="E9" i="69"/>
  <c r="U31" i="70"/>
  <c r="U32" i="70"/>
  <c r="K30" i="69"/>
  <c r="P15" i="69"/>
  <c r="P33" i="69"/>
  <c r="P17" i="69"/>
  <c r="P21" i="69"/>
  <c r="P28" i="69"/>
  <c r="P18" i="69"/>
  <c r="P8" i="69"/>
  <c r="P11" i="69"/>
  <c r="P6" i="69"/>
  <c r="P23" i="69"/>
  <c r="P13" i="69"/>
  <c r="P24" i="69"/>
  <c r="P14" i="69"/>
  <c r="P27" i="69"/>
  <c r="P9" i="69"/>
  <c r="P7" i="69"/>
  <c r="P16" i="69"/>
  <c r="P22" i="69"/>
  <c r="P10" i="69"/>
  <c r="P31" i="69"/>
  <c r="P30" i="69"/>
  <c r="P26" i="69"/>
  <c r="P25" i="69"/>
  <c r="U20" i="70"/>
  <c r="U33" i="70" s="1"/>
  <c r="U30" i="70"/>
  <c r="AJ33" i="69"/>
  <c r="U20" i="69" s="1"/>
  <c r="F28" i="70"/>
  <c r="F28" i="69"/>
  <c r="F17" i="69"/>
  <c r="F17" i="70"/>
  <c r="F21" i="69"/>
  <c r="F21" i="70"/>
  <c r="F18" i="70"/>
  <c r="F18" i="69"/>
  <c r="F23" i="69"/>
  <c r="F11" i="70"/>
  <c r="F9" i="70"/>
  <c r="F15" i="69"/>
  <c r="F26" i="70"/>
  <c r="F22" i="69"/>
  <c r="F7" i="70"/>
  <c r="F13" i="70"/>
  <c r="F23" i="70"/>
  <c r="F11" i="69"/>
  <c r="F9" i="69"/>
  <c r="F15" i="70"/>
  <c r="F26" i="69"/>
  <c r="F22" i="70"/>
  <c r="F7" i="69"/>
  <c r="F13" i="69"/>
  <c r="F27" i="70"/>
  <c r="F25" i="69"/>
  <c r="F14" i="70"/>
  <c r="F6" i="70"/>
  <c r="F24" i="69"/>
  <c r="F10" i="70"/>
  <c r="F16" i="69"/>
  <c r="F8" i="70"/>
  <c r="F27" i="69"/>
  <c r="F25" i="70"/>
  <c r="F14" i="69"/>
  <c r="F6" i="69"/>
  <c r="F24" i="70"/>
  <c r="F10" i="69"/>
  <c r="F16" i="70"/>
  <c r="F8" i="69"/>
  <c r="K31" i="69"/>
  <c r="K32" i="69"/>
  <c r="Z25" i="69"/>
  <c r="Z24" i="69"/>
  <c r="Z27" i="69"/>
  <c r="Z6" i="69"/>
  <c r="Z15" i="69"/>
  <c r="Z33" i="69"/>
  <c r="Z18" i="69"/>
  <c r="Z7" i="69"/>
  <c r="Z13" i="69"/>
  <c r="Z17" i="69"/>
  <c r="Z8" i="69"/>
  <c r="Z10" i="69"/>
  <c r="Z14" i="69"/>
  <c r="Z21" i="69"/>
  <c r="Z22" i="69"/>
  <c r="Z16" i="69"/>
  <c r="Z11" i="69"/>
  <c r="Z28" i="69"/>
  <c r="Z23" i="69"/>
  <c r="Z26" i="69"/>
  <c r="Z31" i="69"/>
  <c r="Z9" i="69"/>
  <c r="U32" i="69"/>
  <c r="AS37" i="39"/>
  <c r="AQ37" i="39"/>
  <c r="I20" i="40"/>
  <c r="AF45" i="38"/>
  <c r="J21" i="40" s="1"/>
  <c r="J33" i="40"/>
  <c r="X43" i="39"/>
  <c r="AB43" i="39"/>
  <c r="W43" i="39"/>
  <c r="AA43" i="39"/>
  <c r="AF43" i="39"/>
  <c r="AU43" i="39"/>
  <c r="AE43" i="39"/>
  <c r="AW45" i="38"/>
  <c r="X47" i="37"/>
  <c r="X43" i="37"/>
  <c r="X44" i="37"/>
  <c r="AX39" i="38"/>
  <c r="AF47" i="38" s="1"/>
  <c r="AX39" i="39"/>
  <c r="AB47" i="39" s="1"/>
  <c r="AW39" i="39"/>
  <c r="AA47" i="39" s="1"/>
  <c r="AU37" i="39"/>
  <c r="AW37" i="39" s="1"/>
  <c r="AA45" i="39" s="1"/>
  <c r="F28" i="40" s="1"/>
  <c r="AW36" i="39"/>
  <c r="AW39" i="38"/>
  <c r="AE47" i="38" s="1"/>
  <c r="AS52" i="38"/>
  <c r="AS50" i="38"/>
  <c r="AW36" i="38"/>
  <c r="AX36" i="39"/>
  <c r="AT37" i="39"/>
  <c r="AV37" i="39"/>
  <c r="AX36" i="38"/>
  <c r="AF44" i="38" s="1"/>
  <c r="AR37" i="39"/>
  <c r="AS43" i="39"/>
  <c r="AB45" i="38"/>
  <c r="J28" i="40" s="1"/>
  <c r="AU43" i="38"/>
  <c r="AT43" i="38"/>
  <c r="W45" i="38"/>
  <c r="E17" i="40" s="1"/>
  <c r="P32" i="59"/>
  <c r="AV52" i="38"/>
  <c r="K32" i="59"/>
  <c r="K20" i="59"/>
  <c r="K33" i="59" s="1"/>
  <c r="AV49" i="38"/>
  <c r="AV53" i="38"/>
  <c r="AV54" i="38"/>
  <c r="AV50" i="38"/>
  <c r="AU45" i="38"/>
  <c r="K30" i="59"/>
  <c r="K31" i="59"/>
  <c r="AS45" i="38"/>
  <c r="AQ43" i="39"/>
  <c r="O31" i="59"/>
  <c r="P20" i="59"/>
  <c r="AS51" i="38"/>
  <c r="AS53" i="38"/>
  <c r="AS49" i="38"/>
  <c r="Y45" i="38"/>
  <c r="E18" i="40" s="1"/>
  <c r="AQ45" i="38"/>
  <c r="T33" i="54"/>
  <c r="Z44" i="37"/>
  <c r="AJ33" i="59"/>
  <c r="U20" i="59" s="1"/>
  <c r="AT55" i="38"/>
  <c r="O20" i="59"/>
  <c r="Z47" i="37"/>
  <c r="Z43" i="37"/>
  <c r="AS43" i="38"/>
  <c r="O33" i="59"/>
  <c r="O17" i="59"/>
  <c r="O18" i="59"/>
  <c r="O28" i="59"/>
  <c r="O14" i="59"/>
  <c r="O25" i="59"/>
  <c r="O27" i="59"/>
  <c r="O6" i="59"/>
  <c r="O21" i="59"/>
  <c r="O11" i="59"/>
  <c r="O7" i="59"/>
  <c r="O22" i="59"/>
  <c r="O23" i="59"/>
  <c r="O9" i="59"/>
  <c r="O13" i="59"/>
  <c r="O10" i="59"/>
  <c r="O15" i="59"/>
  <c r="O24" i="59"/>
  <c r="O8" i="59"/>
  <c r="O16" i="59"/>
  <c r="O26" i="59"/>
  <c r="Z45" i="38"/>
  <c r="J18" i="40" s="1"/>
  <c r="X45" i="38"/>
  <c r="J17" i="40" s="1"/>
  <c r="AR43" i="38"/>
  <c r="X43" i="38"/>
  <c r="Z43" i="38"/>
  <c r="P25" i="59"/>
  <c r="P28" i="59"/>
  <c r="P9" i="59"/>
  <c r="P13" i="59"/>
  <c r="P21" i="59"/>
  <c r="P30" i="59"/>
  <c r="P15" i="59"/>
  <c r="P26" i="59"/>
  <c r="P16" i="59"/>
  <c r="P8" i="59"/>
  <c r="P33" i="59"/>
  <c r="P11" i="59"/>
  <c r="P22" i="59"/>
  <c r="P10" i="59"/>
  <c r="P7" i="59"/>
  <c r="P14" i="59"/>
  <c r="P18" i="59"/>
  <c r="P23" i="59"/>
  <c r="P24" i="59"/>
  <c r="P17" i="59"/>
  <c r="P6" i="59"/>
  <c r="P27" i="59"/>
  <c r="E18" i="59"/>
  <c r="E17" i="59"/>
  <c r="E18" i="54"/>
  <c r="E17" i="54"/>
  <c r="E28" i="59"/>
  <c r="E9" i="59"/>
  <c r="E16" i="59"/>
  <c r="E25" i="59"/>
  <c r="E27" i="59"/>
  <c r="E23" i="59"/>
  <c r="E26" i="59"/>
  <c r="E11" i="59"/>
  <c r="E22" i="59"/>
  <c r="E14" i="59"/>
  <c r="E7" i="59"/>
  <c r="E13" i="59"/>
  <c r="E8" i="59"/>
  <c r="E24" i="59"/>
  <c r="E15" i="59"/>
  <c r="E21" i="59"/>
  <c r="E6" i="59"/>
  <c r="E10" i="59"/>
  <c r="F17" i="59"/>
  <c r="F17" i="54"/>
  <c r="F18" i="59"/>
  <c r="F18" i="54"/>
  <c r="F28" i="59"/>
  <c r="F16" i="59"/>
  <c r="F24" i="59"/>
  <c r="F7" i="59"/>
  <c r="F14" i="59"/>
  <c r="F10" i="59"/>
  <c r="F15" i="59"/>
  <c r="F9" i="59"/>
  <c r="F11" i="59"/>
  <c r="F13" i="59"/>
  <c r="F22" i="59"/>
  <c r="F25" i="59"/>
  <c r="F8" i="59"/>
  <c r="F27" i="59"/>
  <c r="F26" i="59"/>
  <c r="F23" i="59"/>
  <c r="F6" i="59"/>
  <c r="F21" i="59"/>
  <c r="D7" i="59"/>
  <c r="D18" i="59"/>
  <c r="D17" i="59"/>
  <c r="D28" i="59"/>
  <c r="D16" i="59"/>
  <c r="D14" i="59"/>
  <c r="D13" i="59"/>
  <c r="D11" i="59"/>
  <c r="D8" i="59"/>
  <c r="D25" i="59"/>
  <c r="D9" i="59"/>
  <c r="D26" i="59"/>
  <c r="D22" i="59"/>
  <c r="D15" i="59"/>
  <c r="D24" i="59"/>
  <c r="D27" i="59"/>
  <c r="D21" i="59"/>
  <c r="D6" i="59"/>
  <c r="D10" i="59"/>
  <c r="D23" i="59"/>
  <c r="O32" i="59"/>
  <c r="W43" i="38"/>
  <c r="Y43" i="38"/>
  <c r="Z43" i="39"/>
  <c r="AW43" i="39"/>
  <c r="Y43" i="39"/>
  <c r="D31" i="54"/>
  <c r="D33" i="54"/>
  <c r="AQ49" i="39"/>
  <c r="AR43" i="39"/>
  <c r="AV43" i="39"/>
  <c r="AU52" i="39"/>
  <c r="AU51" i="39"/>
  <c r="AU53" i="39"/>
  <c r="AU54" i="39"/>
  <c r="AU50" i="39"/>
  <c r="AU49" i="39"/>
  <c r="F28" i="54"/>
  <c r="AV52" i="39"/>
  <c r="AV51" i="39"/>
  <c r="AV50" i="39"/>
  <c r="AV53" i="39"/>
  <c r="AV49" i="39"/>
  <c r="AV54" i="39"/>
  <c r="AT51" i="39"/>
  <c r="AT52" i="39"/>
  <c r="AT50" i="39"/>
  <c r="AT54" i="39"/>
  <c r="AT53" i="39"/>
  <c r="U32" i="54"/>
  <c r="AS51" i="39"/>
  <c r="AS52" i="39"/>
  <c r="AS50" i="39"/>
  <c r="AS53" i="39"/>
  <c r="AS54" i="39"/>
  <c r="AQ52" i="39"/>
  <c r="AQ51" i="39"/>
  <c r="AQ50" i="39"/>
  <c r="AQ53" i="39"/>
  <c r="AR52" i="39"/>
  <c r="AR50" i="39"/>
  <c r="AR51" i="39"/>
  <c r="AR54" i="39"/>
  <c r="AR53" i="39"/>
  <c r="AX43" i="39"/>
  <c r="AT43" i="39"/>
  <c r="AT49" i="39"/>
  <c r="AR52" i="38"/>
  <c r="AR50" i="38"/>
  <c r="AR51" i="38"/>
  <c r="AR53" i="38"/>
  <c r="AR54" i="38"/>
  <c r="AB43" i="38"/>
  <c r="AU52" i="38"/>
  <c r="AU51" i="38"/>
  <c r="AU50" i="38"/>
  <c r="AU53" i="38"/>
  <c r="AU54" i="38"/>
  <c r="AW43" i="38"/>
  <c r="AQ43" i="38"/>
  <c r="AX45" i="38"/>
  <c r="AT45" i="38"/>
  <c r="AV43" i="38"/>
  <c r="AR45" i="38"/>
  <c r="AV45" i="38"/>
  <c r="E28" i="54"/>
  <c r="AQ52" i="38"/>
  <c r="AQ50" i="38"/>
  <c r="AQ51" i="38"/>
  <c r="AQ54" i="38"/>
  <c r="AQ53" i="38"/>
  <c r="AX43" i="38"/>
  <c r="AR49" i="38"/>
  <c r="U20" i="54"/>
  <c r="U33" i="54" s="1"/>
  <c r="D30" i="54"/>
  <c r="D32" i="54"/>
  <c r="AA43" i="38"/>
  <c r="AA45" i="38"/>
  <c r="E28" i="40" s="1"/>
  <c r="F14" i="54"/>
  <c r="F26" i="54"/>
  <c r="F15" i="54"/>
  <c r="F7" i="54"/>
  <c r="F24" i="54"/>
  <c r="F25" i="54"/>
  <c r="F6" i="54"/>
  <c r="F27" i="54"/>
  <c r="F11" i="54"/>
  <c r="F10" i="54"/>
  <c r="F16" i="54"/>
  <c r="F9" i="54"/>
  <c r="F13" i="54"/>
  <c r="F22" i="54"/>
  <c r="F8" i="54"/>
  <c r="F21" i="54"/>
  <c r="F23" i="54"/>
  <c r="E6" i="54"/>
  <c r="E11" i="54"/>
  <c r="E7" i="54"/>
  <c r="E13" i="54"/>
  <c r="E9" i="54"/>
  <c r="E23" i="54"/>
  <c r="E14" i="54"/>
  <c r="E26" i="54"/>
  <c r="E22" i="54"/>
  <c r="E27" i="54"/>
  <c r="E8" i="54"/>
  <c r="E15" i="54"/>
  <c r="E10" i="54"/>
  <c r="E16" i="54"/>
  <c r="E24" i="54"/>
  <c r="E25" i="54"/>
  <c r="E21" i="54"/>
  <c r="AR43" i="37"/>
  <c r="AK55" i="38"/>
  <c r="M55" i="39"/>
  <c r="AL55" i="39"/>
  <c r="AD55" i="38"/>
  <c r="K55" i="39"/>
  <c r="N55" i="39"/>
  <c r="C55" i="39"/>
  <c r="F55" i="38"/>
  <c r="AN55" i="38"/>
  <c r="AJ55" i="38"/>
  <c r="AH55" i="38"/>
  <c r="L55" i="38"/>
  <c r="AG55" i="38"/>
  <c r="AG55" i="39"/>
  <c r="AI55" i="39"/>
  <c r="AH55" i="39"/>
  <c r="AD55" i="39"/>
  <c r="D55" i="39"/>
  <c r="AC55" i="39"/>
  <c r="E55" i="38"/>
  <c r="AJ55" i="39"/>
  <c r="Q55" i="38"/>
  <c r="L55" i="39"/>
  <c r="AK55" i="39"/>
  <c r="F55" i="39"/>
  <c r="R55" i="39"/>
  <c r="M43" i="39"/>
  <c r="AM43" i="39"/>
  <c r="AI43" i="39"/>
  <c r="AO43" i="39"/>
  <c r="I43" i="39"/>
  <c r="O43" i="39"/>
  <c r="U43" i="39"/>
  <c r="K43" i="39"/>
  <c r="AC43" i="39"/>
  <c r="E43" i="39"/>
  <c r="AK43" i="39"/>
  <c r="G43" i="39"/>
  <c r="C43" i="39"/>
  <c r="Q43" i="39"/>
  <c r="S43" i="39"/>
  <c r="AG43" i="39"/>
  <c r="R55" i="38"/>
  <c r="P55" i="39"/>
  <c r="AL43" i="38"/>
  <c r="R43" i="38"/>
  <c r="N43" i="38"/>
  <c r="AN43" i="38"/>
  <c r="D43" i="38"/>
  <c r="P43" i="38"/>
  <c r="J43" i="38"/>
  <c r="AH43" i="38"/>
  <c r="T43" i="38"/>
  <c r="V43" i="38"/>
  <c r="AP43" i="38"/>
  <c r="F43" i="38"/>
  <c r="H43" i="38"/>
  <c r="AD43" i="38"/>
  <c r="AJ43" i="38"/>
  <c r="O55" i="39"/>
  <c r="AL55" i="38"/>
  <c r="I55" i="38"/>
  <c r="H55" i="39"/>
  <c r="U55" i="38"/>
  <c r="Q55" i="39"/>
  <c r="G55" i="39"/>
  <c r="AD43" i="39"/>
  <c r="AP43" i="39"/>
  <c r="L43" i="39"/>
  <c r="V43" i="39"/>
  <c r="P43" i="39"/>
  <c r="T43" i="39"/>
  <c r="F43" i="39"/>
  <c r="AL43" i="39"/>
  <c r="J43" i="39"/>
  <c r="AH43" i="39"/>
  <c r="AN43" i="39"/>
  <c r="AJ43" i="39"/>
  <c r="H43" i="39"/>
  <c r="R43" i="39"/>
  <c r="N43" i="39"/>
  <c r="D43" i="39"/>
  <c r="AI55" i="38"/>
  <c r="E55" i="39"/>
  <c r="L43" i="38"/>
  <c r="T55" i="39"/>
  <c r="AM42" i="39"/>
  <c r="E42" i="39"/>
  <c r="K42" i="39"/>
  <c r="Q42" i="39"/>
  <c r="U42" i="39"/>
  <c r="AG42" i="39"/>
  <c r="S42" i="39"/>
  <c r="AO42" i="39"/>
  <c r="C42" i="39"/>
  <c r="AI42" i="39"/>
  <c r="G42" i="39"/>
  <c r="AK42" i="39"/>
  <c r="I42" i="39"/>
  <c r="M42" i="39"/>
  <c r="O42" i="39"/>
  <c r="AC42" i="39"/>
  <c r="K55" i="38"/>
  <c r="AC55" i="38"/>
  <c r="AP55" i="38"/>
  <c r="AX43" i="37"/>
  <c r="L43" i="37"/>
  <c r="R43" i="37"/>
  <c r="D43" i="37"/>
  <c r="AH43" i="37"/>
  <c r="AN43" i="37"/>
  <c r="N43" i="37"/>
  <c r="AJ43" i="37"/>
  <c r="AP43" i="37"/>
  <c r="J43" i="37"/>
  <c r="V43" i="37"/>
  <c r="AD43" i="37"/>
  <c r="F43" i="37"/>
  <c r="AL43" i="37"/>
  <c r="T43" i="37"/>
  <c r="P43" i="37"/>
  <c r="AT43" i="37"/>
  <c r="H43" i="37"/>
  <c r="AV43" i="37"/>
  <c r="AU55" i="37"/>
  <c r="D44" i="37"/>
  <c r="AP45" i="37"/>
  <c r="AX54" i="37"/>
  <c r="AX52" i="37"/>
  <c r="AX50" i="37"/>
  <c r="AL44" i="37"/>
  <c r="P44" i="37"/>
  <c r="AT44" i="37"/>
  <c r="AX44" i="37"/>
  <c r="V44" i="37"/>
  <c r="F44" i="37"/>
  <c r="AV44" i="37"/>
  <c r="AH44" i="37"/>
  <c r="L44" i="37"/>
  <c r="AN44" i="37"/>
  <c r="R44" i="37"/>
  <c r="AX53" i="37"/>
  <c r="AX51" i="37"/>
  <c r="AX49" i="37"/>
  <c r="AD44" i="37"/>
  <c r="H44" i="37"/>
  <c r="AJ44" i="37"/>
  <c r="N44" i="37"/>
  <c r="AP44" i="37"/>
  <c r="T44" i="37"/>
  <c r="J44" i="37"/>
  <c r="AR44" i="37"/>
  <c r="AQ55" i="37"/>
  <c r="AR55" i="37"/>
  <c r="AN47" i="37"/>
  <c r="R47" i="37"/>
  <c r="AV47" i="37"/>
  <c r="AH47" i="37"/>
  <c r="L47" i="37"/>
  <c r="AX47" i="37"/>
  <c r="V47" i="37"/>
  <c r="F47" i="37"/>
  <c r="AL47" i="37"/>
  <c r="P47" i="37"/>
  <c r="D47" i="37"/>
  <c r="AT47" i="37"/>
  <c r="J47" i="37"/>
  <c r="AD47" i="37"/>
  <c r="H47" i="37"/>
  <c r="AP47" i="37"/>
  <c r="T47" i="37"/>
  <c r="AJ47" i="37"/>
  <c r="N47" i="37"/>
  <c r="AR47" i="37"/>
  <c r="F20" i="69" l="1"/>
  <c r="F33" i="69" s="1"/>
  <c r="F32" i="69"/>
  <c r="E32" i="70"/>
  <c r="E20" i="70"/>
  <c r="E33" i="70" s="1"/>
  <c r="F30" i="69"/>
  <c r="F30" i="70"/>
  <c r="F31" i="69"/>
  <c r="F31" i="70"/>
  <c r="E30" i="69"/>
  <c r="E30" i="70"/>
  <c r="U30" i="69"/>
  <c r="U33" i="69"/>
  <c r="U21" i="69"/>
  <c r="U28" i="69"/>
  <c r="U17" i="69"/>
  <c r="U18" i="69"/>
  <c r="U25" i="69"/>
  <c r="U23" i="69"/>
  <c r="U13" i="69"/>
  <c r="U7" i="69"/>
  <c r="U27" i="69"/>
  <c r="U9" i="69"/>
  <c r="U15" i="69"/>
  <c r="U22" i="69"/>
  <c r="U8" i="69"/>
  <c r="U11" i="69"/>
  <c r="U6" i="69"/>
  <c r="U10" i="69"/>
  <c r="U26" i="69"/>
  <c r="U16" i="69"/>
  <c r="U14" i="69"/>
  <c r="U31" i="69"/>
  <c r="U24" i="69"/>
  <c r="E31" i="69"/>
  <c r="E31" i="70"/>
  <c r="F20" i="70"/>
  <c r="F33" i="70" s="1"/>
  <c r="F32" i="70"/>
  <c r="E20" i="69"/>
  <c r="E33" i="69" s="1"/>
  <c r="E32" i="69"/>
  <c r="AE44" i="38"/>
  <c r="E33" i="40"/>
  <c r="AA44" i="39"/>
  <c r="F33" i="40"/>
  <c r="X44" i="39"/>
  <c r="AB44" i="39"/>
  <c r="AE45" i="39"/>
  <c r="F21" i="40" s="1"/>
  <c r="W45" i="39"/>
  <c r="F17" i="40" s="1"/>
  <c r="AE47" i="39"/>
  <c r="W47" i="39"/>
  <c r="AF47" i="39"/>
  <c r="X47" i="39"/>
  <c r="AE44" i="39"/>
  <c r="W44" i="39"/>
  <c r="AS44" i="39"/>
  <c r="AF44" i="39"/>
  <c r="AX37" i="39"/>
  <c r="AW49" i="38"/>
  <c r="AR44" i="38"/>
  <c r="AS47" i="38"/>
  <c r="AS55" i="38"/>
  <c r="AV55" i="38"/>
  <c r="AX49" i="38"/>
  <c r="AU55" i="38"/>
  <c r="U32" i="59"/>
  <c r="F31" i="59"/>
  <c r="D33" i="59"/>
  <c r="Y44" i="39"/>
  <c r="E31" i="59"/>
  <c r="Z47" i="39"/>
  <c r="D30" i="59"/>
  <c r="U30" i="59"/>
  <c r="U33" i="59"/>
  <c r="U18" i="59"/>
  <c r="U17" i="59"/>
  <c r="U28" i="59"/>
  <c r="U13" i="59"/>
  <c r="U16" i="59"/>
  <c r="U27" i="59"/>
  <c r="U24" i="59"/>
  <c r="U22" i="59"/>
  <c r="U21" i="59"/>
  <c r="U23" i="59"/>
  <c r="U6" i="59"/>
  <c r="U10" i="59"/>
  <c r="U7" i="59"/>
  <c r="U14" i="59"/>
  <c r="U9" i="59"/>
  <c r="U26" i="59"/>
  <c r="U8" i="59"/>
  <c r="U11" i="59"/>
  <c r="U15" i="59"/>
  <c r="U31" i="59"/>
  <c r="U25" i="59"/>
  <c r="Z47" i="38"/>
  <c r="X47" i="38"/>
  <c r="Y47" i="39"/>
  <c r="AQ55" i="38"/>
  <c r="Y47" i="38"/>
  <c r="W47" i="38"/>
  <c r="Z44" i="39"/>
  <c r="D32" i="59"/>
  <c r="Z44" i="38"/>
  <c r="X44" i="38"/>
  <c r="F20" i="59"/>
  <c r="F33" i="59" s="1"/>
  <c r="F32" i="59"/>
  <c r="E30" i="59"/>
  <c r="E31" i="54"/>
  <c r="F31" i="54"/>
  <c r="AU47" i="38"/>
  <c r="D31" i="59"/>
  <c r="F30" i="59"/>
  <c r="E20" i="59"/>
  <c r="E33" i="59" s="1"/>
  <c r="E32" i="59"/>
  <c r="AR47" i="38"/>
  <c r="AQ44" i="38"/>
  <c r="Y44" i="38"/>
  <c r="W44" i="38"/>
  <c r="AT47" i="39"/>
  <c r="AX49" i="39"/>
  <c r="AQ44" i="39"/>
  <c r="AW47" i="39"/>
  <c r="AX47" i="39"/>
  <c r="AS55" i="39"/>
  <c r="AQ47" i="39"/>
  <c r="AT55" i="39"/>
  <c r="AR55" i="39"/>
  <c r="AS47" i="39"/>
  <c r="AU47" i="39"/>
  <c r="AV47" i="39"/>
  <c r="AQ55" i="39"/>
  <c r="AU44" i="39"/>
  <c r="AR44" i="39"/>
  <c r="AW49" i="39"/>
  <c r="AV55" i="39"/>
  <c r="AR47" i="39"/>
  <c r="AT44" i="39"/>
  <c r="AU55" i="39"/>
  <c r="AX44" i="39"/>
  <c r="AX52" i="39"/>
  <c r="AX51" i="39"/>
  <c r="AX50" i="39"/>
  <c r="AX54" i="39"/>
  <c r="AX53" i="39"/>
  <c r="AW54" i="39"/>
  <c r="AN47" i="39"/>
  <c r="AV44" i="39"/>
  <c r="AW44" i="39"/>
  <c r="AW52" i="39"/>
  <c r="AW50" i="39"/>
  <c r="AW51" i="39"/>
  <c r="AW53" i="39"/>
  <c r="AX47" i="38"/>
  <c r="AR55" i="38"/>
  <c r="AV47" i="38"/>
  <c r="AW44" i="38"/>
  <c r="AW50" i="38"/>
  <c r="AW52" i="38"/>
  <c r="AW51" i="38"/>
  <c r="AW53" i="38"/>
  <c r="AW54" i="38"/>
  <c r="AS44" i="38"/>
  <c r="E31" i="40"/>
  <c r="AT47" i="38"/>
  <c r="AW47" i="38"/>
  <c r="AQ47" i="38"/>
  <c r="AX44" i="38"/>
  <c r="AX52" i="38"/>
  <c r="AX51" i="38"/>
  <c r="AX50" i="38"/>
  <c r="AX53" i="38"/>
  <c r="AX54" i="38"/>
  <c r="AV44" i="38"/>
  <c r="AT44" i="38"/>
  <c r="AU44" i="38"/>
  <c r="F30" i="54"/>
  <c r="E32" i="54"/>
  <c r="E30" i="54"/>
  <c r="F32" i="54"/>
  <c r="AD47" i="38"/>
  <c r="AB47" i="38"/>
  <c r="AB44" i="38"/>
  <c r="AA44" i="38"/>
  <c r="AA47" i="38"/>
  <c r="F20" i="54"/>
  <c r="F33" i="54" s="1"/>
  <c r="E20" i="54"/>
  <c r="E33" i="54" s="1"/>
  <c r="E47" i="39"/>
  <c r="L47" i="39"/>
  <c r="AD47" i="39"/>
  <c r="N47" i="39"/>
  <c r="S47" i="38"/>
  <c r="U47" i="39"/>
  <c r="Q47" i="38"/>
  <c r="AP47" i="39"/>
  <c r="R47" i="39"/>
  <c r="K47" i="38"/>
  <c r="D47" i="39"/>
  <c r="E47" i="38"/>
  <c r="T47" i="39"/>
  <c r="O47" i="38"/>
  <c r="P47" i="39"/>
  <c r="J47" i="39"/>
  <c r="AH47" i="39"/>
  <c r="V47" i="39"/>
  <c r="AL47" i="39"/>
  <c r="AJ47" i="39"/>
  <c r="H47" i="39"/>
  <c r="F47" i="39"/>
  <c r="AC47" i="38"/>
  <c r="U47" i="38"/>
  <c r="AG47" i="38"/>
  <c r="AI47" i="38"/>
  <c r="AO47" i="38"/>
  <c r="AG47" i="39"/>
  <c r="I47" i="38"/>
  <c r="AK47" i="38"/>
  <c r="AJ47" i="38"/>
  <c r="P47" i="38"/>
  <c r="M47" i="38"/>
  <c r="C47" i="38"/>
  <c r="AM47" i="38"/>
  <c r="G47" i="38"/>
  <c r="J47" i="38"/>
  <c r="AK47" i="39"/>
  <c r="Q47" i="39"/>
  <c r="AC47" i="39"/>
  <c r="K47" i="39"/>
  <c r="C47" i="39"/>
  <c r="AI47" i="39"/>
  <c r="O47" i="39"/>
  <c r="AO47" i="39"/>
  <c r="AM47" i="39"/>
  <c r="D47" i="38"/>
  <c r="G47" i="39"/>
  <c r="I47" i="39"/>
  <c r="S47" i="39"/>
  <c r="M47" i="39"/>
  <c r="AN47" i="38"/>
  <c r="AL47" i="38"/>
  <c r="T47" i="38"/>
  <c r="V44" i="38"/>
  <c r="N47" i="38"/>
  <c r="AH47" i="38"/>
  <c r="AP47" i="38"/>
  <c r="L47" i="38"/>
  <c r="F47" i="38"/>
  <c r="V47" i="38"/>
  <c r="R47" i="38"/>
  <c r="H47" i="38"/>
  <c r="F44" i="38"/>
  <c r="AL44" i="38"/>
  <c r="AJ44" i="38"/>
  <c r="R44" i="38"/>
  <c r="T44" i="38"/>
  <c r="AD44" i="38"/>
  <c r="N44" i="38"/>
  <c r="F30" i="40"/>
  <c r="AN44" i="38"/>
  <c r="D44" i="38"/>
  <c r="L44" i="38"/>
  <c r="AH44" i="38"/>
  <c r="P44" i="38"/>
  <c r="AD45" i="38"/>
  <c r="J27" i="40" s="1"/>
  <c r="F45" i="38"/>
  <c r="J7" i="40" s="1"/>
  <c r="L45" i="38"/>
  <c r="J11" i="40" s="1"/>
  <c r="AH45" i="38"/>
  <c r="J23" i="40" s="1"/>
  <c r="J44" i="38"/>
  <c r="AP44" i="38"/>
  <c r="H44" i="38"/>
  <c r="AN45" i="38"/>
  <c r="J24" i="40" s="1"/>
  <c r="AL45" i="38"/>
  <c r="J22" i="40" s="1"/>
  <c r="J30" i="40"/>
  <c r="R45" i="38"/>
  <c r="J14" i="40" s="1"/>
  <c r="AP45" i="38"/>
  <c r="J26" i="40" s="1"/>
  <c r="M43" i="38"/>
  <c r="AC43" i="38"/>
  <c r="K43" i="38"/>
  <c r="Q43" i="38"/>
  <c r="I43" i="38"/>
  <c r="E43" i="38"/>
  <c r="C43" i="38"/>
  <c r="AI43" i="38"/>
  <c r="AG43" i="38"/>
  <c r="AK43" i="38"/>
  <c r="G43" i="38"/>
  <c r="AO43" i="38"/>
  <c r="S43" i="38"/>
  <c r="U43" i="38"/>
  <c r="AM43" i="38"/>
  <c r="O43" i="38"/>
  <c r="AJ45" i="38"/>
  <c r="J25" i="40" s="1"/>
  <c r="V44" i="39"/>
  <c r="J44" i="39"/>
  <c r="AN44" i="39"/>
  <c r="AP44" i="39"/>
  <c r="L44" i="39"/>
  <c r="R44" i="39"/>
  <c r="P44" i="39"/>
  <c r="T44" i="39"/>
  <c r="AJ44" i="39"/>
  <c r="AH44" i="39"/>
  <c r="H44" i="39"/>
  <c r="AL44" i="39"/>
  <c r="AD44" i="39"/>
  <c r="D44" i="39"/>
  <c r="N44" i="39"/>
  <c r="F44" i="39"/>
  <c r="F31" i="40"/>
  <c r="C44" i="38"/>
  <c r="O44" i="38"/>
  <c r="AM44" i="38"/>
  <c r="AO44" i="38"/>
  <c r="G44" i="38"/>
  <c r="E32" i="40"/>
  <c r="S44" i="38"/>
  <c r="AK44" i="38"/>
  <c r="M44" i="38"/>
  <c r="I44" i="38"/>
  <c r="Q44" i="38"/>
  <c r="E44" i="38"/>
  <c r="AI44" i="38"/>
  <c r="AC44" i="38"/>
  <c r="K44" i="38"/>
  <c r="AG44" i="38"/>
  <c r="U44" i="38"/>
  <c r="E30" i="40"/>
  <c r="I44" i="39"/>
  <c r="AO44" i="39"/>
  <c r="U44" i="39"/>
  <c r="S44" i="39"/>
  <c r="M44" i="39"/>
  <c r="AM44" i="39"/>
  <c r="E44" i="39"/>
  <c r="F32" i="40"/>
  <c r="O44" i="39"/>
  <c r="Q44" i="39"/>
  <c r="AC44" i="39"/>
  <c r="AG44" i="39"/>
  <c r="AI44" i="39"/>
  <c r="C44" i="39"/>
  <c r="G44" i="39"/>
  <c r="K44" i="39"/>
  <c r="AK44" i="39"/>
  <c r="J31" i="40"/>
  <c r="P45" i="38"/>
  <c r="J15" i="40" s="1"/>
  <c r="T45" i="38"/>
  <c r="J16" i="40" s="1"/>
  <c r="J32" i="40"/>
  <c r="N45" i="38"/>
  <c r="J6" i="40" s="1"/>
  <c r="J45" i="38"/>
  <c r="J10" i="40" s="1"/>
  <c r="H45" i="38"/>
  <c r="J9" i="40" s="1"/>
  <c r="D45" i="38"/>
  <c r="J8" i="40" s="1"/>
  <c r="V45" i="38"/>
  <c r="J13" i="40" s="1"/>
  <c r="J45" i="37"/>
  <c r="L45" i="37"/>
  <c r="R45" i="37"/>
  <c r="N45" i="37"/>
  <c r="F45" i="37"/>
  <c r="AN45" i="37"/>
  <c r="V45" i="37"/>
  <c r="H45" i="37"/>
  <c r="AT45" i="37"/>
  <c r="AX45" i="37"/>
  <c r="AD45" i="37"/>
  <c r="AH45" i="37"/>
  <c r="AJ45" i="37"/>
  <c r="AV45" i="37"/>
  <c r="T45" i="37"/>
  <c r="AL45" i="37"/>
  <c r="I32" i="40"/>
  <c r="H32" i="40" s="1"/>
  <c r="D45" i="37"/>
  <c r="P45" i="37"/>
  <c r="I31" i="40"/>
  <c r="H31" i="40" s="1"/>
  <c r="I30" i="40"/>
  <c r="H30" i="40" s="1"/>
  <c r="AR45" i="37"/>
  <c r="AX55" i="37"/>
  <c r="AB45" i="39" l="1"/>
  <c r="K28" i="40" s="1"/>
  <c r="K33" i="40"/>
  <c r="J20" i="40"/>
  <c r="AF45" i="39"/>
  <c r="K21" i="40" s="1"/>
  <c r="X45" i="39"/>
  <c r="K17" i="40" s="1"/>
  <c r="AS45" i="39"/>
  <c r="AW55" i="38"/>
  <c r="AX55" i="38"/>
  <c r="Y45" i="39"/>
  <c r="F18" i="40" s="1"/>
  <c r="Z45" i="39"/>
  <c r="K18" i="40" s="1"/>
  <c r="AU45" i="39"/>
  <c r="AX45" i="39"/>
  <c r="AX55" i="39"/>
  <c r="AW45" i="39"/>
  <c r="AQ45" i="39"/>
  <c r="AV45" i="39"/>
  <c r="AT45" i="39"/>
  <c r="AR45" i="39"/>
  <c r="AW55" i="39"/>
  <c r="AO45" i="39"/>
  <c r="F26" i="40" s="1"/>
  <c r="I45" i="39"/>
  <c r="F10" i="40" s="1"/>
  <c r="AM45" i="39"/>
  <c r="F24" i="40" s="1"/>
  <c r="U45" i="39"/>
  <c r="F13" i="40" s="1"/>
  <c r="S45" i="39"/>
  <c r="F16" i="40" s="1"/>
  <c r="E45" i="39"/>
  <c r="F7" i="40" s="1"/>
  <c r="AG45" i="39"/>
  <c r="F23" i="40" s="1"/>
  <c r="C45" i="39"/>
  <c r="F8" i="40" s="1"/>
  <c r="Q45" i="39"/>
  <c r="F14" i="40" s="1"/>
  <c r="G45" i="39"/>
  <c r="F9" i="40" s="1"/>
  <c r="AC45" i="39"/>
  <c r="F27" i="40" s="1"/>
  <c r="M45" i="39"/>
  <c r="F6" i="40" s="1"/>
  <c r="K45" i="39"/>
  <c r="F11" i="40" s="1"/>
  <c r="O45" i="39"/>
  <c r="F15" i="40" s="1"/>
  <c r="AI45" i="39"/>
  <c r="F25" i="40" s="1"/>
  <c r="AK45" i="39"/>
  <c r="F22" i="40" s="1"/>
  <c r="V45" i="39"/>
  <c r="K13" i="40" s="1"/>
  <c r="J45" i="39"/>
  <c r="K10" i="40" s="1"/>
  <c r="AN45" i="39"/>
  <c r="K24" i="40" s="1"/>
  <c r="AP45" i="39"/>
  <c r="K26" i="40" s="1"/>
  <c r="AJ45" i="39"/>
  <c r="K25" i="40" s="1"/>
  <c r="AL45" i="39"/>
  <c r="K22" i="40" s="1"/>
  <c r="N45" i="39"/>
  <c r="K6" i="40" s="1"/>
  <c r="AH45" i="39"/>
  <c r="K23" i="40" s="1"/>
  <c r="L45" i="39"/>
  <c r="K11" i="40" s="1"/>
  <c r="F45" i="39"/>
  <c r="K7" i="40" s="1"/>
  <c r="P45" i="39"/>
  <c r="K15" i="40" s="1"/>
  <c r="AD45" i="39"/>
  <c r="K27" i="40" s="1"/>
  <c r="T45" i="39"/>
  <c r="K16" i="40" s="1"/>
  <c r="R45" i="39"/>
  <c r="K14" i="40" s="1"/>
  <c r="D45" i="39"/>
  <c r="K8" i="40" s="1"/>
  <c r="H45" i="39"/>
  <c r="K9" i="40" s="1"/>
  <c r="AM45" i="38"/>
  <c r="E24" i="40" s="1"/>
  <c r="O45" i="38"/>
  <c r="E15" i="40" s="1"/>
  <c r="C45" i="38"/>
  <c r="E8" i="40" s="1"/>
  <c r="AK45" i="38"/>
  <c r="E22" i="40" s="1"/>
  <c r="S45" i="38"/>
  <c r="E16" i="40" s="1"/>
  <c r="AO45" i="38"/>
  <c r="E26" i="40" s="1"/>
  <c r="M45" i="38"/>
  <c r="E6" i="40" s="1"/>
  <c r="G45" i="38"/>
  <c r="E9" i="40" s="1"/>
  <c r="Q45" i="38"/>
  <c r="E14" i="40" s="1"/>
  <c r="AC45" i="38"/>
  <c r="E27" i="40" s="1"/>
  <c r="U45" i="38"/>
  <c r="E13" i="40" s="1"/>
  <c r="AG45" i="38"/>
  <c r="E23" i="40" s="1"/>
  <c r="K45" i="38"/>
  <c r="E11" i="40" s="1"/>
  <c r="AI45" i="38"/>
  <c r="E25" i="40" s="1"/>
  <c r="I45" i="38"/>
  <c r="E10" i="40" s="1"/>
  <c r="E45" i="38"/>
  <c r="E7" i="40" s="1"/>
  <c r="K31" i="40"/>
  <c r="K32" i="40"/>
  <c r="K30" i="40"/>
  <c r="K20" i="40" l="1"/>
  <c r="K34" i="40" s="1"/>
  <c r="F20" i="40"/>
  <c r="F34" i="40" s="1"/>
  <c r="E20" i="40"/>
  <c r="E34" i="40" s="1"/>
  <c r="J34" i="40"/>
  <c r="J20" i="54"/>
  <c r="J33" i="54" s="1"/>
  <c r="C173" i="18" l="1"/>
  <c r="C203" i="18" l="1"/>
  <c r="S37" i="37" s="1"/>
  <c r="AS37" i="37" s="1"/>
  <c r="C204" i="18"/>
  <c r="C202" i="18"/>
  <c r="S7" i="37"/>
  <c r="C16" i="69" l="1"/>
  <c r="C16" i="70"/>
  <c r="AS7" i="37"/>
  <c r="AW7" i="37" s="1"/>
  <c r="AW37" i="37"/>
  <c r="S36" i="37"/>
  <c r="C16" i="40" s="1"/>
  <c r="L16" i="40" s="1"/>
  <c r="S39" i="37"/>
  <c r="AS39" i="37" s="1"/>
  <c r="C31" i="70" l="1"/>
  <c r="C33" i="70"/>
  <c r="C31" i="69"/>
  <c r="C33" i="69"/>
  <c r="D16" i="69" s="1"/>
  <c r="W45" i="37"/>
  <c r="D17" i="40" s="1"/>
  <c r="AA45" i="37"/>
  <c r="D28" i="40" s="1"/>
  <c r="C34" i="40"/>
  <c r="AS36" i="37"/>
  <c r="Y45" i="37"/>
  <c r="D18" i="40" s="1"/>
  <c r="S50" i="37"/>
  <c r="S51" i="37"/>
  <c r="S52" i="37"/>
  <c r="S54" i="37"/>
  <c r="S53" i="37"/>
  <c r="S49" i="37"/>
  <c r="AW39" i="37"/>
  <c r="D17" i="70" l="1"/>
  <c r="D18" i="70"/>
  <c r="D28" i="70"/>
  <c r="D21" i="70"/>
  <c r="D7" i="70"/>
  <c r="D24" i="70"/>
  <c r="D15" i="70"/>
  <c r="D11" i="70"/>
  <c r="D27" i="70"/>
  <c r="D23" i="70"/>
  <c r="D8" i="70"/>
  <c r="D10" i="70"/>
  <c r="D14" i="70"/>
  <c r="D26" i="70"/>
  <c r="D13" i="70"/>
  <c r="D9" i="70"/>
  <c r="D6" i="70"/>
  <c r="D22" i="70"/>
  <c r="D25" i="70"/>
  <c r="D20" i="70"/>
  <c r="D20" i="69"/>
  <c r="D17" i="69"/>
  <c r="D18" i="69"/>
  <c r="D28" i="69"/>
  <c r="D21" i="69"/>
  <c r="D24" i="69"/>
  <c r="D10" i="69"/>
  <c r="D27" i="69"/>
  <c r="D13" i="69"/>
  <c r="D31" i="69" s="1"/>
  <c r="D6" i="69"/>
  <c r="D14" i="69"/>
  <c r="D26" i="69"/>
  <c r="D25" i="69"/>
  <c r="D23" i="69"/>
  <c r="D8" i="69"/>
  <c r="D11" i="69"/>
  <c r="D22" i="69"/>
  <c r="D9" i="69"/>
  <c r="D15" i="69"/>
  <c r="D7" i="69"/>
  <c r="D16" i="70"/>
  <c r="W47" i="37"/>
  <c r="AA47" i="37"/>
  <c r="AF47" i="37"/>
  <c r="Y47" i="37"/>
  <c r="I24" i="54"/>
  <c r="I18" i="54"/>
  <c r="I7" i="54"/>
  <c r="I26" i="54"/>
  <c r="I6" i="54"/>
  <c r="I27" i="54"/>
  <c r="I11" i="54"/>
  <c r="I15" i="54"/>
  <c r="I23" i="54"/>
  <c r="I8" i="54"/>
  <c r="I10" i="54"/>
  <c r="I16" i="54"/>
  <c r="I21" i="54"/>
  <c r="I17" i="54"/>
  <c r="I28" i="54"/>
  <c r="I22" i="54"/>
  <c r="I14" i="54"/>
  <c r="I20" i="54"/>
  <c r="I13" i="54"/>
  <c r="I25" i="54"/>
  <c r="I9" i="54"/>
  <c r="AS47" i="37"/>
  <c r="S55" i="37"/>
  <c r="AS54" i="37"/>
  <c r="AS52" i="37"/>
  <c r="AS50" i="37"/>
  <c r="AS53" i="37"/>
  <c r="AS51" i="37"/>
  <c r="AS49" i="37"/>
  <c r="AW36" i="37"/>
  <c r="D33" i="40" s="1"/>
  <c r="C33" i="40" s="1"/>
  <c r="AQ47" i="37"/>
  <c r="G47" i="37"/>
  <c r="I47" i="37"/>
  <c r="AO47" i="37"/>
  <c r="AM47" i="37"/>
  <c r="Q47" i="37"/>
  <c r="U47" i="37"/>
  <c r="M47" i="37"/>
  <c r="E47" i="37"/>
  <c r="AU47" i="37"/>
  <c r="AK47" i="37"/>
  <c r="O47" i="37"/>
  <c r="AG47" i="37"/>
  <c r="K47" i="37"/>
  <c r="AC47" i="37"/>
  <c r="C47" i="37"/>
  <c r="AE47" i="37"/>
  <c r="AI47" i="37"/>
  <c r="AW47" i="37"/>
  <c r="S47" i="37"/>
  <c r="D33" i="70" l="1"/>
  <c r="D32" i="70"/>
  <c r="D31" i="70"/>
  <c r="D30" i="69"/>
  <c r="D32" i="69"/>
  <c r="D33" i="69"/>
  <c r="D30" i="70"/>
  <c r="W44" i="37"/>
  <c r="AA44" i="37"/>
  <c r="AF44" i="37"/>
  <c r="I34" i="40" s="1"/>
  <c r="Y44" i="37"/>
  <c r="I31" i="54"/>
  <c r="I33" i="54"/>
  <c r="I32" i="54"/>
  <c r="I30" i="54"/>
  <c r="AS44" i="37"/>
  <c r="AQ44" i="37"/>
  <c r="AE44" i="37"/>
  <c r="AW53" i="37"/>
  <c r="I44" i="37"/>
  <c r="E44" i="37"/>
  <c r="AW51" i="37"/>
  <c r="C44" i="37"/>
  <c r="AW54" i="37"/>
  <c r="AU44" i="37"/>
  <c r="AW49" i="37"/>
  <c r="D31" i="40"/>
  <c r="C31" i="40" s="1"/>
  <c r="AW52" i="37"/>
  <c r="AG44" i="37"/>
  <c r="AC44" i="37"/>
  <c r="K44" i="37"/>
  <c r="D30" i="40"/>
  <c r="C30" i="40" s="1"/>
  <c r="AW50" i="37"/>
  <c r="G44" i="37"/>
  <c r="U45" i="37"/>
  <c r="D13" i="40" s="1"/>
  <c r="AK44" i="37"/>
  <c r="AM44" i="37"/>
  <c r="AO44" i="37"/>
  <c r="O44" i="37"/>
  <c r="Q44" i="37"/>
  <c r="AI44" i="37"/>
  <c r="D32" i="40"/>
  <c r="C32" i="40" s="1"/>
  <c r="AW44" i="37"/>
  <c r="S44" i="37"/>
  <c r="M44" i="37"/>
  <c r="U44" i="37"/>
  <c r="AS55" i="37"/>
  <c r="G45" i="37" l="1"/>
  <c r="D9" i="40" s="1"/>
  <c r="I45" i="37"/>
  <c r="D10" i="40" s="1"/>
  <c r="AC45" i="37"/>
  <c r="D27" i="40" s="1"/>
  <c r="AM45" i="37"/>
  <c r="D24" i="40" s="1"/>
  <c r="AO45" i="37"/>
  <c r="D26" i="40" s="1"/>
  <c r="AG45" i="37"/>
  <c r="D23" i="40" s="1"/>
  <c r="AI45" i="37"/>
  <c r="D25" i="40" s="1"/>
  <c r="E45" i="37"/>
  <c r="D7" i="40" s="1"/>
  <c r="C45" i="37"/>
  <c r="D8" i="40" s="1"/>
  <c r="AS45" i="37"/>
  <c r="AW55" i="37"/>
  <c r="AK45" i="37"/>
  <c r="D22" i="40" s="1"/>
  <c r="AE45" i="37"/>
  <c r="D21" i="40" s="1"/>
  <c r="AW45" i="37"/>
  <c r="AQ45" i="37"/>
  <c r="K45" i="37"/>
  <c r="D11" i="40" s="1"/>
  <c r="M45" i="37"/>
  <c r="D6" i="40" s="1"/>
  <c r="AU45" i="37"/>
  <c r="Q45" i="37"/>
  <c r="D14" i="40" s="1"/>
  <c r="O45" i="37"/>
  <c r="D15" i="40" s="1"/>
  <c r="S45" i="37"/>
  <c r="D16" i="40" s="1"/>
  <c r="AW4" i="37"/>
  <c r="AW3" i="37"/>
  <c r="AW5" i="37"/>
  <c r="D20" i="40" l="1"/>
  <c r="D34" i="40" s="1"/>
  <c r="C55" i="3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 User</author>
  </authors>
  <commentList>
    <comment ref="I2" authorId="0" shapeId="0" xr:uid="{00000000-0006-0000-0100-000001000000}">
      <text>
        <r>
          <rPr>
            <sz val="10"/>
            <color indexed="81"/>
            <rFont val="Tahoma"/>
            <family val="2"/>
          </rPr>
          <t>HI=high income
MI-U=upper middle income
MI-L=lower middle income
LI=low income
MI-L=lower middle income
MI-U=upper middle income (WB July 2017)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tc={26EC0E26-AE57-4CC0-822B-8FF7F34BEA99}</author>
    <author>tc={A4ABF9C0-7790-4AF9-98A0-0272C3DAA149}</author>
    <author>tc={6C84A082-80C9-49CA-A6B3-2C4869A07EEF}</author>
    <author>tc={725EED33-5761-4631-B779-569FA31C067B}</author>
    <author>tc={C00CADD0-64FD-4027-B3B7-909AF04C6386}</author>
    <author>tc={7B3A7966-9A23-4DD9-8656-AA77D1038B94}</author>
  </authors>
  <commentList>
    <comment ref="D33" authorId="0" shapeId="0" xr:uid="{26EC0E26-AE57-4CC0-822B-8FF7F34BEA9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that CAC was missing from this calculation</t>
      </text>
    </comment>
    <comment ref="E33" authorId="1" shapeId="0" xr:uid="{A4ABF9C0-7790-4AF9-98A0-0272C3DAA14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that CAC was missing from this calculation</t>
      </text>
    </comment>
    <comment ref="F33" authorId="2" shapeId="0" xr:uid="{6C84A082-80C9-49CA-A6B3-2C4869A07EE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that CAC was missing from this calculation</t>
      </text>
    </comment>
    <comment ref="I33" authorId="3" shapeId="0" xr:uid="{725EED33-5761-4631-B779-569FA31C067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that CAC was missing from this calculation</t>
      </text>
    </comment>
    <comment ref="J33" authorId="4" shapeId="0" xr:uid="{C00CADD0-64FD-4027-B3B7-909AF04C638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that CAC was missing from this calculation</t>
      </text>
    </comment>
    <comment ref="K33" authorId="5" shapeId="0" xr:uid="{7B3A7966-9A23-4DD9-8656-AA77D1038B9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that CAC was missing from this calculation</t>
      </text>
    </comment>
  </commentList>
</comments>
</file>

<file path=xl/sharedStrings.xml><?xml version="1.0" encoding="utf-8"?>
<sst xmlns="http://schemas.openxmlformats.org/spreadsheetml/2006/main" count="18613" uniqueCount="625">
  <si>
    <t>AFG</t>
  </si>
  <si>
    <t>AGO</t>
  </si>
  <si>
    <t>ALB</t>
  </si>
  <si>
    <t>ARG</t>
  </si>
  <si>
    <t>ARM</t>
  </si>
  <si>
    <t>AUS</t>
  </si>
  <si>
    <t>AUT</t>
  </si>
  <si>
    <t>AZE</t>
  </si>
  <si>
    <t>BDI</t>
  </si>
  <si>
    <t>BEN</t>
  </si>
  <si>
    <t>BFA</t>
  </si>
  <si>
    <t>BGD</t>
  </si>
  <si>
    <t>BGR</t>
  </si>
  <si>
    <t>BLR</t>
  </si>
  <si>
    <t>BLT</t>
  </si>
  <si>
    <t>BLX</t>
  </si>
  <si>
    <t>BLZ</t>
  </si>
  <si>
    <t>BOL</t>
  </si>
  <si>
    <t>BRA</t>
  </si>
  <si>
    <t>BTN</t>
  </si>
  <si>
    <t>BWA</t>
  </si>
  <si>
    <t>CAF</t>
  </si>
  <si>
    <t>CAN</t>
  </si>
  <si>
    <t>CHL</t>
  </si>
  <si>
    <t>CHM</t>
  </si>
  <si>
    <t>CHP</t>
  </si>
  <si>
    <t>CIV</t>
  </si>
  <si>
    <t>CMR</t>
  </si>
  <si>
    <t>COD</t>
  </si>
  <si>
    <t>COG</t>
  </si>
  <si>
    <t>COL</t>
  </si>
  <si>
    <t>CRB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</si>
  <si>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</si>
  <si>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</si>
  <si>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</si>
  <si>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</si>
  <si>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</si>
  <si>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</si>
  <si>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</si>
  <si>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</si>
  <si>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</si>
  <si>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</si>
  <si>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</si>
  <si>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</si>
  <si>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ETH</t>
  </si>
  <si>
    <t>FJI</t>
  </si>
  <si>
    <t>FNP</t>
  </si>
  <si>
    <t>FRP</t>
  </si>
  <si>
    <t>GAB</t>
  </si>
  <si>
    <t>GEO</t>
  </si>
  <si>
    <t>GHA</t>
  </si>
  <si>
    <t>GIN</t>
  </si>
  <si>
    <t>GMB</t>
  </si>
  <si>
    <t>GNB</t>
  </si>
  <si>
    <t>GNQ</t>
  </si>
  <si>
    <t>GRC</t>
  </si>
  <si>
    <t>GRL</t>
  </si>
  <si>
    <t>GSA</t>
  </si>
  <si>
    <t>GTM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</si>
  <si>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</si>
  <si>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</si>
  <si>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</si>
  <si>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</si>
  <si>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</si>
  <si>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</si>
  <si>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</si>
  <si>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</si>
  <si>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</si>
  <si>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</si>
  <si>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</si>
  <si>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ITP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</si>
  <si>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</si>
  <si>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</si>
  <si>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</si>
  <si>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</si>
  <si>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</si>
  <si>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</si>
  <si>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</si>
  <si>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</si>
  <si>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</si>
  <si>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</si>
  <si>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</si>
  <si>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LBY</t>
  </si>
  <si>
    <t>LKA</t>
  </si>
  <si>
    <t>LSO</t>
  </si>
  <si>
    <t>MDA</t>
  </si>
  <si>
    <t>MDG</t>
  </si>
  <si>
    <t>MEX</t>
  </si>
  <si>
    <t>MLI</t>
  </si>
  <si>
    <t>MNG</t>
  </si>
  <si>
    <t>MOR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</si>
  <si>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</si>
  <si>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</si>
  <si>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</si>
  <si>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</si>
  <si>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</si>
  <si>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</si>
  <si>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</si>
  <si>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</si>
  <si>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</si>
  <si>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</si>
  <si>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</si>
  <si>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</si>
  <si>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OPO</t>
  </si>
  <si>
    <t>OSA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</si>
  <si>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</si>
  <si>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</si>
  <si>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</si>
  <si>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</si>
  <si>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</si>
  <si>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</si>
  <si>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</si>
  <si>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</si>
  <si>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</si>
  <si>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</si>
  <si>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RAP</t>
  </si>
  <si>
    <t>ROU</t>
  </si>
  <si>
    <t>RUS</t>
  </si>
  <si>
    <t>RWA</t>
  </si>
  <si>
    <t>SAU</t>
  </si>
  <si>
    <t>SDN</t>
  </si>
  <si>
    <t>SEN</t>
  </si>
  <si>
    <t>SLB</t>
  </si>
  <si>
    <t>SLE</t>
  </si>
  <si>
    <t>SLV</t>
  </si>
  <si>
    <t>SOM</t>
  </si>
  <si>
    <t>SPP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</si>
  <si>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</si>
  <si>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</si>
  <si>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</si>
  <si>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</si>
  <si>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</si>
  <si>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</si>
  <si>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</si>
  <si>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</si>
  <si>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</si>
  <si>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</si>
  <si>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</si>
  <si>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</si>
  <si>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</si>
  <si>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</si>
  <si>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</si>
  <si>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UKP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</si>
  <si>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</si>
  <si>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</si>
  <si>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</si>
  <si>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</si>
  <si>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</si>
  <si>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</si>
  <si>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</si>
  <si>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</si>
  <si>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</si>
  <si>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</si>
  <si>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</si>
  <si>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Afghanistan</t>
  </si>
  <si>
    <t>Angola</t>
  </si>
  <si>
    <t>Albania</t>
  </si>
  <si>
    <t>Argentina</t>
  </si>
  <si>
    <t>Armenia</t>
  </si>
  <si>
    <t>Australia</t>
  </si>
  <si>
    <t>Austria</t>
  </si>
  <si>
    <t>Azerbaijan</t>
  </si>
  <si>
    <t>Burundi</t>
  </si>
  <si>
    <t>Benin</t>
  </si>
  <si>
    <t>Burkina Faso</t>
  </si>
  <si>
    <t>Bangladesh</t>
  </si>
  <si>
    <t>Bulgaria</t>
  </si>
  <si>
    <t>Belarus</t>
  </si>
  <si>
    <t>Baltic States</t>
  </si>
  <si>
    <t>Belgium-Luxembourg</t>
  </si>
  <si>
    <t>Belize</t>
  </si>
  <si>
    <t>Bolivia</t>
  </si>
  <si>
    <t>Brazil</t>
  </si>
  <si>
    <t>Bhutan</t>
  </si>
  <si>
    <t>Botswana</t>
  </si>
  <si>
    <t>Central African Rep.</t>
  </si>
  <si>
    <t>Canada</t>
  </si>
  <si>
    <t>Chile</t>
  </si>
  <si>
    <t>China</t>
  </si>
  <si>
    <t>Switzerland</t>
  </si>
  <si>
    <t>Ivory Coast</t>
  </si>
  <si>
    <t>Cameroon</t>
  </si>
  <si>
    <t>DRC</t>
  </si>
  <si>
    <t>Congo</t>
  </si>
  <si>
    <t>Colombia</t>
  </si>
  <si>
    <t>Other Caribbean</t>
  </si>
  <si>
    <t>Costa Rica</t>
  </si>
  <si>
    <t>Cuba</t>
  </si>
  <si>
    <t>Cyprus</t>
  </si>
  <si>
    <t>Czech Republic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</si>
  <si>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</si>
  <si>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</si>
  <si>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</si>
  <si>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</si>
  <si>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</si>
  <si>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</si>
  <si>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</si>
  <si>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</si>
  <si>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Ethiopia</t>
  </si>
  <si>
    <t>Fiji</t>
  </si>
  <si>
    <t>Finland</t>
  </si>
  <si>
    <t>France</t>
  </si>
  <si>
    <t>Gabon</t>
  </si>
  <si>
    <t>Georgia</t>
  </si>
  <si>
    <t>Ghana</t>
  </si>
  <si>
    <t>Guinea</t>
  </si>
  <si>
    <t>Gambia</t>
  </si>
  <si>
    <t>Guinea-Bissau</t>
  </si>
  <si>
    <t>Equatorial Guinea</t>
  </si>
  <si>
    <t>Greece</t>
  </si>
  <si>
    <t>Greenland</t>
  </si>
  <si>
    <t>Guyanas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</si>
  <si>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</si>
  <si>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</si>
  <si>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</si>
  <si>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</si>
  <si>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</si>
  <si>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</si>
  <si>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</si>
  <si>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</si>
  <si>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</si>
  <si>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</si>
  <si>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</si>
  <si>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</si>
  <si>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</si>
  <si>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</si>
  <si>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</si>
  <si>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</si>
  <si>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</si>
  <si>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</si>
  <si>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</si>
  <si>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</si>
  <si>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South Korea</t>
  </si>
  <si>
    <t>Laos</t>
  </si>
  <si>
    <t>Lebanon</t>
  </si>
  <si>
    <t>Liberia</t>
  </si>
  <si>
    <t>Libya</t>
  </si>
  <si>
    <t>Sri Lanka</t>
  </si>
  <si>
    <t>Lesotho</t>
  </si>
  <si>
    <t>Moldova</t>
  </si>
  <si>
    <t>Madagascar</t>
  </si>
  <si>
    <t>Mexico</t>
  </si>
  <si>
    <t>Mali</t>
  </si>
  <si>
    <t>Mongolia</t>
  </si>
  <si>
    <t>Morocco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</si>
  <si>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</si>
  <si>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</si>
  <si>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</si>
  <si>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</si>
  <si>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</si>
  <si>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</si>
  <si>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</si>
  <si>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</si>
  <si>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</si>
  <si>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</si>
  <si>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</si>
  <si>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</si>
  <si>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Other Pacific Ocean</t>
  </si>
  <si>
    <t>Other Southeast Asia</t>
  </si>
  <si>
    <t>Pakistan</t>
  </si>
  <si>
    <t>Panama</t>
  </si>
  <si>
    <t>Peru</t>
  </si>
  <si>
    <t>Philippines</t>
  </si>
  <si>
    <t>Papua New Guinea</t>
  </si>
  <si>
    <t>Poland</t>
  </si>
  <si>
    <t>North Korea</t>
  </si>
  <si>
    <t>Portugal</t>
  </si>
  <si>
    <t>Paraguay</t>
  </si>
  <si>
    <t>Palestine</t>
  </si>
  <si>
    <t>Rest of Arabia</t>
  </si>
  <si>
    <t>Romania</t>
  </si>
  <si>
    <t>Russia</t>
  </si>
  <si>
    <t>Rwanda</t>
  </si>
  <si>
    <t>Saudi Arabia</t>
  </si>
  <si>
    <t>Sudan</t>
  </si>
  <si>
    <t>Senegal</t>
  </si>
  <si>
    <t>Solomon Islands</t>
  </si>
  <si>
    <t>Sierra Leon</t>
  </si>
  <si>
    <t>El Salvador</t>
  </si>
  <si>
    <t>Somalia</t>
  </si>
  <si>
    <t>Spain</t>
  </si>
  <si>
    <t>Slovakia</t>
  </si>
  <si>
    <t>Slovenia</t>
  </si>
  <si>
    <t>Sweden</t>
  </si>
  <si>
    <t>Swaziland</t>
  </si>
  <si>
    <t>Syria</t>
  </si>
  <si>
    <t>Chad</t>
  </si>
  <si>
    <t>Togo</t>
  </si>
  <si>
    <t>Thailand</t>
  </si>
  <si>
    <t>Tajikistan</t>
  </si>
  <si>
    <t>Turkmenistan</t>
  </si>
  <si>
    <t>Timor L'Este</t>
  </si>
  <si>
    <t>Tunisia</t>
  </si>
  <si>
    <t>Turkey</t>
  </si>
  <si>
    <t>Tanzania</t>
  </si>
  <si>
    <t>Uganda</t>
  </si>
  <si>
    <t>UK</t>
  </si>
  <si>
    <t>Ukraine</t>
  </si>
  <si>
    <t>Uruguay</t>
  </si>
  <si>
    <t>Uzbekistan</t>
  </si>
  <si>
    <t>Venezuela</t>
  </si>
  <si>
    <t>Vietnam</t>
  </si>
  <si>
    <t>Vanuatu</t>
  </si>
  <si>
    <t>Yemen</t>
  </si>
  <si>
    <t>South Africa</t>
  </si>
  <si>
    <t>Zambia</t>
  </si>
  <si>
    <t>Zimbabwe</t>
  </si>
  <si>
    <t>Billion 2005 USD in PPP</t>
  </si>
  <si>
    <t>Region</t>
  </si>
  <si>
    <t>Order</t>
  </si>
  <si>
    <t>FAO N</t>
  </si>
  <si>
    <t>Sub-Region</t>
  </si>
  <si>
    <t>AFRICA, SUB-SAHARA</t>
  </si>
  <si>
    <t>SSA, Central</t>
  </si>
  <si>
    <t>MI-L</t>
  </si>
  <si>
    <t>LI</t>
  </si>
  <si>
    <t>SSA, Eastern</t>
  </si>
  <si>
    <t>HI</t>
  </si>
  <si>
    <t>SSA, Horn</t>
  </si>
  <si>
    <t>SSA, Sahel</t>
  </si>
  <si>
    <t>SSA, Southern</t>
  </si>
  <si>
    <t>SSA, Western</t>
  </si>
  <si>
    <t>AMERICA, LAC</t>
  </si>
  <si>
    <t>Caribbean</t>
  </si>
  <si>
    <t>Central America</t>
  </si>
  <si>
    <t>SA, Andean</t>
  </si>
  <si>
    <t>SA, NE</t>
  </si>
  <si>
    <t>SA, Southern Cone</t>
  </si>
  <si>
    <t>AMERICA, NORTH</t>
  </si>
  <si>
    <t>ASIA</t>
  </si>
  <si>
    <t>Asia, Developed</t>
  </si>
  <si>
    <t>NE Asia</t>
  </si>
  <si>
    <t>SE Asia</t>
  </si>
  <si>
    <t>MMR</t>
  </si>
  <si>
    <t>Myanmar</t>
  </si>
  <si>
    <t>Pacific</t>
  </si>
  <si>
    <t>South Asia</t>
  </si>
  <si>
    <t>EUROPE</t>
  </si>
  <si>
    <t>Europe, Northwest</t>
  </si>
  <si>
    <t>Europe, Southern</t>
  </si>
  <si>
    <t>Europe, Transition</t>
  </si>
  <si>
    <t>WANA</t>
  </si>
  <si>
    <t>North Africa</t>
  </si>
  <si>
    <t>West Asia</t>
  </si>
  <si>
    <t>OCEANIA</t>
  </si>
  <si>
    <t>Oceania</t>
  </si>
  <si>
    <t>USSR</t>
  </si>
  <si>
    <t>USSR, Baltic</t>
  </si>
  <si>
    <t>USSR, CAC</t>
  </si>
  <si>
    <t>USSR, East Europe</t>
  </si>
  <si>
    <t>USSR, former</t>
  </si>
  <si>
    <t>World</t>
  </si>
  <si>
    <t>AFRICA, SUB-SAHARA (except SA)</t>
  </si>
  <si>
    <t>EUROPE (except USSR)</t>
  </si>
  <si>
    <t>FSU &amp; Transition Countries</t>
  </si>
  <si>
    <t>ASIA LDC (except West Asia)</t>
  </si>
  <si>
    <t>oceania</t>
  </si>
  <si>
    <t xml:space="preserve">Industrialized Countries </t>
  </si>
  <si>
    <t>Sweet Potato</t>
  </si>
  <si>
    <t>Wheat</t>
  </si>
  <si>
    <t>Groundnut</t>
  </si>
  <si>
    <t>Maize</t>
  </si>
  <si>
    <t>Sorghum</t>
  </si>
  <si>
    <t>Millet</t>
  </si>
  <si>
    <t>Barley</t>
  </si>
  <si>
    <t>Rice</t>
  </si>
  <si>
    <t>Yams</t>
  </si>
  <si>
    <t>Potato</t>
  </si>
  <si>
    <t>Cassava</t>
  </si>
  <si>
    <t>Aggregate across all crops</t>
  </si>
  <si>
    <t>Cereal grains</t>
  </si>
  <si>
    <t>mi-u</t>
  </si>
  <si>
    <t>HC1.9</t>
  </si>
  <si>
    <t>YEAR-HC1.9</t>
  </si>
  <si>
    <t>GAP1.9</t>
  </si>
  <si>
    <t>YEAR-GAP1.9</t>
  </si>
  <si>
    <t>HC3.2</t>
  </si>
  <si>
    <t>YEAR-HC3.2</t>
  </si>
  <si>
    <t>GAP3.2</t>
  </si>
  <si>
    <t>YEAR-GAP3.2</t>
  </si>
  <si>
    <t>POP2015</t>
  </si>
  <si>
    <t>..</t>
  </si>
  <si>
    <t>TOTAL LDC</t>
  </si>
  <si>
    <t>SSA</t>
  </si>
  <si>
    <t>LAC</t>
  </si>
  <si>
    <t>Commodity</t>
  </si>
  <si>
    <t>Cereal Grains</t>
  </si>
  <si>
    <t>Sweet potato</t>
  </si>
  <si>
    <t>Groundnuts</t>
  </si>
  <si>
    <t>Notes:</t>
  </si>
  <si>
    <t>Pulses, total</t>
  </si>
  <si>
    <t>(%)</t>
  </si>
  <si>
    <t>Poverty Data (World Development Indicators, accessed 2/5/2018), for latest available year</t>
  </si>
  <si>
    <t>VARIABLE DEFINITIONS</t>
  </si>
  <si>
    <t>$1.9 Poverty headcount index: Percent of population earning less than $1.9 per day</t>
  </si>
  <si>
    <t>$3.2 Poverty headcount index: Percent of population earning less than $3.2 per day</t>
  </si>
  <si>
    <t>National population in 2015</t>
  </si>
  <si>
    <t>$1.9 Poverty gap index: Difference between $1.9 and median income of population earning less than $1.9 per day as percentage of $1.9</t>
  </si>
  <si>
    <t>$3.2 Poverty gap index: Difference between $3.2 and median income of population earning less than $3.2 per day as percentage of $3.2</t>
  </si>
  <si>
    <t>YEAR-xxx</t>
  </si>
  <si>
    <t>Latest available year for poverty data.</t>
  </si>
  <si>
    <t xml:space="preserve">Income </t>
  </si>
  <si>
    <t>LDC</t>
  </si>
  <si>
    <t>Cty</t>
  </si>
  <si>
    <t>Country Name</t>
  </si>
  <si>
    <t>OAO</t>
  </si>
  <si>
    <t>OBN</t>
  </si>
  <si>
    <t>OIO</t>
  </si>
  <si>
    <t>Other Atlantic</t>
  </si>
  <si>
    <t>Other Balkans</t>
  </si>
  <si>
    <t>Other Indian Ocean</t>
  </si>
  <si>
    <t>PovHC1.9</t>
  </si>
  <si>
    <t>PovGAP1.9</t>
  </si>
  <si>
    <t>PovHC3.2</t>
  </si>
  <si>
    <t>PovGAP3.2</t>
  </si>
  <si>
    <t>TOTAL</t>
  </si>
  <si>
    <t>Beans</t>
  </si>
  <si>
    <t>Cowpea</t>
  </si>
  <si>
    <t>Lentil</t>
  </si>
  <si>
    <t>Chickpea</t>
  </si>
  <si>
    <t>Pigeon Pea</t>
  </si>
  <si>
    <t>Other Pulses</t>
  </si>
  <si>
    <t>Share of all crop total</t>
  </si>
  <si>
    <t>Share of own crop LDC total by region</t>
  </si>
  <si>
    <t>Developing Countries (large group)</t>
  </si>
  <si>
    <t>Developing countries (small group)</t>
  </si>
  <si>
    <t>ES for LDC in 2030 from yield shock</t>
  </si>
  <si>
    <t>ES weighted by poverty headcount</t>
  </si>
  <si>
    <t>ES weighted by poverty gap</t>
  </si>
  <si>
    <t>SSA benefit share (%)</t>
  </si>
  <si>
    <t>LAC benefit share (%)</t>
  </si>
  <si>
    <t>ASIA benefit share (%)</t>
  </si>
  <si>
    <t>WANA-CAC benefit share (%)</t>
  </si>
  <si>
    <t>Poverty headcount and poverty gap from World Bank World Development Indicators. Population from United Nations.</t>
  </si>
  <si>
    <t>Large group</t>
  </si>
  <si>
    <t>Small group</t>
  </si>
  <si>
    <t>Yes</t>
  </si>
  <si>
    <t>SSA, All countries</t>
  </si>
  <si>
    <t>Total for all crops</t>
  </si>
  <si>
    <r>
      <t xml:space="preserve">  beans (</t>
    </r>
    <r>
      <rPr>
        <i/>
        <sz val="8"/>
        <color theme="1"/>
        <rFont val="Arial"/>
        <family val="2"/>
      </rPr>
      <t>phaseolus</t>
    </r>
    <r>
      <rPr>
        <sz val="8"/>
        <color theme="1"/>
        <rFont val="Arial"/>
        <family val="2"/>
      </rPr>
      <t>)</t>
    </r>
  </si>
  <si>
    <r>
      <t xml:space="preserve">  chickpea (</t>
    </r>
    <r>
      <rPr>
        <i/>
        <sz val="8"/>
        <color theme="1"/>
        <rFont val="Arial"/>
        <family val="2"/>
      </rPr>
      <t>cicer</t>
    </r>
    <r>
      <rPr>
        <sz val="8"/>
        <color theme="1"/>
        <rFont val="Arial"/>
        <family val="2"/>
      </rPr>
      <t>)</t>
    </r>
  </si>
  <si>
    <r>
      <t xml:space="preserve">  cowpea (</t>
    </r>
    <r>
      <rPr>
        <i/>
        <sz val="8"/>
        <color theme="1"/>
        <rFont val="Arial"/>
        <family val="2"/>
      </rPr>
      <t>vigna unguiculata</t>
    </r>
    <r>
      <rPr>
        <sz val="8"/>
        <color theme="1"/>
        <rFont val="Arial"/>
        <family val="2"/>
      </rPr>
      <t>)</t>
    </r>
  </si>
  <si>
    <r>
      <t xml:space="preserve">  pigeonpea (</t>
    </r>
    <r>
      <rPr>
        <i/>
        <sz val="8"/>
        <color theme="1"/>
        <rFont val="Arial"/>
        <family val="2"/>
      </rPr>
      <t>cajanus</t>
    </r>
    <r>
      <rPr>
        <sz val="8"/>
        <color theme="1"/>
        <rFont val="Arial"/>
        <family val="2"/>
      </rPr>
      <t>)</t>
    </r>
  </si>
  <si>
    <r>
      <t xml:space="preserve">  lentil (</t>
    </r>
    <r>
      <rPr>
        <i/>
        <sz val="8"/>
        <color theme="1"/>
        <rFont val="Arial"/>
        <family val="2"/>
      </rPr>
      <t>lens</t>
    </r>
    <r>
      <rPr>
        <sz val="8"/>
        <color theme="1"/>
        <rFont val="Arial"/>
        <family val="2"/>
      </rPr>
      <t>)</t>
    </r>
  </si>
  <si>
    <r>
      <t xml:space="preserve">  other pulses (</t>
    </r>
    <r>
      <rPr>
        <i/>
        <sz val="8"/>
        <color theme="1"/>
        <rFont val="Arial"/>
        <family val="2"/>
      </rPr>
      <t>pisum</t>
    </r>
    <r>
      <rPr>
        <sz val="8"/>
        <color theme="1"/>
        <rFont val="Arial"/>
        <family val="2"/>
      </rPr>
      <t>)</t>
    </r>
  </si>
  <si>
    <t>Total</t>
  </si>
  <si>
    <t>Soybean</t>
  </si>
  <si>
    <t>Oilseeds &amp; Pulses</t>
  </si>
  <si>
    <t>Roots, Tubers &amp; Bananas</t>
  </si>
  <si>
    <t>Roots,Tubers &amp; Bananas</t>
  </si>
  <si>
    <t>Central: Cameroon, Central African Republic, Chad, Congo, DRC, Eq. Guinea, Gabon, Sao Tome &amp; Principe</t>
  </si>
  <si>
    <t>Eastern: Burundi, Djibouti, Eriteria, Ethiopia, Kenya, Rwanda, Somalia, South Sudan, Sudan, Uganda</t>
  </si>
  <si>
    <t>Southern: Angola, Botswana, Comoros, Lesotho, Madagascar, Malawi, Mauritius, Mozambique, Namibia, Seychelles, South Africa, Swaziland, Tanzania, Zambia, Zimbabwe</t>
  </si>
  <si>
    <t>Western: Benin, Burkina Faso, Cape Verde, Cote d'Ivoire, Gambia, Ghana, Guinea, Guinea-Bissau, Liberia, Mali, Niger, Senegal, Sierra Leone, Togo</t>
  </si>
  <si>
    <t>(million$)</t>
  </si>
  <si>
    <t>Banana</t>
  </si>
  <si>
    <t>Plantain</t>
  </si>
  <si>
    <t>WANA-CAC</t>
  </si>
  <si>
    <t>LAC (exlcuding Brazil, Southern Cone)</t>
  </si>
  <si>
    <t>CAC</t>
  </si>
  <si>
    <t>C America</t>
  </si>
  <si>
    <t>Carribean</t>
  </si>
  <si>
    <t>SA, Andes</t>
  </si>
  <si>
    <t>alb</t>
  </si>
  <si>
    <t>arg</t>
  </si>
  <si>
    <t>arm</t>
  </si>
  <si>
    <t>aus</t>
  </si>
  <si>
    <t>aut</t>
  </si>
  <si>
    <t>aze</t>
  </si>
  <si>
    <t>ben</t>
  </si>
  <si>
    <t>bfa</t>
  </si>
  <si>
    <t>bgd</t>
  </si>
  <si>
    <t>bgr</t>
  </si>
  <si>
    <t>blr</t>
  </si>
  <si>
    <t>bol</t>
  </si>
  <si>
    <t>bra</t>
  </si>
  <si>
    <t>bwa</t>
  </si>
  <si>
    <t>can</t>
  </si>
  <si>
    <t>chl</t>
  </si>
  <si>
    <t>civ</t>
  </si>
  <si>
    <t>cmr</t>
  </si>
  <si>
    <t>col</t>
  </si>
  <si>
    <t>cri</t>
  </si>
  <si>
    <t>cyp</t>
  </si>
  <si>
    <t>cze</t>
  </si>
  <si>
    <t>deu</t>
  </si>
  <si>
    <t>dnk</t>
  </si>
  <si>
    <t>ecu</t>
  </si>
  <si>
    <t>egy</t>
  </si>
  <si>
    <t>eth</t>
  </si>
  <si>
    <t>geo</t>
  </si>
  <si>
    <t>gha</t>
  </si>
  <si>
    <t>gin</t>
  </si>
  <si>
    <t>grc</t>
  </si>
  <si>
    <t>gtm</t>
  </si>
  <si>
    <t>hnd</t>
  </si>
  <si>
    <t>hrv</t>
  </si>
  <si>
    <t>hun</t>
  </si>
  <si>
    <t>idn</t>
  </si>
  <si>
    <t>ind</t>
  </si>
  <si>
    <t>irl</t>
  </si>
  <si>
    <t>irn</t>
  </si>
  <si>
    <t>isr</t>
  </si>
  <si>
    <t>jpn</t>
  </si>
  <si>
    <t>kaz</t>
  </si>
  <si>
    <t>ken</t>
  </si>
  <si>
    <t>kgz</t>
  </si>
  <si>
    <t>khm</t>
  </si>
  <si>
    <t>kor</t>
  </si>
  <si>
    <t>lao</t>
  </si>
  <si>
    <t>lka</t>
  </si>
  <si>
    <t>mdg</t>
  </si>
  <si>
    <t>mex</t>
  </si>
  <si>
    <t>mng</t>
  </si>
  <si>
    <t>moz</t>
  </si>
  <si>
    <t>mwi</t>
  </si>
  <si>
    <t>mys</t>
  </si>
  <si>
    <t>nam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</si>
  <si>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</si>
  <si>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</si>
  <si>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</si>
  <si>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</si>
  <si>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</si>
  <si>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</si>
  <si>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</si>
  <si>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</si>
  <si>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</si>
  <si>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</si>
  <si>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pol</t>
  </si>
  <si>
    <t>prt</t>
  </si>
  <si>
    <t>pry</t>
  </si>
  <si>
    <t>rou</t>
  </si>
  <si>
    <t>rus</t>
  </si>
  <si>
    <t>rwa</t>
  </si>
  <si>
    <t>sau</t>
  </si>
  <si>
    <t>sen</t>
  </si>
  <si>
    <t>slv</t>
  </si>
  <si>
    <t>svk</t>
  </si>
  <si>
    <t>svn</t>
  </si>
  <si>
    <t>swe</t>
  </si>
  <si>
    <t>tgo</t>
  </si>
  <si>
    <t>tha</t>
  </si>
  <si>
    <t>tun</t>
  </si>
  <si>
    <t>tur</t>
  </si>
  <si>
    <t>tza</t>
  </si>
  <si>
    <t>uga</t>
  </si>
  <si>
    <t>ukr</t>
  </si>
  <si>
    <t>ury</t>
  </si>
  <si>
    <t>usa</t>
  </si>
  <si>
    <t>ven</t>
  </si>
  <si>
    <t>vnm</t>
  </si>
  <si>
    <t>zaf</t>
  </si>
  <si>
    <t>zmb</t>
  </si>
  <si>
    <t>zwe</t>
  </si>
  <si>
    <t>in billion USD</t>
  </si>
  <si>
    <t>x</t>
  </si>
  <si>
    <t>Crops</t>
  </si>
  <si>
    <t>Bean</t>
  </si>
  <si>
    <t>concatenate</t>
  </si>
  <si>
    <t>Gross Value of Production (Small Group) in 2015</t>
  </si>
  <si>
    <t>billion USD</t>
  </si>
  <si>
    <t>Gross Value of Production (Small Group) in 2030</t>
  </si>
  <si>
    <t>Small Group</t>
  </si>
  <si>
    <t>GV 2015</t>
  </si>
  <si>
    <t>GV 2030</t>
  </si>
  <si>
    <t>Gross Value of Crop Production in 2030</t>
  </si>
  <si>
    <t>Gross Value Share</t>
  </si>
  <si>
    <t>Gross Value Share Weighted by Poverty Gap</t>
  </si>
  <si>
    <t>Gross Value Share Weighted by Poverty Headcount</t>
  </si>
  <si>
    <t>Gross Value of Crop Production in 2015</t>
  </si>
  <si>
    <t>(billion$)</t>
  </si>
  <si>
    <t>PARITY MODEL with IMPACT MODEL PROJECTIONS: 2030
(small group of countries\)</t>
  </si>
  <si>
    <t>PARITY MODEL with IMPACT MODEL PROJECTIONS: 2015
(small group of countries\)</t>
  </si>
  <si>
    <t>GV Crop Production in 2015</t>
  </si>
  <si>
    <t>GV Share</t>
  </si>
  <si>
    <t>GV Share Weighted by Poverty Headcount</t>
  </si>
  <si>
    <t>GV Share Weighted by Poverty Gap</t>
  </si>
  <si>
    <t>Relative Benefits from Accelerating the Rate of Crop Improvement by Region--PARITY MODEL DERIVED FROM IMPACT MODEL PROJECTIONS</t>
  </si>
  <si>
    <t xml:space="preserve">2.  Small group excludes China, Brazil and Southern Cone countries. (see map). </t>
  </si>
  <si>
    <t xml:space="preserve">3. Value weighted by poverty headcount: Value in each country is multiplied by its $1.9/day poverty headcount index (share of population earning less than $1.9/day).   </t>
  </si>
  <si>
    <t>1. Table shows relative gross value of commodities in 2015 projected from IMPACT model (in 2005$).</t>
  </si>
  <si>
    <t xml:space="preserve">4. Value weighted by poverty gap: Value in each country is multiplied by its poverty headcount index times its poverty gap indes. The poverty gap is the difference between $1.9 and the mean income of the poor in a country, expressed as a percent of $1.9. </t>
  </si>
  <si>
    <t xml:space="preserve">5. SSA Regions: </t>
  </si>
  <si>
    <t>GV = Gross Value of Production in billions of 2005$</t>
  </si>
  <si>
    <t>Sources: IFPRI (poverty headcount and poverty gap from World Bank).</t>
  </si>
  <si>
    <t>For Small Group of Developing Counties (excluded: China, Brazil, Southern Cone)</t>
  </si>
  <si>
    <t>Relative Benefits from Accelerating the Rate of Crop Improvement in Developing Countries (Small Group)--PARITY MODEL DERIVED FROM IMPACT MODEL PROJECTIONS</t>
  </si>
  <si>
    <t>Table 3a</t>
  </si>
  <si>
    <t>ratio of 2030 to 2015 gpv</t>
  </si>
  <si>
    <t>2015</t>
  </si>
  <si>
    <t>2030</t>
  </si>
  <si>
    <t>cbarl</t>
  </si>
  <si>
    <t>cmaiz</t>
  </si>
  <si>
    <t>cmill</t>
  </si>
  <si>
    <t>crice</t>
  </si>
  <si>
    <t>csorg</t>
  </si>
  <si>
    <t>cwhea</t>
  </si>
  <si>
    <t>ccass</t>
  </si>
  <si>
    <t>cpota</t>
  </si>
  <si>
    <t>cswpt</t>
  </si>
  <si>
    <t>cyams</t>
  </si>
  <si>
    <t>cbean</t>
  </si>
  <si>
    <t>cchkp</t>
  </si>
  <si>
    <t>ccowp</t>
  </si>
  <si>
    <t>clent</t>
  </si>
  <si>
    <t>cpigp</t>
  </si>
  <si>
    <t>copul</t>
  </si>
  <si>
    <t>cbana</t>
  </si>
  <si>
    <t>cplnt</t>
  </si>
  <si>
    <t>cgrnd</t>
  </si>
  <si>
    <t>csoyb</t>
  </si>
  <si>
    <t>Total Other Oilseeds</t>
  </si>
  <si>
    <t>2015 projected prices from IMPACT (2005 USD/mt)</t>
  </si>
  <si>
    <t>2030 projected prices from IMPACT (2005 USD/mt)</t>
  </si>
  <si>
    <t>qsupx0</t>
  </si>
  <si>
    <t>pwx0</t>
  </si>
  <si>
    <t>Pigeon pea</t>
  </si>
  <si>
    <t>ctols</t>
  </si>
  <si>
    <t>error check =&gt;</t>
  </si>
  <si>
    <t>QxP/1000</t>
  </si>
  <si>
    <t>Gross Production Value (billion$)</t>
  </si>
  <si>
    <t>SG0.25_2030</t>
  </si>
  <si>
    <t>SG0.25_2015</t>
  </si>
  <si>
    <t>Relative Benefits from Accelerating the Rate of Crop Improvement by SSA Region--PARITY MODEL DERIVED FROM IMPACT MODEL PROJECTIONS</t>
  </si>
  <si>
    <t>1. Table shows relative gross value of commodities in 2030 projected from IMPACT model (in 2005$).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</si>
</sst>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0.000"/>
    <numFmt numFmtId="165" formatCode="0.000000"/>
    <numFmt numFmtId="166" formatCode="0.0000"/>
    <numFmt numFmtId="167" formatCode="#,##0.0"/>
    <numFmt numFmtId="168" formatCode="#,##0.000"/>
    <numFmt numFmtId="169" formatCode="0.00000"/>
    <numFmt numFmtId="170" formatCode="#,##0.0000"/>
    <numFmt numFmtId="171" formatCode="0.0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10"/>
      <color indexed="81"/>
      <name val="Tahoma"/>
      <family val="2"/>
    </font>
    <font>
      <b/>
      <sz val="8"/>
      <color rgb="FFFF0000"/>
      <name val="Arial"/>
      <family val="2"/>
    </font>
    <font>
      <sz val="8"/>
      <color theme="1"/>
      <name val="Arial"/>
      <family val="2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1"/>
      <name val="Arial"/>
      <family val="2"/>
    </font>
    <font>
      <i/>
      <sz val="8"/>
      <color theme="1"/>
      <name val="Arial"/>
      <family val="2"/>
    </font>
    <font>
      <sz val="8"/>
      <color rgb="FFFF0000"/>
      <name val="Arial"/>
      <family val="2"/>
    </font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FF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43" fontId="13" fillId="0" borderId="0" applyFont="0" applyFill="0" applyBorder="0" applyAlignment="0" applyProtection="0"/>
  </cellStyleXfs>
  <cellXfs count="122">
    <xf numFmtId="0" fontId="0" fillId="0" borderId="0" xfId="0"/>
    <xf numFmtId="0" fontId="1" fillId="0" borderId="0" xfId="0" applyFont="1"/>
    <xf numFmtId="164" fontId="0" fillId="0" borderId="0" xfId="0" applyNumberFormat="1"/>
    <xf numFmtId="0" fontId="4" fillId="0" borderId="0" xfId="0" applyFont="1"/>
    <xf numFmtId="0" fontId="3" fillId="0" borderId="0" xfId="0" applyFont="1"/>
    <xf numFmtId="1" fontId="3" fillId="0" borderId="0" xfId="0" applyNumberFormat="1" applyFont="1"/>
    <xf numFmtId="0" fontId="2" fillId="0" borderId="0" xfId="0" applyFont="1"/>
    <xf numFmtId="165" fontId="0" fillId="0" borderId="0" xfId="0" applyNumberFormat="1"/>
    <xf numFmtId="1" fontId="4" fillId="0" borderId="0" xfId="0" applyNumberFormat="1" applyFont="1"/>
    <xf numFmtId="3" fontId="3" fillId="0" borderId="0" xfId="0" applyNumberFormat="1" applyFont="1"/>
    <xf numFmtId="3" fontId="4" fillId="0" borderId="0" xfId="0" applyNumberFormat="1" applyFont="1"/>
    <xf numFmtId="165" fontId="1" fillId="0" borderId="0" xfId="0" applyNumberFormat="1" applyFont="1"/>
    <xf numFmtId="0" fontId="6" fillId="0" borderId="0" xfId="0" applyFont="1"/>
    <xf numFmtId="0" fontId="3" fillId="0" borderId="0" xfId="0" applyFont="1" applyFill="1" applyAlignment="1">
      <alignment horizontal="center"/>
    </xf>
    <xf numFmtId="0" fontId="7" fillId="0" borderId="0" xfId="0" applyFont="1"/>
    <xf numFmtId="166" fontId="1" fillId="0" borderId="0" xfId="0" applyNumberFormat="1" applyFont="1"/>
    <xf numFmtId="166" fontId="4" fillId="0" borderId="0" xfId="0" applyNumberFormat="1" applyFont="1"/>
    <xf numFmtId="166" fontId="3" fillId="0" borderId="0" xfId="0" applyNumberFormat="1" applyFont="1"/>
    <xf numFmtId="166" fontId="0" fillId="0" borderId="0" xfId="0" applyNumberFormat="1"/>
    <xf numFmtId="166" fontId="8" fillId="0" borderId="0" xfId="0" applyNumberFormat="1" applyFont="1"/>
    <xf numFmtId="0" fontId="8" fillId="0" borderId="0" xfId="0" applyFont="1"/>
    <xf numFmtId="0" fontId="0" fillId="3" borderId="0" xfId="0" applyFill="1"/>
    <xf numFmtId="0" fontId="7" fillId="0" borderId="0" xfId="0" applyFont="1" applyFill="1"/>
    <xf numFmtId="1" fontId="7" fillId="0" borderId="0" xfId="0" applyNumberFormat="1" applyFont="1"/>
    <xf numFmtId="3" fontId="7" fillId="0" borderId="0" xfId="0" applyNumberFormat="1" applyFont="1"/>
    <xf numFmtId="2" fontId="7" fillId="0" borderId="0" xfId="0" applyNumberFormat="1" applyFont="1" applyAlignment="1">
      <alignment horizontal="right"/>
    </xf>
    <xf numFmtId="2" fontId="7" fillId="0" borderId="0" xfId="0" applyNumberFormat="1" applyFont="1"/>
    <xf numFmtId="2" fontId="7" fillId="2" borderId="0" xfId="0" applyNumberFormat="1" applyFont="1" applyFill="1"/>
    <xf numFmtId="1" fontId="7" fillId="2" borderId="0" xfId="0" applyNumberFormat="1" applyFont="1" applyFill="1"/>
    <xf numFmtId="2" fontId="7" fillId="2" borderId="0" xfId="0" applyNumberFormat="1" applyFont="1" applyFill="1" applyAlignment="1">
      <alignment horizontal="right"/>
    </xf>
    <xf numFmtId="0" fontId="7" fillId="0" borderId="0" xfId="0" applyFont="1" applyAlignment="1">
      <alignment horizontal="center"/>
    </xf>
    <xf numFmtId="0" fontId="7" fillId="0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164" fontId="9" fillId="3" borderId="0" xfId="0" applyNumberFormat="1" applyFont="1" applyFill="1"/>
    <xf numFmtId="0" fontId="1" fillId="4" borderId="0" xfId="0" applyFont="1" applyFill="1" applyBorder="1" applyAlignment="1">
      <alignment horizontal="center" vertical="center"/>
    </xf>
    <xf numFmtId="4" fontId="0" fillId="0" borderId="0" xfId="0" applyNumberFormat="1"/>
    <xf numFmtId="4" fontId="1" fillId="0" borderId="0" xfId="0" applyNumberFormat="1" applyFont="1"/>
    <xf numFmtId="168" fontId="0" fillId="0" borderId="0" xfId="0" applyNumberFormat="1"/>
    <xf numFmtId="168" fontId="1" fillId="0" borderId="0" xfId="0" applyNumberFormat="1" applyFont="1"/>
    <xf numFmtId="168" fontId="8" fillId="0" borderId="0" xfId="0" applyNumberFormat="1" applyFont="1"/>
    <xf numFmtId="164" fontId="1" fillId="0" borderId="0" xfId="0" applyNumberFormat="1" applyFont="1"/>
    <xf numFmtId="164" fontId="0" fillId="0" borderId="0" xfId="0" applyNumberFormat="1" applyFont="1"/>
    <xf numFmtId="0" fontId="3" fillId="0" borderId="0" xfId="0" applyFont="1" applyFill="1"/>
    <xf numFmtId="0" fontId="4" fillId="5" borderId="0" xfId="0" applyFont="1" applyFill="1" applyAlignment="1">
      <alignment horizontal="left"/>
    </xf>
    <xf numFmtId="1" fontId="4" fillId="5" borderId="0" xfId="0" applyNumberFormat="1" applyFont="1" applyFill="1" applyAlignment="1">
      <alignment horizontal="left"/>
    </xf>
    <xf numFmtId="0" fontId="4" fillId="5" borderId="0" xfId="0" applyFont="1" applyFill="1" applyAlignment="1">
      <alignment horizontal="center"/>
    </xf>
    <xf numFmtId="0" fontId="4" fillId="5" borderId="0" xfId="0" applyFont="1" applyFill="1"/>
    <xf numFmtId="0" fontId="10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7" fillId="0" borderId="0" xfId="0" quotePrefix="1" applyFont="1" applyBorder="1" applyAlignment="1">
      <alignment horizontal="center" vertical="center" wrapText="1"/>
    </xf>
    <xf numFmtId="0" fontId="7" fillId="0" borderId="0" xfId="0" applyFont="1" applyBorder="1" applyAlignment="1">
      <alignment vertical="center"/>
    </xf>
    <xf numFmtId="4" fontId="7" fillId="0" borderId="0" xfId="0" applyNumberFormat="1" applyFont="1" applyBorder="1" applyAlignment="1">
      <alignment vertical="center"/>
    </xf>
    <xf numFmtId="4" fontId="7" fillId="0" borderId="0" xfId="0" applyNumberFormat="1" applyFont="1" applyAlignment="1">
      <alignment vertical="center"/>
    </xf>
    <xf numFmtId="4" fontId="7" fillId="0" borderId="3" xfId="0" applyNumberFormat="1" applyFont="1" applyBorder="1" applyAlignment="1">
      <alignment horizontal="left" vertical="center"/>
    </xf>
    <xf numFmtId="167" fontId="7" fillId="0" borderId="0" xfId="0" applyNumberFormat="1" applyFont="1" applyBorder="1" applyAlignment="1">
      <alignment vertical="center"/>
    </xf>
    <xf numFmtId="0" fontId="7" fillId="0" borderId="0" xfId="0" applyFont="1" applyAlignment="1">
      <alignment horizontal="left" vertical="center"/>
    </xf>
    <xf numFmtId="167" fontId="7" fillId="0" borderId="0" xfId="0" applyNumberFormat="1" applyFont="1" applyAlignment="1">
      <alignment horizontal="left" vertical="center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vertical="center" wrapText="1"/>
    </xf>
    <xf numFmtId="3" fontId="7" fillId="0" borderId="0" xfId="0" applyNumberFormat="1" applyFont="1" applyAlignment="1">
      <alignment horizontal="right" vertical="center" indent="2"/>
    </xf>
    <xf numFmtId="4" fontId="7" fillId="0" borderId="0" xfId="0" applyNumberFormat="1" applyFont="1" applyAlignment="1">
      <alignment horizontal="right" vertical="center" indent="2"/>
    </xf>
    <xf numFmtId="3" fontId="7" fillId="0" borderId="0" xfId="0" applyNumberFormat="1" applyFont="1" applyBorder="1" applyAlignment="1">
      <alignment horizontal="right" vertical="center" indent="2"/>
    </xf>
    <xf numFmtId="4" fontId="7" fillId="0" borderId="0" xfId="0" applyNumberFormat="1" applyFont="1" applyBorder="1" applyAlignment="1">
      <alignment horizontal="right" vertical="center" indent="2"/>
    </xf>
    <xf numFmtId="3" fontId="7" fillId="0" borderId="3" xfId="0" applyNumberFormat="1" applyFont="1" applyBorder="1" applyAlignment="1">
      <alignment horizontal="right" vertical="center" wrapText="1" indent="2"/>
    </xf>
    <xf numFmtId="4" fontId="7" fillId="0" borderId="3" xfId="0" applyNumberFormat="1" applyFont="1" applyBorder="1" applyAlignment="1">
      <alignment horizontal="right" vertical="center" indent="2"/>
    </xf>
    <xf numFmtId="0" fontId="7" fillId="0" borderId="0" xfId="0" applyFont="1" applyBorder="1" applyAlignment="1">
      <alignment horizontal="right" vertical="center" indent="2"/>
    </xf>
    <xf numFmtId="167" fontId="7" fillId="0" borderId="0" xfId="0" applyNumberFormat="1" applyFont="1" applyBorder="1" applyAlignment="1">
      <alignment horizontal="right" vertical="center" indent="2"/>
    </xf>
    <xf numFmtId="0" fontId="7" fillId="0" borderId="0" xfId="0" applyFont="1" applyAlignment="1">
      <alignment horizontal="right" vertical="center" indent="2"/>
    </xf>
    <xf numFmtId="167" fontId="7" fillId="0" borderId="0" xfId="0" applyNumberFormat="1" applyFont="1" applyAlignment="1">
      <alignment horizontal="right" vertical="center" indent="2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3" fontId="7" fillId="0" borderId="3" xfId="0" applyNumberFormat="1" applyFont="1" applyBorder="1" applyAlignment="1">
      <alignment horizontal="right" vertical="center" indent="2"/>
    </xf>
    <xf numFmtId="169" fontId="3" fillId="0" borderId="0" xfId="0" applyNumberFormat="1" applyFont="1"/>
    <xf numFmtId="169" fontId="0" fillId="0" borderId="0" xfId="0" applyNumberFormat="1"/>
    <xf numFmtId="3" fontId="7" fillId="0" borderId="0" xfId="0" applyNumberFormat="1" applyFont="1" applyAlignment="1">
      <alignment vertical="center"/>
    </xf>
    <xf numFmtId="0" fontId="7" fillId="0" borderId="2" xfId="0" applyFont="1" applyBorder="1" applyAlignment="1">
      <alignment horizontal="center" vertical="center" wrapText="1"/>
    </xf>
    <xf numFmtId="170" fontId="0" fillId="0" borderId="0" xfId="0" applyNumberFormat="1"/>
    <xf numFmtId="170" fontId="1" fillId="0" borderId="0" xfId="0" applyNumberFormat="1" applyFont="1"/>
    <xf numFmtId="0" fontId="0" fillId="0" borderId="0" xfId="0" applyFill="1"/>
    <xf numFmtId="0" fontId="9" fillId="0" borderId="0" xfId="0" applyFont="1" applyFill="1" applyAlignment="1">
      <alignment horizontal="center"/>
    </xf>
    <xf numFmtId="164" fontId="9" fillId="0" borderId="0" xfId="0" applyNumberFormat="1" applyFont="1" applyFill="1"/>
    <xf numFmtId="0" fontId="12" fillId="0" borderId="3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2" fillId="0" borderId="0" xfId="0" quotePrefix="1" applyFont="1" applyBorder="1" applyAlignment="1">
      <alignment horizontal="center" vertical="center" wrapText="1"/>
    </xf>
    <xf numFmtId="0" fontId="12" fillId="0" borderId="0" xfId="0" applyFont="1" applyBorder="1" applyAlignment="1">
      <alignment vertical="center"/>
    </xf>
    <xf numFmtId="3" fontId="12" fillId="0" borderId="0" xfId="0" applyNumberFormat="1" applyFont="1" applyBorder="1" applyAlignment="1">
      <alignment vertical="center"/>
    </xf>
    <xf numFmtId="4" fontId="12" fillId="0" borderId="0" xfId="0" applyNumberFormat="1" applyFont="1" applyAlignment="1">
      <alignment horizontal="right" vertical="center" indent="2"/>
    </xf>
    <xf numFmtId="4" fontId="12" fillId="0" borderId="0" xfId="0" applyNumberFormat="1" applyFont="1" applyBorder="1" applyAlignment="1">
      <alignment horizontal="right" vertical="center" indent="2"/>
    </xf>
    <xf numFmtId="4" fontId="12" fillId="0" borderId="3" xfId="0" applyNumberFormat="1" applyFont="1" applyBorder="1" applyAlignment="1">
      <alignment horizontal="right" vertical="center" indent="2"/>
    </xf>
    <xf numFmtId="0" fontId="12" fillId="0" borderId="0" xfId="0" applyFont="1" applyAlignment="1">
      <alignment vertical="center"/>
    </xf>
    <xf numFmtId="3" fontId="12" fillId="6" borderId="0" xfId="0" applyNumberFormat="1" applyFont="1" applyFill="1" applyBorder="1" applyAlignment="1">
      <alignment horizontal="right" vertical="center" indent="2"/>
    </xf>
    <xf numFmtId="3" fontId="12" fillId="0" borderId="0" xfId="0" applyNumberFormat="1" applyFont="1" applyFill="1" applyAlignment="1">
      <alignment horizontal="right" vertical="center" indent="2"/>
    </xf>
    <xf numFmtId="3" fontId="12" fillId="0" borderId="0" xfId="0" applyNumberFormat="1" applyFont="1" applyFill="1" applyBorder="1" applyAlignment="1">
      <alignment horizontal="right" vertical="center" indent="2"/>
    </xf>
    <xf numFmtId="3" fontId="12" fillId="0" borderId="3" xfId="0" applyNumberFormat="1" applyFont="1" applyFill="1" applyBorder="1" applyAlignment="1">
      <alignment horizontal="right" vertical="center" wrapText="1" indent="2"/>
    </xf>
    <xf numFmtId="0" fontId="12" fillId="0" borderId="0" xfId="0" applyFont="1" applyFill="1" applyAlignment="1">
      <alignment vertical="center"/>
    </xf>
    <xf numFmtId="167" fontId="12" fillId="0" borderId="0" xfId="0" applyNumberFormat="1" applyFont="1" applyFill="1" applyAlignment="1">
      <alignment horizontal="right" vertical="center" indent="2"/>
    </xf>
    <xf numFmtId="167" fontId="12" fillId="0" borderId="0" xfId="0" applyNumberFormat="1" applyFont="1" applyFill="1" applyBorder="1" applyAlignment="1">
      <alignment horizontal="right" vertical="center" indent="2"/>
    </xf>
    <xf numFmtId="167" fontId="12" fillId="0" borderId="3" xfId="0" applyNumberFormat="1" applyFont="1" applyFill="1" applyBorder="1" applyAlignment="1">
      <alignment horizontal="right" vertical="center" indent="2"/>
    </xf>
    <xf numFmtId="171" fontId="7" fillId="0" borderId="0" xfId="0" applyNumberFormat="1" applyFont="1" applyAlignment="1">
      <alignment vertical="center"/>
    </xf>
    <xf numFmtId="167" fontId="12" fillId="6" borderId="0" xfId="0" applyNumberFormat="1" applyFont="1" applyFill="1" applyBorder="1" applyAlignment="1">
      <alignment horizontal="right" vertical="center" indent="2"/>
    </xf>
    <xf numFmtId="1" fontId="4" fillId="7" borderId="0" xfId="0" applyNumberFormat="1" applyFont="1" applyFill="1"/>
    <xf numFmtId="0" fontId="1" fillId="8" borderId="0" xfId="0" applyFont="1" applyFill="1" applyBorder="1" applyAlignment="1">
      <alignment horizontal="center" vertical="center"/>
    </xf>
    <xf numFmtId="0" fontId="0" fillId="7" borderId="0" xfId="0" applyFill="1"/>
    <xf numFmtId="0" fontId="0" fillId="0" borderId="0" xfId="0" quotePrefix="1"/>
    <xf numFmtId="0" fontId="0" fillId="0" borderId="0" xfId="0" applyAlignment="1">
      <alignment wrapText="1"/>
    </xf>
    <xf numFmtId="43" fontId="0" fillId="0" borderId="0" xfId="1" applyFont="1"/>
    <xf numFmtId="170" fontId="0" fillId="0" borderId="0" xfId="0" applyNumberFormat="1" applyAlignment="1">
      <alignment horizontal="right"/>
    </xf>
    <xf numFmtId="0" fontId="7" fillId="0" borderId="2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4" fontId="7" fillId="0" borderId="3" xfId="0" applyNumberFormat="1" applyFont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ulser, Timothy (IFPRI)" id="{0EA44652-9962-412F-A195-CC783E5C2F3F}" userId="S::T.SULSER@cgiar.org::05855b4b-b2a0-4b3a-a5ba-7662141f3189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33" dT="2020-01-16T04:49:06.46" personId="{0EA44652-9962-412F-A195-CC783E5C2F3F}" id="{26EC0E26-AE57-4CC0-822B-8FF7F34BEA99}">
    <text>Note that CAC was missing from this calculation</text>
  </threadedComment>
  <threadedComment ref="E33" dT="2020-01-16T04:49:06.46" personId="{0EA44652-9962-412F-A195-CC783E5C2F3F}" id="{A4ABF9C0-7790-4AF9-98A0-0272C3DAA149}">
    <text>Note that CAC was missing from this calculation</text>
  </threadedComment>
  <threadedComment ref="F33" dT="2020-01-16T04:49:06.46" personId="{0EA44652-9962-412F-A195-CC783E5C2F3F}" id="{6C84A082-80C9-49CA-A6B3-2C4869A07EEF}">
    <text>Note that CAC was missing from this calculation</text>
  </threadedComment>
  <threadedComment ref="I33" dT="2020-01-16T04:49:06.46" personId="{0EA44652-9962-412F-A195-CC783E5C2F3F}" id="{725EED33-5761-4631-B779-569FA31C067B}">
    <text>Note that CAC was missing from this calculation</text>
  </threadedComment>
  <threadedComment ref="J33" dT="2020-01-16T04:49:06.46" personId="{0EA44652-9962-412F-A195-CC783E5C2F3F}" id="{C00CADD0-64FD-4027-B3B7-909AF04C6386}">
    <text>Note that CAC was missing from this calculation</text>
  </threadedComment>
  <threadedComment ref="K33" dT="2020-01-16T04:49:06.46" personId="{0EA44652-9962-412F-A195-CC783E5C2F3F}" id="{7B3A7966-9A23-4DD9-8656-AA77D1038B94}">
    <text>Note that CAC was missing from this calculation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70"/>
  <sheetViews>
    <sheetView tabSelected="1" workbookViewId="0">
      <pane xSplit="9" ySplit="2" topLeftCell="J3" activePane="bottomRight" state="frozen"/>
      <selection pane="topRight" activeCell="H1" sqref="H1"/>
      <selection pane="bottomLeft" activeCell="A3" sqref="A3"/>
      <selection pane="bottomRight" activeCell="J3" sqref="J3"/>
    </sheetView>
  </sheetViews>
  <sheetFormatPr defaultColWidth="9.1796875" defaultRowHeight="14.5" x14ac:dyDescent="0.35"/>
  <cols>
    <col min="1" max="2" width="9.7265625" style="14" customWidth="1"/>
    <col min="3" max="3" width="9.7265625" style="30" customWidth="1"/>
    <col min="4" max="4" width="17.1796875" style="14" customWidth="1"/>
    <col min="5" max="5" width="22.1796875" style="14" customWidth="1"/>
    <col min="6" max="6" width="17.453125" style="14" customWidth="1"/>
    <col min="7" max="8" width="10.54296875" style="14" customWidth="1"/>
    <col min="9" max="9" width="10.54296875" style="22" customWidth="1"/>
    <col min="10" max="18" width="11.26953125" style="14" customWidth="1"/>
    <col min="19" max="19" width="6.1796875" customWidth="1"/>
    <col min="20" max="16384" width="9.1796875" style="14"/>
  </cols>
  <sheetData>
    <row r="1" spans="1:23" x14ac:dyDescent="0.35">
      <c r="A1" s="14" t="s">
        <v>392</v>
      </c>
    </row>
    <row r="2" spans="1:23" x14ac:dyDescent="0.35">
      <c r="A2" s="43" t="s">
        <v>309</v>
      </c>
      <c r="B2" s="44" t="s">
        <v>310</v>
      </c>
      <c r="C2" s="45" t="s">
        <v>403</v>
      </c>
      <c r="D2" s="46" t="s">
        <v>404</v>
      </c>
      <c r="E2" s="46" t="s">
        <v>308</v>
      </c>
      <c r="F2" s="46" t="s">
        <v>311</v>
      </c>
      <c r="G2" s="46" t="s">
        <v>434</v>
      </c>
      <c r="H2" s="46" t="s">
        <v>435</v>
      </c>
      <c r="I2" s="46" t="s">
        <v>401</v>
      </c>
      <c r="J2" s="24" t="s">
        <v>380</v>
      </c>
      <c r="K2" s="14" t="s">
        <v>411</v>
      </c>
      <c r="L2" s="23" t="s">
        <v>373</v>
      </c>
      <c r="M2" s="14" t="s">
        <v>412</v>
      </c>
      <c r="N2" s="23" t="s">
        <v>375</v>
      </c>
      <c r="O2" s="14" t="s">
        <v>413</v>
      </c>
      <c r="P2" s="23" t="s">
        <v>377</v>
      </c>
      <c r="Q2" s="14" t="s">
        <v>414</v>
      </c>
      <c r="R2" s="23" t="s">
        <v>379</v>
      </c>
      <c r="T2"/>
      <c r="V2"/>
    </row>
    <row r="3" spans="1:23" x14ac:dyDescent="0.35">
      <c r="A3" s="4">
        <v>104</v>
      </c>
      <c r="B3" s="5">
        <v>2</v>
      </c>
      <c r="C3" s="13" t="s">
        <v>0</v>
      </c>
      <c r="D3" s="42" t="s">
        <v>154</v>
      </c>
      <c r="E3" s="4" t="s">
        <v>329</v>
      </c>
      <c r="F3" s="4" t="s">
        <v>336</v>
      </c>
      <c r="G3" s="4" t="s">
        <v>436</v>
      </c>
      <c r="H3" s="4" t="s">
        <v>436</v>
      </c>
      <c r="I3" s="42" t="s">
        <v>315</v>
      </c>
      <c r="J3" s="24">
        <v>33736494</v>
      </c>
      <c r="K3" s="25" t="s">
        <v>381</v>
      </c>
      <c r="L3" s="25" t="s">
        <v>381</v>
      </c>
      <c r="M3" s="25" t="s">
        <v>381</v>
      </c>
      <c r="N3" s="25" t="s">
        <v>381</v>
      </c>
      <c r="O3" s="25" t="s">
        <v>381</v>
      </c>
      <c r="P3" s="25" t="s">
        <v>381</v>
      </c>
      <c r="Q3" s="25" t="s">
        <v>381</v>
      </c>
      <c r="R3" s="25" t="s">
        <v>381</v>
      </c>
      <c r="T3" t="s">
        <v>0</v>
      </c>
      <c r="U3" s="14" t="b">
        <f t="shared" ref="U3:U66" si="0">C3=T3</f>
        <v>1</v>
      </c>
      <c r="V3" t="s">
        <v>0</v>
      </c>
      <c r="W3" s="14" t="b">
        <f>+V3=C3</f>
        <v>1</v>
      </c>
    </row>
    <row r="4" spans="1:23" x14ac:dyDescent="0.35">
      <c r="A4" s="4">
        <v>27</v>
      </c>
      <c r="B4" s="5">
        <v>7</v>
      </c>
      <c r="C4" s="13" t="s">
        <v>1</v>
      </c>
      <c r="D4" s="42" t="s">
        <v>155</v>
      </c>
      <c r="E4" s="4" t="s">
        <v>312</v>
      </c>
      <c r="F4" s="4" t="s">
        <v>313</v>
      </c>
      <c r="G4" s="4" t="s">
        <v>436</v>
      </c>
      <c r="H4" s="4" t="s">
        <v>436</v>
      </c>
      <c r="I4" s="42" t="s">
        <v>314</v>
      </c>
      <c r="J4" s="24">
        <v>27859305</v>
      </c>
      <c r="K4" s="26">
        <v>30.1</v>
      </c>
      <c r="L4" s="23">
        <v>2008</v>
      </c>
      <c r="M4" s="26">
        <v>9.6</v>
      </c>
      <c r="N4" s="23">
        <v>2008</v>
      </c>
      <c r="O4" s="26">
        <v>55.7</v>
      </c>
      <c r="P4" s="23">
        <v>2008</v>
      </c>
      <c r="Q4" s="26">
        <v>23.6</v>
      </c>
      <c r="R4" s="23">
        <v>2008</v>
      </c>
      <c r="T4" t="s">
        <v>1</v>
      </c>
      <c r="U4" s="14" t="b">
        <f t="shared" si="0"/>
        <v>1</v>
      </c>
      <c r="V4" t="s">
        <v>1</v>
      </c>
      <c r="W4" s="14" t="b">
        <f t="shared" ref="W4:W67" si="1">+V4=C4</f>
        <v>1</v>
      </c>
    </row>
    <row r="5" spans="1:23" x14ac:dyDescent="0.35">
      <c r="A5" s="4">
        <v>130</v>
      </c>
      <c r="B5" s="5">
        <v>3</v>
      </c>
      <c r="C5" s="13" t="s">
        <v>2</v>
      </c>
      <c r="D5" s="42" t="s">
        <v>156</v>
      </c>
      <c r="E5" s="4" t="s">
        <v>337</v>
      </c>
      <c r="F5" s="4" t="s">
        <v>340</v>
      </c>
      <c r="G5" s="4"/>
      <c r="H5" s="4"/>
      <c r="I5" s="42" t="s">
        <v>371</v>
      </c>
      <c r="J5" s="24">
        <v>2880703</v>
      </c>
      <c r="K5" s="27"/>
      <c r="L5" s="28"/>
      <c r="M5" s="27"/>
      <c r="N5" s="28"/>
      <c r="O5" s="27"/>
      <c r="P5" s="28"/>
      <c r="Q5" s="27"/>
      <c r="R5" s="28"/>
      <c r="T5" t="s">
        <v>2</v>
      </c>
      <c r="U5" s="14" t="b">
        <f t="shared" si="0"/>
        <v>1</v>
      </c>
      <c r="V5" t="s">
        <v>463</v>
      </c>
      <c r="W5" s="14" t="b">
        <f t="shared" si="1"/>
        <v>1</v>
      </c>
    </row>
    <row r="6" spans="1:23" x14ac:dyDescent="0.35">
      <c r="A6" s="4">
        <v>74</v>
      </c>
      <c r="B6" s="5">
        <v>9</v>
      </c>
      <c r="C6" s="13" t="s">
        <v>3</v>
      </c>
      <c r="D6" s="42" t="s">
        <v>157</v>
      </c>
      <c r="E6" s="4" t="s">
        <v>322</v>
      </c>
      <c r="F6" s="4" t="s">
        <v>327</v>
      </c>
      <c r="G6" s="4" t="s">
        <v>436</v>
      </c>
      <c r="H6" s="4"/>
      <c r="I6" s="42" t="s">
        <v>371</v>
      </c>
      <c r="J6" s="24">
        <v>43417765</v>
      </c>
      <c r="K6" s="26">
        <v>1.7</v>
      </c>
      <c r="L6" s="23">
        <v>2014</v>
      </c>
      <c r="M6" s="26">
        <v>1</v>
      </c>
      <c r="N6" s="23">
        <v>2014</v>
      </c>
      <c r="O6" s="26">
        <v>4.5</v>
      </c>
      <c r="P6" s="23">
        <v>2014</v>
      </c>
      <c r="Q6" s="26">
        <v>1.8</v>
      </c>
      <c r="R6" s="23">
        <v>2014</v>
      </c>
      <c r="T6" t="s">
        <v>3</v>
      </c>
      <c r="U6" s="14" t="b">
        <f t="shared" si="0"/>
        <v>1</v>
      </c>
      <c r="V6" t="s">
        <v>464</v>
      </c>
      <c r="W6" s="14" t="b">
        <f t="shared" si="1"/>
        <v>1</v>
      </c>
    </row>
    <row r="7" spans="1:23" x14ac:dyDescent="0.35">
      <c r="A7" s="4">
        <v>161</v>
      </c>
      <c r="B7" s="5">
        <v>1</v>
      </c>
      <c r="C7" s="13" t="s">
        <v>4</v>
      </c>
      <c r="D7" s="42" t="s">
        <v>158</v>
      </c>
      <c r="E7" s="4" t="s">
        <v>346</v>
      </c>
      <c r="F7" s="4" t="s">
        <v>348</v>
      </c>
      <c r="G7" s="4" t="s">
        <v>436</v>
      </c>
      <c r="H7" s="4" t="s">
        <v>436</v>
      </c>
      <c r="I7" s="42" t="s">
        <v>314</v>
      </c>
      <c r="J7" s="24">
        <v>2916950</v>
      </c>
      <c r="K7" s="26">
        <v>3.2</v>
      </c>
      <c r="L7" s="23">
        <v>2015</v>
      </c>
      <c r="M7" s="26">
        <v>0.3</v>
      </c>
      <c r="N7" s="23">
        <v>2015</v>
      </c>
      <c r="O7" s="26">
        <v>13.5</v>
      </c>
      <c r="P7" s="23">
        <v>2015</v>
      </c>
      <c r="Q7" s="26">
        <v>3</v>
      </c>
      <c r="R7" s="23">
        <v>2015</v>
      </c>
      <c r="T7" t="s">
        <v>4</v>
      </c>
      <c r="U7" s="14" t="b">
        <f t="shared" si="0"/>
        <v>1</v>
      </c>
      <c r="V7" t="s">
        <v>465</v>
      </c>
      <c r="W7" s="14" t="b">
        <f t="shared" si="1"/>
        <v>1</v>
      </c>
    </row>
    <row r="8" spans="1:23" x14ac:dyDescent="0.35">
      <c r="A8" s="4">
        <v>156</v>
      </c>
      <c r="B8" s="5">
        <v>10</v>
      </c>
      <c r="C8" s="13" t="s">
        <v>5</v>
      </c>
      <c r="D8" s="42" t="s">
        <v>159</v>
      </c>
      <c r="E8" s="4" t="s">
        <v>344</v>
      </c>
      <c r="F8" s="4" t="s">
        <v>345</v>
      </c>
      <c r="G8" s="4"/>
      <c r="H8" s="4"/>
      <c r="I8" s="42" t="s">
        <v>317</v>
      </c>
      <c r="J8" s="24">
        <v>23789338</v>
      </c>
      <c r="K8" s="27"/>
      <c r="L8" s="28"/>
      <c r="M8" s="27"/>
      <c r="N8" s="28"/>
      <c r="O8" s="27"/>
      <c r="P8" s="28"/>
      <c r="Q8" s="27"/>
      <c r="R8" s="28"/>
      <c r="T8" t="s">
        <v>5</v>
      </c>
      <c r="U8" s="14" t="b">
        <f t="shared" si="0"/>
        <v>1</v>
      </c>
      <c r="V8" t="s">
        <v>466</v>
      </c>
      <c r="W8" s="14" t="b">
        <f t="shared" si="1"/>
        <v>1</v>
      </c>
    </row>
    <row r="9" spans="1:23" x14ac:dyDescent="0.35">
      <c r="A9" s="4">
        <v>111</v>
      </c>
      <c r="B9" s="5">
        <v>11</v>
      </c>
      <c r="C9" s="13" t="s">
        <v>6</v>
      </c>
      <c r="D9" s="42" t="s">
        <v>160</v>
      </c>
      <c r="E9" s="4" t="s">
        <v>337</v>
      </c>
      <c r="F9" s="4" t="s">
        <v>338</v>
      </c>
      <c r="G9" s="4"/>
      <c r="H9" s="4"/>
      <c r="I9" s="42" t="s">
        <v>317</v>
      </c>
      <c r="J9" s="24">
        <v>8633169</v>
      </c>
      <c r="K9" s="27"/>
      <c r="L9" s="28"/>
      <c r="M9" s="27"/>
      <c r="N9" s="28"/>
      <c r="O9" s="27"/>
      <c r="P9" s="28"/>
      <c r="Q9" s="27"/>
      <c r="R9" s="28"/>
      <c r="T9" t="s">
        <v>6</v>
      </c>
      <c r="U9" s="14" t="b">
        <f t="shared" si="0"/>
        <v>1</v>
      </c>
      <c r="V9" t="s">
        <v>467</v>
      </c>
      <c r="W9" s="14" t="b">
        <f t="shared" si="1"/>
        <v>1</v>
      </c>
    </row>
    <row r="10" spans="1:23" x14ac:dyDescent="0.35">
      <c r="A10" s="4">
        <v>162</v>
      </c>
      <c r="B10" s="5">
        <v>52</v>
      </c>
      <c r="C10" s="13" t="s">
        <v>7</v>
      </c>
      <c r="D10" s="42" t="s">
        <v>161</v>
      </c>
      <c r="E10" s="4" t="s">
        <v>346</v>
      </c>
      <c r="F10" s="4" t="s">
        <v>348</v>
      </c>
      <c r="G10" s="4" t="s">
        <v>436</v>
      </c>
      <c r="H10" s="4" t="s">
        <v>436</v>
      </c>
      <c r="I10" s="42" t="s">
        <v>371</v>
      </c>
      <c r="J10" s="24">
        <v>9649341</v>
      </c>
      <c r="K10" s="26">
        <v>0.5</v>
      </c>
      <c r="L10" s="23">
        <v>2008</v>
      </c>
      <c r="M10" s="26">
        <v>0.2</v>
      </c>
      <c r="N10" s="23">
        <v>2008</v>
      </c>
      <c r="O10" s="26">
        <v>2.7</v>
      </c>
      <c r="P10" s="23">
        <v>2008</v>
      </c>
      <c r="Q10" s="26">
        <v>0.7</v>
      </c>
      <c r="R10" s="23">
        <v>2008</v>
      </c>
      <c r="T10" t="s">
        <v>7</v>
      </c>
      <c r="U10" s="14" t="b">
        <f t="shared" si="0"/>
        <v>1</v>
      </c>
      <c r="V10" t="s">
        <v>468</v>
      </c>
      <c r="W10" s="14" t="b">
        <f t="shared" si="1"/>
        <v>1</v>
      </c>
    </row>
    <row r="11" spans="1:23" x14ac:dyDescent="0.35">
      <c r="A11" s="4">
        <v>9</v>
      </c>
      <c r="B11" s="5">
        <v>29</v>
      </c>
      <c r="C11" s="13" t="s">
        <v>8</v>
      </c>
      <c r="D11" s="42" t="s">
        <v>162</v>
      </c>
      <c r="E11" s="4" t="s">
        <v>312</v>
      </c>
      <c r="F11" s="4" t="s">
        <v>316</v>
      </c>
      <c r="G11" s="4" t="s">
        <v>436</v>
      </c>
      <c r="H11" s="4" t="s">
        <v>436</v>
      </c>
      <c r="I11" s="42" t="s">
        <v>315</v>
      </c>
      <c r="J11" s="24">
        <v>10199270</v>
      </c>
      <c r="K11" s="26">
        <v>73.7</v>
      </c>
      <c r="L11" s="23">
        <v>2013</v>
      </c>
      <c r="M11" s="26">
        <v>32.4</v>
      </c>
      <c r="N11" s="23">
        <v>2013</v>
      </c>
      <c r="O11" s="26">
        <v>90.1</v>
      </c>
      <c r="P11" s="23">
        <v>2013</v>
      </c>
      <c r="Q11" s="26">
        <v>53.2</v>
      </c>
      <c r="R11" s="23">
        <v>2013</v>
      </c>
      <c r="T11" t="s">
        <v>8</v>
      </c>
      <c r="U11" s="14" t="b">
        <f t="shared" si="0"/>
        <v>1</v>
      </c>
      <c r="V11" t="s">
        <v>8</v>
      </c>
      <c r="W11" s="14" t="b">
        <f t="shared" si="1"/>
        <v>1</v>
      </c>
    </row>
    <row r="12" spans="1:23" x14ac:dyDescent="0.35">
      <c r="A12" s="4">
        <v>40</v>
      </c>
      <c r="B12" s="5">
        <v>53</v>
      </c>
      <c r="C12" s="13" t="s">
        <v>9</v>
      </c>
      <c r="D12" s="42" t="s">
        <v>163</v>
      </c>
      <c r="E12" s="4" t="s">
        <v>312</v>
      </c>
      <c r="F12" s="4" t="s">
        <v>321</v>
      </c>
      <c r="G12" s="4" t="s">
        <v>436</v>
      </c>
      <c r="H12" s="4" t="s">
        <v>436</v>
      </c>
      <c r="I12" s="42" t="s">
        <v>315</v>
      </c>
      <c r="J12" s="24">
        <v>10575952</v>
      </c>
      <c r="K12" s="26">
        <v>49.5</v>
      </c>
      <c r="L12" s="23">
        <v>2015</v>
      </c>
      <c r="M12" s="26">
        <v>22.4</v>
      </c>
      <c r="N12" s="23">
        <v>2015</v>
      </c>
      <c r="O12" s="26">
        <v>76.2</v>
      </c>
      <c r="P12" s="23">
        <v>2015</v>
      </c>
      <c r="Q12" s="26">
        <v>39.5</v>
      </c>
      <c r="R12" s="23">
        <v>2015</v>
      </c>
      <c r="T12" t="s">
        <v>9</v>
      </c>
      <c r="U12" s="14" t="b">
        <f t="shared" si="0"/>
        <v>1</v>
      </c>
      <c r="V12" t="s">
        <v>469</v>
      </c>
      <c r="W12" s="14" t="b">
        <f t="shared" si="1"/>
        <v>1</v>
      </c>
    </row>
    <row r="13" spans="1:23" x14ac:dyDescent="0.35">
      <c r="A13" s="4">
        <v>19</v>
      </c>
      <c r="B13" s="5">
        <v>233</v>
      </c>
      <c r="C13" s="13" t="s">
        <v>10</v>
      </c>
      <c r="D13" s="42" t="s">
        <v>164</v>
      </c>
      <c r="E13" s="4" t="s">
        <v>312</v>
      </c>
      <c r="F13" s="4" t="s">
        <v>321</v>
      </c>
      <c r="G13" s="4" t="s">
        <v>436</v>
      </c>
      <c r="H13" s="4" t="s">
        <v>436</v>
      </c>
      <c r="I13" s="42" t="s">
        <v>315</v>
      </c>
      <c r="J13" s="24">
        <v>18110624</v>
      </c>
      <c r="K13" s="26">
        <v>43.7</v>
      </c>
      <c r="L13" s="23">
        <v>2014</v>
      </c>
      <c r="M13" s="26">
        <v>11.1</v>
      </c>
      <c r="N13" s="23">
        <v>2014</v>
      </c>
      <c r="O13" s="26">
        <v>76.400000000000006</v>
      </c>
      <c r="P13" s="23">
        <v>2014</v>
      </c>
      <c r="Q13" s="26">
        <v>32.200000000000003</v>
      </c>
      <c r="R13" s="23">
        <v>2014</v>
      </c>
      <c r="T13" t="s">
        <v>10</v>
      </c>
      <c r="U13" s="14" t="b">
        <f t="shared" si="0"/>
        <v>1</v>
      </c>
      <c r="V13" t="s">
        <v>470</v>
      </c>
      <c r="W13" s="14" t="b">
        <f t="shared" si="1"/>
        <v>1</v>
      </c>
    </row>
    <row r="14" spans="1:23" x14ac:dyDescent="0.35">
      <c r="A14" s="4">
        <v>105</v>
      </c>
      <c r="B14" s="5">
        <v>16</v>
      </c>
      <c r="C14" s="13" t="s">
        <v>11</v>
      </c>
      <c r="D14" s="42" t="s">
        <v>165</v>
      </c>
      <c r="E14" s="4" t="s">
        <v>329</v>
      </c>
      <c r="F14" s="4" t="s">
        <v>336</v>
      </c>
      <c r="G14" s="4" t="s">
        <v>436</v>
      </c>
      <c r="H14" s="4" t="s">
        <v>436</v>
      </c>
      <c r="I14" s="42" t="s">
        <v>314</v>
      </c>
      <c r="J14" s="24">
        <v>161200886</v>
      </c>
      <c r="K14" s="26">
        <v>18.5</v>
      </c>
      <c r="L14" s="23">
        <v>2010</v>
      </c>
      <c r="M14" s="26">
        <v>3.3</v>
      </c>
      <c r="N14" s="23">
        <v>2010</v>
      </c>
      <c r="O14" s="26">
        <v>59.2</v>
      </c>
      <c r="P14" s="23">
        <v>2010</v>
      </c>
      <c r="Q14" s="26">
        <v>18.2</v>
      </c>
      <c r="R14" s="23">
        <v>2010</v>
      </c>
      <c r="T14" t="s">
        <v>11</v>
      </c>
      <c r="U14" s="14" t="b">
        <f t="shared" si="0"/>
        <v>1</v>
      </c>
      <c r="V14" t="s">
        <v>471</v>
      </c>
      <c r="W14" s="14" t="b">
        <f t="shared" si="1"/>
        <v>1</v>
      </c>
    </row>
    <row r="15" spans="1:23" x14ac:dyDescent="0.35">
      <c r="A15" s="4">
        <v>131</v>
      </c>
      <c r="B15" s="5">
        <v>27</v>
      </c>
      <c r="C15" s="13" t="s">
        <v>12</v>
      </c>
      <c r="D15" s="42" t="s">
        <v>166</v>
      </c>
      <c r="E15" s="4" t="s">
        <v>337</v>
      </c>
      <c r="F15" s="4" t="s">
        <v>340</v>
      </c>
      <c r="G15" s="4"/>
      <c r="H15" s="4"/>
      <c r="I15" s="42" t="s">
        <v>371</v>
      </c>
      <c r="J15" s="24">
        <v>7177991</v>
      </c>
      <c r="K15" s="27"/>
      <c r="L15" s="28"/>
      <c r="M15" s="27"/>
      <c r="N15" s="28"/>
      <c r="O15" s="27"/>
      <c r="P15" s="28"/>
      <c r="Q15" s="27"/>
      <c r="R15" s="28"/>
      <c r="T15" t="s">
        <v>12</v>
      </c>
      <c r="U15" s="14" t="b">
        <f t="shared" si="0"/>
        <v>1</v>
      </c>
      <c r="V15" t="s">
        <v>472</v>
      </c>
      <c r="W15" s="14" t="b">
        <f t="shared" si="1"/>
        <v>1</v>
      </c>
    </row>
    <row r="16" spans="1:23" x14ac:dyDescent="0.35">
      <c r="A16" s="4">
        <v>168</v>
      </c>
      <c r="B16" s="5">
        <v>57</v>
      </c>
      <c r="C16" s="13" t="s">
        <v>13</v>
      </c>
      <c r="D16" s="42" t="s">
        <v>167</v>
      </c>
      <c r="E16" s="4" t="s">
        <v>346</v>
      </c>
      <c r="F16" s="4" t="s">
        <v>349</v>
      </c>
      <c r="G16" s="4"/>
      <c r="H16" s="4"/>
      <c r="I16" s="42" t="s">
        <v>371</v>
      </c>
      <c r="J16" s="24">
        <v>9489616</v>
      </c>
      <c r="K16" s="27"/>
      <c r="L16" s="28"/>
      <c r="M16" s="27"/>
      <c r="N16" s="28"/>
      <c r="O16" s="27"/>
      <c r="P16" s="28"/>
      <c r="Q16" s="27"/>
      <c r="R16" s="28"/>
      <c r="T16" t="s">
        <v>13</v>
      </c>
      <c r="U16" s="14" t="b">
        <f t="shared" si="0"/>
        <v>1</v>
      </c>
      <c r="V16" t="s">
        <v>473</v>
      </c>
      <c r="W16" s="14" t="b">
        <f t="shared" si="1"/>
        <v>1</v>
      </c>
    </row>
    <row r="17" spans="1:23" x14ac:dyDescent="0.35">
      <c r="A17" s="4">
        <v>160</v>
      </c>
      <c r="B17" s="5"/>
      <c r="C17" s="13" t="s">
        <v>14</v>
      </c>
      <c r="D17" s="42" t="s">
        <v>168</v>
      </c>
      <c r="E17" s="5" t="s">
        <v>346</v>
      </c>
      <c r="F17" s="5" t="s">
        <v>347</v>
      </c>
      <c r="G17" s="4"/>
      <c r="H17" s="5"/>
      <c r="I17" s="42" t="s">
        <v>317</v>
      </c>
      <c r="J17" s="24">
        <v>6197844</v>
      </c>
      <c r="K17" s="29"/>
      <c r="L17" s="29"/>
      <c r="M17" s="29"/>
      <c r="N17" s="29"/>
      <c r="O17" s="29"/>
      <c r="P17" s="29"/>
      <c r="Q17" s="29"/>
      <c r="R17" s="29"/>
      <c r="T17" t="s">
        <v>14</v>
      </c>
      <c r="U17" s="14" t="b">
        <f t="shared" si="0"/>
        <v>1</v>
      </c>
      <c r="V17" t="s">
        <v>14</v>
      </c>
      <c r="W17" s="14" t="b">
        <f t="shared" si="1"/>
        <v>1</v>
      </c>
    </row>
    <row r="18" spans="1:23" x14ac:dyDescent="0.35">
      <c r="A18" s="4">
        <v>112</v>
      </c>
      <c r="B18" s="5">
        <v>15</v>
      </c>
      <c r="C18" s="31" t="s">
        <v>15</v>
      </c>
      <c r="D18" s="42" t="s">
        <v>169</v>
      </c>
      <c r="E18" s="4" t="s">
        <v>337</v>
      </c>
      <c r="F18" s="4" t="s">
        <v>338</v>
      </c>
      <c r="G18" s="4"/>
      <c r="H18" s="4"/>
      <c r="I18" s="42" t="s">
        <v>317</v>
      </c>
      <c r="J18" s="24">
        <v>11274196</v>
      </c>
      <c r="K18" s="27"/>
      <c r="L18" s="28"/>
      <c r="M18" s="27"/>
      <c r="N18" s="28"/>
      <c r="O18" s="27"/>
      <c r="P18" s="28"/>
      <c r="Q18" s="27"/>
      <c r="R18" s="28"/>
      <c r="T18" t="s">
        <v>15</v>
      </c>
      <c r="U18" s="14" t="b">
        <f t="shared" si="0"/>
        <v>1</v>
      </c>
      <c r="V18" t="s">
        <v>15</v>
      </c>
      <c r="W18" s="14" t="b">
        <f t="shared" si="1"/>
        <v>1</v>
      </c>
    </row>
    <row r="19" spans="1:23" x14ac:dyDescent="0.35">
      <c r="A19" s="4">
        <v>57</v>
      </c>
      <c r="B19" s="5">
        <v>23</v>
      </c>
      <c r="C19" s="13" t="s">
        <v>16</v>
      </c>
      <c r="D19" s="42" t="s">
        <v>170</v>
      </c>
      <c r="E19" s="4" t="s">
        <v>322</v>
      </c>
      <c r="F19" s="4" t="s">
        <v>324</v>
      </c>
      <c r="G19" s="4" t="s">
        <v>436</v>
      </c>
      <c r="H19" s="4" t="s">
        <v>436</v>
      </c>
      <c r="I19" s="42" t="s">
        <v>371</v>
      </c>
      <c r="J19" s="24">
        <v>359288</v>
      </c>
      <c r="K19" s="25" t="s">
        <v>381</v>
      </c>
      <c r="L19" s="25" t="s">
        <v>381</v>
      </c>
      <c r="M19" s="25" t="s">
        <v>381</v>
      </c>
      <c r="N19" s="25" t="s">
        <v>381</v>
      </c>
      <c r="O19" s="25" t="s">
        <v>381</v>
      </c>
      <c r="P19" s="25" t="s">
        <v>381</v>
      </c>
      <c r="Q19" s="25" t="s">
        <v>381</v>
      </c>
      <c r="R19" s="25" t="s">
        <v>381</v>
      </c>
      <c r="T19" t="s">
        <v>16</v>
      </c>
      <c r="U19" s="14" t="b">
        <f t="shared" si="0"/>
        <v>1</v>
      </c>
      <c r="V19" t="s">
        <v>16</v>
      </c>
      <c r="W19" s="14" t="b">
        <f t="shared" si="1"/>
        <v>1</v>
      </c>
    </row>
    <row r="20" spans="1:23" x14ac:dyDescent="0.35">
      <c r="A20" s="4">
        <v>65</v>
      </c>
      <c r="B20" s="5">
        <v>19</v>
      </c>
      <c r="C20" s="13" t="s">
        <v>17</v>
      </c>
      <c r="D20" s="42" t="s">
        <v>171</v>
      </c>
      <c r="E20" s="4" t="s">
        <v>322</v>
      </c>
      <c r="F20" s="4" t="s">
        <v>325</v>
      </c>
      <c r="G20" s="4" t="s">
        <v>436</v>
      </c>
      <c r="H20" s="4" t="s">
        <v>436</v>
      </c>
      <c r="I20" s="42" t="s">
        <v>314</v>
      </c>
      <c r="J20" s="24">
        <v>10724705</v>
      </c>
      <c r="K20" s="26">
        <v>7.1</v>
      </c>
      <c r="L20" s="23">
        <v>2015</v>
      </c>
      <c r="M20" s="26">
        <v>3.4</v>
      </c>
      <c r="N20" s="23">
        <v>2015</v>
      </c>
      <c r="O20" s="26">
        <v>12.9</v>
      </c>
      <c r="P20" s="23">
        <v>2015</v>
      </c>
      <c r="Q20" s="26">
        <v>6.1</v>
      </c>
      <c r="R20" s="23">
        <v>2015</v>
      </c>
      <c r="T20" t="s">
        <v>17</v>
      </c>
      <c r="U20" s="14" t="b">
        <f t="shared" si="0"/>
        <v>1</v>
      </c>
      <c r="V20" t="s">
        <v>474</v>
      </c>
      <c r="W20" s="14" t="b">
        <f t="shared" si="1"/>
        <v>1</v>
      </c>
    </row>
    <row r="21" spans="1:23" x14ac:dyDescent="0.35">
      <c r="A21" s="4">
        <v>70</v>
      </c>
      <c r="B21" s="5">
        <v>21</v>
      </c>
      <c r="C21" s="13" t="s">
        <v>18</v>
      </c>
      <c r="D21" s="42" t="s">
        <v>172</v>
      </c>
      <c r="E21" s="4" t="s">
        <v>322</v>
      </c>
      <c r="F21" s="4" t="s">
        <v>326</v>
      </c>
      <c r="G21" s="4" t="s">
        <v>436</v>
      </c>
      <c r="H21" s="4"/>
      <c r="I21" s="42" t="s">
        <v>371</v>
      </c>
      <c r="J21" s="24">
        <v>205962108</v>
      </c>
      <c r="K21" s="26">
        <v>4.3</v>
      </c>
      <c r="L21" s="23">
        <v>2015</v>
      </c>
      <c r="M21" s="26">
        <v>2</v>
      </c>
      <c r="N21" s="23">
        <v>2015</v>
      </c>
      <c r="O21" s="26">
        <v>9.3000000000000007</v>
      </c>
      <c r="P21" s="23">
        <v>2015</v>
      </c>
      <c r="Q21" s="26">
        <v>3.9</v>
      </c>
      <c r="R21" s="23">
        <v>2015</v>
      </c>
      <c r="T21" t="s">
        <v>18</v>
      </c>
      <c r="U21" s="14" t="b">
        <f t="shared" si="0"/>
        <v>1</v>
      </c>
      <c r="V21" t="s">
        <v>475</v>
      </c>
      <c r="W21" s="14" t="b">
        <f t="shared" si="1"/>
        <v>1</v>
      </c>
    </row>
    <row r="22" spans="1:23" x14ac:dyDescent="0.35">
      <c r="A22" s="4">
        <v>106</v>
      </c>
      <c r="B22" s="5">
        <v>18</v>
      </c>
      <c r="C22" s="13" t="s">
        <v>19</v>
      </c>
      <c r="D22" s="42" t="s">
        <v>173</v>
      </c>
      <c r="E22" s="4" t="s">
        <v>329</v>
      </c>
      <c r="F22" s="4" t="s">
        <v>336</v>
      </c>
      <c r="G22" s="4" t="s">
        <v>436</v>
      </c>
      <c r="H22" s="4" t="s">
        <v>436</v>
      </c>
      <c r="I22" s="42" t="s">
        <v>314</v>
      </c>
      <c r="J22" s="24">
        <v>787386</v>
      </c>
      <c r="K22" s="26">
        <v>2.2000000000000002</v>
      </c>
      <c r="L22" s="23">
        <v>2012</v>
      </c>
      <c r="M22" s="26">
        <v>0.4</v>
      </c>
      <c r="N22" s="23">
        <v>2012</v>
      </c>
      <c r="O22" s="26">
        <v>14.5</v>
      </c>
      <c r="P22" s="23">
        <v>2012</v>
      </c>
      <c r="Q22" s="26">
        <v>3.3</v>
      </c>
      <c r="R22" s="23">
        <v>2012</v>
      </c>
      <c r="T22" t="s">
        <v>19</v>
      </c>
      <c r="U22" s="14" t="b">
        <f t="shared" si="0"/>
        <v>1</v>
      </c>
      <c r="V22" t="s">
        <v>19</v>
      </c>
      <c r="W22" s="14" t="b">
        <f t="shared" si="1"/>
        <v>1</v>
      </c>
    </row>
    <row r="23" spans="1:23" x14ac:dyDescent="0.35">
      <c r="A23" s="4">
        <v>28</v>
      </c>
      <c r="B23" s="5">
        <v>20</v>
      </c>
      <c r="C23" s="13" t="s">
        <v>20</v>
      </c>
      <c r="D23" s="42" t="s">
        <v>174</v>
      </c>
      <c r="E23" s="4" t="s">
        <v>312</v>
      </c>
      <c r="F23" s="4" t="s">
        <v>320</v>
      </c>
      <c r="G23" s="4" t="s">
        <v>436</v>
      </c>
      <c r="H23" s="4" t="s">
        <v>436</v>
      </c>
      <c r="I23" s="42" t="s">
        <v>371</v>
      </c>
      <c r="J23" s="24">
        <v>2209197</v>
      </c>
      <c r="K23" s="26">
        <v>18.2</v>
      </c>
      <c r="L23" s="23">
        <v>2009</v>
      </c>
      <c r="M23" s="26">
        <v>5.8</v>
      </c>
      <c r="N23" s="23">
        <v>2009</v>
      </c>
      <c r="O23" s="26">
        <v>37.1</v>
      </c>
      <c r="P23" s="23">
        <v>2009</v>
      </c>
      <c r="Q23" s="26">
        <v>14.7</v>
      </c>
      <c r="R23" s="23">
        <v>2009</v>
      </c>
      <c r="T23" t="s">
        <v>20</v>
      </c>
      <c r="U23" s="14" t="b">
        <f t="shared" si="0"/>
        <v>1</v>
      </c>
      <c r="V23" t="s">
        <v>476</v>
      </c>
      <c r="W23" s="14" t="b">
        <f t="shared" si="1"/>
        <v>1</v>
      </c>
    </row>
    <row r="24" spans="1:23" x14ac:dyDescent="0.35">
      <c r="A24" s="4">
        <v>3</v>
      </c>
      <c r="B24" s="5">
        <v>37</v>
      </c>
      <c r="C24" s="13" t="s">
        <v>21</v>
      </c>
      <c r="D24" s="42" t="s">
        <v>175</v>
      </c>
      <c r="E24" s="4" t="s">
        <v>312</v>
      </c>
      <c r="F24" s="4" t="s">
        <v>313</v>
      </c>
      <c r="G24" s="4" t="s">
        <v>436</v>
      </c>
      <c r="H24" s="4" t="s">
        <v>436</v>
      </c>
      <c r="I24" s="42" t="s">
        <v>315</v>
      </c>
      <c r="J24" s="24">
        <v>4546100</v>
      </c>
      <c r="K24" s="26">
        <v>66.3</v>
      </c>
      <c r="L24" s="23">
        <v>2008</v>
      </c>
      <c r="M24" s="26">
        <v>33.1</v>
      </c>
      <c r="N24" s="23">
        <v>2008</v>
      </c>
      <c r="O24" s="26">
        <v>83.1</v>
      </c>
      <c r="P24" s="23">
        <v>2008</v>
      </c>
      <c r="Q24" s="26">
        <v>50.5</v>
      </c>
      <c r="R24" s="23">
        <v>2008</v>
      </c>
      <c r="T24" t="s">
        <v>21</v>
      </c>
      <c r="U24" s="14" t="b">
        <f t="shared" si="0"/>
        <v>1</v>
      </c>
      <c r="V24" t="s">
        <v>21</v>
      </c>
      <c r="W24" s="14" t="b">
        <f t="shared" si="1"/>
        <v>1</v>
      </c>
    </row>
    <row r="25" spans="1:23" x14ac:dyDescent="0.35">
      <c r="A25" s="4">
        <v>78</v>
      </c>
      <c r="B25" s="5">
        <v>33</v>
      </c>
      <c r="C25" s="13" t="s">
        <v>22</v>
      </c>
      <c r="D25" s="42" t="s">
        <v>176</v>
      </c>
      <c r="E25" s="4" t="s">
        <v>328</v>
      </c>
      <c r="F25" s="4" t="s">
        <v>328</v>
      </c>
      <c r="G25" s="4"/>
      <c r="H25" s="4"/>
      <c r="I25" s="42" t="s">
        <v>317</v>
      </c>
      <c r="J25" s="24">
        <v>35848610</v>
      </c>
      <c r="K25" s="27"/>
      <c r="L25" s="28"/>
      <c r="M25" s="27"/>
      <c r="N25" s="28"/>
      <c r="O25" s="27"/>
      <c r="P25" s="28"/>
      <c r="Q25" s="27"/>
      <c r="R25" s="28"/>
      <c r="T25" t="s">
        <v>22</v>
      </c>
      <c r="U25" s="14" t="b">
        <f t="shared" si="0"/>
        <v>1</v>
      </c>
      <c r="V25" t="s">
        <v>477</v>
      </c>
      <c r="W25" s="14" t="b">
        <f t="shared" si="1"/>
        <v>1</v>
      </c>
    </row>
    <row r="26" spans="1:23" x14ac:dyDescent="0.35">
      <c r="A26" s="4">
        <v>75</v>
      </c>
      <c r="B26" s="5">
        <v>40</v>
      </c>
      <c r="C26" s="13" t="s">
        <v>23</v>
      </c>
      <c r="D26" s="42" t="s">
        <v>177</v>
      </c>
      <c r="E26" s="4" t="s">
        <v>322</v>
      </c>
      <c r="F26" s="4" t="s">
        <v>327</v>
      </c>
      <c r="G26" s="4" t="s">
        <v>436</v>
      </c>
      <c r="H26" s="4"/>
      <c r="I26" s="42" t="s">
        <v>317</v>
      </c>
      <c r="J26" s="24">
        <v>17762681</v>
      </c>
      <c r="K26" s="26">
        <v>1.3</v>
      </c>
      <c r="L26" s="23">
        <v>2015</v>
      </c>
      <c r="M26" s="26">
        <v>0.8</v>
      </c>
      <c r="N26" s="23">
        <v>2015</v>
      </c>
      <c r="O26" s="26">
        <v>3.1</v>
      </c>
      <c r="P26" s="23">
        <v>2015</v>
      </c>
      <c r="Q26" s="26">
        <v>1.3</v>
      </c>
      <c r="R26" s="23">
        <v>2015</v>
      </c>
      <c r="T26" t="s">
        <v>23</v>
      </c>
      <c r="U26" s="14" t="b">
        <f t="shared" si="0"/>
        <v>1</v>
      </c>
      <c r="V26" t="s">
        <v>478</v>
      </c>
      <c r="W26" s="14" t="b">
        <f t="shared" si="1"/>
        <v>1</v>
      </c>
    </row>
    <row r="27" spans="1:23" x14ac:dyDescent="0.35">
      <c r="A27" s="4">
        <v>84</v>
      </c>
      <c r="B27" s="5">
        <v>351</v>
      </c>
      <c r="C27" s="13" t="s">
        <v>24</v>
      </c>
      <c r="D27" s="42" t="s">
        <v>178</v>
      </c>
      <c r="E27" s="4" t="s">
        <v>329</v>
      </c>
      <c r="F27" s="4" t="s">
        <v>331</v>
      </c>
      <c r="G27" s="4" t="s">
        <v>436</v>
      </c>
      <c r="H27" s="4"/>
      <c r="I27" s="42" t="s">
        <v>314</v>
      </c>
      <c r="J27" s="24">
        <v>1371220000</v>
      </c>
      <c r="K27" s="26">
        <v>3.2</v>
      </c>
      <c r="L27" s="23">
        <v>2013</v>
      </c>
      <c r="M27" s="26">
        <v>0.3</v>
      </c>
      <c r="N27" s="23">
        <v>2013</v>
      </c>
      <c r="O27" s="26">
        <v>12.1</v>
      </c>
      <c r="P27" s="23">
        <v>2013</v>
      </c>
      <c r="Q27" s="26">
        <v>2.8</v>
      </c>
      <c r="R27" s="23">
        <v>2013</v>
      </c>
      <c r="T27" t="s">
        <v>24</v>
      </c>
      <c r="U27" s="14" t="b">
        <f t="shared" si="0"/>
        <v>1</v>
      </c>
      <c r="V27" t="s">
        <v>24</v>
      </c>
      <c r="W27" s="14" t="b">
        <f t="shared" si="1"/>
        <v>1</v>
      </c>
    </row>
    <row r="28" spans="1:23" x14ac:dyDescent="0.35">
      <c r="A28" s="4">
        <v>122</v>
      </c>
      <c r="B28" s="5">
        <v>211</v>
      </c>
      <c r="C28" s="31" t="s">
        <v>25</v>
      </c>
      <c r="D28" s="42" t="s">
        <v>179</v>
      </c>
      <c r="E28" s="4" t="s">
        <v>337</v>
      </c>
      <c r="F28" s="4" t="s">
        <v>338</v>
      </c>
      <c r="G28" s="4"/>
      <c r="H28" s="4"/>
      <c r="I28" s="42" t="s">
        <v>317</v>
      </c>
      <c r="J28" s="24">
        <v>8282396</v>
      </c>
      <c r="K28" s="27"/>
      <c r="L28" s="28"/>
      <c r="M28" s="27"/>
      <c r="N28" s="28"/>
      <c r="O28" s="27"/>
      <c r="P28" s="28"/>
      <c r="Q28" s="27"/>
      <c r="R28" s="28"/>
      <c r="T28" t="s">
        <v>25</v>
      </c>
      <c r="U28" s="14" t="b">
        <f t="shared" si="0"/>
        <v>1</v>
      </c>
      <c r="V28" t="s">
        <v>25</v>
      </c>
      <c r="W28" s="14" t="b">
        <f t="shared" si="1"/>
        <v>1</v>
      </c>
    </row>
    <row r="29" spans="1:23" x14ac:dyDescent="0.35">
      <c r="A29" s="4">
        <v>41</v>
      </c>
      <c r="B29" s="5">
        <v>107</v>
      </c>
      <c r="C29" s="13" t="s">
        <v>26</v>
      </c>
      <c r="D29" s="42" t="s">
        <v>180</v>
      </c>
      <c r="E29" s="4" t="s">
        <v>312</v>
      </c>
      <c r="F29" s="4" t="s">
        <v>321</v>
      </c>
      <c r="G29" s="4" t="s">
        <v>436</v>
      </c>
      <c r="H29" s="4" t="s">
        <v>436</v>
      </c>
      <c r="I29" s="42" t="s">
        <v>314</v>
      </c>
      <c r="J29" s="24">
        <v>23108472</v>
      </c>
      <c r="K29" s="26">
        <v>27.9</v>
      </c>
      <c r="L29" s="23">
        <v>2015</v>
      </c>
      <c r="M29" s="26">
        <v>9</v>
      </c>
      <c r="N29" s="23">
        <v>2015</v>
      </c>
      <c r="O29" s="26">
        <v>57</v>
      </c>
      <c r="P29" s="23">
        <v>2015</v>
      </c>
      <c r="Q29" s="26">
        <v>23.1</v>
      </c>
      <c r="R29" s="23">
        <v>2015</v>
      </c>
      <c r="T29" t="s">
        <v>26</v>
      </c>
      <c r="U29" s="14" t="b">
        <f t="shared" si="0"/>
        <v>1</v>
      </c>
      <c r="V29" t="s">
        <v>479</v>
      </c>
      <c r="W29" s="14" t="b">
        <f t="shared" si="1"/>
        <v>1</v>
      </c>
    </row>
    <row r="30" spans="1:23" x14ac:dyDescent="0.35">
      <c r="A30" s="4">
        <v>2</v>
      </c>
      <c r="B30" s="5">
        <v>32</v>
      </c>
      <c r="C30" s="13" t="s">
        <v>27</v>
      </c>
      <c r="D30" s="42" t="s">
        <v>181</v>
      </c>
      <c r="E30" s="4" t="s">
        <v>312</v>
      </c>
      <c r="F30" s="4" t="s">
        <v>313</v>
      </c>
      <c r="G30" s="4" t="s">
        <v>436</v>
      </c>
      <c r="H30" s="4" t="s">
        <v>436</v>
      </c>
      <c r="I30" s="42" t="s">
        <v>314</v>
      </c>
      <c r="J30" s="24">
        <v>22834522</v>
      </c>
      <c r="K30" s="26">
        <v>24</v>
      </c>
      <c r="L30" s="23">
        <v>2014</v>
      </c>
      <c r="M30" s="26">
        <v>7.7</v>
      </c>
      <c r="N30" s="23">
        <v>2014</v>
      </c>
      <c r="O30" s="26">
        <v>45</v>
      </c>
      <c r="P30" s="23">
        <v>2014</v>
      </c>
      <c r="Q30" s="26">
        <v>18.8</v>
      </c>
      <c r="R30" s="23">
        <v>2014</v>
      </c>
      <c r="T30" t="s">
        <v>27</v>
      </c>
      <c r="U30" s="14" t="b">
        <f t="shared" si="0"/>
        <v>1</v>
      </c>
      <c r="V30" t="s">
        <v>480</v>
      </c>
      <c r="W30" s="14" t="b">
        <f t="shared" si="1"/>
        <v>1</v>
      </c>
    </row>
    <row r="31" spans="1:23" x14ac:dyDescent="0.35">
      <c r="A31" s="4">
        <v>5</v>
      </c>
      <c r="B31" s="5">
        <v>250</v>
      </c>
      <c r="C31" s="13" t="s">
        <v>28</v>
      </c>
      <c r="D31" s="42" t="s">
        <v>182</v>
      </c>
      <c r="E31" s="4" t="s">
        <v>312</v>
      </c>
      <c r="F31" s="4" t="s">
        <v>313</v>
      </c>
      <c r="G31" s="4" t="s">
        <v>436</v>
      </c>
      <c r="H31" s="4" t="s">
        <v>436</v>
      </c>
      <c r="I31" s="42" t="s">
        <v>315</v>
      </c>
      <c r="J31" s="24">
        <v>76196619</v>
      </c>
      <c r="K31" s="26">
        <v>77.099999999999994</v>
      </c>
      <c r="L31" s="23">
        <v>2012</v>
      </c>
      <c r="M31" s="26">
        <v>39.200000000000003</v>
      </c>
      <c r="N31" s="23">
        <v>2012</v>
      </c>
      <c r="O31" s="26">
        <v>91.3</v>
      </c>
      <c r="P31" s="23">
        <v>2012</v>
      </c>
      <c r="Q31" s="26">
        <v>58</v>
      </c>
      <c r="R31" s="23">
        <v>2012</v>
      </c>
      <c r="T31" t="s">
        <v>28</v>
      </c>
      <c r="U31" s="14" t="b">
        <f t="shared" si="0"/>
        <v>1</v>
      </c>
      <c r="V31" t="s">
        <v>28</v>
      </c>
      <c r="W31" s="14" t="b">
        <f t="shared" si="1"/>
        <v>1</v>
      </c>
    </row>
    <row r="32" spans="1:23" x14ac:dyDescent="0.35">
      <c r="A32" s="4">
        <v>4</v>
      </c>
      <c r="B32" s="5">
        <v>46</v>
      </c>
      <c r="C32" s="13" t="s">
        <v>29</v>
      </c>
      <c r="D32" s="42" t="s">
        <v>183</v>
      </c>
      <c r="E32" s="4" t="s">
        <v>312</v>
      </c>
      <c r="F32" s="4" t="s">
        <v>313</v>
      </c>
      <c r="G32" s="4" t="s">
        <v>436</v>
      </c>
      <c r="H32" s="4" t="s">
        <v>436</v>
      </c>
      <c r="I32" s="42" t="s">
        <v>314</v>
      </c>
      <c r="J32" s="24">
        <v>4995648</v>
      </c>
      <c r="K32" s="26">
        <v>37</v>
      </c>
      <c r="L32" s="23">
        <v>2011</v>
      </c>
      <c r="M32" s="26">
        <v>14.9</v>
      </c>
      <c r="N32" s="23">
        <v>2011</v>
      </c>
      <c r="O32" s="26">
        <v>61.3</v>
      </c>
      <c r="P32" s="23">
        <v>2011</v>
      </c>
      <c r="Q32" s="26">
        <v>29.1</v>
      </c>
      <c r="R32" s="23">
        <v>2011</v>
      </c>
      <c r="T32" t="s">
        <v>29</v>
      </c>
      <c r="U32" s="14" t="b">
        <f t="shared" si="0"/>
        <v>1</v>
      </c>
      <c r="V32" t="s">
        <v>29</v>
      </c>
      <c r="W32" s="14" t="b">
        <f t="shared" si="1"/>
        <v>1</v>
      </c>
    </row>
    <row r="33" spans="1:23" x14ac:dyDescent="0.35">
      <c r="A33" s="4">
        <v>66</v>
      </c>
      <c r="B33" s="5">
        <v>44</v>
      </c>
      <c r="C33" s="13" t="s">
        <v>30</v>
      </c>
      <c r="D33" s="42" t="s">
        <v>184</v>
      </c>
      <c r="E33" s="4" t="s">
        <v>322</v>
      </c>
      <c r="F33" s="4" t="s">
        <v>325</v>
      </c>
      <c r="G33" s="4" t="s">
        <v>436</v>
      </c>
      <c r="H33" s="4" t="s">
        <v>436</v>
      </c>
      <c r="I33" s="42" t="s">
        <v>371</v>
      </c>
      <c r="J33" s="24">
        <v>48228697</v>
      </c>
      <c r="K33" s="26">
        <v>5.5</v>
      </c>
      <c r="L33" s="23">
        <v>2015</v>
      </c>
      <c r="M33" s="26">
        <v>2.2000000000000002</v>
      </c>
      <c r="N33" s="23">
        <v>2015</v>
      </c>
      <c r="O33" s="26">
        <v>13.1</v>
      </c>
      <c r="P33" s="23">
        <v>2015</v>
      </c>
      <c r="Q33" s="26">
        <v>5</v>
      </c>
      <c r="R33" s="23">
        <v>2015</v>
      </c>
      <c r="T33" t="s">
        <v>30</v>
      </c>
      <c r="U33" s="14" t="b">
        <f t="shared" si="0"/>
        <v>1</v>
      </c>
      <c r="V33" t="s">
        <v>481</v>
      </c>
      <c r="W33" s="14" t="b">
        <f t="shared" si="1"/>
        <v>1</v>
      </c>
    </row>
    <row r="34" spans="1:23" x14ac:dyDescent="0.35">
      <c r="A34" s="4">
        <v>54</v>
      </c>
      <c r="B34" s="5">
        <v>411</v>
      </c>
      <c r="C34" s="31" t="s">
        <v>31</v>
      </c>
      <c r="D34" s="42" t="s">
        <v>185</v>
      </c>
      <c r="E34" s="4" t="s">
        <v>322</v>
      </c>
      <c r="F34" s="4" t="s">
        <v>323</v>
      </c>
      <c r="G34" s="4" t="s">
        <v>436</v>
      </c>
      <c r="H34" s="4" t="s">
        <v>436</v>
      </c>
      <c r="I34" s="42" t="s">
        <v>371</v>
      </c>
      <c r="J34" s="24">
        <v>7204948</v>
      </c>
      <c r="K34" s="25" t="s">
        <v>381</v>
      </c>
      <c r="L34" s="25" t="s">
        <v>381</v>
      </c>
      <c r="M34" s="25" t="s">
        <v>381</v>
      </c>
      <c r="N34" s="25" t="s">
        <v>381</v>
      </c>
      <c r="O34" s="25" t="s">
        <v>381</v>
      </c>
      <c r="P34" s="25" t="s">
        <v>381</v>
      </c>
      <c r="Q34" s="25" t="s">
        <v>381</v>
      </c>
      <c r="R34" s="25" t="s">
        <v>381</v>
      </c>
      <c r="T34" t="s">
        <v>31</v>
      </c>
      <c r="U34" s="14" t="b">
        <f t="shared" si="0"/>
        <v>1</v>
      </c>
      <c r="V34" t="s">
        <v>31</v>
      </c>
      <c r="W34" s="14" t="b">
        <f t="shared" si="1"/>
        <v>1</v>
      </c>
    </row>
    <row r="35" spans="1:23" x14ac:dyDescent="0.35">
      <c r="A35" s="4">
        <v>58</v>
      </c>
      <c r="B35" s="5">
        <v>48</v>
      </c>
      <c r="C35" s="13" t="s">
        <v>32</v>
      </c>
      <c r="D35" s="42" t="s">
        <v>186</v>
      </c>
      <c r="E35" s="4" t="s">
        <v>322</v>
      </c>
      <c r="F35" s="4" t="s">
        <v>324</v>
      </c>
      <c r="G35" s="4" t="s">
        <v>436</v>
      </c>
      <c r="H35" s="4" t="s">
        <v>436</v>
      </c>
      <c r="I35" s="42" t="s">
        <v>371</v>
      </c>
      <c r="J35" s="24">
        <v>4807852</v>
      </c>
      <c r="K35" s="26">
        <v>1.6</v>
      </c>
      <c r="L35" s="23">
        <v>2015</v>
      </c>
      <c r="M35" s="26">
        <v>0.6</v>
      </c>
      <c r="N35" s="23">
        <v>2015</v>
      </c>
      <c r="O35" s="26">
        <v>4.2</v>
      </c>
      <c r="P35" s="23">
        <v>2015</v>
      </c>
      <c r="Q35" s="26">
        <v>1.5</v>
      </c>
      <c r="R35" s="23">
        <v>2015</v>
      </c>
      <c r="T35" t="s">
        <v>32</v>
      </c>
      <c r="U35" s="14" t="b">
        <f t="shared" si="0"/>
        <v>1</v>
      </c>
      <c r="V35" t="s">
        <v>482</v>
      </c>
      <c r="W35" s="14" t="b">
        <f t="shared" si="1"/>
        <v>1</v>
      </c>
    </row>
    <row r="36" spans="1:23" x14ac:dyDescent="0.35">
      <c r="A36" s="4">
        <v>50</v>
      </c>
      <c r="B36" s="5">
        <v>49</v>
      </c>
      <c r="C36" s="13" t="s">
        <v>33</v>
      </c>
      <c r="D36" s="42" t="s">
        <v>187</v>
      </c>
      <c r="E36" s="4" t="s">
        <v>322</v>
      </c>
      <c r="F36" s="4" t="s">
        <v>323</v>
      </c>
      <c r="G36" s="4" t="s">
        <v>436</v>
      </c>
      <c r="H36" s="4" t="s">
        <v>436</v>
      </c>
      <c r="I36" s="42" t="s">
        <v>371</v>
      </c>
      <c r="J36" s="24">
        <v>11461432</v>
      </c>
      <c r="K36" s="25" t="s">
        <v>381</v>
      </c>
      <c r="L36" s="25" t="s">
        <v>381</v>
      </c>
      <c r="M36" s="25" t="s">
        <v>381</v>
      </c>
      <c r="N36" s="25" t="s">
        <v>381</v>
      </c>
      <c r="O36" s="25" t="s">
        <v>381</v>
      </c>
      <c r="P36" s="25" t="s">
        <v>381</v>
      </c>
      <c r="Q36" s="25" t="s">
        <v>381</v>
      </c>
      <c r="R36" s="25" t="s">
        <v>381</v>
      </c>
      <c r="T36" t="s">
        <v>33</v>
      </c>
      <c r="U36" s="14" t="b">
        <f t="shared" si="0"/>
        <v>1</v>
      </c>
      <c r="V36" t="s">
        <v>33</v>
      </c>
      <c r="W36" s="14" t="b">
        <f t="shared" si="1"/>
        <v>1</v>
      </c>
    </row>
    <row r="37" spans="1:23" x14ac:dyDescent="0.35">
      <c r="A37" s="4">
        <v>124</v>
      </c>
      <c r="B37" s="5">
        <v>50</v>
      </c>
      <c r="C37" s="13" t="s">
        <v>34</v>
      </c>
      <c r="D37" s="42" t="s">
        <v>188</v>
      </c>
      <c r="E37" s="4" t="s">
        <v>337</v>
      </c>
      <c r="F37" s="4" t="s">
        <v>339</v>
      </c>
      <c r="G37" s="4"/>
      <c r="H37" s="4"/>
      <c r="I37" s="42" t="s">
        <v>317</v>
      </c>
      <c r="J37" s="24">
        <v>1160985</v>
      </c>
      <c r="K37" s="27"/>
      <c r="L37" s="28"/>
      <c r="M37" s="27"/>
      <c r="N37" s="28"/>
      <c r="O37" s="27"/>
      <c r="P37" s="28"/>
      <c r="Q37" s="27"/>
      <c r="R37" s="28"/>
      <c r="T37" t="s">
        <v>34</v>
      </c>
      <c r="U37" s="14" t="b">
        <f t="shared" si="0"/>
        <v>1</v>
      </c>
      <c r="V37" t="s">
        <v>483</v>
      </c>
      <c r="W37" s="14" t="b">
        <f t="shared" si="1"/>
        <v>1</v>
      </c>
    </row>
    <row r="38" spans="1:23" x14ac:dyDescent="0.35">
      <c r="A38" s="4">
        <v>198</v>
      </c>
      <c r="B38" s="5">
        <v>167</v>
      </c>
      <c r="C38" s="13" t="s">
        <v>35</v>
      </c>
      <c r="D38" s="42" t="s">
        <v>189</v>
      </c>
      <c r="E38" s="4" t="s">
        <v>337</v>
      </c>
      <c r="F38" s="4" t="s">
        <v>340</v>
      </c>
      <c r="G38" s="4"/>
      <c r="H38" s="4"/>
      <c r="I38" s="42" t="s">
        <v>317</v>
      </c>
      <c r="J38" s="24">
        <v>10546059</v>
      </c>
      <c r="K38" s="27"/>
      <c r="L38" s="28"/>
      <c r="M38" s="27"/>
      <c r="N38" s="28"/>
      <c r="O38" s="27"/>
      <c r="P38" s="28"/>
      <c r="Q38" s="27"/>
      <c r="R38" s="28"/>
      <c r="T38" t="s">
        <v>35</v>
      </c>
      <c r="U38" s="14" t="b">
        <f t="shared" si="0"/>
        <v>1</v>
      </c>
      <c r="V38" t="s">
        <v>484</v>
      </c>
      <c r="W38" s="14" t="b">
        <f t="shared" si="1"/>
        <v>1</v>
      </c>
    </row>
    <row r="39" spans="1:23" x14ac:dyDescent="0.35">
      <c r="A39" s="4">
        <v>116</v>
      </c>
      <c r="B39" s="5">
        <v>79</v>
      </c>
      <c r="C39" s="13" t="s">
        <v>36</v>
      </c>
      <c r="D39" s="42" t="s">
        <v>190</v>
      </c>
      <c r="E39" s="4" t="s">
        <v>337</v>
      </c>
      <c r="F39" s="4" t="s">
        <v>338</v>
      </c>
      <c r="G39" s="4"/>
      <c r="H39" s="4"/>
      <c r="I39" s="42" t="s">
        <v>317</v>
      </c>
      <c r="J39" s="24">
        <v>81686611</v>
      </c>
      <c r="K39" s="27"/>
      <c r="L39" s="28"/>
      <c r="M39" s="27"/>
      <c r="N39" s="28"/>
      <c r="O39" s="27"/>
      <c r="P39" s="28"/>
      <c r="Q39" s="27"/>
      <c r="R39" s="28"/>
      <c r="T39" t="s">
        <v>36</v>
      </c>
      <c r="U39" s="14" t="b">
        <f t="shared" si="0"/>
        <v>1</v>
      </c>
      <c r="V39" t="s">
        <v>485</v>
      </c>
      <c r="W39" s="14" t="b">
        <f t="shared" si="1"/>
        <v>1</v>
      </c>
    </row>
    <row r="40" spans="1:23" x14ac:dyDescent="0.35">
      <c r="A40" s="4">
        <v>15</v>
      </c>
      <c r="B40" s="5">
        <v>72</v>
      </c>
      <c r="C40" s="13" t="s">
        <v>37</v>
      </c>
      <c r="D40" s="42" t="s">
        <v>191</v>
      </c>
      <c r="E40" s="4" t="s">
        <v>312</v>
      </c>
      <c r="F40" s="4" t="s">
        <v>316</v>
      </c>
      <c r="G40" s="4" t="s">
        <v>436</v>
      </c>
      <c r="H40" s="4" t="s">
        <v>436</v>
      </c>
      <c r="I40" s="42" t="s">
        <v>314</v>
      </c>
      <c r="J40" s="24">
        <v>927414</v>
      </c>
      <c r="K40" s="26">
        <v>22.5</v>
      </c>
      <c r="L40" s="23">
        <v>2013</v>
      </c>
      <c r="M40" s="26">
        <v>7.5</v>
      </c>
      <c r="N40" s="23">
        <v>2013</v>
      </c>
      <c r="O40" s="26">
        <v>44.6</v>
      </c>
      <c r="P40" s="23">
        <v>2013</v>
      </c>
      <c r="Q40" s="26">
        <v>18</v>
      </c>
      <c r="R40" s="23">
        <v>2013</v>
      </c>
      <c r="T40" t="s">
        <v>37</v>
      </c>
      <c r="U40" s="14" t="b">
        <f t="shared" si="0"/>
        <v>1</v>
      </c>
      <c r="V40" t="s">
        <v>37</v>
      </c>
      <c r="W40" s="14" t="b">
        <f t="shared" si="1"/>
        <v>1</v>
      </c>
    </row>
    <row r="41" spans="1:23" x14ac:dyDescent="0.35">
      <c r="A41" s="4">
        <v>113</v>
      </c>
      <c r="B41" s="5">
        <v>54</v>
      </c>
      <c r="C41" s="13" t="s">
        <v>38</v>
      </c>
      <c r="D41" s="42" t="s">
        <v>192</v>
      </c>
      <c r="E41" s="4" t="s">
        <v>337</v>
      </c>
      <c r="F41" s="4" t="s">
        <v>338</v>
      </c>
      <c r="G41" s="4"/>
      <c r="H41" s="4"/>
      <c r="I41" s="42" t="s">
        <v>317</v>
      </c>
      <c r="J41" s="24">
        <v>5683483</v>
      </c>
      <c r="K41" s="27"/>
      <c r="L41" s="28"/>
      <c r="M41" s="27"/>
      <c r="N41" s="28"/>
      <c r="O41" s="27"/>
      <c r="P41" s="28"/>
      <c r="Q41" s="27"/>
      <c r="R41" s="28"/>
      <c r="T41" t="s">
        <v>38</v>
      </c>
      <c r="U41" s="14" t="b">
        <f t="shared" si="0"/>
        <v>1</v>
      </c>
      <c r="V41" t="s">
        <v>486</v>
      </c>
      <c r="W41" s="14" t="b">
        <f t="shared" si="1"/>
        <v>1</v>
      </c>
    </row>
    <row r="42" spans="1:23" x14ac:dyDescent="0.35">
      <c r="A42" s="4">
        <v>51</v>
      </c>
      <c r="B42" s="5">
        <v>56</v>
      </c>
      <c r="C42" s="13" t="s">
        <v>39</v>
      </c>
      <c r="D42" s="42" t="s">
        <v>193</v>
      </c>
      <c r="E42" s="4" t="s">
        <v>322</v>
      </c>
      <c r="F42" s="4" t="s">
        <v>323</v>
      </c>
      <c r="G42" s="4" t="s">
        <v>436</v>
      </c>
      <c r="H42" s="4" t="s">
        <v>436</v>
      </c>
      <c r="I42" s="42" t="s">
        <v>371</v>
      </c>
      <c r="J42" s="24">
        <v>10528394</v>
      </c>
      <c r="K42" s="26">
        <v>3.2</v>
      </c>
      <c r="L42" s="23">
        <v>2015</v>
      </c>
      <c r="M42" s="26">
        <v>0.5</v>
      </c>
      <c r="N42" s="23">
        <v>2015</v>
      </c>
      <c r="O42" s="26">
        <v>6.9</v>
      </c>
      <c r="P42" s="23">
        <v>2015</v>
      </c>
      <c r="Q42" s="26">
        <v>2</v>
      </c>
      <c r="R42" s="23">
        <v>2015</v>
      </c>
      <c r="T42" t="s">
        <v>39</v>
      </c>
      <c r="U42" s="14" t="b">
        <f t="shared" si="0"/>
        <v>1</v>
      </c>
      <c r="V42" t="s">
        <v>39</v>
      </c>
      <c r="W42" s="14" t="b">
        <f t="shared" si="1"/>
        <v>1</v>
      </c>
    </row>
    <row r="43" spans="1:23" x14ac:dyDescent="0.35">
      <c r="A43" s="4">
        <v>137</v>
      </c>
      <c r="B43" s="5">
        <v>4</v>
      </c>
      <c r="C43" s="13" t="s">
        <v>40</v>
      </c>
      <c r="D43" s="42" t="s">
        <v>194</v>
      </c>
      <c r="E43" s="4" t="s">
        <v>341</v>
      </c>
      <c r="F43" s="4" t="s">
        <v>342</v>
      </c>
      <c r="G43" s="4" t="s">
        <v>436</v>
      </c>
      <c r="H43" s="4" t="s">
        <v>436</v>
      </c>
      <c r="I43" s="42" t="s">
        <v>371</v>
      </c>
      <c r="J43" s="24">
        <v>39871528</v>
      </c>
      <c r="K43" s="26">
        <v>0.5</v>
      </c>
      <c r="L43" s="23">
        <v>2011</v>
      </c>
      <c r="M43" s="26">
        <v>0.1</v>
      </c>
      <c r="N43" s="23">
        <v>2011</v>
      </c>
      <c r="O43" s="26">
        <v>3.9</v>
      </c>
      <c r="P43" s="23">
        <v>2011</v>
      </c>
      <c r="Q43" s="26">
        <v>0.8</v>
      </c>
      <c r="R43" s="23">
        <v>2011</v>
      </c>
      <c r="T43" t="s">
        <v>40</v>
      </c>
      <c r="U43" s="14" t="b">
        <f t="shared" si="0"/>
        <v>1</v>
      </c>
      <c r="V43" t="s">
        <v>40</v>
      </c>
      <c r="W43" s="14" t="b">
        <f t="shared" si="1"/>
        <v>1</v>
      </c>
    </row>
    <row r="44" spans="1:23" x14ac:dyDescent="0.35">
      <c r="A44" s="4">
        <v>67</v>
      </c>
      <c r="B44" s="5">
        <v>58</v>
      </c>
      <c r="C44" s="13" t="s">
        <v>41</v>
      </c>
      <c r="D44" s="42" t="s">
        <v>195</v>
      </c>
      <c r="E44" s="4" t="s">
        <v>322</v>
      </c>
      <c r="F44" s="4" t="s">
        <v>325</v>
      </c>
      <c r="G44" s="4" t="s">
        <v>436</v>
      </c>
      <c r="H44" s="4" t="s">
        <v>436</v>
      </c>
      <c r="I44" s="42" t="s">
        <v>371</v>
      </c>
      <c r="J44" s="24">
        <v>16144368</v>
      </c>
      <c r="K44" s="26">
        <v>4.8</v>
      </c>
      <c r="L44" s="23">
        <v>2015</v>
      </c>
      <c r="M44" s="26">
        <v>2.2000000000000002</v>
      </c>
      <c r="N44" s="23">
        <v>2015</v>
      </c>
      <c r="O44" s="26">
        <v>11.8</v>
      </c>
      <c r="P44" s="23">
        <v>2015</v>
      </c>
      <c r="Q44" s="26">
        <v>4.5</v>
      </c>
      <c r="R44" s="23">
        <v>2015</v>
      </c>
      <c r="T44" t="s">
        <v>41</v>
      </c>
      <c r="U44" s="14" t="b">
        <f t="shared" si="0"/>
        <v>1</v>
      </c>
      <c r="V44" t="s">
        <v>487</v>
      </c>
      <c r="W44" s="14" t="b">
        <f t="shared" si="1"/>
        <v>1</v>
      </c>
    </row>
    <row r="45" spans="1:23" x14ac:dyDescent="0.35">
      <c r="A45" s="4">
        <v>138</v>
      </c>
      <c r="B45" s="5">
        <v>59</v>
      </c>
      <c r="C45" s="13" t="s">
        <v>42</v>
      </c>
      <c r="D45" s="42" t="s">
        <v>196</v>
      </c>
      <c r="E45" s="4" t="s">
        <v>341</v>
      </c>
      <c r="F45" s="4" t="s">
        <v>342</v>
      </c>
      <c r="G45" s="4" t="s">
        <v>436</v>
      </c>
      <c r="H45" s="4" t="s">
        <v>436</v>
      </c>
      <c r="I45" s="42" t="s">
        <v>314</v>
      </c>
      <c r="J45" s="24">
        <v>93778172</v>
      </c>
      <c r="K45" s="26">
        <v>1.4</v>
      </c>
      <c r="L45" s="23">
        <v>2015</v>
      </c>
      <c r="M45" s="26">
        <v>0.2</v>
      </c>
      <c r="N45" s="23">
        <v>2015</v>
      </c>
      <c r="O45" s="26">
        <v>16.100000000000001</v>
      </c>
      <c r="P45" s="23">
        <v>2015</v>
      </c>
      <c r="Q45" s="26">
        <v>3</v>
      </c>
      <c r="R45" s="23">
        <v>2015</v>
      </c>
      <c r="T45" t="s">
        <v>42</v>
      </c>
      <c r="U45" s="14" t="b">
        <f t="shared" si="0"/>
        <v>1</v>
      </c>
      <c r="V45" t="s">
        <v>488</v>
      </c>
      <c r="W45" s="14" t="b">
        <f t="shared" si="1"/>
        <v>1</v>
      </c>
    </row>
    <row r="46" spans="1:23" x14ac:dyDescent="0.35">
      <c r="A46" s="4">
        <v>179</v>
      </c>
      <c r="B46" s="5">
        <v>178</v>
      </c>
      <c r="C46" s="13" t="s">
        <v>43</v>
      </c>
      <c r="D46" s="42" t="s">
        <v>197</v>
      </c>
      <c r="E46" s="4" t="s">
        <v>312</v>
      </c>
      <c r="F46" s="4" t="s">
        <v>316</v>
      </c>
      <c r="G46" s="4" t="s">
        <v>436</v>
      </c>
      <c r="H46" s="4" t="s">
        <v>436</v>
      </c>
      <c r="I46" s="42" t="s">
        <v>315</v>
      </c>
      <c r="J46" s="24">
        <v>4474690</v>
      </c>
      <c r="K46" s="25" t="s">
        <v>381</v>
      </c>
      <c r="L46" s="25" t="s">
        <v>381</v>
      </c>
      <c r="M46" s="25" t="s">
        <v>381</v>
      </c>
      <c r="N46" s="25" t="s">
        <v>381</v>
      </c>
      <c r="O46" s="25" t="s">
        <v>381</v>
      </c>
      <c r="P46" s="25" t="s">
        <v>381</v>
      </c>
      <c r="Q46" s="25" t="s">
        <v>381</v>
      </c>
      <c r="R46" s="25" t="s">
        <v>381</v>
      </c>
      <c r="T46" t="s">
        <v>43</v>
      </c>
      <c r="U46" s="14" t="b">
        <f t="shared" si="0"/>
        <v>1</v>
      </c>
      <c r="V46" t="s">
        <v>43</v>
      </c>
      <c r="W46" s="14" t="b">
        <f t="shared" si="1"/>
        <v>1</v>
      </c>
    </row>
    <row r="47" spans="1:23" x14ac:dyDescent="0.35">
      <c r="A47" s="4">
        <v>180</v>
      </c>
      <c r="B47" s="5">
        <v>238</v>
      </c>
      <c r="C47" s="13" t="s">
        <v>44</v>
      </c>
      <c r="D47" s="42" t="s">
        <v>198</v>
      </c>
      <c r="E47" s="4" t="s">
        <v>312</v>
      </c>
      <c r="F47" s="4" t="s">
        <v>316</v>
      </c>
      <c r="G47" s="4" t="s">
        <v>436</v>
      </c>
      <c r="H47" s="4" t="s">
        <v>436</v>
      </c>
      <c r="I47" s="42" t="s">
        <v>315</v>
      </c>
      <c r="J47" s="24">
        <v>99873033</v>
      </c>
      <c r="K47" s="26">
        <v>33.5</v>
      </c>
      <c r="L47" s="23">
        <v>2010</v>
      </c>
      <c r="M47" s="26">
        <v>9</v>
      </c>
      <c r="N47" s="23">
        <v>2010</v>
      </c>
      <c r="O47" s="26">
        <v>73.099999999999994</v>
      </c>
      <c r="P47" s="23">
        <v>2010</v>
      </c>
      <c r="Q47" s="26">
        <v>28</v>
      </c>
      <c r="R47" s="23">
        <v>2010</v>
      </c>
      <c r="T47" t="s">
        <v>44</v>
      </c>
      <c r="U47" s="14" t="b">
        <f t="shared" si="0"/>
        <v>1</v>
      </c>
      <c r="V47" t="s">
        <v>489</v>
      </c>
      <c r="W47" s="14" t="b">
        <f t="shared" si="1"/>
        <v>1</v>
      </c>
    </row>
    <row r="48" spans="1:23" x14ac:dyDescent="0.35">
      <c r="A48" s="4">
        <v>97</v>
      </c>
      <c r="B48" s="5">
        <v>66</v>
      </c>
      <c r="C48" s="13" t="s">
        <v>45</v>
      </c>
      <c r="D48" s="42" t="s">
        <v>199</v>
      </c>
      <c r="E48" s="4" t="s">
        <v>329</v>
      </c>
      <c r="F48" s="4" t="s">
        <v>335</v>
      </c>
      <c r="G48" s="4" t="s">
        <v>436</v>
      </c>
      <c r="H48" s="4" t="s">
        <v>436</v>
      </c>
      <c r="I48" s="42" t="s">
        <v>371</v>
      </c>
      <c r="J48" s="24">
        <v>892149</v>
      </c>
      <c r="K48" s="26">
        <v>1.5</v>
      </c>
      <c r="L48" s="23">
        <v>2013</v>
      </c>
      <c r="M48" s="26">
        <v>0.2</v>
      </c>
      <c r="N48" s="23">
        <v>2013</v>
      </c>
      <c r="O48" s="26">
        <v>14.5</v>
      </c>
      <c r="P48" s="23">
        <v>2013</v>
      </c>
      <c r="Q48" s="26">
        <v>3</v>
      </c>
      <c r="R48" s="23">
        <v>2013</v>
      </c>
      <c r="T48" t="s">
        <v>45</v>
      </c>
      <c r="U48" s="14" t="b">
        <f t="shared" si="0"/>
        <v>1</v>
      </c>
      <c r="V48" t="s">
        <v>45</v>
      </c>
      <c r="W48" s="14" t="b">
        <f t="shared" si="1"/>
        <v>1</v>
      </c>
    </row>
    <row r="49" spans="1:23" x14ac:dyDescent="0.35">
      <c r="A49" s="4">
        <v>114</v>
      </c>
      <c r="B49" s="5">
        <v>67</v>
      </c>
      <c r="C49" s="13" t="s">
        <v>46</v>
      </c>
      <c r="D49" s="42" t="s">
        <v>200</v>
      </c>
      <c r="E49" s="4" t="s">
        <v>337</v>
      </c>
      <c r="F49" s="4" t="s">
        <v>338</v>
      </c>
      <c r="G49" s="4"/>
      <c r="H49" s="4"/>
      <c r="I49" s="42" t="s">
        <v>317</v>
      </c>
      <c r="J49" s="24">
        <v>5479531</v>
      </c>
      <c r="K49" s="27"/>
      <c r="L49" s="28"/>
      <c r="M49" s="27"/>
      <c r="N49" s="28"/>
      <c r="O49" s="27"/>
      <c r="P49" s="28"/>
      <c r="Q49" s="27"/>
      <c r="R49" s="28"/>
      <c r="T49" t="s">
        <v>46</v>
      </c>
      <c r="U49" s="14" t="b">
        <f t="shared" si="0"/>
        <v>1</v>
      </c>
      <c r="V49" t="s">
        <v>46</v>
      </c>
      <c r="W49" s="14" t="b">
        <f t="shared" si="1"/>
        <v>1</v>
      </c>
    </row>
    <row r="50" spans="1:23" x14ac:dyDescent="0.35">
      <c r="A50" s="4">
        <v>115</v>
      </c>
      <c r="B50" s="5">
        <v>68</v>
      </c>
      <c r="C50" s="13" t="s">
        <v>47</v>
      </c>
      <c r="D50" s="42" t="s">
        <v>201</v>
      </c>
      <c r="E50" s="4" t="s">
        <v>337</v>
      </c>
      <c r="F50" s="4" t="s">
        <v>338</v>
      </c>
      <c r="G50" s="4"/>
      <c r="H50" s="4"/>
      <c r="I50" s="42" t="s">
        <v>317</v>
      </c>
      <c r="J50" s="24">
        <v>66624068</v>
      </c>
      <c r="K50" s="27"/>
      <c r="L50" s="28"/>
      <c r="M50" s="27"/>
      <c r="N50" s="28"/>
      <c r="O50" s="27"/>
      <c r="P50" s="28"/>
      <c r="Q50" s="27"/>
      <c r="R50" s="28"/>
      <c r="T50" t="s">
        <v>47</v>
      </c>
      <c r="U50" s="14" t="b">
        <f t="shared" si="0"/>
        <v>1</v>
      </c>
      <c r="V50" t="s">
        <v>47</v>
      </c>
      <c r="W50" s="14" t="b">
        <f t="shared" si="1"/>
        <v>1</v>
      </c>
    </row>
    <row r="51" spans="1:23" x14ac:dyDescent="0.35">
      <c r="A51" s="4">
        <v>7</v>
      </c>
      <c r="B51" s="5">
        <v>74</v>
      </c>
      <c r="C51" s="13" t="s">
        <v>48</v>
      </c>
      <c r="D51" s="42" t="s">
        <v>202</v>
      </c>
      <c r="E51" s="4" t="s">
        <v>312</v>
      </c>
      <c r="F51" s="4" t="s">
        <v>313</v>
      </c>
      <c r="G51" s="4" t="s">
        <v>436</v>
      </c>
      <c r="H51" s="4" t="s">
        <v>436</v>
      </c>
      <c r="I51" s="42" t="s">
        <v>371</v>
      </c>
      <c r="J51" s="24">
        <v>1930175</v>
      </c>
      <c r="K51" s="25" t="s">
        <v>381</v>
      </c>
      <c r="L51" s="25" t="s">
        <v>381</v>
      </c>
      <c r="M51" s="25" t="s">
        <v>381</v>
      </c>
      <c r="N51" s="25" t="s">
        <v>381</v>
      </c>
      <c r="O51" s="25" t="s">
        <v>381</v>
      </c>
      <c r="P51" s="25" t="s">
        <v>381</v>
      </c>
      <c r="Q51" s="25" t="s">
        <v>381</v>
      </c>
      <c r="R51" s="25" t="s">
        <v>381</v>
      </c>
      <c r="T51" t="s">
        <v>48</v>
      </c>
      <c r="U51" s="14" t="b">
        <f t="shared" si="0"/>
        <v>1</v>
      </c>
      <c r="V51" t="s">
        <v>48</v>
      </c>
      <c r="W51" s="14" t="b">
        <f t="shared" si="1"/>
        <v>1</v>
      </c>
    </row>
    <row r="52" spans="1:23" x14ac:dyDescent="0.35">
      <c r="A52" s="4">
        <v>163</v>
      </c>
      <c r="B52" s="5">
        <v>73</v>
      </c>
      <c r="C52" s="13" t="s">
        <v>49</v>
      </c>
      <c r="D52" s="42" t="s">
        <v>203</v>
      </c>
      <c r="E52" s="4" t="s">
        <v>346</v>
      </c>
      <c r="F52" s="4" t="s">
        <v>348</v>
      </c>
      <c r="G52" s="4" t="s">
        <v>436</v>
      </c>
      <c r="H52" s="4" t="s">
        <v>436</v>
      </c>
      <c r="I52" s="42" t="s">
        <v>371</v>
      </c>
      <c r="J52" s="24">
        <v>3717100</v>
      </c>
      <c r="K52" s="26">
        <v>8.3000000000000007</v>
      </c>
      <c r="L52" s="23">
        <v>2015</v>
      </c>
      <c r="M52" s="26">
        <v>2.2000000000000002</v>
      </c>
      <c r="N52" s="23">
        <v>2015</v>
      </c>
      <c r="O52" s="26">
        <v>25.3</v>
      </c>
      <c r="P52" s="23">
        <v>2015</v>
      </c>
      <c r="Q52" s="26">
        <v>7.8</v>
      </c>
      <c r="R52" s="23">
        <v>2015</v>
      </c>
      <c r="T52" t="s">
        <v>49</v>
      </c>
      <c r="U52" s="14" t="b">
        <f t="shared" si="0"/>
        <v>1</v>
      </c>
      <c r="V52" t="s">
        <v>490</v>
      </c>
      <c r="W52" s="14" t="b">
        <f t="shared" si="1"/>
        <v>1</v>
      </c>
    </row>
    <row r="53" spans="1:23" x14ac:dyDescent="0.35">
      <c r="A53" s="4">
        <v>42</v>
      </c>
      <c r="B53" s="5">
        <v>81</v>
      </c>
      <c r="C53" s="13" t="s">
        <v>50</v>
      </c>
      <c r="D53" s="42" t="s">
        <v>204</v>
      </c>
      <c r="E53" s="4" t="s">
        <v>312</v>
      </c>
      <c r="F53" s="4" t="s">
        <v>321</v>
      </c>
      <c r="G53" s="4" t="s">
        <v>436</v>
      </c>
      <c r="H53" s="4" t="s">
        <v>436</v>
      </c>
      <c r="I53" s="42" t="s">
        <v>314</v>
      </c>
      <c r="J53" s="24">
        <v>27582821</v>
      </c>
      <c r="K53" s="26">
        <v>13.6</v>
      </c>
      <c r="L53" s="23">
        <v>2012</v>
      </c>
      <c r="M53" s="26">
        <v>4</v>
      </c>
      <c r="N53" s="23">
        <v>2012</v>
      </c>
      <c r="O53" s="26">
        <v>34.9</v>
      </c>
      <c r="P53" s="23">
        <v>2012</v>
      </c>
      <c r="Q53" s="26">
        <v>12.3</v>
      </c>
      <c r="R53" s="23">
        <v>2012</v>
      </c>
      <c r="T53" t="s">
        <v>50</v>
      </c>
      <c r="U53" s="14" t="b">
        <f t="shared" si="0"/>
        <v>1</v>
      </c>
      <c r="V53" t="s">
        <v>491</v>
      </c>
      <c r="W53" s="14" t="b">
        <f t="shared" si="1"/>
        <v>1</v>
      </c>
    </row>
    <row r="54" spans="1:23" x14ac:dyDescent="0.35">
      <c r="A54" s="4">
        <v>43</v>
      </c>
      <c r="B54" s="5">
        <v>90</v>
      </c>
      <c r="C54" s="13" t="s">
        <v>51</v>
      </c>
      <c r="D54" s="42" t="s">
        <v>205</v>
      </c>
      <c r="E54" s="4" t="s">
        <v>312</v>
      </c>
      <c r="F54" s="4" t="s">
        <v>321</v>
      </c>
      <c r="G54" s="4" t="s">
        <v>436</v>
      </c>
      <c r="H54" s="4" t="s">
        <v>436</v>
      </c>
      <c r="I54" s="42" t="s">
        <v>315</v>
      </c>
      <c r="J54" s="24">
        <v>12091533</v>
      </c>
      <c r="K54" s="26">
        <v>35.299999999999997</v>
      </c>
      <c r="L54" s="23">
        <v>2012</v>
      </c>
      <c r="M54" s="26">
        <v>10.3</v>
      </c>
      <c r="N54" s="23">
        <v>2012</v>
      </c>
      <c r="O54" s="26">
        <v>70.3</v>
      </c>
      <c r="P54" s="23">
        <v>2012</v>
      </c>
      <c r="Q54" s="26">
        <v>28.4</v>
      </c>
      <c r="R54" s="23">
        <v>2012</v>
      </c>
      <c r="T54" t="s">
        <v>51</v>
      </c>
      <c r="U54" s="14" t="b">
        <f t="shared" si="0"/>
        <v>1</v>
      </c>
      <c r="V54" t="s">
        <v>492</v>
      </c>
      <c r="W54" s="14" t="b">
        <f t="shared" si="1"/>
        <v>1</v>
      </c>
    </row>
    <row r="55" spans="1:23" x14ac:dyDescent="0.35">
      <c r="A55" s="4">
        <v>22</v>
      </c>
      <c r="B55" s="5">
        <v>75</v>
      </c>
      <c r="C55" s="13" t="s">
        <v>52</v>
      </c>
      <c r="D55" s="42" t="s">
        <v>206</v>
      </c>
      <c r="E55" s="4" t="s">
        <v>312</v>
      </c>
      <c r="F55" s="4" t="s">
        <v>321</v>
      </c>
      <c r="G55" s="4" t="s">
        <v>436</v>
      </c>
      <c r="H55" s="4" t="s">
        <v>436</v>
      </c>
      <c r="I55" s="42" t="s">
        <v>315</v>
      </c>
      <c r="J55" s="24">
        <v>1977590</v>
      </c>
      <c r="K55" s="25" t="s">
        <v>381</v>
      </c>
      <c r="L55" s="25" t="s">
        <v>381</v>
      </c>
      <c r="M55" s="25" t="s">
        <v>381</v>
      </c>
      <c r="N55" s="25" t="s">
        <v>381</v>
      </c>
      <c r="O55" s="25" t="s">
        <v>381</v>
      </c>
      <c r="P55" s="25" t="s">
        <v>381</v>
      </c>
      <c r="Q55" s="25" t="s">
        <v>381</v>
      </c>
      <c r="R55" s="25" t="s">
        <v>381</v>
      </c>
      <c r="T55" t="s">
        <v>52</v>
      </c>
      <c r="U55" s="14" t="b">
        <f t="shared" si="0"/>
        <v>1</v>
      </c>
      <c r="V55" t="s">
        <v>52</v>
      </c>
      <c r="W55" s="14" t="b">
        <f t="shared" si="1"/>
        <v>1</v>
      </c>
    </row>
    <row r="56" spans="1:23" x14ac:dyDescent="0.35">
      <c r="A56" s="4">
        <v>44</v>
      </c>
      <c r="B56" s="5">
        <v>175</v>
      </c>
      <c r="C56" s="13" t="s">
        <v>53</v>
      </c>
      <c r="D56" s="42" t="s">
        <v>207</v>
      </c>
      <c r="E56" s="4" t="s">
        <v>312</v>
      </c>
      <c r="F56" s="4" t="s">
        <v>321</v>
      </c>
      <c r="G56" s="4" t="s">
        <v>436</v>
      </c>
      <c r="H56" s="4" t="s">
        <v>436</v>
      </c>
      <c r="I56" s="42" t="s">
        <v>315</v>
      </c>
      <c r="J56" s="24">
        <v>1770526</v>
      </c>
      <c r="K56" s="26">
        <v>67.099999999999994</v>
      </c>
      <c r="L56" s="23">
        <v>2010</v>
      </c>
      <c r="M56" s="26">
        <v>30.5</v>
      </c>
      <c r="N56" s="23">
        <v>2010</v>
      </c>
      <c r="O56" s="26">
        <v>84.5</v>
      </c>
      <c r="P56" s="23">
        <v>2010</v>
      </c>
      <c r="Q56" s="26">
        <v>49.6</v>
      </c>
      <c r="R56" s="23">
        <v>2010</v>
      </c>
      <c r="T56" t="s">
        <v>53</v>
      </c>
      <c r="U56" s="14" t="b">
        <f t="shared" si="0"/>
        <v>1</v>
      </c>
      <c r="V56" t="s">
        <v>53</v>
      </c>
      <c r="W56" s="14" t="b">
        <f t="shared" si="1"/>
        <v>1</v>
      </c>
    </row>
    <row r="57" spans="1:23" x14ac:dyDescent="0.35">
      <c r="A57" s="4">
        <v>6</v>
      </c>
      <c r="B57" s="5">
        <v>61</v>
      </c>
      <c r="C57" s="13" t="s">
        <v>54</v>
      </c>
      <c r="D57" s="42" t="s">
        <v>208</v>
      </c>
      <c r="E57" s="4" t="s">
        <v>312</v>
      </c>
      <c r="F57" s="4" t="s">
        <v>313</v>
      </c>
      <c r="G57" s="4" t="s">
        <v>436</v>
      </c>
      <c r="H57" s="4" t="s">
        <v>436</v>
      </c>
      <c r="I57" s="42" t="s">
        <v>371</v>
      </c>
      <c r="J57" s="24">
        <v>1175389</v>
      </c>
      <c r="K57" s="25" t="s">
        <v>381</v>
      </c>
      <c r="L57" s="25" t="s">
        <v>381</v>
      </c>
      <c r="M57" s="25" t="s">
        <v>381</v>
      </c>
      <c r="N57" s="25" t="s">
        <v>381</v>
      </c>
      <c r="O57" s="25" t="s">
        <v>381</v>
      </c>
      <c r="P57" s="25" t="s">
        <v>381</v>
      </c>
      <c r="Q57" s="25" t="s">
        <v>381</v>
      </c>
      <c r="R57" s="25" t="s">
        <v>381</v>
      </c>
      <c r="T57" t="s">
        <v>54</v>
      </c>
      <c r="U57" s="14" t="b">
        <f t="shared" si="0"/>
        <v>1</v>
      </c>
      <c r="V57" t="s">
        <v>54</v>
      </c>
      <c r="W57" s="14" t="b">
        <f t="shared" si="1"/>
        <v>1</v>
      </c>
    </row>
    <row r="58" spans="1:23" x14ac:dyDescent="0.35">
      <c r="A58" s="4">
        <v>125</v>
      </c>
      <c r="B58" s="5">
        <v>84</v>
      </c>
      <c r="C58" s="13" t="s">
        <v>55</v>
      </c>
      <c r="D58" s="42" t="s">
        <v>209</v>
      </c>
      <c r="E58" s="4" t="s">
        <v>337</v>
      </c>
      <c r="F58" s="4" t="s">
        <v>339</v>
      </c>
      <c r="G58" s="4"/>
      <c r="H58" s="4"/>
      <c r="I58" s="42" t="s">
        <v>317</v>
      </c>
      <c r="J58" s="24">
        <v>10820883</v>
      </c>
      <c r="K58" s="27"/>
      <c r="L58" s="28"/>
      <c r="M58" s="27"/>
      <c r="N58" s="28"/>
      <c r="O58" s="27"/>
      <c r="P58" s="28"/>
      <c r="Q58" s="27"/>
      <c r="R58" s="28"/>
      <c r="T58" t="s">
        <v>55</v>
      </c>
      <c r="U58" s="14" t="b">
        <f t="shared" si="0"/>
        <v>1</v>
      </c>
      <c r="V58" t="s">
        <v>493</v>
      </c>
      <c r="W58" s="14" t="b">
        <f t="shared" si="1"/>
        <v>1</v>
      </c>
    </row>
    <row r="59" spans="1:23" x14ac:dyDescent="0.35">
      <c r="A59" s="4"/>
      <c r="B59" s="5"/>
      <c r="C59" s="31" t="s">
        <v>56</v>
      </c>
      <c r="D59" s="22" t="s">
        <v>210</v>
      </c>
      <c r="E59" s="4" t="s">
        <v>328</v>
      </c>
      <c r="F59" s="4" t="s">
        <v>328</v>
      </c>
      <c r="G59" s="4"/>
      <c r="H59" s="4"/>
      <c r="I59" s="42" t="s">
        <v>317</v>
      </c>
      <c r="J59" s="24">
        <v>56114</v>
      </c>
      <c r="K59" s="29"/>
      <c r="L59" s="29"/>
      <c r="M59" s="29"/>
      <c r="N59" s="29"/>
      <c r="O59" s="29"/>
      <c r="P59" s="29"/>
      <c r="Q59" s="29"/>
      <c r="R59" s="29"/>
      <c r="T59" t="s">
        <v>56</v>
      </c>
      <c r="U59" s="14" t="b">
        <f t="shared" si="0"/>
        <v>1</v>
      </c>
      <c r="V59" t="s">
        <v>56</v>
      </c>
      <c r="W59" s="14" t="b">
        <f t="shared" si="1"/>
        <v>1</v>
      </c>
    </row>
    <row r="60" spans="1:23" x14ac:dyDescent="0.35">
      <c r="A60" s="4">
        <v>71</v>
      </c>
      <c r="B60" s="5"/>
      <c r="C60" s="31" t="s">
        <v>57</v>
      </c>
      <c r="D60" s="22" t="s">
        <v>211</v>
      </c>
      <c r="E60" s="4" t="s">
        <v>322</v>
      </c>
      <c r="F60" s="4" t="s">
        <v>323</v>
      </c>
      <c r="G60" s="4" t="s">
        <v>436</v>
      </c>
      <c r="H60" s="4" t="s">
        <v>436</v>
      </c>
      <c r="I60" s="42" t="s">
        <v>314</v>
      </c>
      <c r="J60" s="24">
        <v>1321722</v>
      </c>
      <c r="K60" s="25" t="s">
        <v>381</v>
      </c>
      <c r="L60" s="25" t="s">
        <v>381</v>
      </c>
      <c r="M60" s="25" t="s">
        <v>381</v>
      </c>
      <c r="N60" s="25" t="s">
        <v>381</v>
      </c>
      <c r="O60" s="25" t="s">
        <v>381</v>
      </c>
      <c r="P60" s="25" t="s">
        <v>381</v>
      </c>
      <c r="Q60" s="25" t="s">
        <v>381</v>
      </c>
      <c r="R60" s="25" t="s">
        <v>381</v>
      </c>
      <c r="T60" t="s">
        <v>57</v>
      </c>
      <c r="U60" s="14" t="b">
        <f t="shared" si="0"/>
        <v>1</v>
      </c>
      <c r="V60" t="s">
        <v>57</v>
      </c>
      <c r="W60" s="14" t="b">
        <f t="shared" si="1"/>
        <v>1</v>
      </c>
    </row>
    <row r="61" spans="1:23" x14ac:dyDescent="0.35">
      <c r="A61" s="4">
        <v>60</v>
      </c>
      <c r="B61" s="5">
        <v>89</v>
      </c>
      <c r="C61" s="13" t="s">
        <v>58</v>
      </c>
      <c r="D61" s="42" t="s">
        <v>212</v>
      </c>
      <c r="E61" s="4" t="s">
        <v>322</v>
      </c>
      <c r="F61" s="4" t="s">
        <v>324</v>
      </c>
      <c r="G61" s="4" t="s">
        <v>436</v>
      </c>
      <c r="H61" s="4" t="s">
        <v>436</v>
      </c>
      <c r="I61" s="42" t="s">
        <v>314</v>
      </c>
      <c r="J61" s="24">
        <v>16252429</v>
      </c>
      <c r="K61" s="26">
        <v>9.5</v>
      </c>
      <c r="L61" s="23">
        <v>2014</v>
      </c>
      <c r="M61" s="26">
        <v>2.8</v>
      </c>
      <c r="N61" s="23">
        <v>2014</v>
      </c>
      <c r="O61" s="26">
        <v>25.3</v>
      </c>
      <c r="P61" s="23">
        <v>2014</v>
      </c>
      <c r="Q61" s="26">
        <v>8.6999999999999993</v>
      </c>
      <c r="R61" s="23">
        <v>2014</v>
      </c>
      <c r="T61" t="s">
        <v>58</v>
      </c>
      <c r="U61" s="14" t="b">
        <f t="shared" si="0"/>
        <v>1</v>
      </c>
      <c r="V61" t="s">
        <v>494</v>
      </c>
      <c r="W61" s="14" t="b">
        <f t="shared" si="1"/>
        <v>1</v>
      </c>
    </row>
    <row r="62" spans="1:23" x14ac:dyDescent="0.35">
      <c r="A62" s="4">
        <v>61</v>
      </c>
      <c r="B62" s="5">
        <v>95</v>
      </c>
      <c r="C62" s="13" t="s">
        <v>59</v>
      </c>
      <c r="D62" s="42" t="s">
        <v>213</v>
      </c>
      <c r="E62" s="4" t="s">
        <v>322</v>
      </c>
      <c r="F62" s="4" t="s">
        <v>324</v>
      </c>
      <c r="G62" s="4" t="s">
        <v>436</v>
      </c>
      <c r="H62" s="4" t="s">
        <v>436</v>
      </c>
      <c r="I62" s="42" t="s">
        <v>314</v>
      </c>
      <c r="J62" s="24">
        <v>8960829</v>
      </c>
      <c r="K62" s="26">
        <v>17.8</v>
      </c>
      <c r="L62" s="23">
        <v>2015</v>
      </c>
      <c r="M62" s="26">
        <v>6.4</v>
      </c>
      <c r="N62" s="23">
        <v>2015</v>
      </c>
      <c r="O62" s="26">
        <v>34.799999999999997</v>
      </c>
      <c r="P62" s="23">
        <v>2015</v>
      </c>
      <c r="Q62" s="26">
        <v>14.5</v>
      </c>
      <c r="R62" s="23">
        <v>2015</v>
      </c>
      <c r="T62" t="s">
        <v>59</v>
      </c>
      <c r="U62" s="14" t="b">
        <f t="shared" si="0"/>
        <v>1</v>
      </c>
      <c r="V62" t="s">
        <v>495</v>
      </c>
      <c r="W62" s="14" t="b">
        <f t="shared" si="1"/>
        <v>1</v>
      </c>
    </row>
    <row r="63" spans="1:23" x14ac:dyDescent="0.35">
      <c r="A63" s="4">
        <v>201</v>
      </c>
      <c r="B63" s="5">
        <v>98</v>
      </c>
      <c r="C63" s="13" t="s">
        <v>60</v>
      </c>
      <c r="D63" s="42" t="s">
        <v>214</v>
      </c>
      <c r="E63" s="4" t="s">
        <v>337</v>
      </c>
      <c r="F63" s="4" t="s">
        <v>340</v>
      </c>
      <c r="G63" s="4"/>
      <c r="H63" s="4"/>
      <c r="I63" s="42" t="s">
        <v>371</v>
      </c>
      <c r="J63" s="24">
        <v>4203604</v>
      </c>
      <c r="K63" s="27"/>
      <c r="L63" s="28"/>
      <c r="M63" s="27"/>
      <c r="N63" s="28"/>
      <c r="O63" s="27"/>
      <c r="P63" s="28"/>
      <c r="Q63" s="27"/>
      <c r="R63" s="28"/>
      <c r="T63" t="s">
        <v>60</v>
      </c>
      <c r="U63" s="14" t="b">
        <f t="shared" si="0"/>
        <v>1</v>
      </c>
      <c r="V63" t="s">
        <v>496</v>
      </c>
      <c r="W63" s="14" t="b">
        <f t="shared" si="1"/>
        <v>1</v>
      </c>
    </row>
    <row r="64" spans="1:23" x14ac:dyDescent="0.35">
      <c r="A64" s="4">
        <v>52</v>
      </c>
      <c r="B64" s="5">
        <v>93</v>
      </c>
      <c r="C64" s="13" t="s">
        <v>61</v>
      </c>
      <c r="D64" s="42" t="s">
        <v>215</v>
      </c>
      <c r="E64" s="4" t="s">
        <v>322</v>
      </c>
      <c r="F64" s="4" t="s">
        <v>323</v>
      </c>
      <c r="G64" s="4" t="s">
        <v>436</v>
      </c>
      <c r="H64" s="4" t="s">
        <v>436</v>
      </c>
      <c r="I64" s="42" t="s">
        <v>315</v>
      </c>
      <c r="J64" s="24">
        <v>10711061</v>
      </c>
      <c r="K64" s="26">
        <v>24.9</v>
      </c>
      <c r="L64" s="23">
        <v>2012</v>
      </c>
      <c r="M64" s="26">
        <v>8</v>
      </c>
      <c r="N64" s="23">
        <v>2012</v>
      </c>
      <c r="O64" s="26">
        <v>51</v>
      </c>
      <c r="P64" s="23">
        <v>2012</v>
      </c>
      <c r="Q64" s="26">
        <v>20.3</v>
      </c>
      <c r="R64" s="23">
        <v>2012</v>
      </c>
      <c r="T64" t="s">
        <v>61</v>
      </c>
      <c r="U64" s="14" t="b">
        <f t="shared" si="0"/>
        <v>1</v>
      </c>
      <c r="V64" t="s">
        <v>61</v>
      </c>
      <c r="W64" s="14" t="b">
        <f t="shared" si="1"/>
        <v>1</v>
      </c>
    </row>
    <row r="65" spans="1:23" x14ac:dyDescent="0.35">
      <c r="A65" s="4">
        <v>133</v>
      </c>
      <c r="B65" s="5">
        <v>97</v>
      </c>
      <c r="C65" s="13" t="s">
        <v>62</v>
      </c>
      <c r="D65" s="42" t="s">
        <v>216</v>
      </c>
      <c r="E65" s="4" t="s">
        <v>337</v>
      </c>
      <c r="F65" s="4" t="s">
        <v>340</v>
      </c>
      <c r="G65" s="4"/>
      <c r="H65" s="4"/>
      <c r="I65" s="42" t="s">
        <v>317</v>
      </c>
      <c r="J65" s="24">
        <v>9843028</v>
      </c>
      <c r="K65" s="27"/>
      <c r="L65" s="28"/>
      <c r="M65" s="27"/>
      <c r="N65" s="28"/>
      <c r="O65" s="27"/>
      <c r="P65" s="28"/>
      <c r="Q65" s="27"/>
      <c r="R65" s="28"/>
      <c r="T65" t="s">
        <v>62</v>
      </c>
      <c r="U65" s="14" t="b">
        <f t="shared" si="0"/>
        <v>1</v>
      </c>
      <c r="V65" t="s">
        <v>497</v>
      </c>
      <c r="W65" s="14" t="b">
        <f t="shared" si="1"/>
        <v>1</v>
      </c>
    </row>
    <row r="66" spans="1:23" x14ac:dyDescent="0.35">
      <c r="A66" s="4">
        <v>89</v>
      </c>
      <c r="B66" s="5">
        <v>101</v>
      </c>
      <c r="C66" s="13" t="s">
        <v>63</v>
      </c>
      <c r="D66" s="42" t="s">
        <v>217</v>
      </c>
      <c r="E66" s="4" t="s">
        <v>329</v>
      </c>
      <c r="F66" s="4" t="s">
        <v>332</v>
      </c>
      <c r="G66" s="4" t="s">
        <v>436</v>
      </c>
      <c r="H66" s="4" t="s">
        <v>436</v>
      </c>
      <c r="I66" s="42" t="s">
        <v>314</v>
      </c>
      <c r="J66" s="24">
        <v>258162113</v>
      </c>
      <c r="K66" s="26">
        <v>7.5</v>
      </c>
      <c r="L66" s="23">
        <v>2015</v>
      </c>
      <c r="M66" s="26">
        <v>1.3</v>
      </c>
      <c r="N66" s="23">
        <v>2015</v>
      </c>
      <c r="O66" s="26">
        <v>33.799999999999997</v>
      </c>
      <c r="P66" s="23">
        <v>2015</v>
      </c>
      <c r="Q66" s="26">
        <v>9.1999999999999993</v>
      </c>
      <c r="R66" s="23">
        <v>2015</v>
      </c>
      <c r="T66" t="s">
        <v>63</v>
      </c>
      <c r="U66" s="14" t="b">
        <f t="shared" si="0"/>
        <v>1</v>
      </c>
      <c r="V66" t="s">
        <v>498</v>
      </c>
      <c r="W66" s="14" t="b">
        <f t="shared" si="1"/>
        <v>1</v>
      </c>
    </row>
    <row r="67" spans="1:23" x14ac:dyDescent="0.35">
      <c r="A67" s="4">
        <v>107</v>
      </c>
      <c r="B67" s="5">
        <v>100</v>
      </c>
      <c r="C67" s="13" t="s">
        <v>64</v>
      </c>
      <c r="D67" s="42" t="s">
        <v>218</v>
      </c>
      <c r="E67" s="4" t="s">
        <v>329</v>
      </c>
      <c r="F67" s="4" t="s">
        <v>336</v>
      </c>
      <c r="G67" s="4" t="s">
        <v>436</v>
      </c>
      <c r="H67" s="4" t="s">
        <v>436</v>
      </c>
      <c r="I67" s="42" t="s">
        <v>314</v>
      </c>
      <c r="J67" s="24">
        <v>1309053980</v>
      </c>
      <c r="K67" s="26">
        <v>21.2</v>
      </c>
      <c r="L67" s="23">
        <v>2011</v>
      </c>
      <c r="M67" s="26">
        <v>4.3</v>
      </c>
      <c r="N67" s="23">
        <v>2011</v>
      </c>
      <c r="O67" s="26">
        <v>60.4</v>
      </c>
      <c r="P67" s="23">
        <v>2011</v>
      </c>
      <c r="Q67" s="26">
        <v>19.7</v>
      </c>
      <c r="R67" s="23">
        <v>2011</v>
      </c>
      <c r="T67" t="s">
        <v>64</v>
      </c>
      <c r="U67" s="14" t="b">
        <f t="shared" ref="U67:U130" si="2">C67=T67</f>
        <v>1</v>
      </c>
      <c r="V67" t="s">
        <v>499</v>
      </c>
      <c r="W67" s="14" t="b">
        <f t="shared" si="1"/>
        <v>1</v>
      </c>
    </row>
    <row r="68" spans="1:23" x14ac:dyDescent="0.35">
      <c r="A68" s="4">
        <v>118</v>
      </c>
      <c r="B68" s="5">
        <v>104</v>
      </c>
      <c r="C68" s="13" t="s">
        <v>65</v>
      </c>
      <c r="D68" s="42" t="s">
        <v>219</v>
      </c>
      <c r="E68" s="4" t="s">
        <v>337</v>
      </c>
      <c r="F68" s="4" t="s">
        <v>338</v>
      </c>
      <c r="G68" s="4"/>
      <c r="H68" s="4"/>
      <c r="I68" s="42" t="s">
        <v>317</v>
      </c>
      <c r="J68" s="24">
        <v>4676835</v>
      </c>
      <c r="K68" s="27"/>
      <c r="L68" s="28"/>
      <c r="M68" s="27"/>
      <c r="N68" s="28"/>
      <c r="O68" s="27"/>
      <c r="P68" s="28"/>
      <c r="Q68" s="27"/>
      <c r="R68" s="28"/>
      <c r="T68" t="s">
        <v>65</v>
      </c>
      <c r="U68" s="14" t="b">
        <f t="shared" si="2"/>
        <v>1</v>
      </c>
      <c r="V68" t="s">
        <v>500</v>
      </c>
      <c r="W68" s="14" t="b">
        <f t="shared" ref="W68:W131" si="3">+V68=C68</f>
        <v>1</v>
      </c>
    </row>
    <row r="69" spans="1:23" x14ac:dyDescent="0.35">
      <c r="A69" s="4">
        <v>143</v>
      </c>
      <c r="B69" s="5">
        <v>102</v>
      </c>
      <c r="C69" s="13" t="s">
        <v>66</v>
      </c>
      <c r="D69" s="42" t="s">
        <v>220</v>
      </c>
      <c r="E69" s="4" t="s">
        <v>341</v>
      </c>
      <c r="F69" s="4" t="s">
        <v>343</v>
      </c>
      <c r="G69" s="4" t="s">
        <v>436</v>
      </c>
      <c r="H69" s="4" t="s">
        <v>436</v>
      </c>
      <c r="I69" s="42" t="s">
        <v>371</v>
      </c>
      <c r="J69" s="24">
        <v>79360487</v>
      </c>
      <c r="K69" s="26">
        <v>0.3</v>
      </c>
      <c r="L69" s="23">
        <v>2014</v>
      </c>
      <c r="M69" s="26">
        <v>0.1</v>
      </c>
      <c r="N69" s="23">
        <v>2014</v>
      </c>
      <c r="O69" s="26">
        <v>2.5</v>
      </c>
      <c r="P69" s="23">
        <v>2014</v>
      </c>
      <c r="Q69" s="26">
        <v>0.5</v>
      </c>
      <c r="R69" s="23">
        <v>2014</v>
      </c>
      <c r="T69" t="s">
        <v>66</v>
      </c>
      <c r="U69" s="14" t="b">
        <f t="shared" si="2"/>
        <v>1</v>
      </c>
      <c r="V69" t="s">
        <v>501</v>
      </c>
      <c r="W69" s="14" t="b">
        <f t="shared" si="3"/>
        <v>1</v>
      </c>
    </row>
    <row r="70" spans="1:23" x14ac:dyDescent="0.35">
      <c r="A70" s="4">
        <v>144</v>
      </c>
      <c r="B70" s="5">
        <v>103</v>
      </c>
      <c r="C70" s="13" t="s">
        <v>67</v>
      </c>
      <c r="D70" s="42" t="s">
        <v>221</v>
      </c>
      <c r="E70" s="4" t="s">
        <v>341</v>
      </c>
      <c r="F70" s="4" t="s">
        <v>343</v>
      </c>
      <c r="G70" s="4" t="s">
        <v>436</v>
      </c>
      <c r="H70" s="4" t="s">
        <v>436</v>
      </c>
      <c r="I70" s="42" t="s">
        <v>371</v>
      </c>
      <c r="J70" s="24">
        <v>36115649</v>
      </c>
      <c r="K70" s="26">
        <v>2.5</v>
      </c>
      <c r="L70" s="23">
        <v>2012</v>
      </c>
      <c r="M70" s="26">
        <v>0.4</v>
      </c>
      <c r="N70" s="23">
        <v>2012</v>
      </c>
      <c r="O70" s="26">
        <v>17.899999999999999</v>
      </c>
      <c r="P70" s="23">
        <v>2012</v>
      </c>
      <c r="Q70" s="26">
        <v>3.9</v>
      </c>
      <c r="R70" s="23">
        <v>2012</v>
      </c>
      <c r="T70" t="s">
        <v>67</v>
      </c>
      <c r="U70" s="14" t="b">
        <f t="shared" si="2"/>
        <v>1</v>
      </c>
      <c r="V70" t="s">
        <v>67</v>
      </c>
      <c r="W70" s="14" t="b">
        <f t="shared" si="3"/>
        <v>1</v>
      </c>
    </row>
    <row r="71" spans="1:23" x14ac:dyDescent="0.35">
      <c r="A71" s="4">
        <v>117</v>
      </c>
      <c r="B71" s="5">
        <v>99</v>
      </c>
      <c r="C71" s="13" t="s">
        <v>68</v>
      </c>
      <c r="D71" s="42" t="s">
        <v>222</v>
      </c>
      <c r="E71" s="4" t="s">
        <v>337</v>
      </c>
      <c r="F71" s="4" t="s">
        <v>338</v>
      </c>
      <c r="G71" s="4"/>
      <c r="H71" s="4"/>
      <c r="I71" s="42" t="s">
        <v>317</v>
      </c>
      <c r="J71" s="24">
        <v>330815</v>
      </c>
      <c r="K71" s="27"/>
      <c r="L71" s="28"/>
      <c r="M71" s="27"/>
      <c r="N71" s="28"/>
      <c r="O71" s="27"/>
      <c r="P71" s="28"/>
      <c r="Q71" s="27"/>
      <c r="R71" s="28"/>
      <c r="T71" t="s">
        <v>68</v>
      </c>
      <c r="U71" s="14" t="b">
        <f t="shared" si="2"/>
        <v>1</v>
      </c>
      <c r="V71" t="s">
        <v>68</v>
      </c>
      <c r="W71" s="14" t="b">
        <f t="shared" si="3"/>
        <v>1</v>
      </c>
    </row>
    <row r="72" spans="1:23" x14ac:dyDescent="0.35">
      <c r="A72" s="4">
        <v>145</v>
      </c>
      <c r="B72" s="5">
        <v>105</v>
      </c>
      <c r="C72" s="13" t="s">
        <v>69</v>
      </c>
      <c r="D72" s="42" t="s">
        <v>223</v>
      </c>
      <c r="E72" s="4" t="s">
        <v>341</v>
      </c>
      <c r="F72" s="4" t="s">
        <v>343</v>
      </c>
      <c r="G72" s="4" t="s">
        <v>436</v>
      </c>
      <c r="H72" s="4" t="s">
        <v>436</v>
      </c>
      <c r="I72" s="42" t="s">
        <v>317</v>
      </c>
      <c r="J72" s="24">
        <v>8380100</v>
      </c>
      <c r="K72" s="27"/>
      <c r="L72" s="28"/>
      <c r="M72" s="27"/>
      <c r="N72" s="28"/>
      <c r="O72" s="27"/>
      <c r="P72" s="28"/>
      <c r="Q72" s="27"/>
      <c r="R72" s="28"/>
      <c r="T72" t="s">
        <v>69</v>
      </c>
      <c r="U72" s="14" t="b">
        <f t="shared" si="2"/>
        <v>1</v>
      </c>
      <c r="V72" t="s">
        <v>502</v>
      </c>
      <c r="W72" s="14" t="b">
        <f t="shared" si="3"/>
        <v>1</v>
      </c>
    </row>
    <row r="73" spans="1:23" x14ac:dyDescent="0.35">
      <c r="A73" s="4">
        <v>126</v>
      </c>
      <c r="B73" s="5">
        <v>106</v>
      </c>
      <c r="C73" s="13" t="s">
        <v>70</v>
      </c>
      <c r="D73" s="42" t="s">
        <v>224</v>
      </c>
      <c r="E73" s="4" t="s">
        <v>337</v>
      </c>
      <c r="F73" s="4" t="s">
        <v>339</v>
      </c>
      <c r="G73" s="4"/>
      <c r="H73" s="4"/>
      <c r="I73" s="42" t="s">
        <v>317</v>
      </c>
      <c r="J73" s="24">
        <v>60730582</v>
      </c>
      <c r="K73" s="27"/>
      <c r="L73" s="28"/>
      <c r="M73" s="27"/>
      <c r="N73" s="28"/>
      <c r="O73" s="27"/>
      <c r="P73" s="28"/>
      <c r="Q73" s="27"/>
      <c r="R73" s="28"/>
      <c r="T73" t="s">
        <v>70</v>
      </c>
      <c r="U73" s="14" t="b">
        <f t="shared" si="2"/>
        <v>1</v>
      </c>
      <c r="V73" t="s">
        <v>70</v>
      </c>
      <c r="W73" s="14" t="b">
        <f t="shared" si="3"/>
        <v>1</v>
      </c>
    </row>
    <row r="74" spans="1:23" x14ac:dyDescent="0.35">
      <c r="A74" s="4">
        <v>53</v>
      </c>
      <c r="B74" s="5">
        <v>109</v>
      </c>
      <c r="C74" s="13" t="s">
        <v>71</v>
      </c>
      <c r="D74" s="42" t="s">
        <v>225</v>
      </c>
      <c r="E74" s="4" t="s">
        <v>322</v>
      </c>
      <c r="F74" s="4" t="s">
        <v>323</v>
      </c>
      <c r="G74" s="4" t="s">
        <v>436</v>
      </c>
      <c r="H74" s="4" t="s">
        <v>436</v>
      </c>
      <c r="I74" s="42" t="s">
        <v>371</v>
      </c>
      <c r="J74" s="24">
        <v>2871934</v>
      </c>
      <c r="K74" s="25" t="s">
        <v>381</v>
      </c>
      <c r="L74" s="25" t="s">
        <v>381</v>
      </c>
      <c r="M74" s="25" t="s">
        <v>381</v>
      </c>
      <c r="N74" s="25" t="s">
        <v>381</v>
      </c>
      <c r="O74" s="25" t="s">
        <v>381</v>
      </c>
      <c r="P74" s="25" t="s">
        <v>381</v>
      </c>
      <c r="Q74" s="25" t="s">
        <v>381</v>
      </c>
      <c r="R74" s="25" t="s">
        <v>381</v>
      </c>
      <c r="T74" t="s">
        <v>71</v>
      </c>
      <c r="U74" s="14" t="b">
        <f t="shared" si="2"/>
        <v>1</v>
      </c>
      <c r="V74" t="s">
        <v>71</v>
      </c>
      <c r="W74" s="14" t="b">
        <f t="shared" si="3"/>
        <v>1</v>
      </c>
    </row>
    <row r="75" spans="1:23" x14ac:dyDescent="0.35">
      <c r="A75" s="4">
        <v>146</v>
      </c>
      <c r="B75" s="5">
        <v>112</v>
      </c>
      <c r="C75" s="13" t="s">
        <v>72</v>
      </c>
      <c r="D75" s="42" t="s">
        <v>226</v>
      </c>
      <c r="E75" s="4" t="s">
        <v>341</v>
      </c>
      <c r="F75" s="4" t="s">
        <v>343</v>
      </c>
      <c r="G75" s="4" t="s">
        <v>436</v>
      </c>
      <c r="H75" s="4" t="s">
        <v>436</v>
      </c>
      <c r="I75" s="42" t="s">
        <v>371</v>
      </c>
      <c r="J75" s="24">
        <v>9159302</v>
      </c>
      <c r="K75" s="26">
        <v>0.1</v>
      </c>
      <c r="L75" s="23">
        <v>2010</v>
      </c>
      <c r="M75" s="26">
        <v>0</v>
      </c>
      <c r="N75" s="23">
        <v>2010</v>
      </c>
      <c r="O75" s="26">
        <v>2.1</v>
      </c>
      <c r="P75" s="23">
        <v>2010</v>
      </c>
      <c r="Q75" s="26">
        <v>0.4</v>
      </c>
      <c r="R75" s="23">
        <v>2010</v>
      </c>
      <c r="T75" t="s">
        <v>72</v>
      </c>
      <c r="U75" s="14" t="b">
        <f t="shared" si="2"/>
        <v>1</v>
      </c>
      <c r="V75" t="s">
        <v>72</v>
      </c>
      <c r="W75" s="14" t="b">
        <f t="shared" si="3"/>
        <v>1</v>
      </c>
    </row>
    <row r="76" spans="1:23" x14ac:dyDescent="0.35">
      <c r="A76" s="4">
        <v>80</v>
      </c>
      <c r="B76" s="5">
        <v>110</v>
      </c>
      <c r="C76" s="13" t="s">
        <v>73</v>
      </c>
      <c r="D76" s="42" t="s">
        <v>227</v>
      </c>
      <c r="E76" s="4" t="s">
        <v>329</v>
      </c>
      <c r="F76" s="4" t="s">
        <v>330</v>
      </c>
      <c r="G76" s="4"/>
      <c r="H76" s="4"/>
      <c r="I76" s="42" t="s">
        <v>317</v>
      </c>
      <c r="J76" s="24">
        <v>127141000</v>
      </c>
      <c r="K76" s="27"/>
      <c r="L76" s="28"/>
      <c r="M76" s="27"/>
      <c r="N76" s="28"/>
      <c r="O76" s="27"/>
      <c r="P76" s="28"/>
      <c r="Q76" s="27"/>
      <c r="R76" s="28"/>
      <c r="T76" t="s">
        <v>73</v>
      </c>
      <c r="U76" s="14" t="b">
        <f t="shared" si="2"/>
        <v>1</v>
      </c>
      <c r="V76" t="s">
        <v>503</v>
      </c>
      <c r="W76" s="14" t="b">
        <f t="shared" si="3"/>
        <v>1</v>
      </c>
    </row>
    <row r="77" spans="1:23" x14ac:dyDescent="0.35">
      <c r="A77" s="4">
        <v>169</v>
      </c>
      <c r="B77" s="5">
        <v>108</v>
      </c>
      <c r="C77" s="13" t="s">
        <v>74</v>
      </c>
      <c r="D77" s="42" t="s">
        <v>228</v>
      </c>
      <c r="E77" s="4" t="s">
        <v>346</v>
      </c>
      <c r="F77" s="4" t="s">
        <v>349</v>
      </c>
      <c r="G77" s="4"/>
      <c r="H77" s="4"/>
      <c r="I77" s="42" t="s">
        <v>371</v>
      </c>
      <c r="J77" s="24">
        <v>17544126</v>
      </c>
      <c r="K77" s="27"/>
      <c r="L77" s="28"/>
      <c r="M77" s="27"/>
      <c r="N77" s="28"/>
      <c r="O77" s="27"/>
      <c r="P77" s="28"/>
      <c r="Q77" s="27"/>
      <c r="R77" s="28"/>
      <c r="T77" t="s">
        <v>74</v>
      </c>
      <c r="U77" s="14" t="b">
        <f t="shared" si="2"/>
        <v>1</v>
      </c>
      <c r="V77" t="s">
        <v>504</v>
      </c>
      <c r="W77" s="14" t="b">
        <f t="shared" si="3"/>
        <v>1</v>
      </c>
    </row>
    <row r="78" spans="1:23" x14ac:dyDescent="0.35">
      <c r="A78" s="4">
        <v>10</v>
      </c>
      <c r="B78" s="5">
        <v>114</v>
      </c>
      <c r="C78" s="13" t="s">
        <v>75</v>
      </c>
      <c r="D78" s="42" t="s">
        <v>229</v>
      </c>
      <c r="E78" s="4" t="s">
        <v>312</v>
      </c>
      <c r="F78" s="4" t="s">
        <v>316</v>
      </c>
      <c r="G78" s="4" t="s">
        <v>436</v>
      </c>
      <c r="H78" s="4" t="s">
        <v>436</v>
      </c>
      <c r="I78" s="42" t="s">
        <v>314</v>
      </c>
      <c r="J78" s="24">
        <v>47236259</v>
      </c>
      <c r="K78" s="25" t="s">
        <v>381</v>
      </c>
      <c r="L78" s="25" t="s">
        <v>381</v>
      </c>
      <c r="M78" s="25" t="s">
        <v>381</v>
      </c>
      <c r="N78" s="25" t="s">
        <v>381</v>
      </c>
      <c r="O78" s="25" t="s">
        <v>381</v>
      </c>
      <c r="P78" s="25" t="s">
        <v>381</v>
      </c>
      <c r="Q78" s="25" t="s">
        <v>381</v>
      </c>
      <c r="R78" s="25" t="s">
        <v>381</v>
      </c>
      <c r="T78" t="s">
        <v>75</v>
      </c>
      <c r="U78" s="14" t="b">
        <f t="shared" si="2"/>
        <v>1</v>
      </c>
      <c r="V78" t="s">
        <v>505</v>
      </c>
      <c r="W78" s="14" t="b">
        <f t="shared" si="3"/>
        <v>1</v>
      </c>
    </row>
    <row r="79" spans="1:23" x14ac:dyDescent="0.35">
      <c r="A79" s="4">
        <v>164</v>
      </c>
      <c r="B79" s="5">
        <v>113</v>
      </c>
      <c r="C79" s="13" t="s">
        <v>76</v>
      </c>
      <c r="D79" s="42" t="s">
        <v>230</v>
      </c>
      <c r="E79" s="4" t="s">
        <v>346</v>
      </c>
      <c r="F79" s="4" t="s">
        <v>348</v>
      </c>
      <c r="G79" s="4" t="s">
        <v>436</v>
      </c>
      <c r="H79" s="4" t="s">
        <v>436</v>
      </c>
      <c r="I79" s="42" t="s">
        <v>314</v>
      </c>
      <c r="J79" s="24">
        <v>5956900</v>
      </c>
      <c r="K79" s="26">
        <v>2.5</v>
      </c>
      <c r="L79" s="23">
        <v>2015</v>
      </c>
      <c r="M79" s="26">
        <v>0.5</v>
      </c>
      <c r="N79" s="23">
        <v>2015</v>
      </c>
      <c r="O79" s="26">
        <v>23.3</v>
      </c>
      <c r="P79" s="23">
        <v>2015</v>
      </c>
      <c r="Q79" s="26">
        <v>4.7</v>
      </c>
      <c r="R79" s="23">
        <v>2015</v>
      </c>
      <c r="T79" t="s">
        <v>76</v>
      </c>
      <c r="U79" s="14" t="b">
        <f t="shared" si="2"/>
        <v>1</v>
      </c>
      <c r="V79" t="s">
        <v>506</v>
      </c>
      <c r="W79" s="14" t="b">
        <f t="shared" si="3"/>
        <v>1</v>
      </c>
    </row>
    <row r="80" spans="1:23" x14ac:dyDescent="0.35">
      <c r="A80" s="4">
        <v>88</v>
      </c>
      <c r="B80" s="5">
        <v>115</v>
      </c>
      <c r="C80" s="13" t="s">
        <v>77</v>
      </c>
      <c r="D80" s="42" t="s">
        <v>231</v>
      </c>
      <c r="E80" s="4" t="s">
        <v>329</v>
      </c>
      <c r="F80" s="4" t="s">
        <v>332</v>
      </c>
      <c r="G80" s="4" t="s">
        <v>436</v>
      </c>
      <c r="H80" s="4" t="s">
        <v>436</v>
      </c>
      <c r="I80" s="42" t="s">
        <v>314</v>
      </c>
      <c r="J80" s="24">
        <v>15517635</v>
      </c>
      <c r="K80" s="25" t="s">
        <v>381</v>
      </c>
      <c r="L80" s="25" t="s">
        <v>381</v>
      </c>
      <c r="M80" s="25" t="s">
        <v>381</v>
      </c>
      <c r="N80" s="25" t="s">
        <v>381</v>
      </c>
      <c r="O80" s="25" t="s">
        <v>381</v>
      </c>
      <c r="P80" s="25" t="s">
        <v>381</v>
      </c>
      <c r="Q80" s="25" t="s">
        <v>381</v>
      </c>
      <c r="R80" s="25" t="s">
        <v>381</v>
      </c>
      <c r="T80" t="s">
        <v>77</v>
      </c>
      <c r="U80" s="14" t="b">
        <f t="shared" si="2"/>
        <v>1</v>
      </c>
      <c r="V80" t="s">
        <v>507</v>
      </c>
      <c r="W80" s="14" t="b">
        <f t="shared" si="3"/>
        <v>1</v>
      </c>
    </row>
    <row r="81" spans="1:23" x14ac:dyDescent="0.35">
      <c r="A81" s="4">
        <v>81</v>
      </c>
      <c r="B81" s="5">
        <v>117</v>
      </c>
      <c r="C81" s="13" t="s">
        <v>78</v>
      </c>
      <c r="D81" s="42" t="s">
        <v>232</v>
      </c>
      <c r="E81" s="4" t="s">
        <v>329</v>
      </c>
      <c r="F81" s="4" t="s">
        <v>330</v>
      </c>
      <c r="G81" s="4"/>
      <c r="H81" s="4"/>
      <c r="I81" s="42" t="s">
        <v>317</v>
      </c>
      <c r="J81" s="24">
        <v>51014947</v>
      </c>
      <c r="K81" s="27"/>
      <c r="L81" s="28"/>
      <c r="M81" s="27"/>
      <c r="N81" s="28"/>
      <c r="O81" s="27"/>
      <c r="P81" s="28"/>
      <c r="Q81" s="27"/>
      <c r="R81" s="28"/>
      <c r="T81" t="s">
        <v>78</v>
      </c>
      <c r="U81" s="14" t="b">
        <f t="shared" si="2"/>
        <v>1</v>
      </c>
      <c r="V81" t="s">
        <v>508</v>
      </c>
      <c r="W81" s="14" t="b">
        <f t="shared" si="3"/>
        <v>1</v>
      </c>
    </row>
    <row r="82" spans="1:23" x14ac:dyDescent="0.35">
      <c r="A82" s="4">
        <v>90</v>
      </c>
      <c r="B82" s="5">
        <v>120</v>
      </c>
      <c r="C82" s="13" t="s">
        <v>79</v>
      </c>
      <c r="D82" s="42" t="s">
        <v>233</v>
      </c>
      <c r="E82" s="4" t="s">
        <v>329</v>
      </c>
      <c r="F82" s="4" t="s">
        <v>332</v>
      </c>
      <c r="G82" s="4" t="s">
        <v>436</v>
      </c>
      <c r="H82" s="4" t="s">
        <v>436</v>
      </c>
      <c r="I82" s="42" t="s">
        <v>314</v>
      </c>
      <c r="J82" s="24">
        <v>6663967</v>
      </c>
      <c r="K82" s="26">
        <v>22.7</v>
      </c>
      <c r="L82" s="23">
        <v>2012</v>
      </c>
      <c r="M82" s="26">
        <v>5.2</v>
      </c>
      <c r="N82" s="23">
        <v>2012</v>
      </c>
      <c r="O82" s="26">
        <v>58.5</v>
      </c>
      <c r="P82" s="23">
        <v>2012</v>
      </c>
      <c r="Q82" s="26">
        <v>19.899999999999999</v>
      </c>
      <c r="R82" s="23">
        <v>2012</v>
      </c>
      <c r="T82" t="s">
        <v>79</v>
      </c>
      <c r="U82" s="14" t="b">
        <f t="shared" si="2"/>
        <v>1</v>
      </c>
      <c r="V82" t="s">
        <v>509</v>
      </c>
      <c r="W82" s="14" t="b">
        <f t="shared" si="3"/>
        <v>1</v>
      </c>
    </row>
    <row r="83" spans="1:23" x14ac:dyDescent="0.35">
      <c r="A83" s="4">
        <v>148</v>
      </c>
      <c r="B83" s="5">
        <v>121</v>
      </c>
      <c r="C83" s="13" t="s">
        <v>80</v>
      </c>
      <c r="D83" s="42" t="s">
        <v>234</v>
      </c>
      <c r="E83" s="4" t="s">
        <v>341</v>
      </c>
      <c r="F83" s="4" t="s">
        <v>343</v>
      </c>
      <c r="G83" s="4" t="s">
        <v>436</v>
      </c>
      <c r="H83" s="4" t="s">
        <v>436</v>
      </c>
      <c r="I83" s="42" t="s">
        <v>371</v>
      </c>
      <c r="J83" s="24">
        <v>5851479</v>
      </c>
      <c r="K83" s="26">
        <v>0</v>
      </c>
      <c r="L83" s="23">
        <v>2011</v>
      </c>
      <c r="M83" s="26">
        <v>0</v>
      </c>
      <c r="N83" s="23">
        <v>2011</v>
      </c>
      <c r="O83" s="26">
        <v>0.1</v>
      </c>
      <c r="P83" s="23">
        <v>2011</v>
      </c>
      <c r="Q83" s="26">
        <v>0</v>
      </c>
      <c r="R83" s="23">
        <v>2011</v>
      </c>
      <c r="T83" t="s">
        <v>80</v>
      </c>
      <c r="U83" s="14" t="b">
        <f t="shared" si="2"/>
        <v>1</v>
      </c>
      <c r="V83" t="s">
        <v>80</v>
      </c>
      <c r="W83" s="14" t="b">
        <f t="shared" si="3"/>
        <v>1</v>
      </c>
    </row>
    <row r="84" spans="1:23" x14ac:dyDescent="0.35">
      <c r="A84" s="4">
        <v>45</v>
      </c>
      <c r="B84" s="5">
        <v>123</v>
      </c>
      <c r="C84" s="13" t="s">
        <v>81</v>
      </c>
      <c r="D84" s="42" t="s">
        <v>235</v>
      </c>
      <c r="E84" s="4" t="s">
        <v>312</v>
      </c>
      <c r="F84" s="4" t="s">
        <v>321</v>
      </c>
      <c r="G84" s="4" t="s">
        <v>436</v>
      </c>
      <c r="H84" s="4" t="s">
        <v>436</v>
      </c>
      <c r="I84" s="42" t="s">
        <v>315</v>
      </c>
      <c r="J84" s="24">
        <v>4499621</v>
      </c>
      <c r="K84" s="26">
        <v>38.6</v>
      </c>
      <c r="L84" s="23">
        <v>2014</v>
      </c>
      <c r="M84" s="26">
        <v>11.7</v>
      </c>
      <c r="N84" s="23">
        <v>2014</v>
      </c>
      <c r="O84" s="26">
        <v>73.8</v>
      </c>
      <c r="P84" s="23">
        <v>2014</v>
      </c>
      <c r="Q84" s="26">
        <v>30.7</v>
      </c>
      <c r="R84" s="23">
        <v>2014</v>
      </c>
      <c r="T84" t="s">
        <v>81</v>
      </c>
      <c r="U84" s="14" t="b">
        <f t="shared" si="2"/>
        <v>1</v>
      </c>
      <c r="V84" t="s">
        <v>81</v>
      </c>
      <c r="W84" s="14" t="b">
        <f t="shared" si="3"/>
        <v>1</v>
      </c>
    </row>
    <row r="85" spans="1:23" x14ac:dyDescent="0.35">
      <c r="A85" s="4">
        <v>139</v>
      </c>
      <c r="B85" s="5">
        <v>124</v>
      </c>
      <c r="C85" s="13" t="s">
        <v>82</v>
      </c>
      <c r="D85" s="42" t="s">
        <v>236</v>
      </c>
      <c r="E85" s="4" t="s">
        <v>341</v>
      </c>
      <c r="F85" s="4" t="s">
        <v>342</v>
      </c>
      <c r="G85" s="4" t="s">
        <v>436</v>
      </c>
      <c r="H85" s="4" t="s">
        <v>436</v>
      </c>
      <c r="I85" s="42" t="s">
        <v>371</v>
      </c>
      <c r="J85" s="24">
        <v>6234955</v>
      </c>
      <c r="K85" s="25" t="s">
        <v>381</v>
      </c>
      <c r="L85" s="25" t="s">
        <v>381</v>
      </c>
      <c r="M85" s="25" t="s">
        <v>381</v>
      </c>
      <c r="N85" s="25" t="s">
        <v>381</v>
      </c>
      <c r="O85" s="25" t="s">
        <v>381</v>
      </c>
      <c r="P85" s="25" t="s">
        <v>381</v>
      </c>
      <c r="Q85" s="25" t="s">
        <v>381</v>
      </c>
      <c r="R85" s="25" t="s">
        <v>381</v>
      </c>
      <c r="T85" t="s">
        <v>82</v>
      </c>
      <c r="U85" s="14" t="b">
        <f t="shared" si="2"/>
        <v>1</v>
      </c>
      <c r="V85" t="s">
        <v>82</v>
      </c>
      <c r="W85" s="14" t="b">
        <f t="shared" si="3"/>
        <v>1</v>
      </c>
    </row>
    <row r="86" spans="1:23" x14ac:dyDescent="0.35">
      <c r="A86" s="4">
        <v>110</v>
      </c>
      <c r="B86" s="5">
        <v>38</v>
      </c>
      <c r="C86" s="13" t="s">
        <v>83</v>
      </c>
      <c r="D86" s="42" t="s">
        <v>237</v>
      </c>
      <c r="E86" s="4" t="s">
        <v>329</v>
      </c>
      <c r="F86" s="4" t="s">
        <v>336</v>
      </c>
      <c r="G86" s="4" t="s">
        <v>436</v>
      </c>
      <c r="H86" s="4" t="s">
        <v>436</v>
      </c>
      <c r="I86" s="42" t="s">
        <v>314</v>
      </c>
      <c r="J86" s="24">
        <v>20966000</v>
      </c>
      <c r="K86" s="26">
        <v>3.2</v>
      </c>
      <c r="L86" s="23">
        <v>2012</v>
      </c>
      <c r="M86" s="26">
        <v>0.3</v>
      </c>
      <c r="N86" s="23">
        <v>2012</v>
      </c>
      <c r="O86" s="26">
        <v>16.100000000000001</v>
      </c>
      <c r="P86" s="23">
        <v>2012</v>
      </c>
      <c r="Q86" s="26">
        <v>3.4</v>
      </c>
      <c r="R86" s="23">
        <v>2012</v>
      </c>
      <c r="T86" t="s">
        <v>83</v>
      </c>
      <c r="U86" s="14" t="b">
        <f t="shared" si="2"/>
        <v>1</v>
      </c>
      <c r="V86" t="s">
        <v>510</v>
      </c>
      <c r="W86" s="14" t="b">
        <f t="shared" si="3"/>
        <v>1</v>
      </c>
    </row>
    <row r="87" spans="1:23" x14ac:dyDescent="0.35">
      <c r="A87" s="4">
        <v>30</v>
      </c>
      <c r="B87" s="5">
        <v>122</v>
      </c>
      <c r="C87" s="13" t="s">
        <v>84</v>
      </c>
      <c r="D87" s="42" t="s">
        <v>238</v>
      </c>
      <c r="E87" s="4" t="s">
        <v>312</v>
      </c>
      <c r="F87" s="4" t="s">
        <v>320</v>
      </c>
      <c r="G87" s="4" t="s">
        <v>436</v>
      </c>
      <c r="H87" s="4" t="s">
        <v>436</v>
      </c>
      <c r="I87" s="42" t="s">
        <v>314</v>
      </c>
      <c r="J87" s="24">
        <v>2174645</v>
      </c>
      <c r="K87" s="26">
        <v>59.7</v>
      </c>
      <c r="L87" s="23">
        <v>2010</v>
      </c>
      <c r="M87" s="26">
        <v>31.8</v>
      </c>
      <c r="N87" s="23">
        <v>2010</v>
      </c>
      <c r="O87" s="26">
        <v>78</v>
      </c>
      <c r="P87" s="23">
        <v>2010</v>
      </c>
      <c r="Q87" s="26">
        <v>47.5</v>
      </c>
      <c r="R87" s="23">
        <v>2010</v>
      </c>
      <c r="T87" t="s">
        <v>84</v>
      </c>
      <c r="U87" s="14" t="b">
        <f t="shared" si="2"/>
        <v>1</v>
      </c>
      <c r="V87" t="s">
        <v>84</v>
      </c>
      <c r="W87" s="14" t="b">
        <f t="shared" si="3"/>
        <v>1</v>
      </c>
    </row>
    <row r="88" spans="1:23" x14ac:dyDescent="0.35">
      <c r="A88" s="4">
        <v>170</v>
      </c>
      <c r="B88" s="5">
        <v>146</v>
      </c>
      <c r="C88" s="13" t="s">
        <v>85</v>
      </c>
      <c r="D88" s="42" t="s">
        <v>239</v>
      </c>
      <c r="E88" s="4" t="s">
        <v>346</v>
      </c>
      <c r="F88" s="4" t="s">
        <v>349</v>
      </c>
      <c r="G88" s="4"/>
      <c r="H88" s="4"/>
      <c r="I88" s="42" t="s">
        <v>314</v>
      </c>
      <c r="J88" s="24">
        <v>3554108</v>
      </c>
      <c r="K88" s="27"/>
      <c r="L88" s="28"/>
      <c r="M88" s="27"/>
      <c r="N88" s="28"/>
      <c r="O88" s="27"/>
      <c r="P88" s="28"/>
      <c r="Q88" s="27"/>
      <c r="R88" s="28"/>
      <c r="T88" t="s">
        <v>85</v>
      </c>
      <c r="U88" s="14" t="b">
        <f t="shared" si="2"/>
        <v>1</v>
      </c>
      <c r="V88" t="s">
        <v>85</v>
      </c>
      <c r="W88" s="14" t="b">
        <f t="shared" si="3"/>
        <v>1</v>
      </c>
    </row>
    <row r="89" spans="1:23" x14ac:dyDescent="0.35">
      <c r="A89" s="4">
        <v>31</v>
      </c>
      <c r="B89" s="5">
        <v>129</v>
      </c>
      <c r="C89" s="13" t="s">
        <v>86</v>
      </c>
      <c r="D89" s="42" t="s">
        <v>240</v>
      </c>
      <c r="E89" s="4" t="s">
        <v>312</v>
      </c>
      <c r="F89" s="4" t="s">
        <v>320</v>
      </c>
      <c r="G89" s="4" t="s">
        <v>436</v>
      </c>
      <c r="H89" s="4" t="s">
        <v>436</v>
      </c>
      <c r="I89" s="42" t="s">
        <v>315</v>
      </c>
      <c r="J89" s="24">
        <v>24234088</v>
      </c>
      <c r="K89" s="26">
        <v>77.8</v>
      </c>
      <c r="L89" s="23">
        <v>2012</v>
      </c>
      <c r="M89" s="26">
        <v>39.200000000000003</v>
      </c>
      <c r="N89" s="23">
        <v>2012</v>
      </c>
      <c r="O89" s="26">
        <v>91.1</v>
      </c>
      <c r="P89" s="23">
        <v>2012</v>
      </c>
      <c r="Q89" s="26">
        <v>58.2</v>
      </c>
      <c r="R89" s="23">
        <v>2012</v>
      </c>
      <c r="T89" t="s">
        <v>86</v>
      </c>
      <c r="U89" s="14" t="b">
        <f t="shared" si="2"/>
        <v>1</v>
      </c>
      <c r="V89" t="s">
        <v>511</v>
      </c>
      <c r="W89" s="14" t="b">
        <f t="shared" si="3"/>
        <v>1</v>
      </c>
    </row>
    <row r="90" spans="1:23" x14ac:dyDescent="0.35">
      <c r="A90" s="4">
        <v>62</v>
      </c>
      <c r="B90" s="5">
        <v>138</v>
      </c>
      <c r="C90" s="13" t="s">
        <v>87</v>
      </c>
      <c r="D90" s="42" t="s">
        <v>241</v>
      </c>
      <c r="E90" s="4" t="s">
        <v>322</v>
      </c>
      <c r="F90" s="4" t="s">
        <v>324</v>
      </c>
      <c r="G90" s="4" t="s">
        <v>436</v>
      </c>
      <c r="H90" s="4" t="s">
        <v>436</v>
      </c>
      <c r="I90" s="42" t="s">
        <v>371</v>
      </c>
      <c r="J90" s="24">
        <v>125890949</v>
      </c>
      <c r="K90" s="26">
        <v>3</v>
      </c>
      <c r="L90" s="23">
        <v>2014</v>
      </c>
      <c r="M90" s="26">
        <v>0.8</v>
      </c>
      <c r="N90" s="23">
        <v>2014</v>
      </c>
      <c r="O90" s="26">
        <v>11.8</v>
      </c>
      <c r="P90" s="23">
        <v>2014</v>
      </c>
      <c r="Q90" s="26">
        <v>3.3</v>
      </c>
      <c r="R90" s="23">
        <v>2014</v>
      </c>
      <c r="T90" t="s">
        <v>87</v>
      </c>
      <c r="U90" s="14" t="b">
        <f t="shared" si="2"/>
        <v>1</v>
      </c>
      <c r="V90" t="s">
        <v>512</v>
      </c>
      <c r="W90" s="14" t="b">
        <f t="shared" si="3"/>
        <v>1</v>
      </c>
    </row>
    <row r="91" spans="1:23" x14ac:dyDescent="0.35">
      <c r="A91" s="4">
        <v>23</v>
      </c>
      <c r="B91" s="5">
        <v>133</v>
      </c>
      <c r="C91" s="13" t="s">
        <v>88</v>
      </c>
      <c r="D91" s="42" t="s">
        <v>242</v>
      </c>
      <c r="E91" s="4" t="s">
        <v>312</v>
      </c>
      <c r="F91" s="4" t="s">
        <v>321</v>
      </c>
      <c r="G91" s="4" t="s">
        <v>436</v>
      </c>
      <c r="H91" s="4" t="s">
        <v>436</v>
      </c>
      <c r="I91" s="42" t="s">
        <v>315</v>
      </c>
      <c r="J91" s="24">
        <v>17467905</v>
      </c>
      <c r="K91" s="26">
        <v>49.3</v>
      </c>
      <c r="L91" s="23">
        <v>2009</v>
      </c>
      <c r="M91" s="26">
        <v>15.2</v>
      </c>
      <c r="N91" s="23">
        <v>2009</v>
      </c>
      <c r="O91" s="26">
        <v>79</v>
      </c>
      <c r="P91" s="23">
        <v>2009</v>
      </c>
      <c r="Q91" s="26">
        <v>35.9</v>
      </c>
      <c r="R91" s="23">
        <v>2009</v>
      </c>
      <c r="T91" t="s">
        <v>88</v>
      </c>
      <c r="U91" s="14" t="b">
        <f t="shared" si="2"/>
        <v>1</v>
      </c>
      <c r="V91" t="s">
        <v>88</v>
      </c>
      <c r="W91" s="14" t="b">
        <f t="shared" si="3"/>
        <v>1</v>
      </c>
    </row>
    <row r="92" spans="1:23" x14ac:dyDescent="0.35">
      <c r="A92" s="4">
        <v>92</v>
      </c>
      <c r="B92" s="5">
        <v>28</v>
      </c>
      <c r="C92" s="13" t="s">
        <v>333</v>
      </c>
      <c r="D92" s="42" t="s">
        <v>334</v>
      </c>
      <c r="E92" s="4" t="s">
        <v>329</v>
      </c>
      <c r="F92" s="4" t="s">
        <v>332</v>
      </c>
      <c r="G92" s="4" t="s">
        <v>436</v>
      </c>
      <c r="H92" s="4" t="s">
        <v>436</v>
      </c>
      <c r="I92" s="42" t="s">
        <v>314</v>
      </c>
      <c r="J92" s="24">
        <v>52403669</v>
      </c>
      <c r="K92" s="26">
        <v>6.5</v>
      </c>
      <c r="L92" s="23">
        <v>2015</v>
      </c>
      <c r="M92" s="26">
        <v>1.5</v>
      </c>
      <c r="N92" s="23">
        <v>2015</v>
      </c>
      <c r="O92" s="26">
        <v>30.2</v>
      </c>
      <c r="P92" s="23">
        <v>2015</v>
      </c>
      <c r="Q92" s="26">
        <v>7.9</v>
      </c>
      <c r="R92" s="23">
        <v>2015</v>
      </c>
      <c r="T92" t="s">
        <v>333</v>
      </c>
      <c r="U92" s="14" t="b">
        <f t="shared" si="2"/>
        <v>1</v>
      </c>
      <c r="V92"/>
      <c r="W92" s="14" t="b">
        <f t="shared" si="3"/>
        <v>0</v>
      </c>
    </row>
    <row r="93" spans="1:23" x14ac:dyDescent="0.35">
      <c r="A93" s="4">
        <v>86</v>
      </c>
      <c r="B93" s="5">
        <v>141</v>
      </c>
      <c r="C93" s="13" t="s">
        <v>89</v>
      </c>
      <c r="D93" s="42" t="s">
        <v>243</v>
      </c>
      <c r="E93" s="4" t="s">
        <v>329</v>
      </c>
      <c r="F93" s="4" t="s">
        <v>331</v>
      </c>
      <c r="G93" s="4" t="s">
        <v>436</v>
      </c>
      <c r="H93" s="4"/>
      <c r="I93" s="42" t="s">
        <v>314</v>
      </c>
      <c r="J93" s="24">
        <v>2976877</v>
      </c>
      <c r="K93" s="26">
        <v>0.2</v>
      </c>
      <c r="L93" s="23">
        <v>2014</v>
      </c>
      <c r="M93" s="26">
        <v>0</v>
      </c>
      <c r="N93" s="23">
        <v>2014</v>
      </c>
      <c r="O93" s="26">
        <v>3.2</v>
      </c>
      <c r="P93" s="23">
        <v>2014</v>
      </c>
      <c r="Q93" s="26">
        <v>0.5</v>
      </c>
      <c r="R93" s="23">
        <v>2014</v>
      </c>
      <c r="T93" t="s">
        <v>89</v>
      </c>
      <c r="U93" s="14" t="b">
        <f t="shared" si="2"/>
        <v>1</v>
      </c>
      <c r="V93" t="s">
        <v>513</v>
      </c>
      <c r="W93" s="14" t="b">
        <f t="shared" si="3"/>
        <v>1</v>
      </c>
    </row>
    <row r="94" spans="1:23" x14ac:dyDescent="0.35">
      <c r="A94" s="4">
        <v>140</v>
      </c>
      <c r="B94" s="5">
        <v>143</v>
      </c>
      <c r="C94" s="13" t="s">
        <v>90</v>
      </c>
      <c r="D94" s="42" t="s">
        <v>244</v>
      </c>
      <c r="E94" s="4" t="s">
        <v>341</v>
      </c>
      <c r="F94" s="4" t="s">
        <v>342</v>
      </c>
      <c r="G94" s="4" t="s">
        <v>436</v>
      </c>
      <c r="H94" s="4" t="s">
        <v>436</v>
      </c>
      <c r="I94" s="42" t="s">
        <v>314</v>
      </c>
      <c r="J94" s="24">
        <v>34803322</v>
      </c>
      <c r="K94" s="25" t="s">
        <v>381</v>
      </c>
      <c r="L94" s="25" t="s">
        <v>381</v>
      </c>
      <c r="M94" s="25" t="s">
        <v>381</v>
      </c>
      <c r="N94" s="25" t="s">
        <v>381</v>
      </c>
      <c r="O94" s="25" t="s">
        <v>381</v>
      </c>
      <c r="P94" s="25" t="s">
        <v>381</v>
      </c>
      <c r="Q94" s="25" t="s">
        <v>381</v>
      </c>
      <c r="R94" s="25" t="s">
        <v>381</v>
      </c>
      <c r="T94" t="s">
        <v>90</v>
      </c>
      <c r="U94" s="14" t="b">
        <f t="shared" si="2"/>
        <v>1</v>
      </c>
      <c r="V94" t="s">
        <v>90</v>
      </c>
      <c r="W94" s="14" t="b">
        <f t="shared" si="3"/>
        <v>1</v>
      </c>
    </row>
    <row r="95" spans="1:23" x14ac:dyDescent="0.35">
      <c r="A95" s="4">
        <v>34</v>
      </c>
      <c r="B95" s="5">
        <v>144</v>
      </c>
      <c r="C95" s="13" t="s">
        <v>91</v>
      </c>
      <c r="D95" s="42" t="s">
        <v>245</v>
      </c>
      <c r="E95" s="4" t="s">
        <v>312</v>
      </c>
      <c r="F95" s="4" t="s">
        <v>320</v>
      </c>
      <c r="G95" s="4" t="s">
        <v>436</v>
      </c>
      <c r="H95" s="4" t="s">
        <v>436</v>
      </c>
      <c r="I95" s="42" t="s">
        <v>315</v>
      </c>
      <c r="J95" s="24">
        <v>28010691</v>
      </c>
      <c r="K95" s="26">
        <v>68.7</v>
      </c>
      <c r="L95" s="23">
        <v>2008</v>
      </c>
      <c r="M95" s="26">
        <v>31.4</v>
      </c>
      <c r="N95" s="23">
        <v>2008</v>
      </c>
      <c r="O95" s="26">
        <v>88.5</v>
      </c>
      <c r="P95" s="23">
        <v>2008</v>
      </c>
      <c r="Q95" s="26">
        <v>51.4</v>
      </c>
      <c r="R95" s="23">
        <v>2008</v>
      </c>
      <c r="T95" t="s">
        <v>91</v>
      </c>
      <c r="U95" s="14" t="b">
        <f t="shared" si="2"/>
        <v>1</v>
      </c>
      <c r="V95" t="s">
        <v>514</v>
      </c>
      <c r="W95" s="14" t="b">
        <f t="shared" si="3"/>
        <v>1</v>
      </c>
    </row>
    <row r="96" spans="1:23" x14ac:dyDescent="0.35">
      <c r="A96" s="4">
        <v>24</v>
      </c>
      <c r="B96" s="5">
        <v>136</v>
      </c>
      <c r="C96" s="13" t="s">
        <v>92</v>
      </c>
      <c r="D96" s="42" t="s">
        <v>246</v>
      </c>
      <c r="E96" s="4" t="s">
        <v>312</v>
      </c>
      <c r="F96" s="4" t="s">
        <v>321</v>
      </c>
      <c r="G96" s="4" t="s">
        <v>436</v>
      </c>
      <c r="H96" s="4" t="s">
        <v>436</v>
      </c>
      <c r="I96" s="42" t="s">
        <v>314</v>
      </c>
      <c r="J96" s="24">
        <v>4182341</v>
      </c>
      <c r="K96" s="26">
        <v>5.9</v>
      </c>
      <c r="L96" s="23">
        <v>2014</v>
      </c>
      <c r="M96" s="26">
        <v>1.4</v>
      </c>
      <c r="N96" s="23">
        <v>2014</v>
      </c>
      <c r="O96" s="26">
        <v>23.6</v>
      </c>
      <c r="P96" s="23">
        <v>2014</v>
      </c>
      <c r="Q96" s="26">
        <v>6.5</v>
      </c>
      <c r="R96" s="23">
        <v>2014</v>
      </c>
      <c r="T96" t="s">
        <v>92</v>
      </c>
      <c r="U96" s="14" t="b">
        <f t="shared" si="2"/>
        <v>1</v>
      </c>
      <c r="V96" t="s">
        <v>92</v>
      </c>
      <c r="W96" s="14" t="b">
        <f t="shared" si="3"/>
        <v>1</v>
      </c>
    </row>
    <row r="97" spans="1:23" x14ac:dyDescent="0.35">
      <c r="A97" s="4">
        <v>32</v>
      </c>
      <c r="B97" s="5">
        <v>130</v>
      </c>
      <c r="C97" s="13" t="s">
        <v>93</v>
      </c>
      <c r="D97" s="42" t="s">
        <v>247</v>
      </c>
      <c r="E97" s="4" t="s">
        <v>312</v>
      </c>
      <c r="F97" s="4" t="s">
        <v>320</v>
      </c>
      <c r="G97" s="4" t="s">
        <v>436</v>
      </c>
      <c r="H97" s="4" t="s">
        <v>436</v>
      </c>
      <c r="I97" s="42" t="s">
        <v>315</v>
      </c>
      <c r="J97" s="24">
        <v>17573607</v>
      </c>
      <c r="K97" s="26">
        <v>70.900000000000006</v>
      </c>
      <c r="L97" s="23">
        <v>2010</v>
      </c>
      <c r="M97" s="26">
        <v>33.299999999999997</v>
      </c>
      <c r="N97" s="23">
        <v>2010</v>
      </c>
      <c r="O97" s="26">
        <v>88.4</v>
      </c>
      <c r="P97" s="23">
        <v>2010</v>
      </c>
      <c r="Q97" s="26">
        <v>52.9</v>
      </c>
      <c r="R97" s="23">
        <v>2010</v>
      </c>
      <c r="T97" t="s">
        <v>93</v>
      </c>
      <c r="U97" s="14" t="b">
        <f t="shared" si="2"/>
        <v>1</v>
      </c>
      <c r="V97" t="s">
        <v>515</v>
      </c>
      <c r="W97" s="14" t="b">
        <f t="shared" si="3"/>
        <v>1</v>
      </c>
    </row>
    <row r="98" spans="1:23" x14ac:dyDescent="0.35">
      <c r="A98" s="4">
        <v>91</v>
      </c>
      <c r="B98" s="5">
        <v>131</v>
      </c>
      <c r="C98" s="13" t="s">
        <v>94</v>
      </c>
      <c r="D98" s="42" t="s">
        <v>248</v>
      </c>
      <c r="E98" s="4" t="s">
        <v>329</v>
      </c>
      <c r="F98" s="4" t="s">
        <v>332</v>
      </c>
      <c r="G98" s="4" t="s">
        <v>436</v>
      </c>
      <c r="H98" s="4" t="s">
        <v>436</v>
      </c>
      <c r="I98" s="42" t="s">
        <v>371</v>
      </c>
      <c r="J98" s="24">
        <v>30723155</v>
      </c>
      <c r="K98" s="26">
        <v>0.3</v>
      </c>
      <c r="L98" s="23">
        <v>2009</v>
      </c>
      <c r="M98" s="26">
        <v>0</v>
      </c>
      <c r="N98" s="23">
        <v>2009</v>
      </c>
      <c r="O98" s="26">
        <v>3.1</v>
      </c>
      <c r="P98" s="23">
        <v>2009</v>
      </c>
      <c r="Q98" s="26">
        <v>0.6</v>
      </c>
      <c r="R98" s="23">
        <v>2009</v>
      </c>
      <c r="T98" t="s">
        <v>94</v>
      </c>
      <c r="U98" s="14" t="b">
        <f t="shared" si="2"/>
        <v>1</v>
      </c>
      <c r="V98" t="s">
        <v>516</v>
      </c>
      <c r="W98" s="14" t="b">
        <f t="shared" si="3"/>
        <v>1</v>
      </c>
    </row>
    <row r="99" spans="1:23" x14ac:dyDescent="0.35">
      <c r="A99" s="4">
        <v>35</v>
      </c>
      <c r="B99" s="5">
        <v>147</v>
      </c>
      <c r="C99" s="13" t="s">
        <v>95</v>
      </c>
      <c r="D99" s="42" t="s">
        <v>249</v>
      </c>
      <c r="E99" s="4" t="s">
        <v>312</v>
      </c>
      <c r="F99" s="4" t="s">
        <v>320</v>
      </c>
      <c r="G99" s="4" t="s">
        <v>436</v>
      </c>
      <c r="H99" s="4" t="s">
        <v>436</v>
      </c>
      <c r="I99" s="42" t="s">
        <v>371</v>
      </c>
      <c r="J99" s="24">
        <v>2425561</v>
      </c>
      <c r="K99" s="26">
        <v>22.6</v>
      </c>
      <c r="L99" s="23">
        <v>2009</v>
      </c>
      <c r="M99" s="26">
        <v>6.7</v>
      </c>
      <c r="N99" s="23">
        <v>2009</v>
      </c>
      <c r="O99" s="26">
        <v>47</v>
      </c>
      <c r="P99" s="23">
        <v>2009</v>
      </c>
      <c r="Q99" s="26">
        <v>18.600000000000001</v>
      </c>
      <c r="R99" s="23">
        <v>2009</v>
      </c>
      <c r="T99" t="s">
        <v>95</v>
      </c>
      <c r="U99" s="14" t="b">
        <f t="shared" si="2"/>
        <v>1</v>
      </c>
      <c r="V99" t="s">
        <v>517</v>
      </c>
      <c r="W99" s="14" t="b">
        <f t="shared" si="3"/>
        <v>1</v>
      </c>
    </row>
    <row r="100" spans="1:23" x14ac:dyDescent="0.35">
      <c r="A100" s="4">
        <v>25</v>
      </c>
      <c r="B100" s="5">
        <v>158</v>
      </c>
      <c r="C100" s="13" t="s">
        <v>96</v>
      </c>
      <c r="D100" s="42" t="s">
        <v>250</v>
      </c>
      <c r="E100" s="4" t="s">
        <v>312</v>
      </c>
      <c r="F100" s="4" t="s">
        <v>321</v>
      </c>
      <c r="G100" s="4" t="s">
        <v>436</v>
      </c>
      <c r="H100" s="4" t="s">
        <v>436</v>
      </c>
      <c r="I100" s="42" t="s">
        <v>315</v>
      </c>
      <c r="J100" s="24">
        <v>19896965</v>
      </c>
      <c r="K100" s="26">
        <v>45.5</v>
      </c>
      <c r="L100" s="23">
        <v>2014</v>
      </c>
      <c r="M100" s="26">
        <v>13.6</v>
      </c>
      <c r="N100" s="23">
        <v>2014</v>
      </c>
      <c r="O100" s="26">
        <v>77.5</v>
      </c>
      <c r="P100" s="23">
        <v>2014</v>
      </c>
      <c r="Q100" s="26">
        <v>33.9</v>
      </c>
      <c r="R100" s="23">
        <v>2014</v>
      </c>
      <c r="T100" t="s">
        <v>96</v>
      </c>
      <c r="U100" s="14" t="b">
        <f t="shared" si="2"/>
        <v>1</v>
      </c>
      <c r="V100" t="s">
        <v>96</v>
      </c>
      <c r="W100" s="14" t="b">
        <f t="shared" si="3"/>
        <v>1</v>
      </c>
    </row>
    <row r="101" spans="1:23" x14ac:dyDescent="0.35">
      <c r="A101" s="4">
        <v>46</v>
      </c>
      <c r="B101" s="5">
        <v>159</v>
      </c>
      <c r="C101" s="13" t="s">
        <v>97</v>
      </c>
      <c r="D101" s="42" t="s">
        <v>251</v>
      </c>
      <c r="E101" s="4" t="s">
        <v>312</v>
      </c>
      <c r="F101" s="4" t="s">
        <v>321</v>
      </c>
      <c r="G101" s="4" t="s">
        <v>436</v>
      </c>
      <c r="H101" s="4" t="s">
        <v>436</v>
      </c>
      <c r="I101" s="42" t="s">
        <v>314</v>
      </c>
      <c r="J101" s="24">
        <v>181181744</v>
      </c>
      <c r="K101" s="26">
        <v>53.5</v>
      </c>
      <c r="L101" s="23">
        <v>2009</v>
      </c>
      <c r="M101" s="26">
        <v>21.8</v>
      </c>
      <c r="N101" s="23">
        <v>2009</v>
      </c>
      <c r="O101" s="26">
        <v>77.599999999999994</v>
      </c>
      <c r="P101" s="23">
        <v>2009</v>
      </c>
      <c r="Q101" s="26">
        <v>40.299999999999997</v>
      </c>
      <c r="R101" s="23">
        <v>2009</v>
      </c>
      <c r="T101" t="s">
        <v>97</v>
      </c>
      <c r="U101" s="14" t="b">
        <f t="shared" si="2"/>
        <v>1</v>
      </c>
      <c r="V101" t="s">
        <v>518</v>
      </c>
      <c r="W101" s="14" t="b">
        <f t="shared" si="3"/>
        <v>1</v>
      </c>
    </row>
    <row r="102" spans="1:23" x14ac:dyDescent="0.35">
      <c r="A102" s="4">
        <v>63</v>
      </c>
      <c r="B102" s="5">
        <v>157</v>
      </c>
      <c r="C102" s="13" t="s">
        <v>98</v>
      </c>
      <c r="D102" s="42" t="s">
        <v>252</v>
      </c>
      <c r="E102" s="4" t="s">
        <v>322</v>
      </c>
      <c r="F102" s="4" t="s">
        <v>324</v>
      </c>
      <c r="G102" s="4" t="s">
        <v>436</v>
      </c>
      <c r="H102" s="4" t="s">
        <v>436</v>
      </c>
      <c r="I102" s="42" t="s">
        <v>314</v>
      </c>
      <c r="J102" s="24">
        <v>6082035</v>
      </c>
      <c r="K102" s="26">
        <v>3.6</v>
      </c>
      <c r="L102" s="23">
        <v>2014</v>
      </c>
      <c r="M102" s="26">
        <v>0.9</v>
      </c>
      <c r="N102" s="23">
        <v>2014</v>
      </c>
      <c r="O102" s="26">
        <v>13.8</v>
      </c>
      <c r="P102" s="23">
        <v>2014</v>
      </c>
      <c r="Q102" s="26">
        <v>3.9</v>
      </c>
      <c r="R102" s="23">
        <v>2014</v>
      </c>
      <c r="T102" t="s">
        <v>98</v>
      </c>
      <c r="U102" s="14" t="b">
        <f t="shared" si="2"/>
        <v>1</v>
      </c>
      <c r="V102" t="s">
        <v>519</v>
      </c>
      <c r="W102" s="14" t="b">
        <f t="shared" si="3"/>
        <v>1</v>
      </c>
    </row>
    <row r="103" spans="1:23" x14ac:dyDescent="0.35">
      <c r="A103" s="4">
        <v>119</v>
      </c>
      <c r="B103" s="5">
        <v>150</v>
      </c>
      <c r="C103" s="13" t="s">
        <v>99</v>
      </c>
      <c r="D103" s="42" t="s">
        <v>253</v>
      </c>
      <c r="E103" s="4" t="s">
        <v>337</v>
      </c>
      <c r="F103" s="4" t="s">
        <v>338</v>
      </c>
      <c r="G103" s="4"/>
      <c r="H103" s="4"/>
      <c r="I103" s="42" t="s">
        <v>317</v>
      </c>
      <c r="J103" s="24">
        <v>16939923</v>
      </c>
      <c r="K103" s="27"/>
      <c r="L103" s="28"/>
      <c r="M103" s="27"/>
      <c r="N103" s="28"/>
      <c r="O103" s="27"/>
      <c r="P103" s="28"/>
      <c r="Q103" s="27"/>
      <c r="R103" s="28"/>
      <c r="T103" t="s">
        <v>99</v>
      </c>
      <c r="U103" s="14" t="b">
        <f t="shared" si="2"/>
        <v>1</v>
      </c>
      <c r="V103" t="s">
        <v>520</v>
      </c>
      <c r="W103" s="14" t="b">
        <f t="shared" si="3"/>
        <v>1</v>
      </c>
    </row>
    <row r="104" spans="1:23" x14ac:dyDescent="0.35">
      <c r="A104" s="4">
        <v>120</v>
      </c>
      <c r="B104" s="5">
        <v>162</v>
      </c>
      <c r="C104" s="13" t="s">
        <v>100</v>
      </c>
      <c r="D104" s="42" t="s">
        <v>254</v>
      </c>
      <c r="E104" s="4" t="s">
        <v>337</v>
      </c>
      <c r="F104" s="4" t="s">
        <v>338</v>
      </c>
      <c r="G104" s="4"/>
      <c r="H104" s="4"/>
      <c r="I104" s="42" t="s">
        <v>317</v>
      </c>
      <c r="J104" s="24">
        <v>5188607</v>
      </c>
      <c r="K104" s="27"/>
      <c r="L104" s="28"/>
      <c r="M104" s="27"/>
      <c r="N104" s="28"/>
      <c r="O104" s="27"/>
      <c r="P104" s="28"/>
      <c r="Q104" s="27"/>
      <c r="R104" s="28"/>
      <c r="T104" t="s">
        <v>100</v>
      </c>
      <c r="U104" s="14" t="b">
        <f t="shared" si="2"/>
        <v>1</v>
      </c>
      <c r="V104" t="s">
        <v>521</v>
      </c>
      <c r="W104" s="14" t="b">
        <f t="shared" si="3"/>
        <v>1</v>
      </c>
    </row>
    <row r="105" spans="1:23" x14ac:dyDescent="0.35">
      <c r="A105" s="4">
        <v>108</v>
      </c>
      <c r="B105" s="5">
        <v>149</v>
      </c>
      <c r="C105" s="13" t="s">
        <v>101</v>
      </c>
      <c r="D105" s="42" t="s">
        <v>255</v>
      </c>
      <c r="E105" s="4" t="s">
        <v>329</v>
      </c>
      <c r="F105" s="4" t="s">
        <v>336</v>
      </c>
      <c r="G105" s="4" t="s">
        <v>436</v>
      </c>
      <c r="H105" s="4" t="s">
        <v>436</v>
      </c>
      <c r="I105" s="42" t="s">
        <v>315</v>
      </c>
      <c r="J105" s="24">
        <v>28656282</v>
      </c>
      <c r="K105" s="26">
        <v>15</v>
      </c>
      <c r="L105" s="23">
        <v>2010</v>
      </c>
      <c r="M105" s="26">
        <v>3</v>
      </c>
      <c r="N105" s="23">
        <v>2010</v>
      </c>
      <c r="O105" s="26">
        <v>50.9</v>
      </c>
      <c r="P105" s="23">
        <v>2010</v>
      </c>
      <c r="Q105" s="26">
        <v>15.8</v>
      </c>
      <c r="R105" s="23">
        <v>2010</v>
      </c>
      <c r="T105" t="s">
        <v>101</v>
      </c>
      <c r="U105" s="14" t="b">
        <f t="shared" si="2"/>
        <v>1</v>
      </c>
      <c r="V105" t="s">
        <v>522</v>
      </c>
      <c r="W105" s="14" t="b">
        <f t="shared" si="3"/>
        <v>1</v>
      </c>
    </row>
    <row r="106" spans="1:23" x14ac:dyDescent="0.35">
      <c r="A106" s="4">
        <v>157</v>
      </c>
      <c r="B106" s="5">
        <v>156</v>
      </c>
      <c r="C106" s="13" t="s">
        <v>102</v>
      </c>
      <c r="D106" s="42" t="s">
        <v>256</v>
      </c>
      <c r="E106" s="4" t="s">
        <v>344</v>
      </c>
      <c r="F106" s="4" t="s">
        <v>345</v>
      </c>
      <c r="G106" s="4"/>
      <c r="H106" s="4"/>
      <c r="I106" s="42" t="s">
        <v>317</v>
      </c>
      <c r="J106" s="24">
        <v>4595700</v>
      </c>
      <c r="K106" s="29"/>
      <c r="L106" s="29"/>
      <c r="M106" s="29"/>
      <c r="N106" s="29"/>
      <c r="O106" s="29"/>
      <c r="P106" s="29"/>
      <c r="Q106" s="29"/>
      <c r="R106" s="29"/>
      <c r="T106" t="s">
        <v>102</v>
      </c>
      <c r="U106" s="14" t="b">
        <f t="shared" si="2"/>
        <v>1</v>
      </c>
      <c r="V106" t="s">
        <v>523</v>
      </c>
      <c r="W106" s="14" t="b">
        <f t="shared" si="3"/>
        <v>1</v>
      </c>
    </row>
    <row r="107" spans="1:23" x14ac:dyDescent="0.35">
      <c r="A107" s="4"/>
      <c r="B107" s="5"/>
      <c r="C107" s="13" t="s">
        <v>405</v>
      </c>
      <c r="D107" s="42" t="s">
        <v>408</v>
      </c>
      <c r="E107" s="4" t="s">
        <v>312</v>
      </c>
      <c r="F107" s="4"/>
      <c r="G107" s="4"/>
      <c r="H107" s="4"/>
      <c r="I107" s="42"/>
      <c r="J107" s="24"/>
      <c r="K107" s="29"/>
      <c r="L107" s="29"/>
      <c r="M107" s="29"/>
      <c r="N107" s="29"/>
      <c r="O107" s="29"/>
      <c r="P107" s="29"/>
      <c r="Q107" s="29"/>
      <c r="R107" s="29"/>
      <c r="T107" t="s">
        <v>405</v>
      </c>
      <c r="U107" s="14" t="b">
        <f t="shared" si="2"/>
        <v>1</v>
      </c>
      <c r="V107"/>
      <c r="W107" s="14" t="b">
        <f t="shared" si="3"/>
        <v>0</v>
      </c>
    </row>
    <row r="108" spans="1:23" x14ac:dyDescent="0.35">
      <c r="A108" s="4"/>
      <c r="B108" s="5"/>
      <c r="C108" s="13" t="s">
        <v>406</v>
      </c>
      <c r="D108" s="42" t="s">
        <v>409</v>
      </c>
      <c r="E108" s="4" t="s">
        <v>337</v>
      </c>
      <c r="F108" s="4"/>
      <c r="G108" s="4"/>
      <c r="H108" s="4"/>
      <c r="I108" s="42"/>
      <c r="J108" s="24"/>
      <c r="K108" s="29"/>
      <c r="L108" s="29"/>
      <c r="M108" s="29"/>
      <c r="N108" s="29"/>
      <c r="O108" s="29"/>
      <c r="P108" s="29"/>
      <c r="Q108" s="29"/>
      <c r="R108" s="29"/>
      <c r="T108" t="s">
        <v>406</v>
      </c>
      <c r="U108" s="14" t="b">
        <f t="shared" si="2"/>
        <v>1</v>
      </c>
      <c r="V108"/>
      <c r="W108" s="14" t="b">
        <f t="shared" si="3"/>
        <v>0</v>
      </c>
    </row>
    <row r="109" spans="1:23" x14ac:dyDescent="0.35">
      <c r="A109" s="4"/>
      <c r="B109" s="5"/>
      <c r="C109" s="13" t="s">
        <v>407</v>
      </c>
      <c r="D109" s="42" t="s">
        <v>410</v>
      </c>
      <c r="E109" s="4" t="s">
        <v>329</v>
      </c>
      <c r="F109" s="4" t="s">
        <v>336</v>
      </c>
      <c r="G109" s="4"/>
      <c r="H109" s="4"/>
      <c r="I109" s="42"/>
      <c r="J109" s="24"/>
      <c r="K109" s="29"/>
      <c r="L109" s="29"/>
      <c r="M109" s="29"/>
      <c r="N109" s="29"/>
      <c r="O109" s="29"/>
      <c r="P109" s="29"/>
      <c r="Q109" s="29"/>
      <c r="R109" s="29"/>
      <c r="T109" t="s">
        <v>407</v>
      </c>
      <c r="U109" s="14" t="b">
        <f t="shared" si="2"/>
        <v>1</v>
      </c>
      <c r="V109"/>
      <c r="W109" s="14" t="b">
        <f t="shared" si="3"/>
        <v>0</v>
      </c>
    </row>
    <row r="110" spans="1:23" x14ac:dyDescent="0.35">
      <c r="A110" s="4">
        <v>99</v>
      </c>
      <c r="B110" s="5"/>
      <c r="C110" s="31" t="s">
        <v>103</v>
      </c>
      <c r="D110" s="22" t="s">
        <v>257</v>
      </c>
      <c r="E110" s="4" t="s">
        <v>329</v>
      </c>
      <c r="F110" s="4" t="s">
        <v>335</v>
      </c>
      <c r="G110" s="4" t="s">
        <v>436</v>
      </c>
      <c r="H110" s="4" t="s">
        <v>436</v>
      </c>
      <c r="I110" s="42" t="s">
        <v>314</v>
      </c>
      <c r="J110" s="24">
        <v>1381777</v>
      </c>
      <c r="K110" s="29"/>
      <c r="L110" s="29"/>
      <c r="M110" s="29"/>
      <c r="N110" s="29"/>
      <c r="O110" s="29"/>
      <c r="P110" s="29"/>
      <c r="Q110" s="29"/>
      <c r="R110" s="29"/>
      <c r="T110" t="s">
        <v>103</v>
      </c>
      <c r="U110" s="14" t="b">
        <f t="shared" si="2"/>
        <v>1</v>
      </c>
      <c r="V110" t="s">
        <v>103</v>
      </c>
      <c r="W110" s="14" t="b">
        <f t="shared" si="3"/>
        <v>1</v>
      </c>
    </row>
    <row r="111" spans="1:23" x14ac:dyDescent="0.35">
      <c r="A111" s="4"/>
      <c r="B111" s="5"/>
      <c r="C111" s="31" t="s">
        <v>104</v>
      </c>
      <c r="D111" s="22" t="s">
        <v>258</v>
      </c>
      <c r="E111" s="4" t="s">
        <v>329</v>
      </c>
      <c r="F111" s="4" t="s">
        <v>332</v>
      </c>
      <c r="G111" s="4" t="s">
        <v>436</v>
      </c>
      <c r="H111" s="4" t="s">
        <v>436</v>
      </c>
      <c r="I111" s="42"/>
      <c r="J111" s="24"/>
      <c r="K111" s="29"/>
      <c r="L111" s="29"/>
      <c r="M111" s="29"/>
      <c r="N111" s="29"/>
      <c r="O111" s="29"/>
      <c r="P111" s="29"/>
      <c r="Q111" s="29"/>
      <c r="R111" s="29"/>
      <c r="T111" t="s">
        <v>104</v>
      </c>
      <c r="U111" s="14" t="b">
        <f t="shared" si="2"/>
        <v>1</v>
      </c>
      <c r="V111" t="s">
        <v>104</v>
      </c>
      <c r="W111" s="14" t="b">
        <f t="shared" si="3"/>
        <v>1</v>
      </c>
    </row>
    <row r="112" spans="1:23" x14ac:dyDescent="0.35">
      <c r="A112" s="4">
        <v>109</v>
      </c>
      <c r="B112" s="5">
        <v>165</v>
      </c>
      <c r="C112" s="13" t="s">
        <v>105</v>
      </c>
      <c r="D112" s="42" t="s">
        <v>259</v>
      </c>
      <c r="E112" s="4" t="s">
        <v>329</v>
      </c>
      <c r="F112" s="4" t="s">
        <v>336</v>
      </c>
      <c r="G112" s="4" t="s">
        <v>436</v>
      </c>
      <c r="H112" s="4" t="s">
        <v>436</v>
      </c>
      <c r="I112" s="42" t="s">
        <v>314</v>
      </c>
      <c r="J112" s="24">
        <v>189380513</v>
      </c>
      <c r="K112" s="26">
        <v>6.1</v>
      </c>
      <c r="L112" s="23">
        <v>2013</v>
      </c>
      <c r="M112" s="26">
        <v>0.9</v>
      </c>
      <c r="N112" s="23">
        <v>2013</v>
      </c>
      <c r="O112" s="26">
        <v>39.700000000000003</v>
      </c>
      <c r="P112" s="23">
        <v>2013</v>
      </c>
      <c r="Q112" s="26">
        <v>9.5</v>
      </c>
      <c r="R112" s="23">
        <v>2013</v>
      </c>
      <c r="T112" t="s">
        <v>105</v>
      </c>
      <c r="U112" s="14" t="b">
        <f t="shared" si="2"/>
        <v>1</v>
      </c>
      <c r="V112" t="s">
        <v>524</v>
      </c>
      <c r="W112" s="14" t="b">
        <f t="shared" si="3"/>
        <v>1</v>
      </c>
    </row>
    <row r="113" spans="1:23" x14ac:dyDescent="0.35">
      <c r="A113" s="4">
        <v>64</v>
      </c>
      <c r="B113" s="5">
        <v>166</v>
      </c>
      <c r="C113" s="13" t="s">
        <v>106</v>
      </c>
      <c r="D113" s="42" t="s">
        <v>260</v>
      </c>
      <c r="E113" s="4" t="s">
        <v>322</v>
      </c>
      <c r="F113" s="4" t="s">
        <v>324</v>
      </c>
      <c r="G113" s="4" t="s">
        <v>436</v>
      </c>
      <c r="H113" s="4" t="s">
        <v>436</v>
      </c>
      <c r="I113" s="42" t="s">
        <v>371</v>
      </c>
      <c r="J113" s="24">
        <v>3969249</v>
      </c>
      <c r="K113" s="26">
        <v>2.2000000000000002</v>
      </c>
      <c r="L113" s="23">
        <v>2015</v>
      </c>
      <c r="M113" s="26">
        <v>0.6</v>
      </c>
      <c r="N113" s="23">
        <v>2015</v>
      </c>
      <c r="O113" s="26">
        <v>7</v>
      </c>
      <c r="P113" s="23">
        <v>2015</v>
      </c>
      <c r="Q113" s="26">
        <v>2.2000000000000002</v>
      </c>
      <c r="R113" s="23">
        <v>2015</v>
      </c>
      <c r="T113" t="s">
        <v>106</v>
      </c>
      <c r="U113" s="14" t="b">
        <f t="shared" si="2"/>
        <v>1</v>
      </c>
      <c r="V113" t="s">
        <v>525</v>
      </c>
      <c r="W113" s="14" t="b">
        <f t="shared" si="3"/>
        <v>1</v>
      </c>
    </row>
    <row r="114" spans="1:23" x14ac:dyDescent="0.35">
      <c r="A114" s="4">
        <v>68</v>
      </c>
      <c r="B114" s="5">
        <v>170</v>
      </c>
      <c r="C114" s="13" t="s">
        <v>107</v>
      </c>
      <c r="D114" s="42" t="s">
        <v>261</v>
      </c>
      <c r="E114" s="4" t="s">
        <v>322</v>
      </c>
      <c r="F114" s="4" t="s">
        <v>325</v>
      </c>
      <c r="G114" s="4" t="s">
        <v>436</v>
      </c>
      <c r="H114" s="4" t="s">
        <v>436</v>
      </c>
      <c r="I114" s="42" t="s">
        <v>371</v>
      </c>
      <c r="J114" s="24">
        <v>31376671</v>
      </c>
      <c r="K114" s="26">
        <v>3</v>
      </c>
      <c r="L114" s="23">
        <v>2015</v>
      </c>
      <c r="M114" s="26">
        <v>0.8</v>
      </c>
      <c r="N114" s="23">
        <v>2015</v>
      </c>
      <c r="O114" s="26">
        <v>9.3000000000000007</v>
      </c>
      <c r="P114" s="23">
        <v>2015</v>
      </c>
      <c r="Q114" s="26">
        <v>3</v>
      </c>
      <c r="R114" s="23">
        <v>2015</v>
      </c>
      <c r="T114" t="s">
        <v>107</v>
      </c>
      <c r="U114" s="14" t="b">
        <f t="shared" si="2"/>
        <v>1</v>
      </c>
      <c r="V114" t="s">
        <v>526</v>
      </c>
      <c r="W114" s="14" t="b">
        <f t="shared" si="3"/>
        <v>1</v>
      </c>
    </row>
    <row r="115" spans="1:23" x14ac:dyDescent="0.35">
      <c r="A115" s="4">
        <v>93</v>
      </c>
      <c r="B115" s="5">
        <v>171</v>
      </c>
      <c r="C115" s="13" t="s">
        <v>108</v>
      </c>
      <c r="D115" s="42" t="s">
        <v>262</v>
      </c>
      <c r="E115" s="4" t="s">
        <v>329</v>
      </c>
      <c r="F115" s="4" t="s">
        <v>332</v>
      </c>
      <c r="G115" s="4" t="s">
        <v>436</v>
      </c>
      <c r="H115" s="4" t="s">
        <v>436</v>
      </c>
      <c r="I115" s="42" t="s">
        <v>314</v>
      </c>
      <c r="J115" s="24">
        <v>101716359</v>
      </c>
      <c r="K115" s="26">
        <v>8.3000000000000007</v>
      </c>
      <c r="L115" s="23">
        <v>2015</v>
      </c>
      <c r="M115" s="26">
        <v>1.6</v>
      </c>
      <c r="N115" s="23">
        <v>2015</v>
      </c>
      <c r="O115" s="26">
        <v>33.700000000000003</v>
      </c>
      <c r="P115" s="23">
        <v>2015</v>
      </c>
      <c r="Q115" s="26">
        <v>9.4</v>
      </c>
      <c r="R115" s="23">
        <v>2015</v>
      </c>
      <c r="T115" t="s">
        <v>108</v>
      </c>
      <c r="U115" s="14" t="b">
        <f t="shared" si="2"/>
        <v>1</v>
      </c>
      <c r="V115" t="s">
        <v>527</v>
      </c>
      <c r="W115" s="14" t="b">
        <f t="shared" si="3"/>
        <v>1</v>
      </c>
    </row>
    <row r="116" spans="1:23" x14ac:dyDescent="0.35">
      <c r="A116" s="4">
        <v>100</v>
      </c>
      <c r="B116" s="5">
        <v>168</v>
      </c>
      <c r="C116" s="13" t="s">
        <v>109</v>
      </c>
      <c r="D116" s="42" t="s">
        <v>263</v>
      </c>
      <c r="E116" s="4" t="s">
        <v>329</v>
      </c>
      <c r="F116" s="4" t="s">
        <v>335</v>
      </c>
      <c r="G116" s="4" t="s">
        <v>436</v>
      </c>
      <c r="H116" s="4" t="s">
        <v>436</v>
      </c>
      <c r="I116" s="42" t="s">
        <v>314</v>
      </c>
      <c r="J116" s="24">
        <v>7919825</v>
      </c>
      <c r="K116" s="26">
        <v>38</v>
      </c>
      <c r="L116" s="23">
        <v>2009</v>
      </c>
      <c r="M116" s="26">
        <v>14.8</v>
      </c>
      <c r="N116" s="23">
        <v>2009</v>
      </c>
      <c r="O116" s="26">
        <v>65.599999999999994</v>
      </c>
      <c r="P116" s="23">
        <v>2009</v>
      </c>
      <c r="Q116" s="26">
        <v>30.2</v>
      </c>
      <c r="R116" s="23">
        <v>2009</v>
      </c>
      <c r="T116" t="s">
        <v>109</v>
      </c>
      <c r="U116" s="14" t="b">
        <f t="shared" si="2"/>
        <v>1</v>
      </c>
      <c r="V116" t="s">
        <v>109</v>
      </c>
      <c r="W116" s="14" t="b">
        <f t="shared" si="3"/>
        <v>1</v>
      </c>
    </row>
    <row r="117" spans="1:23" x14ac:dyDescent="0.35">
      <c r="A117" s="4">
        <v>134</v>
      </c>
      <c r="B117" s="5">
        <v>173</v>
      </c>
      <c r="C117" s="13" t="s">
        <v>110</v>
      </c>
      <c r="D117" s="42" t="s">
        <v>264</v>
      </c>
      <c r="E117" s="4" t="s">
        <v>337</v>
      </c>
      <c r="F117" s="4" t="s">
        <v>340</v>
      </c>
      <c r="G117" s="4"/>
      <c r="H117" s="4"/>
      <c r="I117" s="42" t="s">
        <v>317</v>
      </c>
      <c r="J117" s="24">
        <v>37986412</v>
      </c>
      <c r="K117" s="27"/>
      <c r="L117" s="28"/>
      <c r="M117" s="27"/>
      <c r="N117" s="28"/>
      <c r="O117" s="27"/>
      <c r="P117" s="28"/>
      <c r="Q117" s="27"/>
      <c r="R117" s="28"/>
      <c r="T117" t="s">
        <v>110</v>
      </c>
      <c r="U117" s="14" t="b">
        <f t="shared" si="2"/>
        <v>1</v>
      </c>
      <c r="V117" t="s">
        <v>528</v>
      </c>
      <c r="W117" s="14" t="b">
        <f t="shared" si="3"/>
        <v>1</v>
      </c>
    </row>
    <row r="118" spans="1:23" x14ac:dyDescent="0.35">
      <c r="A118" s="4">
        <v>85</v>
      </c>
      <c r="B118" s="5">
        <v>116</v>
      </c>
      <c r="C118" s="13" t="s">
        <v>111</v>
      </c>
      <c r="D118" s="42" t="s">
        <v>265</v>
      </c>
      <c r="E118" s="4" t="s">
        <v>329</v>
      </c>
      <c r="F118" s="4" t="s">
        <v>331</v>
      </c>
      <c r="G118" s="4" t="s">
        <v>436</v>
      </c>
      <c r="H118" s="4"/>
      <c r="I118" s="42" t="s">
        <v>315</v>
      </c>
      <c r="J118" s="24">
        <v>25243917</v>
      </c>
      <c r="K118" s="25" t="s">
        <v>381</v>
      </c>
      <c r="L118" s="25" t="s">
        <v>381</v>
      </c>
      <c r="M118" s="25" t="s">
        <v>381</v>
      </c>
      <c r="N118" s="25" t="s">
        <v>381</v>
      </c>
      <c r="O118" s="25" t="s">
        <v>381</v>
      </c>
      <c r="P118" s="25" t="s">
        <v>381</v>
      </c>
      <c r="Q118" s="25" t="s">
        <v>381</v>
      </c>
      <c r="R118" s="25" t="s">
        <v>381</v>
      </c>
      <c r="T118" t="s">
        <v>111</v>
      </c>
      <c r="U118" s="14" t="b">
        <f t="shared" si="2"/>
        <v>1</v>
      </c>
      <c r="V118" t="s">
        <v>111</v>
      </c>
      <c r="W118" s="14" t="b">
        <f t="shared" si="3"/>
        <v>1</v>
      </c>
    </row>
    <row r="119" spans="1:23" x14ac:dyDescent="0.35">
      <c r="A119" s="4">
        <v>128</v>
      </c>
      <c r="B119" s="5">
        <v>174</v>
      </c>
      <c r="C119" s="13" t="s">
        <v>112</v>
      </c>
      <c r="D119" s="42" t="s">
        <v>266</v>
      </c>
      <c r="E119" s="4" t="s">
        <v>337</v>
      </c>
      <c r="F119" s="4" t="s">
        <v>339</v>
      </c>
      <c r="G119" s="4"/>
      <c r="H119" s="4"/>
      <c r="I119" s="42" t="s">
        <v>317</v>
      </c>
      <c r="J119" s="24">
        <v>10358076</v>
      </c>
      <c r="K119" s="27"/>
      <c r="L119" s="28"/>
      <c r="M119" s="27"/>
      <c r="N119" s="28"/>
      <c r="O119" s="27"/>
      <c r="P119" s="28"/>
      <c r="Q119" s="27"/>
      <c r="R119" s="28"/>
      <c r="T119" t="s">
        <v>112</v>
      </c>
      <c r="U119" s="14" t="b">
        <f t="shared" si="2"/>
        <v>1</v>
      </c>
      <c r="V119" t="s">
        <v>529</v>
      </c>
      <c r="W119" s="14" t="b">
        <f t="shared" si="3"/>
        <v>1</v>
      </c>
    </row>
    <row r="120" spans="1:23" x14ac:dyDescent="0.35">
      <c r="A120" s="4">
        <v>76</v>
      </c>
      <c r="B120" s="5">
        <v>169</v>
      </c>
      <c r="C120" s="13" t="s">
        <v>113</v>
      </c>
      <c r="D120" s="42" t="s">
        <v>267</v>
      </c>
      <c r="E120" s="4" t="s">
        <v>322</v>
      </c>
      <c r="F120" s="4" t="s">
        <v>327</v>
      </c>
      <c r="G120" s="4" t="s">
        <v>436</v>
      </c>
      <c r="H120" s="4"/>
      <c r="I120" s="42" t="s">
        <v>371</v>
      </c>
      <c r="J120" s="24">
        <v>6639119</v>
      </c>
      <c r="K120" s="26">
        <v>2.5</v>
      </c>
      <c r="L120" s="23">
        <v>2015</v>
      </c>
      <c r="M120" s="26">
        <v>0.7</v>
      </c>
      <c r="N120" s="23">
        <v>2015</v>
      </c>
      <c r="O120" s="26">
        <v>7.4</v>
      </c>
      <c r="P120" s="23">
        <v>2015</v>
      </c>
      <c r="Q120" s="26">
        <v>2.4</v>
      </c>
      <c r="R120" s="23">
        <v>2015</v>
      </c>
      <c r="T120" t="s">
        <v>113</v>
      </c>
      <c r="U120" s="14" t="b">
        <f t="shared" si="2"/>
        <v>1</v>
      </c>
      <c r="V120" t="s">
        <v>530</v>
      </c>
      <c r="W120" s="14" t="b">
        <f t="shared" si="3"/>
        <v>1</v>
      </c>
    </row>
    <row r="121" spans="1:23" x14ac:dyDescent="0.35">
      <c r="A121" s="4">
        <v>149</v>
      </c>
      <c r="B121" s="5"/>
      <c r="C121" s="31" t="s">
        <v>114</v>
      </c>
      <c r="D121" s="22" t="s">
        <v>268</v>
      </c>
      <c r="E121" s="4" t="s">
        <v>341</v>
      </c>
      <c r="F121" s="4" t="s">
        <v>343</v>
      </c>
      <c r="G121" s="4" t="s">
        <v>436</v>
      </c>
      <c r="H121" s="4" t="s">
        <v>436</v>
      </c>
      <c r="I121" s="42" t="s">
        <v>314</v>
      </c>
      <c r="J121" s="24">
        <v>4422143</v>
      </c>
      <c r="K121" s="26">
        <v>0.2</v>
      </c>
      <c r="L121" s="23">
        <v>2011</v>
      </c>
      <c r="M121" s="26">
        <v>0.1</v>
      </c>
      <c r="N121" s="23">
        <v>2011</v>
      </c>
      <c r="O121" s="26">
        <v>3.4</v>
      </c>
      <c r="P121" s="23">
        <v>2011</v>
      </c>
      <c r="Q121" s="26">
        <v>0.6</v>
      </c>
      <c r="R121" s="23">
        <v>2011</v>
      </c>
      <c r="T121" t="s">
        <v>114</v>
      </c>
      <c r="U121" s="14" t="b">
        <f t="shared" si="2"/>
        <v>1</v>
      </c>
      <c r="V121" t="s">
        <v>114</v>
      </c>
      <c r="W121" s="14" t="b">
        <f t="shared" si="3"/>
        <v>1</v>
      </c>
    </row>
    <row r="122" spans="1:23" x14ac:dyDescent="0.35">
      <c r="A122" s="4">
        <v>150</v>
      </c>
      <c r="B122" s="5"/>
      <c r="C122" s="31" t="s">
        <v>115</v>
      </c>
      <c r="D122" s="22" t="s">
        <v>269</v>
      </c>
      <c r="E122" s="4" t="s">
        <v>341</v>
      </c>
      <c r="F122" s="4" t="s">
        <v>343</v>
      </c>
      <c r="G122" s="4" t="s">
        <v>436</v>
      </c>
      <c r="H122" s="4" t="s">
        <v>436</v>
      </c>
      <c r="I122" s="42" t="s">
        <v>317</v>
      </c>
      <c r="J122" s="24">
        <v>11988998</v>
      </c>
      <c r="K122" s="25" t="s">
        <v>381</v>
      </c>
      <c r="L122" s="25" t="s">
        <v>381</v>
      </c>
      <c r="M122" s="25" t="s">
        <v>381</v>
      </c>
      <c r="N122" s="25" t="s">
        <v>381</v>
      </c>
      <c r="O122" s="25" t="s">
        <v>381</v>
      </c>
      <c r="P122" s="25" t="s">
        <v>381</v>
      </c>
      <c r="Q122" s="25" t="s">
        <v>381</v>
      </c>
      <c r="R122" s="25" t="s">
        <v>381</v>
      </c>
      <c r="T122" t="s">
        <v>115</v>
      </c>
      <c r="U122" s="14" t="b">
        <f t="shared" si="2"/>
        <v>1</v>
      </c>
      <c r="V122" t="s">
        <v>115</v>
      </c>
      <c r="W122" s="14" t="b">
        <f t="shared" si="3"/>
        <v>1</v>
      </c>
    </row>
    <row r="123" spans="1:23" x14ac:dyDescent="0.35">
      <c r="A123" s="4">
        <v>135</v>
      </c>
      <c r="B123" s="5">
        <v>183</v>
      </c>
      <c r="C123" s="13" t="s">
        <v>116</v>
      </c>
      <c r="D123" s="42" t="s">
        <v>270</v>
      </c>
      <c r="E123" s="4" t="s">
        <v>337</v>
      </c>
      <c r="F123" s="4" t="s">
        <v>340</v>
      </c>
      <c r="G123" s="4"/>
      <c r="H123" s="4"/>
      <c r="I123" s="42" t="s">
        <v>371</v>
      </c>
      <c r="J123" s="24">
        <v>19815481</v>
      </c>
      <c r="K123" s="27"/>
      <c r="L123" s="28"/>
      <c r="M123" s="27"/>
      <c r="N123" s="28"/>
      <c r="O123" s="27"/>
      <c r="P123" s="28"/>
      <c r="Q123" s="27"/>
      <c r="R123" s="28"/>
      <c r="T123" t="s">
        <v>116</v>
      </c>
      <c r="U123" s="14" t="b">
        <f t="shared" si="2"/>
        <v>1</v>
      </c>
      <c r="V123" t="s">
        <v>531</v>
      </c>
      <c r="W123" s="14" t="b">
        <f t="shared" si="3"/>
        <v>1</v>
      </c>
    </row>
    <row r="124" spans="1:23" x14ac:dyDescent="0.35">
      <c r="A124" s="4">
        <v>171</v>
      </c>
      <c r="B124" s="5">
        <v>185</v>
      </c>
      <c r="C124" s="13" t="s">
        <v>117</v>
      </c>
      <c r="D124" s="42" t="s">
        <v>271</v>
      </c>
      <c r="E124" s="4" t="s">
        <v>346</v>
      </c>
      <c r="F124" s="4" t="s">
        <v>349</v>
      </c>
      <c r="G124" s="4"/>
      <c r="H124" s="4"/>
      <c r="I124" s="42" t="s">
        <v>371</v>
      </c>
      <c r="J124" s="24">
        <v>144096870</v>
      </c>
      <c r="K124" s="27"/>
      <c r="L124" s="28"/>
      <c r="M124" s="27"/>
      <c r="N124" s="28"/>
      <c r="O124" s="27"/>
      <c r="P124" s="28"/>
      <c r="Q124" s="27"/>
      <c r="R124" s="28"/>
      <c r="T124" t="s">
        <v>117</v>
      </c>
      <c r="U124" s="14" t="b">
        <f t="shared" si="2"/>
        <v>1</v>
      </c>
      <c r="V124" t="s">
        <v>532</v>
      </c>
      <c r="W124" s="14" t="b">
        <f t="shared" si="3"/>
        <v>1</v>
      </c>
    </row>
    <row r="125" spans="1:23" x14ac:dyDescent="0.35">
      <c r="A125" s="4">
        <v>11</v>
      </c>
      <c r="B125" s="5">
        <v>184</v>
      </c>
      <c r="C125" s="13" t="s">
        <v>118</v>
      </c>
      <c r="D125" s="42" t="s">
        <v>272</v>
      </c>
      <c r="E125" s="4" t="s">
        <v>312</v>
      </c>
      <c r="F125" s="4" t="s">
        <v>316</v>
      </c>
      <c r="G125" s="4" t="s">
        <v>436</v>
      </c>
      <c r="H125" s="4" t="s">
        <v>436</v>
      </c>
      <c r="I125" s="42" t="s">
        <v>315</v>
      </c>
      <c r="J125" s="24">
        <v>11629553</v>
      </c>
      <c r="K125" s="26">
        <v>60.4</v>
      </c>
      <c r="L125" s="23">
        <v>2013</v>
      </c>
      <c r="M125" s="26">
        <v>23.7</v>
      </c>
      <c r="N125" s="23">
        <v>2013</v>
      </c>
      <c r="O125" s="26">
        <v>81.5</v>
      </c>
      <c r="P125" s="23">
        <v>2013</v>
      </c>
      <c r="Q125" s="26">
        <v>43.7</v>
      </c>
      <c r="R125" s="23">
        <v>2013</v>
      </c>
      <c r="T125" t="s">
        <v>118</v>
      </c>
      <c r="U125" s="14" t="b">
        <f t="shared" si="2"/>
        <v>1</v>
      </c>
      <c r="V125" t="s">
        <v>533</v>
      </c>
      <c r="W125" s="14" t="b">
        <f t="shared" si="3"/>
        <v>1</v>
      </c>
    </row>
    <row r="126" spans="1:23" x14ac:dyDescent="0.35">
      <c r="A126" s="4">
        <v>151</v>
      </c>
      <c r="B126" s="5">
        <v>194</v>
      </c>
      <c r="C126" s="13" t="s">
        <v>119</v>
      </c>
      <c r="D126" s="42" t="s">
        <v>273</v>
      </c>
      <c r="E126" s="4" t="s">
        <v>341</v>
      </c>
      <c r="F126" s="4" t="s">
        <v>343</v>
      </c>
      <c r="G126" s="4" t="s">
        <v>436</v>
      </c>
      <c r="H126" s="4" t="s">
        <v>436</v>
      </c>
      <c r="I126" s="42" t="s">
        <v>317</v>
      </c>
      <c r="J126" s="24">
        <v>31557144</v>
      </c>
      <c r="K126" s="25" t="s">
        <v>381</v>
      </c>
      <c r="L126" s="25" t="s">
        <v>381</v>
      </c>
      <c r="M126" s="25" t="s">
        <v>381</v>
      </c>
      <c r="N126" s="25" t="s">
        <v>381</v>
      </c>
      <c r="O126" s="25" t="s">
        <v>381</v>
      </c>
      <c r="P126" s="25" t="s">
        <v>381</v>
      </c>
      <c r="Q126" s="25" t="s">
        <v>381</v>
      </c>
      <c r="R126" s="25" t="s">
        <v>381</v>
      </c>
      <c r="T126" t="s">
        <v>119</v>
      </c>
      <c r="U126" s="14" t="b">
        <f t="shared" si="2"/>
        <v>1</v>
      </c>
      <c r="V126" t="s">
        <v>534</v>
      </c>
      <c r="W126" s="14" t="b">
        <f t="shared" si="3"/>
        <v>1</v>
      </c>
    </row>
    <row r="127" spans="1:23" x14ac:dyDescent="0.35">
      <c r="A127" s="4">
        <v>18</v>
      </c>
      <c r="B127" s="5">
        <v>206</v>
      </c>
      <c r="C127" s="13" t="s">
        <v>120</v>
      </c>
      <c r="D127" s="42" t="s">
        <v>274</v>
      </c>
      <c r="E127" s="4" t="s">
        <v>312</v>
      </c>
      <c r="F127" s="4" t="s">
        <v>316</v>
      </c>
      <c r="G127" s="4" t="s">
        <v>436</v>
      </c>
      <c r="H127" s="4" t="s">
        <v>436</v>
      </c>
      <c r="I127" s="42" t="s">
        <v>314</v>
      </c>
      <c r="J127" s="24">
        <v>38647803</v>
      </c>
      <c r="K127" s="26">
        <v>14.9</v>
      </c>
      <c r="L127" s="23">
        <v>2009</v>
      </c>
      <c r="M127" s="26">
        <v>4</v>
      </c>
      <c r="N127" s="23">
        <v>2009</v>
      </c>
      <c r="O127" s="26">
        <v>40.5</v>
      </c>
      <c r="P127" s="23">
        <v>2009</v>
      </c>
      <c r="Q127" s="26">
        <v>13.6</v>
      </c>
      <c r="R127" s="23">
        <v>2009</v>
      </c>
      <c r="T127" t="s">
        <v>120</v>
      </c>
      <c r="U127" s="14" t="b">
        <f t="shared" si="2"/>
        <v>1</v>
      </c>
      <c r="V127" t="s">
        <v>120</v>
      </c>
      <c r="W127" s="14" t="b">
        <f t="shared" si="3"/>
        <v>1</v>
      </c>
    </row>
    <row r="128" spans="1:23" x14ac:dyDescent="0.35">
      <c r="A128" s="4">
        <v>26</v>
      </c>
      <c r="B128" s="5">
        <v>195</v>
      </c>
      <c r="C128" s="13" t="s">
        <v>121</v>
      </c>
      <c r="D128" s="42" t="s">
        <v>275</v>
      </c>
      <c r="E128" s="4" t="s">
        <v>312</v>
      </c>
      <c r="F128" s="4" t="s">
        <v>321</v>
      </c>
      <c r="G128" s="4" t="s">
        <v>436</v>
      </c>
      <c r="H128" s="4" t="s">
        <v>436</v>
      </c>
      <c r="I128" s="42" t="s">
        <v>315</v>
      </c>
      <c r="J128" s="24">
        <v>14976994</v>
      </c>
      <c r="K128" s="26">
        <v>38</v>
      </c>
      <c r="L128" s="23">
        <v>2011</v>
      </c>
      <c r="M128" s="26">
        <v>12.8</v>
      </c>
      <c r="N128" s="23">
        <v>2011</v>
      </c>
      <c r="O128" s="26">
        <v>67.5</v>
      </c>
      <c r="P128" s="23">
        <v>2011</v>
      </c>
      <c r="Q128" s="26">
        <v>29.6</v>
      </c>
      <c r="R128" s="23">
        <v>2011</v>
      </c>
      <c r="T128" t="s">
        <v>121</v>
      </c>
      <c r="U128" s="14" t="b">
        <f t="shared" si="2"/>
        <v>1</v>
      </c>
      <c r="V128" t="s">
        <v>535</v>
      </c>
      <c r="W128" s="14" t="b">
        <f t="shared" si="3"/>
        <v>1</v>
      </c>
    </row>
    <row r="129" spans="1:23" x14ac:dyDescent="0.35">
      <c r="A129" s="4">
        <v>102</v>
      </c>
      <c r="B129" s="5">
        <v>25</v>
      </c>
      <c r="C129" s="13" t="s">
        <v>122</v>
      </c>
      <c r="D129" s="42" t="s">
        <v>276</v>
      </c>
      <c r="E129" s="4" t="s">
        <v>329</v>
      </c>
      <c r="F129" s="4" t="s">
        <v>335</v>
      </c>
      <c r="G129" s="4" t="s">
        <v>436</v>
      </c>
      <c r="H129" s="4" t="s">
        <v>436</v>
      </c>
      <c r="I129" s="42" t="s">
        <v>314</v>
      </c>
      <c r="J129" s="24">
        <v>587482</v>
      </c>
      <c r="K129" s="26">
        <v>25.1</v>
      </c>
      <c r="L129" s="23">
        <v>2013</v>
      </c>
      <c r="M129" s="26">
        <v>6.8</v>
      </c>
      <c r="N129" s="23">
        <v>2013</v>
      </c>
      <c r="O129" s="26">
        <v>58.8</v>
      </c>
      <c r="P129" s="23">
        <v>2013</v>
      </c>
      <c r="Q129" s="26">
        <v>21.4</v>
      </c>
      <c r="R129" s="23">
        <v>2013</v>
      </c>
      <c r="T129" t="s">
        <v>122</v>
      </c>
      <c r="U129" s="14" t="b">
        <f t="shared" si="2"/>
        <v>1</v>
      </c>
      <c r="V129" t="s">
        <v>122</v>
      </c>
      <c r="W129" s="14" t="b">
        <f t="shared" si="3"/>
        <v>1</v>
      </c>
    </row>
    <row r="130" spans="1:23" x14ac:dyDescent="0.35">
      <c r="A130" s="4">
        <v>47</v>
      </c>
      <c r="B130" s="5">
        <v>197</v>
      </c>
      <c r="C130" s="13" t="s">
        <v>123</v>
      </c>
      <c r="D130" s="42" t="s">
        <v>277</v>
      </c>
      <c r="E130" s="4" t="s">
        <v>312</v>
      </c>
      <c r="F130" s="4" t="s">
        <v>321</v>
      </c>
      <c r="G130" s="4" t="s">
        <v>436</v>
      </c>
      <c r="H130" s="4" t="s">
        <v>436</v>
      </c>
      <c r="I130" s="42" t="s">
        <v>315</v>
      </c>
      <c r="J130" s="24">
        <v>7237025</v>
      </c>
      <c r="K130" s="26">
        <v>52.3</v>
      </c>
      <c r="L130" s="23">
        <v>2011</v>
      </c>
      <c r="M130" s="26">
        <v>16.7</v>
      </c>
      <c r="N130" s="23">
        <v>2011</v>
      </c>
      <c r="O130" s="26">
        <v>81.3</v>
      </c>
      <c r="P130" s="23">
        <v>2011</v>
      </c>
      <c r="Q130" s="26">
        <v>38.1</v>
      </c>
      <c r="R130" s="23">
        <v>2011</v>
      </c>
      <c r="T130" t="s">
        <v>123</v>
      </c>
      <c r="U130" s="14" t="b">
        <f t="shared" si="2"/>
        <v>1</v>
      </c>
      <c r="V130" t="s">
        <v>123</v>
      </c>
      <c r="W130" s="14" t="b">
        <f t="shared" si="3"/>
        <v>1</v>
      </c>
    </row>
    <row r="131" spans="1:23" x14ac:dyDescent="0.35">
      <c r="A131" s="4">
        <v>59</v>
      </c>
      <c r="B131" s="5">
        <v>60</v>
      </c>
      <c r="C131" s="13" t="s">
        <v>124</v>
      </c>
      <c r="D131" s="42" t="s">
        <v>278</v>
      </c>
      <c r="E131" s="4" t="s">
        <v>322</v>
      </c>
      <c r="F131" s="4" t="s">
        <v>324</v>
      </c>
      <c r="G131" s="4" t="s">
        <v>436</v>
      </c>
      <c r="H131" s="4" t="s">
        <v>436</v>
      </c>
      <c r="I131" s="42" t="s">
        <v>314</v>
      </c>
      <c r="J131" s="24">
        <v>6312478</v>
      </c>
      <c r="K131" s="26">
        <v>3.2</v>
      </c>
      <c r="L131" s="23">
        <v>2015</v>
      </c>
      <c r="M131" s="26">
        <v>0.4</v>
      </c>
      <c r="N131" s="23">
        <v>2015</v>
      </c>
      <c r="O131" s="26">
        <v>9.8000000000000007</v>
      </c>
      <c r="P131" s="23">
        <v>2015</v>
      </c>
      <c r="Q131" s="26">
        <v>2.4</v>
      </c>
      <c r="R131" s="23">
        <v>2015</v>
      </c>
      <c r="T131" t="s">
        <v>124</v>
      </c>
      <c r="U131" s="14" t="b">
        <f t="shared" ref="U131:U159" si="4">C131=T131</f>
        <v>1</v>
      </c>
      <c r="V131" t="s">
        <v>536</v>
      </c>
      <c r="W131" s="14" t="b">
        <f t="shared" si="3"/>
        <v>1</v>
      </c>
    </row>
    <row r="132" spans="1:23" x14ac:dyDescent="0.35">
      <c r="A132" s="4">
        <v>17</v>
      </c>
      <c r="B132" s="5">
        <v>201</v>
      </c>
      <c r="C132" s="13" t="s">
        <v>125</v>
      </c>
      <c r="D132" s="42" t="s">
        <v>279</v>
      </c>
      <c r="E132" s="4" t="s">
        <v>312</v>
      </c>
      <c r="F132" s="4" t="s">
        <v>316</v>
      </c>
      <c r="G132" s="4" t="s">
        <v>436</v>
      </c>
      <c r="H132" s="4" t="s">
        <v>436</v>
      </c>
      <c r="I132" s="42" t="s">
        <v>315</v>
      </c>
      <c r="J132" s="24">
        <v>13908129</v>
      </c>
      <c r="K132" s="25" t="s">
        <v>381</v>
      </c>
      <c r="L132" s="25" t="s">
        <v>381</v>
      </c>
      <c r="M132" s="25" t="s">
        <v>381</v>
      </c>
      <c r="N132" s="25" t="s">
        <v>381</v>
      </c>
      <c r="O132" s="25" t="s">
        <v>381</v>
      </c>
      <c r="P132" s="25" t="s">
        <v>381</v>
      </c>
      <c r="Q132" s="25" t="s">
        <v>381</v>
      </c>
      <c r="R132" s="25" t="s">
        <v>381</v>
      </c>
      <c r="T132" t="s">
        <v>125</v>
      </c>
      <c r="U132" s="14" t="b">
        <f t="shared" si="4"/>
        <v>1</v>
      </c>
      <c r="V132" t="s">
        <v>125</v>
      </c>
      <c r="W132" s="14" t="b">
        <f t="shared" ref="W132:W160" si="5">+V132=C132</f>
        <v>1</v>
      </c>
    </row>
    <row r="133" spans="1:23" x14ac:dyDescent="0.35">
      <c r="A133" s="4">
        <v>129</v>
      </c>
      <c r="B133" s="5">
        <v>203</v>
      </c>
      <c r="C133" s="13" t="s">
        <v>126</v>
      </c>
      <c r="D133" s="42" t="s">
        <v>280</v>
      </c>
      <c r="E133" s="4" t="s">
        <v>337</v>
      </c>
      <c r="F133" s="4" t="s">
        <v>339</v>
      </c>
      <c r="G133" s="4"/>
      <c r="H133" s="4"/>
      <c r="I133" s="42" t="s">
        <v>317</v>
      </c>
      <c r="J133" s="24">
        <v>46447697</v>
      </c>
      <c r="K133" s="27"/>
      <c r="L133" s="28"/>
      <c r="M133" s="27"/>
      <c r="N133" s="28"/>
      <c r="O133" s="27"/>
      <c r="P133" s="28"/>
      <c r="Q133" s="27"/>
      <c r="R133" s="28"/>
      <c r="T133" t="s">
        <v>126</v>
      </c>
      <c r="U133" s="14" t="b">
        <f t="shared" si="4"/>
        <v>1</v>
      </c>
      <c r="V133" t="s">
        <v>126</v>
      </c>
      <c r="W133" s="14" t="b">
        <f t="shared" si="5"/>
        <v>1</v>
      </c>
    </row>
    <row r="134" spans="1:23" x14ac:dyDescent="0.35">
      <c r="A134" s="4">
        <v>199</v>
      </c>
      <c r="B134" s="5">
        <v>199</v>
      </c>
      <c r="C134" s="13" t="s">
        <v>127</v>
      </c>
      <c r="D134" s="42" t="s">
        <v>281</v>
      </c>
      <c r="E134" s="4" t="s">
        <v>337</v>
      </c>
      <c r="F134" s="4" t="s">
        <v>340</v>
      </c>
      <c r="G134" s="4"/>
      <c r="H134" s="4"/>
      <c r="I134" s="42" t="s">
        <v>317</v>
      </c>
      <c r="J134" s="24">
        <v>5423801</v>
      </c>
      <c r="K134" s="27"/>
      <c r="L134" s="28"/>
      <c r="M134" s="27"/>
      <c r="N134" s="28"/>
      <c r="O134" s="27"/>
      <c r="P134" s="28"/>
      <c r="Q134" s="27"/>
      <c r="R134" s="28"/>
      <c r="T134" t="s">
        <v>127</v>
      </c>
      <c r="U134" s="14" t="b">
        <f t="shared" si="4"/>
        <v>1</v>
      </c>
      <c r="V134" t="s">
        <v>537</v>
      </c>
      <c r="W134" s="14" t="b">
        <f t="shared" si="5"/>
        <v>1</v>
      </c>
    </row>
    <row r="135" spans="1:23" x14ac:dyDescent="0.35">
      <c r="A135" s="4">
        <v>203</v>
      </c>
      <c r="B135" s="5">
        <v>198</v>
      </c>
      <c r="C135" s="13" t="s">
        <v>128</v>
      </c>
      <c r="D135" s="42" t="s">
        <v>282</v>
      </c>
      <c r="E135" s="4" t="s">
        <v>337</v>
      </c>
      <c r="F135" s="4" t="s">
        <v>340</v>
      </c>
      <c r="G135" s="4"/>
      <c r="H135" s="4"/>
      <c r="I135" s="42" t="s">
        <v>317</v>
      </c>
      <c r="J135" s="24">
        <v>2063531</v>
      </c>
      <c r="K135" s="27"/>
      <c r="L135" s="28"/>
      <c r="M135" s="27"/>
      <c r="N135" s="28"/>
      <c r="O135" s="27"/>
      <c r="P135" s="28"/>
      <c r="Q135" s="27"/>
      <c r="R135" s="28"/>
      <c r="T135" t="s">
        <v>128</v>
      </c>
      <c r="U135" s="14" t="b">
        <f t="shared" si="4"/>
        <v>1</v>
      </c>
      <c r="V135" t="s">
        <v>538</v>
      </c>
      <c r="W135" s="14" t="b">
        <f t="shared" si="5"/>
        <v>1</v>
      </c>
    </row>
    <row r="136" spans="1:23" x14ac:dyDescent="0.35">
      <c r="A136" s="4">
        <v>121</v>
      </c>
      <c r="B136" s="5">
        <v>210</v>
      </c>
      <c r="C136" s="13" t="s">
        <v>129</v>
      </c>
      <c r="D136" s="42" t="s">
        <v>283</v>
      </c>
      <c r="E136" s="4" t="s">
        <v>337</v>
      </c>
      <c r="F136" s="4" t="s">
        <v>338</v>
      </c>
      <c r="G136" s="4"/>
      <c r="H136" s="4"/>
      <c r="I136" s="42" t="s">
        <v>317</v>
      </c>
      <c r="J136" s="24">
        <v>9799186</v>
      </c>
      <c r="K136" s="27"/>
      <c r="L136" s="28"/>
      <c r="M136" s="27"/>
      <c r="N136" s="28"/>
      <c r="O136" s="27"/>
      <c r="P136" s="28"/>
      <c r="Q136" s="27"/>
      <c r="R136" s="28"/>
      <c r="T136" t="s">
        <v>129</v>
      </c>
      <c r="U136" s="14" t="b">
        <f t="shared" si="4"/>
        <v>1</v>
      </c>
      <c r="V136" t="s">
        <v>539</v>
      </c>
      <c r="W136" s="14" t="b">
        <f t="shared" si="5"/>
        <v>1</v>
      </c>
    </row>
    <row r="137" spans="1:23" x14ac:dyDescent="0.35">
      <c r="A137" s="4">
        <v>37</v>
      </c>
      <c r="B137" s="5">
        <v>209</v>
      </c>
      <c r="C137" s="13" t="s">
        <v>130</v>
      </c>
      <c r="D137" s="42" t="s">
        <v>284</v>
      </c>
      <c r="E137" s="4" t="s">
        <v>312</v>
      </c>
      <c r="F137" s="4" t="s">
        <v>320</v>
      </c>
      <c r="G137" s="4" t="s">
        <v>436</v>
      </c>
      <c r="H137" s="4" t="s">
        <v>436</v>
      </c>
      <c r="I137" s="42" t="s">
        <v>314</v>
      </c>
      <c r="J137" s="24">
        <v>1319011</v>
      </c>
      <c r="K137" s="26">
        <v>42</v>
      </c>
      <c r="L137" s="23">
        <v>2009</v>
      </c>
      <c r="M137" s="26">
        <v>16.600000000000001</v>
      </c>
      <c r="N137" s="23">
        <v>2009</v>
      </c>
      <c r="O137" s="26">
        <v>64.400000000000006</v>
      </c>
      <c r="P137" s="23">
        <v>2009</v>
      </c>
      <c r="Q137" s="26">
        <v>32.1</v>
      </c>
      <c r="R137" s="23">
        <v>2009</v>
      </c>
      <c r="T137" t="s">
        <v>130</v>
      </c>
      <c r="U137" s="14" t="b">
        <f t="shared" si="4"/>
        <v>1</v>
      </c>
      <c r="V137" t="s">
        <v>130</v>
      </c>
      <c r="W137" s="14" t="b">
        <f t="shared" si="5"/>
        <v>1</v>
      </c>
    </row>
    <row r="138" spans="1:23" x14ac:dyDescent="0.35">
      <c r="A138" s="4">
        <v>152</v>
      </c>
      <c r="B138" s="5">
        <v>212</v>
      </c>
      <c r="C138" s="13" t="s">
        <v>131</v>
      </c>
      <c r="D138" s="42" t="s">
        <v>285</v>
      </c>
      <c r="E138" s="4" t="s">
        <v>341</v>
      </c>
      <c r="F138" s="4" t="s">
        <v>343</v>
      </c>
      <c r="G138" s="4" t="s">
        <v>436</v>
      </c>
      <c r="H138" s="4" t="s">
        <v>436</v>
      </c>
      <c r="I138" s="42" t="s">
        <v>314</v>
      </c>
      <c r="J138" s="24">
        <v>18734987</v>
      </c>
      <c r="K138" s="25" t="s">
        <v>381</v>
      </c>
      <c r="L138" s="25" t="s">
        <v>381</v>
      </c>
      <c r="M138" s="25" t="s">
        <v>381</v>
      </c>
      <c r="N138" s="25" t="s">
        <v>381</v>
      </c>
      <c r="O138" s="25" t="s">
        <v>381</v>
      </c>
      <c r="P138" s="25" t="s">
        <v>381</v>
      </c>
      <c r="Q138" s="25" t="s">
        <v>381</v>
      </c>
      <c r="R138" s="25" t="s">
        <v>381</v>
      </c>
      <c r="T138" t="s">
        <v>131</v>
      </c>
      <c r="U138" s="14" t="b">
        <f t="shared" si="4"/>
        <v>1</v>
      </c>
      <c r="V138" t="s">
        <v>131</v>
      </c>
      <c r="W138" s="14" t="b">
        <f t="shared" si="5"/>
        <v>1</v>
      </c>
    </row>
    <row r="139" spans="1:23" x14ac:dyDescent="0.35">
      <c r="A139" s="4">
        <v>21</v>
      </c>
      <c r="B139" s="5">
        <v>39</v>
      </c>
      <c r="C139" s="13" t="s">
        <v>132</v>
      </c>
      <c r="D139" s="42" t="s">
        <v>286</v>
      </c>
      <c r="E139" s="4" t="s">
        <v>312</v>
      </c>
      <c r="F139" s="4" t="s">
        <v>313</v>
      </c>
      <c r="G139" s="4" t="s">
        <v>436</v>
      </c>
      <c r="H139" s="4" t="s">
        <v>436</v>
      </c>
      <c r="I139" s="42" t="s">
        <v>315</v>
      </c>
      <c r="J139" s="24">
        <v>14009413</v>
      </c>
      <c r="K139" s="26">
        <v>38.4</v>
      </c>
      <c r="L139" s="23">
        <v>2011</v>
      </c>
      <c r="M139" s="26">
        <v>15.3</v>
      </c>
      <c r="N139" s="23">
        <v>2011</v>
      </c>
      <c r="O139" s="26">
        <v>66.5</v>
      </c>
      <c r="P139" s="23">
        <v>2011</v>
      </c>
      <c r="Q139" s="26">
        <v>30.8</v>
      </c>
      <c r="R139" s="23">
        <v>2011</v>
      </c>
      <c r="T139" t="s">
        <v>132</v>
      </c>
      <c r="U139" s="14" t="b">
        <f t="shared" si="4"/>
        <v>1</v>
      </c>
      <c r="V139" t="s">
        <v>132</v>
      </c>
      <c r="W139" s="14" t="b">
        <f t="shared" si="5"/>
        <v>1</v>
      </c>
    </row>
    <row r="140" spans="1:23" x14ac:dyDescent="0.35">
      <c r="A140" s="4">
        <v>48</v>
      </c>
      <c r="B140" s="5">
        <v>217</v>
      </c>
      <c r="C140" s="13" t="s">
        <v>133</v>
      </c>
      <c r="D140" s="42" t="s">
        <v>287</v>
      </c>
      <c r="E140" s="4" t="s">
        <v>312</v>
      </c>
      <c r="F140" s="4" t="s">
        <v>321</v>
      </c>
      <c r="G140" s="4" t="s">
        <v>436</v>
      </c>
      <c r="H140" s="4" t="s">
        <v>436</v>
      </c>
      <c r="I140" s="42" t="s">
        <v>315</v>
      </c>
      <c r="J140" s="24">
        <v>7416802</v>
      </c>
      <c r="K140" s="26">
        <v>49.1</v>
      </c>
      <c r="L140" s="23">
        <v>2015</v>
      </c>
      <c r="M140" s="26">
        <v>19.899999999999999</v>
      </c>
      <c r="N140" s="23">
        <v>2015</v>
      </c>
      <c r="O140" s="26">
        <v>73.2</v>
      </c>
      <c r="P140" s="23">
        <v>2015</v>
      </c>
      <c r="Q140" s="26">
        <v>37.1</v>
      </c>
      <c r="R140" s="23">
        <v>2015</v>
      </c>
      <c r="T140" t="s">
        <v>133</v>
      </c>
      <c r="U140" s="14" t="b">
        <f t="shared" si="4"/>
        <v>1</v>
      </c>
      <c r="V140" t="s">
        <v>540</v>
      </c>
      <c r="W140" s="14" t="b">
        <f t="shared" si="5"/>
        <v>1</v>
      </c>
    </row>
    <row r="141" spans="1:23" x14ac:dyDescent="0.35">
      <c r="A141" s="4">
        <v>94</v>
      </c>
      <c r="B141" s="5">
        <v>216</v>
      </c>
      <c r="C141" s="13" t="s">
        <v>134</v>
      </c>
      <c r="D141" s="42" t="s">
        <v>288</v>
      </c>
      <c r="E141" s="4" t="s">
        <v>329</v>
      </c>
      <c r="F141" s="4" t="s">
        <v>332</v>
      </c>
      <c r="G141" s="4" t="s">
        <v>436</v>
      </c>
      <c r="H141" s="4" t="s">
        <v>436</v>
      </c>
      <c r="I141" s="42" t="s">
        <v>371</v>
      </c>
      <c r="J141" s="24">
        <v>68657600</v>
      </c>
      <c r="K141" s="26">
        <v>0</v>
      </c>
      <c r="L141" s="23">
        <v>2013</v>
      </c>
      <c r="M141" s="26">
        <v>0</v>
      </c>
      <c r="N141" s="23">
        <v>2013</v>
      </c>
      <c r="O141" s="26">
        <v>1.1000000000000001</v>
      </c>
      <c r="P141" s="23">
        <v>2013</v>
      </c>
      <c r="Q141" s="26">
        <v>0.1</v>
      </c>
      <c r="R141" s="23">
        <v>2013</v>
      </c>
      <c r="T141" t="s">
        <v>134</v>
      </c>
      <c r="U141" s="14" t="b">
        <f t="shared" si="4"/>
        <v>1</v>
      </c>
      <c r="V141" t="s">
        <v>541</v>
      </c>
      <c r="W141" s="14" t="b">
        <f t="shared" si="5"/>
        <v>1</v>
      </c>
    </row>
    <row r="142" spans="1:23" x14ac:dyDescent="0.35">
      <c r="A142" s="4">
        <v>165</v>
      </c>
      <c r="B142" s="5">
        <v>208</v>
      </c>
      <c r="C142" s="13" t="s">
        <v>135</v>
      </c>
      <c r="D142" s="42" t="s">
        <v>289</v>
      </c>
      <c r="E142" s="4" t="s">
        <v>346</v>
      </c>
      <c r="F142" s="4" t="s">
        <v>348</v>
      </c>
      <c r="G142" s="4" t="s">
        <v>436</v>
      </c>
      <c r="H142" s="4" t="s">
        <v>436</v>
      </c>
      <c r="I142" s="42" t="s">
        <v>314</v>
      </c>
      <c r="J142" s="24">
        <v>8548651</v>
      </c>
      <c r="K142" s="26">
        <v>4.7</v>
      </c>
      <c r="L142" s="23">
        <v>2015</v>
      </c>
      <c r="M142" s="26">
        <v>1</v>
      </c>
      <c r="N142" s="23">
        <v>2015</v>
      </c>
      <c r="O142" s="26">
        <v>20</v>
      </c>
      <c r="P142" s="23">
        <v>2015</v>
      </c>
      <c r="Q142" s="26">
        <v>5.2</v>
      </c>
      <c r="R142" s="23">
        <v>2015</v>
      </c>
      <c r="T142" t="s">
        <v>135</v>
      </c>
      <c r="U142" s="14" t="b">
        <f t="shared" si="4"/>
        <v>1</v>
      </c>
      <c r="V142" t="s">
        <v>135</v>
      </c>
      <c r="W142" s="14" t="b">
        <f t="shared" si="5"/>
        <v>1</v>
      </c>
    </row>
    <row r="143" spans="1:23" x14ac:dyDescent="0.35">
      <c r="A143" s="4">
        <v>166</v>
      </c>
      <c r="B143" s="5">
        <v>213</v>
      </c>
      <c r="C143" s="13" t="s">
        <v>136</v>
      </c>
      <c r="D143" s="42" t="s">
        <v>290</v>
      </c>
      <c r="E143" s="4" t="s">
        <v>346</v>
      </c>
      <c r="F143" s="4" t="s">
        <v>348</v>
      </c>
      <c r="G143" s="4" t="s">
        <v>436</v>
      </c>
      <c r="H143" s="4" t="s">
        <v>436</v>
      </c>
      <c r="I143" s="42" t="s">
        <v>371</v>
      </c>
      <c r="J143" s="24">
        <v>5565284</v>
      </c>
      <c r="K143" s="25" t="s">
        <v>381</v>
      </c>
      <c r="L143" s="25" t="s">
        <v>381</v>
      </c>
      <c r="M143" s="25" t="s">
        <v>381</v>
      </c>
      <c r="N143" s="25" t="s">
        <v>381</v>
      </c>
      <c r="O143" s="25" t="s">
        <v>381</v>
      </c>
      <c r="P143" s="25" t="s">
        <v>381</v>
      </c>
      <c r="Q143" s="25" t="s">
        <v>381</v>
      </c>
      <c r="R143" s="25" t="s">
        <v>381</v>
      </c>
      <c r="T143" t="s">
        <v>136</v>
      </c>
      <c r="U143" s="14" t="b">
        <f t="shared" si="4"/>
        <v>1</v>
      </c>
      <c r="V143" t="s">
        <v>136</v>
      </c>
      <c r="W143" s="14" t="b">
        <f t="shared" si="5"/>
        <v>1</v>
      </c>
    </row>
    <row r="144" spans="1:23" x14ac:dyDescent="0.35">
      <c r="A144" s="4">
        <v>95</v>
      </c>
      <c r="B144" s="5">
        <v>176</v>
      </c>
      <c r="C144" s="13" t="s">
        <v>137</v>
      </c>
      <c r="D144" s="42" t="s">
        <v>291</v>
      </c>
      <c r="E144" s="4" t="s">
        <v>329</v>
      </c>
      <c r="F144" s="4" t="s">
        <v>332</v>
      </c>
      <c r="G144" s="4" t="s">
        <v>436</v>
      </c>
      <c r="H144" s="4" t="s">
        <v>436</v>
      </c>
      <c r="I144" s="42" t="s">
        <v>314</v>
      </c>
      <c r="J144" s="24">
        <v>1240977</v>
      </c>
      <c r="K144" s="25" t="s">
        <v>381</v>
      </c>
      <c r="L144" s="25" t="s">
        <v>381</v>
      </c>
      <c r="M144" s="25" t="s">
        <v>381</v>
      </c>
      <c r="N144" s="25" t="s">
        <v>381</v>
      </c>
      <c r="O144" s="25" t="s">
        <v>381</v>
      </c>
      <c r="P144" s="25" t="s">
        <v>381</v>
      </c>
      <c r="Q144" s="25" t="s">
        <v>381</v>
      </c>
      <c r="R144" s="25" t="s">
        <v>381</v>
      </c>
      <c r="T144" t="s">
        <v>137</v>
      </c>
      <c r="U144" s="14" t="b">
        <f t="shared" si="4"/>
        <v>1</v>
      </c>
      <c r="V144" t="s">
        <v>137</v>
      </c>
      <c r="W144" s="14" t="b">
        <f t="shared" si="5"/>
        <v>1</v>
      </c>
    </row>
    <row r="145" spans="1:23" x14ac:dyDescent="0.35">
      <c r="A145" s="4">
        <v>141</v>
      </c>
      <c r="B145" s="5">
        <v>222</v>
      </c>
      <c r="C145" s="13" t="s">
        <v>138</v>
      </c>
      <c r="D145" s="42" t="s">
        <v>292</v>
      </c>
      <c r="E145" s="4" t="s">
        <v>341</v>
      </c>
      <c r="F145" s="4" t="s">
        <v>342</v>
      </c>
      <c r="G145" s="4" t="s">
        <v>436</v>
      </c>
      <c r="H145" s="4" t="s">
        <v>436</v>
      </c>
      <c r="I145" s="42" t="s">
        <v>314</v>
      </c>
      <c r="J145" s="24">
        <v>11273661</v>
      </c>
      <c r="K145" s="26">
        <v>2</v>
      </c>
      <c r="L145" s="23">
        <v>2010</v>
      </c>
      <c r="M145" s="26">
        <v>0.4</v>
      </c>
      <c r="N145" s="23">
        <v>2010</v>
      </c>
      <c r="O145" s="26">
        <v>9.1</v>
      </c>
      <c r="P145" s="23">
        <v>2010</v>
      </c>
      <c r="Q145" s="26">
        <v>2.2999999999999998</v>
      </c>
      <c r="R145" s="23">
        <v>2010</v>
      </c>
      <c r="T145" t="s">
        <v>138</v>
      </c>
      <c r="U145" s="14" t="b">
        <f t="shared" si="4"/>
        <v>1</v>
      </c>
      <c r="V145" t="s">
        <v>542</v>
      </c>
      <c r="W145" s="14" t="b">
        <f t="shared" si="5"/>
        <v>1</v>
      </c>
    </row>
    <row r="146" spans="1:23" x14ac:dyDescent="0.35">
      <c r="A146" s="4">
        <v>153</v>
      </c>
      <c r="B146" s="5">
        <v>223</v>
      </c>
      <c r="C146" s="13" t="s">
        <v>139</v>
      </c>
      <c r="D146" s="42" t="s">
        <v>293</v>
      </c>
      <c r="E146" s="4" t="s">
        <v>341</v>
      </c>
      <c r="F146" s="4" t="s">
        <v>343</v>
      </c>
      <c r="G146" s="4" t="s">
        <v>436</v>
      </c>
      <c r="H146" s="4" t="s">
        <v>436</v>
      </c>
      <c r="I146" s="42" t="s">
        <v>371</v>
      </c>
      <c r="J146" s="24">
        <v>78271472</v>
      </c>
      <c r="K146" s="26">
        <v>0.3</v>
      </c>
      <c r="L146" s="23">
        <v>2014</v>
      </c>
      <c r="M146" s="26">
        <v>0</v>
      </c>
      <c r="N146" s="23">
        <v>2014</v>
      </c>
      <c r="O146" s="26">
        <v>2.4</v>
      </c>
      <c r="P146" s="23">
        <v>2014</v>
      </c>
      <c r="Q146" s="26">
        <v>0.5</v>
      </c>
      <c r="R146" s="23">
        <v>2014</v>
      </c>
      <c r="T146" t="s">
        <v>139</v>
      </c>
      <c r="U146" s="14" t="b">
        <f t="shared" si="4"/>
        <v>1</v>
      </c>
      <c r="V146" t="s">
        <v>543</v>
      </c>
      <c r="W146" s="14" t="b">
        <f t="shared" si="5"/>
        <v>1</v>
      </c>
    </row>
    <row r="147" spans="1:23" x14ac:dyDescent="0.35">
      <c r="A147" s="4">
        <v>13</v>
      </c>
      <c r="B147" s="5">
        <v>215</v>
      </c>
      <c r="C147" s="13" t="s">
        <v>140</v>
      </c>
      <c r="D147" s="42" t="s">
        <v>294</v>
      </c>
      <c r="E147" s="4" t="s">
        <v>312</v>
      </c>
      <c r="F147" s="4" t="s">
        <v>313</v>
      </c>
      <c r="G147" s="4" t="s">
        <v>436</v>
      </c>
      <c r="H147" s="4" t="s">
        <v>436</v>
      </c>
      <c r="I147" s="42" t="s">
        <v>315</v>
      </c>
      <c r="J147" s="24">
        <v>53879957</v>
      </c>
      <c r="K147" s="26">
        <v>49.1</v>
      </c>
      <c r="L147" s="23">
        <v>2011</v>
      </c>
      <c r="M147" s="26">
        <v>15.4</v>
      </c>
      <c r="N147" s="23">
        <v>2011</v>
      </c>
      <c r="O147" s="26">
        <v>79</v>
      </c>
      <c r="P147" s="23">
        <v>2011</v>
      </c>
      <c r="Q147" s="26">
        <v>36.299999999999997</v>
      </c>
      <c r="R147" s="23">
        <v>2011</v>
      </c>
      <c r="T147" t="s">
        <v>140</v>
      </c>
      <c r="U147" s="14" t="b">
        <f t="shared" si="4"/>
        <v>1</v>
      </c>
      <c r="V147" t="s">
        <v>544</v>
      </c>
      <c r="W147" s="14" t="b">
        <f t="shared" si="5"/>
        <v>1</v>
      </c>
    </row>
    <row r="148" spans="1:23" x14ac:dyDescent="0.35">
      <c r="A148" s="4">
        <v>14</v>
      </c>
      <c r="B148" s="5">
        <v>226</v>
      </c>
      <c r="C148" s="13" t="s">
        <v>141</v>
      </c>
      <c r="D148" s="42" t="s">
        <v>295</v>
      </c>
      <c r="E148" s="4" t="s">
        <v>312</v>
      </c>
      <c r="F148" s="4" t="s">
        <v>316</v>
      </c>
      <c r="G148" s="4" t="s">
        <v>436</v>
      </c>
      <c r="H148" s="4" t="s">
        <v>436</v>
      </c>
      <c r="I148" s="42" t="s">
        <v>315</v>
      </c>
      <c r="J148" s="24">
        <v>40144870</v>
      </c>
      <c r="K148" s="26">
        <v>34.6</v>
      </c>
      <c r="L148" s="23">
        <v>2012</v>
      </c>
      <c r="M148" s="26">
        <v>10.3</v>
      </c>
      <c r="N148" s="23">
        <v>2012</v>
      </c>
      <c r="O148" s="26">
        <v>66.599999999999994</v>
      </c>
      <c r="P148" s="23">
        <v>2012</v>
      </c>
      <c r="Q148" s="26">
        <v>27.5</v>
      </c>
      <c r="R148" s="23">
        <v>2012</v>
      </c>
      <c r="T148" t="s">
        <v>141</v>
      </c>
      <c r="U148" s="14" t="b">
        <f t="shared" si="4"/>
        <v>1</v>
      </c>
      <c r="V148" t="s">
        <v>545</v>
      </c>
      <c r="W148" s="14" t="b">
        <f t="shared" si="5"/>
        <v>1</v>
      </c>
    </row>
    <row r="149" spans="1:23" x14ac:dyDescent="0.35">
      <c r="A149" s="4">
        <v>123</v>
      </c>
      <c r="B149" s="5">
        <v>229</v>
      </c>
      <c r="C149" s="13" t="s">
        <v>142</v>
      </c>
      <c r="D149" s="42" t="s">
        <v>296</v>
      </c>
      <c r="E149" s="4" t="s">
        <v>337</v>
      </c>
      <c r="F149" s="4" t="s">
        <v>338</v>
      </c>
      <c r="G149" s="4"/>
      <c r="H149" s="4"/>
      <c r="I149" s="42" t="s">
        <v>317</v>
      </c>
      <c r="J149" s="24">
        <v>65128861</v>
      </c>
      <c r="K149" s="27"/>
      <c r="L149" s="28"/>
      <c r="M149" s="27"/>
      <c r="N149" s="28"/>
      <c r="O149" s="27"/>
      <c r="P149" s="28"/>
      <c r="Q149" s="27"/>
      <c r="R149" s="28"/>
      <c r="T149" t="s">
        <v>142</v>
      </c>
      <c r="U149" s="14" t="b">
        <f t="shared" si="4"/>
        <v>1</v>
      </c>
      <c r="V149" t="s">
        <v>142</v>
      </c>
      <c r="W149" s="14" t="b">
        <f t="shared" si="5"/>
        <v>1</v>
      </c>
    </row>
    <row r="150" spans="1:23" x14ac:dyDescent="0.35">
      <c r="A150" s="4">
        <v>172</v>
      </c>
      <c r="B150" s="5">
        <v>230</v>
      </c>
      <c r="C150" s="13" t="s">
        <v>143</v>
      </c>
      <c r="D150" s="42" t="s">
        <v>297</v>
      </c>
      <c r="E150" s="4" t="s">
        <v>346</v>
      </c>
      <c r="F150" s="4" t="s">
        <v>349</v>
      </c>
      <c r="G150" s="4"/>
      <c r="H150" s="4"/>
      <c r="I150" s="42" t="s">
        <v>314</v>
      </c>
      <c r="J150" s="24">
        <v>45154029</v>
      </c>
      <c r="K150" s="27"/>
      <c r="L150" s="28"/>
      <c r="M150" s="27"/>
      <c r="N150" s="28"/>
      <c r="O150" s="27"/>
      <c r="P150" s="28"/>
      <c r="Q150" s="27"/>
      <c r="R150" s="28"/>
      <c r="T150" t="s">
        <v>143</v>
      </c>
      <c r="U150" s="14" t="b">
        <f t="shared" si="4"/>
        <v>1</v>
      </c>
      <c r="V150" t="s">
        <v>546</v>
      </c>
      <c r="W150" s="14" t="b">
        <f t="shared" si="5"/>
        <v>1</v>
      </c>
    </row>
    <row r="151" spans="1:23" x14ac:dyDescent="0.35">
      <c r="A151" s="4">
        <v>77</v>
      </c>
      <c r="B151" s="5">
        <v>234</v>
      </c>
      <c r="C151" s="13" t="s">
        <v>144</v>
      </c>
      <c r="D151" s="42" t="s">
        <v>298</v>
      </c>
      <c r="E151" s="4" t="s">
        <v>322</v>
      </c>
      <c r="F151" s="4" t="s">
        <v>327</v>
      </c>
      <c r="G151" s="4" t="s">
        <v>436</v>
      </c>
      <c r="H151" s="4"/>
      <c r="I151" s="42" t="s">
        <v>317</v>
      </c>
      <c r="J151" s="24">
        <v>3431552</v>
      </c>
      <c r="K151" s="26">
        <v>0.3</v>
      </c>
      <c r="L151" s="23">
        <v>2015</v>
      </c>
      <c r="M151" s="26">
        <v>0.1</v>
      </c>
      <c r="N151" s="23">
        <v>2015</v>
      </c>
      <c r="O151" s="26">
        <v>1.4</v>
      </c>
      <c r="P151" s="23">
        <v>2015</v>
      </c>
      <c r="Q151" s="26">
        <v>0.4</v>
      </c>
      <c r="R151" s="23">
        <v>2015</v>
      </c>
      <c r="T151" t="s">
        <v>144</v>
      </c>
      <c r="U151" s="14" t="b">
        <f t="shared" si="4"/>
        <v>1</v>
      </c>
      <c r="V151" t="s">
        <v>547</v>
      </c>
      <c r="W151" s="14" t="b">
        <f t="shared" si="5"/>
        <v>1</v>
      </c>
    </row>
    <row r="152" spans="1:23" x14ac:dyDescent="0.35">
      <c r="A152" s="4">
        <v>79</v>
      </c>
      <c r="B152" s="5">
        <v>231</v>
      </c>
      <c r="C152" s="13" t="s">
        <v>145</v>
      </c>
      <c r="D152" s="42" t="s">
        <v>145</v>
      </c>
      <c r="E152" s="4" t="s">
        <v>328</v>
      </c>
      <c r="F152" s="4" t="s">
        <v>328</v>
      </c>
      <c r="G152" s="4"/>
      <c r="H152" s="4"/>
      <c r="I152" s="42" t="s">
        <v>317</v>
      </c>
      <c r="J152" s="24">
        <v>320896618</v>
      </c>
      <c r="K152" s="27"/>
      <c r="L152" s="28"/>
      <c r="M152" s="27"/>
      <c r="N152" s="28"/>
      <c r="O152" s="27"/>
      <c r="P152" s="28"/>
      <c r="Q152" s="27"/>
      <c r="R152" s="28"/>
      <c r="T152" t="s">
        <v>145</v>
      </c>
      <c r="U152" s="14" t="b">
        <f t="shared" si="4"/>
        <v>1</v>
      </c>
      <c r="V152" t="s">
        <v>548</v>
      </c>
      <c r="W152" s="14" t="b">
        <f t="shared" si="5"/>
        <v>1</v>
      </c>
    </row>
    <row r="153" spans="1:23" x14ac:dyDescent="0.35">
      <c r="A153" s="4">
        <v>167</v>
      </c>
      <c r="B153" s="5">
        <v>235</v>
      </c>
      <c r="C153" s="13" t="s">
        <v>146</v>
      </c>
      <c r="D153" s="42" t="s">
        <v>299</v>
      </c>
      <c r="E153" s="4" t="s">
        <v>346</v>
      </c>
      <c r="F153" s="4" t="s">
        <v>348</v>
      </c>
      <c r="G153" s="4" t="s">
        <v>436</v>
      </c>
      <c r="H153" s="4" t="s">
        <v>436</v>
      </c>
      <c r="I153" s="42" t="s">
        <v>314</v>
      </c>
      <c r="J153" s="24">
        <v>31298900</v>
      </c>
      <c r="K153" s="25" t="s">
        <v>381</v>
      </c>
      <c r="L153" s="25" t="s">
        <v>381</v>
      </c>
      <c r="M153" s="25" t="s">
        <v>381</v>
      </c>
      <c r="N153" s="25" t="s">
        <v>381</v>
      </c>
      <c r="O153" s="25" t="s">
        <v>381</v>
      </c>
      <c r="P153" s="25" t="s">
        <v>381</v>
      </c>
      <c r="Q153" s="25" t="s">
        <v>381</v>
      </c>
      <c r="R153" s="25" t="s">
        <v>381</v>
      </c>
      <c r="T153" t="s">
        <v>146</v>
      </c>
      <c r="U153" s="14" t="b">
        <f t="shared" si="4"/>
        <v>1</v>
      </c>
      <c r="V153" t="s">
        <v>146</v>
      </c>
      <c r="W153" s="14" t="b">
        <f t="shared" si="5"/>
        <v>1</v>
      </c>
    </row>
    <row r="154" spans="1:23" x14ac:dyDescent="0.35">
      <c r="A154" s="4">
        <v>69</v>
      </c>
      <c r="B154" s="5">
        <v>236</v>
      </c>
      <c r="C154" s="13" t="s">
        <v>147</v>
      </c>
      <c r="D154" s="42" t="s">
        <v>300</v>
      </c>
      <c r="E154" s="4" t="s">
        <v>322</v>
      </c>
      <c r="F154" s="4" t="s">
        <v>325</v>
      </c>
      <c r="G154" s="4" t="s">
        <v>436</v>
      </c>
      <c r="H154" s="4" t="s">
        <v>436</v>
      </c>
      <c r="I154" s="42" t="s">
        <v>371</v>
      </c>
      <c r="J154" s="24">
        <v>31155134</v>
      </c>
      <c r="K154" s="25" t="s">
        <v>381</v>
      </c>
      <c r="L154" s="25" t="s">
        <v>381</v>
      </c>
      <c r="M154" s="25" t="s">
        <v>381</v>
      </c>
      <c r="N154" s="25" t="s">
        <v>381</v>
      </c>
      <c r="O154" s="25" t="s">
        <v>381</v>
      </c>
      <c r="P154" s="25" t="s">
        <v>381</v>
      </c>
      <c r="Q154" s="25" t="s">
        <v>381</v>
      </c>
      <c r="R154" s="25" t="s">
        <v>381</v>
      </c>
      <c r="T154" t="s">
        <v>147</v>
      </c>
      <c r="U154" s="14" t="b">
        <f t="shared" si="4"/>
        <v>1</v>
      </c>
      <c r="V154" t="s">
        <v>549</v>
      </c>
      <c r="W154" s="14" t="b">
        <f t="shared" si="5"/>
        <v>1</v>
      </c>
    </row>
    <row r="155" spans="1:23" x14ac:dyDescent="0.35">
      <c r="A155" s="4">
        <v>96</v>
      </c>
      <c r="B155" s="5">
        <v>237</v>
      </c>
      <c r="C155" s="13" t="s">
        <v>148</v>
      </c>
      <c r="D155" s="42" t="s">
        <v>301</v>
      </c>
      <c r="E155" s="4" t="s">
        <v>329</v>
      </c>
      <c r="F155" s="4" t="s">
        <v>332</v>
      </c>
      <c r="G155" s="4" t="s">
        <v>436</v>
      </c>
      <c r="H155" s="4" t="s">
        <v>436</v>
      </c>
      <c r="I155" s="42" t="s">
        <v>314</v>
      </c>
      <c r="J155" s="24">
        <v>91713300</v>
      </c>
      <c r="K155" s="26">
        <v>2.8</v>
      </c>
      <c r="L155" s="23">
        <v>2014</v>
      </c>
      <c r="M155" s="26">
        <v>0.6</v>
      </c>
      <c r="N155" s="23">
        <v>2014</v>
      </c>
      <c r="O155" s="26">
        <v>11.6</v>
      </c>
      <c r="P155" s="23">
        <v>2014</v>
      </c>
      <c r="Q155" s="26">
        <v>3.1</v>
      </c>
      <c r="R155" s="23">
        <v>2014</v>
      </c>
      <c r="T155" t="s">
        <v>148</v>
      </c>
      <c r="U155" s="14" t="b">
        <f t="shared" si="4"/>
        <v>1</v>
      </c>
      <c r="V155" t="s">
        <v>550</v>
      </c>
      <c r="W155" s="14" t="b">
        <f t="shared" si="5"/>
        <v>1</v>
      </c>
    </row>
    <row r="156" spans="1:23" x14ac:dyDescent="0.35">
      <c r="A156" s="4">
        <v>103</v>
      </c>
      <c r="B156" s="5">
        <v>155</v>
      </c>
      <c r="C156" s="13" t="s">
        <v>149</v>
      </c>
      <c r="D156" s="42" t="s">
        <v>302</v>
      </c>
      <c r="E156" s="4" t="s">
        <v>329</v>
      </c>
      <c r="F156" s="4" t="s">
        <v>335</v>
      </c>
      <c r="G156" s="4" t="s">
        <v>436</v>
      </c>
      <c r="H156" s="4" t="s">
        <v>436</v>
      </c>
      <c r="I156" s="42" t="s">
        <v>314</v>
      </c>
      <c r="J156" s="24">
        <v>264603</v>
      </c>
      <c r="K156" s="26">
        <v>13.1</v>
      </c>
      <c r="L156" s="23">
        <v>2010</v>
      </c>
      <c r="M156" s="26">
        <v>3.3</v>
      </c>
      <c r="N156" s="23">
        <v>2010</v>
      </c>
      <c r="O156" s="26">
        <v>39.4</v>
      </c>
      <c r="P156" s="23">
        <v>2010</v>
      </c>
      <c r="Q156" s="26">
        <v>12.7</v>
      </c>
      <c r="R156" s="23">
        <v>2010</v>
      </c>
      <c r="T156" t="s">
        <v>149</v>
      </c>
      <c r="U156" s="14" t="b">
        <f t="shared" si="4"/>
        <v>1</v>
      </c>
      <c r="V156" t="s">
        <v>149</v>
      </c>
      <c r="W156" s="14" t="b">
        <f t="shared" si="5"/>
        <v>1</v>
      </c>
    </row>
    <row r="157" spans="1:23" x14ac:dyDescent="0.35">
      <c r="A157" s="4">
        <v>155</v>
      </c>
      <c r="B157" s="5">
        <v>249</v>
      </c>
      <c r="C157" s="13" t="s">
        <v>150</v>
      </c>
      <c r="D157" s="42" t="s">
        <v>303</v>
      </c>
      <c r="E157" s="4" t="s">
        <v>341</v>
      </c>
      <c r="F157" s="4" t="s">
        <v>343</v>
      </c>
      <c r="G157" s="4" t="s">
        <v>436</v>
      </c>
      <c r="H157" s="4" t="s">
        <v>436</v>
      </c>
      <c r="I157" s="42" t="s">
        <v>314</v>
      </c>
      <c r="J157" s="24">
        <v>26916207</v>
      </c>
      <c r="K157" s="26">
        <v>18.8</v>
      </c>
      <c r="L157" s="23">
        <v>2014</v>
      </c>
      <c r="M157" s="26">
        <v>4.5</v>
      </c>
      <c r="N157" s="23">
        <v>2014</v>
      </c>
      <c r="O157" s="26">
        <v>52.2</v>
      </c>
      <c r="P157" s="23">
        <v>2014</v>
      </c>
      <c r="Q157" s="26">
        <v>17.3</v>
      </c>
      <c r="R157" s="23">
        <v>2014</v>
      </c>
      <c r="T157" t="s">
        <v>150</v>
      </c>
      <c r="U157" s="14" t="b">
        <f t="shared" si="4"/>
        <v>1</v>
      </c>
      <c r="V157" t="s">
        <v>150</v>
      </c>
      <c r="W157" s="14" t="b">
        <f t="shared" si="5"/>
        <v>1</v>
      </c>
    </row>
    <row r="158" spans="1:23" x14ac:dyDescent="0.35">
      <c r="A158" s="4">
        <v>1</v>
      </c>
      <c r="B158" s="5">
        <v>202</v>
      </c>
      <c r="C158" s="13" t="s">
        <v>151</v>
      </c>
      <c r="D158" s="42" t="s">
        <v>304</v>
      </c>
      <c r="E158" s="4" t="s">
        <v>312</v>
      </c>
      <c r="F158" s="4" t="s">
        <v>320</v>
      </c>
      <c r="G158" s="4" t="s">
        <v>436</v>
      </c>
      <c r="H158" s="4" t="s">
        <v>436</v>
      </c>
      <c r="I158" s="42" t="s">
        <v>371</v>
      </c>
      <c r="J158" s="24">
        <v>55011976.682029396</v>
      </c>
      <c r="K158" s="26">
        <v>16.600000000000001</v>
      </c>
      <c r="L158" s="23">
        <v>2011</v>
      </c>
      <c r="M158" s="26">
        <v>4.9000000000000004</v>
      </c>
      <c r="N158" s="23">
        <v>2011</v>
      </c>
      <c r="O158" s="26">
        <v>35.9</v>
      </c>
      <c r="P158" s="23">
        <v>2011</v>
      </c>
      <c r="Q158" s="26">
        <v>13.8</v>
      </c>
      <c r="R158" s="23">
        <v>2011</v>
      </c>
      <c r="T158" t="s">
        <v>151</v>
      </c>
      <c r="U158" s="14" t="b">
        <f t="shared" si="4"/>
        <v>1</v>
      </c>
      <c r="V158" t="s">
        <v>551</v>
      </c>
      <c r="W158" s="14" t="b">
        <f t="shared" si="5"/>
        <v>1</v>
      </c>
    </row>
    <row r="159" spans="1:23" x14ac:dyDescent="0.35">
      <c r="A159" s="4">
        <v>38</v>
      </c>
      <c r="B159" s="5">
        <v>251</v>
      </c>
      <c r="C159" s="13" t="s">
        <v>152</v>
      </c>
      <c r="D159" s="42" t="s">
        <v>305</v>
      </c>
      <c r="E159" s="4" t="s">
        <v>312</v>
      </c>
      <c r="F159" s="4" t="s">
        <v>320</v>
      </c>
      <c r="G159" s="4" t="s">
        <v>436</v>
      </c>
      <c r="H159" s="4" t="s">
        <v>436</v>
      </c>
      <c r="I159" s="42" t="s">
        <v>314</v>
      </c>
      <c r="J159" s="24">
        <v>16100587</v>
      </c>
      <c r="K159" s="26">
        <v>57.5</v>
      </c>
      <c r="L159" s="23">
        <v>2015</v>
      </c>
      <c r="M159" s="26">
        <v>29.5</v>
      </c>
      <c r="N159" s="23">
        <v>2015</v>
      </c>
      <c r="O159" s="26">
        <v>74.3</v>
      </c>
      <c r="P159" s="23">
        <v>2015</v>
      </c>
      <c r="Q159" s="26">
        <v>44.5</v>
      </c>
      <c r="R159" s="23">
        <v>2015</v>
      </c>
      <c r="T159" t="s">
        <v>152</v>
      </c>
      <c r="U159" s="14" t="b">
        <f t="shared" si="4"/>
        <v>1</v>
      </c>
      <c r="V159" t="s">
        <v>552</v>
      </c>
      <c r="W159" s="14" t="b">
        <f t="shared" si="5"/>
        <v>1</v>
      </c>
    </row>
    <row r="160" spans="1:23" x14ac:dyDescent="0.35">
      <c r="A160" s="4">
        <v>39</v>
      </c>
      <c r="B160" s="5">
        <v>181</v>
      </c>
      <c r="C160" s="13" t="s">
        <v>153</v>
      </c>
      <c r="D160" s="42" t="s">
        <v>306</v>
      </c>
      <c r="E160" s="4" t="s">
        <v>312</v>
      </c>
      <c r="F160" s="4" t="s">
        <v>320</v>
      </c>
      <c r="G160" s="4" t="s">
        <v>436</v>
      </c>
      <c r="H160" s="4" t="s">
        <v>436</v>
      </c>
      <c r="I160" s="42" t="s">
        <v>315</v>
      </c>
      <c r="J160" s="24">
        <v>15777451</v>
      </c>
      <c r="K160" s="26">
        <v>21.4</v>
      </c>
      <c r="L160" s="23">
        <v>2011</v>
      </c>
      <c r="M160" s="26">
        <v>5.2</v>
      </c>
      <c r="N160" s="23">
        <v>2011</v>
      </c>
      <c r="O160" s="26">
        <v>47.2</v>
      </c>
      <c r="P160" s="23">
        <v>2011</v>
      </c>
      <c r="Q160" s="26">
        <v>17.3</v>
      </c>
      <c r="R160" s="23">
        <v>2011</v>
      </c>
      <c r="T160" t="s">
        <v>153</v>
      </c>
      <c r="U160" s="14" t="b">
        <f>C160=T160</f>
        <v>1</v>
      </c>
      <c r="V160" t="s">
        <v>553</v>
      </c>
      <c r="W160" s="14" t="b">
        <f t="shared" si="5"/>
        <v>1</v>
      </c>
    </row>
    <row r="161" spans="1:20" x14ac:dyDescent="0.35">
      <c r="T161" s="1" t="s">
        <v>445</v>
      </c>
    </row>
    <row r="163" spans="1:20" x14ac:dyDescent="0.35">
      <c r="A163" s="14" t="s">
        <v>393</v>
      </c>
    </row>
    <row r="164" spans="1:20" x14ac:dyDescent="0.35">
      <c r="A164" s="14" t="s">
        <v>433</v>
      </c>
    </row>
    <row r="165" spans="1:20" x14ac:dyDescent="0.35">
      <c r="A165" s="14" t="s">
        <v>372</v>
      </c>
      <c r="B165" s="14" t="s">
        <v>394</v>
      </c>
    </row>
    <row r="166" spans="1:20" x14ac:dyDescent="0.35">
      <c r="A166" s="14" t="s">
        <v>374</v>
      </c>
      <c r="B166" s="14" t="s">
        <v>397</v>
      </c>
    </row>
    <row r="167" spans="1:20" x14ac:dyDescent="0.35">
      <c r="A167" s="14" t="s">
        <v>376</v>
      </c>
      <c r="B167" s="14" t="s">
        <v>395</v>
      </c>
    </row>
    <row r="168" spans="1:20" x14ac:dyDescent="0.35">
      <c r="A168" s="14" t="s">
        <v>378</v>
      </c>
      <c r="B168" s="14" t="s">
        <v>398</v>
      </c>
    </row>
    <row r="169" spans="1:20" x14ac:dyDescent="0.35">
      <c r="A169" s="14" t="s">
        <v>380</v>
      </c>
      <c r="B169" s="14" t="s">
        <v>396</v>
      </c>
    </row>
    <row r="170" spans="1:20" x14ac:dyDescent="0.35">
      <c r="A170" s="14" t="s">
        <v>399</v>
      </c>
      <c r="B170" s="14" t="s">
        <v>400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N43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9.1796875" defaultRowHeight="10" x14ac:dyDescent="0.35"/>
  <cols>
    <col min="1" max="1" width="2.81640625" style="48" customWidth="1"/>
    <col min="2" max="2" width="23" style="48" customWidth="1"/>
    <col min="3" max="6" width="12.54296875" style="48" customWidth="1"/>
    <col min="7" max="7" width="3.26953125" style="48" customWidth="1"/>
    <col min="8" max="11" width="12.54296875" style="48" customWidth="1"/>
    <col min="12" max="16384" width="9.1796875" style="48"/>
  </cols>
  <sheetData>
    <row r="1" spans="1:14" ht="15.75" customHeight="1" thickBot="1" x14ac:dyDescent="0.4">
      <c r="A1" s="47" t="s">
        <v>586</v>
      </c>
      <c r="H1" s="86"/>
      <c r="I1" s="86"/>
      <c r="J1" s="86"/>
      <c r="K1" s="86"/>
    </row>
    <row r="2" spans="1:14" ht="27" customHeight="1" x14ac:dyDescent="0.35">
      <c r="A2" s="49"/>
      <c r="B2" s="49"/>
      <c r="C2" s="116" t="s">
        <v>571</v>
      </c>
      <c r="D2" s="117"/>
      <c r="E2" s="117"/>
      <c r="F2" s="117"/>
      <c r="G2" s="87"/>
      <c r="H2" s="116" t="s">
        <v>572</v>
      </c>
      <c r="I2" s="117"/>
      <c r="J2" s="117"/>
      <c r="K2" s="117"/>
      <c r="M2" s="96" t="s">
        <v>587</v>
      </c>
      <c r="N2" s="101"/>
    </row>
    <row r="3" spans="1:14" ht="42.75" customHeight="1" x14ac:dyDescent="0.35">
      <c r="A3" s="118" t="s">
        <v>385</v>
      </c>
      <c r="B3" s="118"/>
      <c r="C3" s="88" t="s">
        <v>565</v>
      </c>
      <c r="D3" s="88" t="s">
        <v>566</v>
      </c>
      <c r="E3" s="88" t="s">
        <v>568</v>
      </c>
      <c r="F3" s="88" t="s">
        <v>567</v>
      </c>
      <c r="G3" s="88"/>
      <c r="H3" s="88" t="s">
        <v>569</v>
      </c>
      <c r="I3" s="88" t="s">
        <v>566</v>
      </c>
      <c r="J3" s="88" t="s">
        <v>568</v>
      </c>
      <c r="K3" s="88" t="s">
        <v>567</v>
      </c>
      <c r="L3" s="48" t="s">
        <v>588</v>
      </c>
    </row>
    <row r="4" spans="1:14" ht="11.25" customHeight="1" x14ac:dyDescent="0.35">
      <c r="A4" s="52"/>
      <c r="B4" s="52"/>
      <c r="C4" s="89" t="s">
        <v>570</v>
      </c>
      <c r="D4" s="90" t="s">
        <v>391</v>
      </c>
      <c r="E4" s="90" t="s">
        <v>391</v>
      </c>
      <c r="F4" s="90" t="s">
        <v>391</v>
      </c>
      <c r="G4" s="89"/>
      <c r="H4" s="89" t="s">
        <v>570</v>
      </c>
      <c r="I4" s="90" t="s">
        <v>391</v>
      </c>
      <c r="J4" s="90" t="s">
        <v>391</v>
      </c>
      <c r="K4" s="90" t="s">
        <v>391</v>
      </c>
    </row>
    <row r="5" spans="1:14" x14ac:dyDescent="0.35">
      <c r="A5" s="48" t="s">
        <v>386</v>
      </c>
      <c r="C5" s="91"/>
      <c r="D5" s="91"/>
      <c r="E5" s="91"/>
      <c r="F5" s="91"/>
      <c r="G5" s="91"/>
      <c r="H5" s="92"/>
      <c r="I5" s="91"/>
      <c r="J5" s="91"/>
      <c r="K5" s="91"/>
    </row>
    <row r="6" spans="1:14" x14ac:dyDescent="0.35">
      <c r="A6" s="56"/>
      <c r="B6" s="56" t="s">
        <v>365</v>
      </c>
      <c r="C6" s="98">
        <f>'Summary-total'!$M$36</f>
        <v>129226.56204120288</v>
      </c>
      <c r="D6" s="102">
        <f>'Summary-total'!$M$45*100</f>
        <v>26.023338338664299</v>
      </c>
      <c r="E6" s="102">
        <f>'Summary-hc1.9'!$M$45*100</f>
        <v>18.803542304320267</v>
      </c>
      <c r="F6" s="102">
        <f>'Summary-gap1.9'!$M$45*100</f>
        <v>11.923209539471019</v>
      </c>
      <c r="G6" s="93"/>
      <c r="H6" s="98">
        <f>'Summary-total'!$N$37</f>
        <v>95952.53530980715</v>
      </c>
      <c r="I6" s="102">
        <f>+H6/H$34*100</f>
        <v>28.811444476547955</v>
      </c>
      <c r="J6" s="102">
        <f>'Summary-hc1.9'!$N$45*100</f>
        <v>20.656144405101369</v>
      </c>
      <c r="K6" s="102">
        <f>'Summary-gap1.9'!N$45*100</f>
        <v>11.397751382210066</v>
      </c>
      <c r="L6" s="105">
        <f>C6/H6</f>
        <v>1.3467758993961136</v>
      </c>
    </row>
    <row r="7" spans="1:14" x14ac:dyDescent="0.35">
      <c r="A7" s="56"/>
      <c r="B7" s="56" t="s">
        <v>361</v>
      </c>
      <c r="C7" s="99">
        <f>'Summary-total'!$E$36</f>
        <v>47632.597595035113</v>
      </c>
      <c r="D7" s="103">
        <f>'Summary-total'!$E$45*100</f>
        <v>9.5921394455253122</v>
      </c>
      <c r="E7" s="103">
        <f>'Summary-hc1.9'!$E$45*100</f>
        <v>7.7761940294680327</v>
      </c>
      <c r="F7" s="103">
        <f>'Summary-gap1.9'!$E$45*100</f>
        <v>7.9235491299560739</v>
      </c>
      <c r="G7" s="94"/>
      <c r="H7" s="99">
        <f>'Summary-total'!$F$37</f>
        <v>28714.549413459841</v>
      </c>
      <c r="I7" s="102">
        <f>+H7/H$34*100</f>
        <v>8.6220509278240307</v>
      </c>
      <c r="J7" s="103">
        <f>'Summary-hc1.9'!$F$45*100</f>
        <v>7.3458329512875844</v>
      </c>
      <c r="K7" s="103">
        <f>'Summary-gap1.9'!F$45*100</f>
        <v>7.7869662006652742</v>
      </c>
      <c r="L7" s="105">
        <f t="shared" ref="L7:L11" si="0">C7/H7</f>
        <v>1.6588314484470894</v>
      </c>
    </row>
    <row r="8" spans="1:14" x14ac:dyDescent="0.35">
      <c r="A8" s="56"/>
      <c r="B8" s="56" t="s">
        <v>359</v>
      </c>
      <c r="C8" s="99">
        <f>'Summary-total'!$C$36</f>
        <v>80664.720140912192</v>
      </c>
      <c r="D8" s="103">
        <f>'Summary-total'!$C$45*100</f>
        <v>16.24406988055075</v>
      </c>
      <c r="E8" s="103">
        <f>'Summary-hc1.9'!$C$45*100</f>
        <v>9.2252218704866848</v>
      </c>
      <c r="F8" s="103">
        <f>'Summary-gap1.9'!$C$45*100</f>
        <v>2.8962339834149278</v>
      </c>
      <c r="G8" s="94"/>
      <c r="H8" s="99">
        <f>'Summary-total'!$D$37</f>
        <v>55992.882918568212</v>
      </c>
      <c r="I8" s="102">
        <f t="shared" ref="I8:I11" si="1">+H8/H$34*100</f>
        <v>16.812852647211837</v>
      </c>
      <c r="J8" s="103">
        <f>'Summary-hc1.9'!$D$45*100</f>
        <v>9.3620646614121341</v>
      </c>
      <c r="K8" s="103">
        <f>'Summary-gap1.9'!D$45*100</f>
        <v>2.9991468832941872</v>
      </c>
      <c r="L8" s="105">
        <f t="shared" si="0"/>
        <v>1.4406245211239583</v>
      </c>
    </row>
    <row r="9" spans="1:14" x14ac:dyDescent="0.35">
      <c r="A9" s="56"/>
      <c r="B9" s="56" t="s">
        <v>362</v>
      </c>
      <c r="C9" s="99">
        <f>'Summary-total'!$G$36</f>
        <v>13401.172441367764</v>
      </c>
      <c r="D9" s="103">
        <f>'Summary-total'!$G$45*100</f>
        <v>2.698696297943012</v>
      </c>
      <c r="E9" s="103">
        <f>'Summary-hc1.9'!$G$45*100</f>
        <v>3.992819539311653</v>
      </c>
      <c r="F9" s="103">
        <f>'Summary-gap1.9'!$G$45*100</f>
        <v>4.3118527171064613</v>
      </c>
      <c r="G9" s="94"/>
      <c r="H9" s="99">
        <f>'Summary-total'!$H$37</f>
        <v>8797.0115469824359</v>
      </c>
      <c r="I9" s="102">
        <f t="shared" si="1"/>
        <v>2.6414581847899385</v>
      </c>
      <c r="J9" s="103">
        <f>'Summary-hc1.9'!$H$45*100</f>
        <v>3.9468447621643525</v>
      </c>
      <c r="K9" s="103">
        <f>'Summary-gap1.9'!H$45*100</f>
        <v>4.3576700051772486</v>
      </c>
      <c r="L9" s="105">
        <f t="shared" si="0"/>
        <v>1.523377839144096</v>
      </c>
    </row>
    <row r="10" spans="1:14" x14ac:dyDescent="0.35">
      <c r="A10" s="56"/>
      <c r="B10" s="56" t="s">
        <v>363</v>
      </c>
      <c r="C10" s="99">
        <f>'Summary-total'!$I$36</f>
        <v>10753.057182527175</v>
      </c>
      <c r="D10" s="103">
        <f>'Summary-total'!$I$45*100</f>
        <v>2.1654251325411504</v>
      </c>
      <c r="E10" s="103">
        <f>'Summary-hc1.9'!$I$45*100</f>
        <v>3.9742436330948823</v>
      </c>
      <c r="F10" s="103">
        <f>'Summary-gap1.9'!$I$45*100</f>
        <v>4.2420173438056894</v>
      </c>
      <c r="G10" s="94"/>
      <c r="H10" s="99">
        <f>'Summary-total'!$J$37</f>
        <v>7036.9144654862484</v>
      </c>
      <c r="I10" s="102">
        <f t="shared" si="1"/>
        <v>2.1129579302304489</v>
      </c>
      <c r="J10" s="103">
        <f>'Summary-hc1.9'!$J$45*100</f>
        <v>3.9260358996879532</v>
      </c>
      <c r="K10" s="103">
        <f>'Summary-gap1.9'!J$45*100</f>
        <v>4.1903414064730251</v>
      </c>
      <c r="L10" s="105">
        <f t="shared" si="0"/>
        <v>1.5280926370879431</v>
      </c>
    </row>
    <row r="11" spans="1:14" x14ac:dyDescent="0.35">
      <c r="A11" s="56"/>
      <c r="B11" s="56" t="s">
        <v>364</v>
      </c>
      <c r="C11" s="99">
        <f>'Summary-total'!$K$36</f>
        <v>5023.5182483818571</v>
      </c>
      <c r="D11" s="103">
        <f>'Summary-total'!$K$45*100</f>
        <v>1.0116241813073499</v>
      </c>
      <c r="E11" s="103">
        <f>'Summary-hc1.9'!$K$45*100</f>
        <v>0.21683924301343738</v>
      </c>
      <c r="F11" s="103">
        <f>'Summary-gap1.9'!$K$45*100</f>
        <v>0.10061472746501064</v>
      </c>
      <c r="G11" s="94"/>
      <c r="H11" s="99">
        <f>'Summary-total'!$L$37</f>
        <v>3847.1974369899185</v>
      </c>
      <c r="I11" s="102">
        <f t="shared" si="1"/>
        <v>1.155189021199563</v>
      </c>
      <c r="J11" s="103">
        <f>'Summary-hc1.9'!$L$45*100</f>
        <v>0.24279752093319321</v>
      </c>
      <c r="K11" s="103">
        <f>'Summary-gap1.9'!L$45*100</f>
        <v>0.11305314183195571</v>
      </c>
      <c r="L11" s="105">
        <f t="shared" si="0"/>
        <v>1.3057604478735312</v>
      </c>
    </row>
    <row r="12" spans="1:14" x14ac:dyDescent="0.35">
      <c r="A12" s="56" t="s">
        <v>449</v>
      </c>
      <c r="B12" s="56"/>
      <c r="C12" s="99"/>
      <c r="D12" s="103"/>
      <c r="E12" s="103"/>
      <c r="F12" s="103"/>
      <c r="G12" s="94"/>
      <c r="H12" s="99"/>
      <c r="I12" s="102"/>
      <c r="J12" s="103"/>
      <c r="K12" s="103"/>
    </row>
    <row r="13" spans="1:14" x14ac:dyDescent="0.35">
      <c r="A13" s="56"/>
      <c r="B13" s="56" t="s">
        <v>367</v>
      </c>
      <c r="C13" s="99">
        <f>'Summary-total'!$U$36</f>
        <v>34514.544914875929</v>
      </c>
      <c r="D13" s="103">
        <f>'Summary-total'!$U$45*100</f>
        <v>6.9504571330966991</v>
      </c>
      <c r="E13" s="103">
        <f>'Summary-hc1.9'!$U$45*100</f>
        <v>4.9629667239787993</v>
      </c>
      <c r="F13" s="103">
        <f>'Summary-gap1.9'!$U$45*100</f>
        <v>2.95419457159579</v>
      </c>
      <c r="G13" s="94"/>
      <c r="H13" s="99">
        <f>'Summary-total'!$V$37</f>
        <v>20277.361627124912</v>
      </c>
      <c r="I13" s="102">
        <f t="shared" ref="I13:I18" si="2">+H13/H$34*100</f>
        <v>6.0886361862611604</v>
      </c>
      <c r="J13" s="103">
        <f>'Summary-hc1.9'!$V$45*100</f>
        <v>4.7525094636068275</v>
      </c>
      <c r="K13" s="103">
        <f>'Summary-gap1.9'!V$45*100</f>
        <v>3.5234343481059707</v>
      </c>
      <c r="L13" s="105">
        <f t="shared" ref="L13:L18" si="3">C13/H13</f>
        <v>1.7021220782838935</v>
      </c>
    </row>
    <row r="14" spans="1:14" x14ac:dyDescent="0.35">
      <c r="A14" s="56"/>
      <c r="B14" s="56" t="s">
        <v>368</v>
      </c>
      <c r="C14" s="99">
        <f>'Summary-total'!$Q$36</f>
        <v>31682.188025330652</v>
      </c>
      <c r="D14" s="103">
        <f>'Summary-total'!$Q$45*100</f>
        <v>6.3800838254095185</v>
      </c>
      <c r="E14" s="103">
        <f>'Summary-hc1.9'!$Q$45*100</f>
        <v>11.624429414370718</v>
      </c>
      <c r="F14" s="103">
        <f>'Summary-gap1.9'!$Q$45*100</f>
        <v>19.652546626262936</v>
      </c>
      <c r="G14" s="94"/>
      <c r="H14" s="99">
        <f>'Summary-total'!$R$37</f>
        <v>22354.720473565631</v>
      </c>
      <c r="I14" s="102">
        <f t="shared" si="2"/>
        <v>6.7123998926483432</v>
      </c>
      <c r="J14" s="103">
        <f>'Summary-hc1.9'!$R$45*100</f>
        <v>12.199145627132113</v>
      </c>
      <c r="K14" s="103">
        <f>'Summary-gap1.9'!R$45*100</f>
        <v>20.964940069098557</v>
      </c>
      <c r="L14" s="105">
        <f t="shared" si="3"/>
        <v>1.4172482300905849</v>
      </c>
    </row>
    <row r="15" spans="1:14" x14ac:dyDescent="0.35">
      <c r="A15" s="56"/>
      <c r="B15" s="56" t="s">
        <v>366</v>
      </c>
      <c r="C15" s="99">
        <f>'Summary-total'!$O$36</f>
        <v>29991.300458987462</v>
      </c>
      <c r="D15" s="103">
        <f>'Summary-total'!$O$45*100</f>
        <v>6.0395769006987949</v>
      </c>
      <c r="E15" s="103">
        <f>'Summary-hc1.9'!$O$45*100</f>
        <v>13.605511343501615</v>
      </c>
      <c r="F15" s="103">
        <f>'Summary-gap1.9'!$O$45*100</f>
        <v>19.487333907116877</v>
      </c>
      <c r="G15" s="94"/>
      <c r="H15" s="99">
        <f>'Summary-total'!$P$37</f>
        <v>17924.873662779228</v>
      </c>
      <c r="I15" s="102">
        <f t="shared" si="2"/>
        <v>5.3822600999216732</v>
      </c>
      <c r="J15" s="103">
        <f>'Summary-hc1.9'!$P$45*100</f>
        <v>12.730150548396857</v>
      </c>
      <c r="K15" s="103">
        <f>'Summary-gap1.9'!P$45*100</f>
        <v>18.773659982114133</v>
      </c>
      <c r="L15" s="105">
        <f t="shared" si="3"/>
        <v>1.67316662996984</v>
      </c>
    </row>
    <row r="16" spans="1:14" x14ac:dyDescent="0.35">
      <c r="A16" s="56"/>
      <c r="B16" s="56" t="s">
        <v>387</v>
      </c>
      <c r="C16" s="99">
        <f>'Summary-total'!$S$36</f>
        <v>3332.5814753292311</v>
      </c>
      <c r="D16" s="103">
        <f>'Summary-total'!$S$45*100</f>
        <v>0.67110734746627443</v>
      </c>
      <c r="E16" s="103">
        <f>'Summary-hc1.9'!$S$45*100</f>
        <v>1.2062281696258637</v>
      </c>
      <c r="F16" s="103">
        <f>'Summary-gap1.9'!$S$45*100</f>
        <v>1.6729831183865345</v>
      </c>
      <c r="G16" s="94"/>
      <c r="H16" s="99">
        <f>'Summary-total'!$T$37</f>
        <v>2149.2076170636938</v>
      </c>
      <c r="I16" s="102">
        <f t="shared" si="2"/>
        <v>0.64533756953554544</v>
      </c>
      <c r="J16" s="103">
        <f>'Summary-hc1.9'!$T$45*100</f>
        <v>1.1821681858671369</v>
      </c>
      <c r="K16" s="103">
        <f>'Summary-gap1.9'!T$45*100</f>
        <v>1.7204207267209048</v>
      </c>
      <c r="L16" s="105">
        <f t="shared" si="3"/>
        <v>1.5506093729010206</v>
      </c>
    </row>
    <row r="17" spans="1:12" x14ac:dyDescent="0.35">
      <c r="A17" s="56"/>
      <c r="B17" s="56" t="s">
        <v>455</v>
      </c>
      <c r="C17" s="99">
        <f>'Summary-total'!$W$36</f>
        <v>46410.316001795814</v>
      </c>
      <c r="D17" s="103">
        <f>'Summary-total'!$W$45*100</f>
        <v>9.3459992794204059</v>
      </c>
      <c r="E17" s="103">
        <f>'Summary-hc1.9'!$W$45*100</f>
        <v>8.0584036555765621</v>
      </c>
      <c r="F17" s="103">
        <f>'Summary-gap1.9'!$W$45*100</f>
        <v>6.866188570799876</v>
      </c>
      <c r="G17" s="94"/>
      <c r="H17" s="99">
        <f>'Summary-total'!$X$37</f>
        <v>27562.349000175702</v>
      </c>
      <c r="I17" s="102">
        <f t="shared" si="2"/>
        <v>8.2760823911302577</v>
      </c>
      <c r="J17" s="103">
        <f>'Summary-hc1.9'!$X$45*100</f>
        <v>7.2957482219779557</v>
      </c>
      <c r="K17" s="103">
        <f>'Summary-gap1.9'!X$45*100</f>
        <v>6.472808716686278</v>
      </c>
      <c r="L17" s="105">
        <f t="shared" si="3"/>
        <v>1.6838302135097398</v>
      </c>
    </row>
    <row r="18" spans="1:12" x14ac:dyDescent="0.35">
      <c r="A18" s="56"/>
      <c r="B18" s="56" t="s">
        <v>456</v>
      </c>
      <c r="C18" s="99">
        <f>'Summary-total'!$Y$36</f>
        <v>19526.179585418446</v>
      </c>
      <c r="D18" s="103">
        <f>'Summary-total'!$Y$45*100</f>
        <v>3.9321356986255558</v>
      </c>
      <c r="E18" s="103">
        <f>'Summary-hc1.9'!$Y$45*100</f>
        <v>5.4871116326409908</v>
      </c>
      <c r="F18" s="103">
        <f>'Summary-gap1.9'!$Y$45*100</f>
        <v>6.3186370271554608</v>
      </c>
      <c r="G18" s="94"/>
      <c r="H18" s="99">
        <f>'Summary-total'!$Z$37</f>
        <v>11039.560072563387</v>
      </c>
      <c r="I18" s="102">
        <f t="shared" si="2"/>
        <v>3.3148230117028157</v>
      </c>
      <c r="J18" s="103">
        <f>'Summary-hc1.9'!$Z$45*100</f>
        <v>4.8416331339895002</v>
      </c>
      <c r="K18" s="103">
        <f>'Summary-gap1.9'!Z$45*100</f>
        <v>5.9284442579610408</v>
      </c>
      <c r="L18" s="105">
        <f t="shared" si="3"/>
        <v>1.7687461689661756</v>
      </c>
    </row>
    <row r="19" spans="1:12" x14ac:dyDescent="0.35">
      <c r="A19" s="56" t="s">
        <v>447</v>
      </c>
      <c r="B19" s="56"/>
      <c r="C19" s="99"/>
      <c r="D19" s="103"/>
      <c r="E19" s="103"/>
      <c r="F19" s="103"/>
      <c r="G19" s="94"/>
      <c r="H19" s="99"/>
      <c r="I19" s="102"/>
      <c r="J19" s="103"/>
      <c r="K19" s="103"/>
    </row>
    <row r="20" spans="1:12" x14ac:dyDescent="0.35">
      <c r="A20" s="56"/>
      <c r="B20" s="56" t="s">
        <v>390</v>
      </c>
      <c r="C20" s="99">
        <f>+SUM(C21:C26)</f>
        <v>32923.92221020312</v>
      </c>
      <c r="D20" s="103">
        <f>+SUM(D21:D26)</f>
        <v>6.630141308245892</v>
      </c>
      <c r="E20" s="103">
        <f t="shared" ref="E20:F20" si="4">+SUM(E21:E26)</f>
        <v>7.5391220249354145</v>
      </c>
      <c r="F20" s="103">
        <f t="shared" si="4"/>
        <v>7.144654097013631</v>
      </c>
      <c r="G20" s="94"/>
      <c r="H20" s="99">
        <f>+SUM(H21:H26)</f>
        <v>22975.34236721231</v>
      </c>
      <c r="I20" s="103">
        <f>+SUM(I21:I26)</f>
        <v>6.898752584341147</v>
      </c>
      <c r="J20" s="103">
        <f t="shared" ref="J20:K20" si="5">+SUM(J21:J26)</f>
        <v>7.7657874576306689</v>
      </c>
      <c r="K20" s="103">
        <f t="shared" si="5"/>
        <v>7.1541388738036202</v>
      </c>
      <c r="L20" s="105">
        <f t="shared" ref="L20:L28" si="6">C20/H20</f>
        <v>1.4330111684075815</v>
      </c>
    </row>
    <row r="21" spans="1:12" x14ac:dyDescent="0.35">
      <c r="A21" s="56"/>
      <c r="B21" s="56" t="s">
        <v>439</v>
      </c>
      <c r="C21" s="99">
        <f>+'Summary-total'!$AE$36</f>
        <v>11985.819572975388</v>
      </c>
      <c r="D21" s="103">
        <f>+'Summary-total'!$AE$45*100</f>
        <v>2.4136758967113354</v>
      </c>
      <c r="E21" s="103">
        <f>+'Summary-hc1.9'!$AE$45*100</f>
        <v>2.3477619456758156</v>
      </c>
      <c r="F21" s="103">
        <f>+'Summary-gap1.9'!$AE$45*100</f>
        <v>2.4888114293481074</v>
      </c>
      <c r="G21" s="94"/>
      <c r="H21" s="99">
        <f>+'Summary-total'!$AF$37</f>
        <v>8771.7743293794592</v>
      </c>
      <c r="I21" s="102">
        <f>+H21/H$34*100</f>
        <v>2.6338802641923951</v>
      </c>
      <c r="J21" s="103">
        <f>+'Summary-hc1.9'!$AF$45*100</f>
        <v>2.5739288040947614</v>
      </c>
      <c r="K21" s="103">
        <f>+'Summary-gap1.9'!AF$45*100</f>
        <v>2.6388525906051177</v>
      </c>
      <c r="L21" s="105">
        <f t="shared" si="6"/>
        <v>1.3664076528771461</v>
      </c>
    </row>
    <row r="22" spans="1:12" x14ac:dyDescent="0.35">
      <c r="A22" s="56"/>
      <c r="B22" s="56" t="s">
        <v>440</v>
      </c>
      <c r="C22" s="99">
        <f>+'Summary-total'!$AK$36</f>
        <v>8191.4216564739809</v>
      </c>
      <c r="D22" s="103">
        <f>+'Summary-total'!$AK$45*100</f>
        <v>1.6495690504643883</v>
      </c>
      <c r="E22" s="103">
        <f>+'Summary-hc1.9'!$AK$45*100</f>
        <v>1.3849217041120561</v>
      </c>
      <c r="F22" s="103">
        <f>+'Summary-gap1.9'!$AK$45*100</f>
        <v>0.5014616579325395</v>
      </c>
      <c r="G22" s="94"/>
      <c r="H22" s="99">
        <f>+'Summary-total'!$AL$37</f>
        <v>5512.7253951730481</v>
      </c>
      <c r="I22" s="102">
        <f t="shared" ref="I22:I28" si="7">+H22/H$34*100</f>
        <v>1.6552932251832897</v>
      </c>
      <c r="J22" s="103">
        <f>+'Summary-hc1.9'!$AL$45*100</f>
        <v>1.4488045514246599</v>
      </c>
      <c r="K22" s="103">
        <f>+'Summary-gap1.9'!AL$45*100</f>
        <v>0.52834596765872366</v>
      </c>
      <c r="L22" s="105">
        <f t="shared" si="6"/>
        <v>1.4859114266142122</v>
      </c>
    </row>
    <row r="23" spans="1:12" x14ac:dyDescent="0.35">
      <c r="A23" s="56"/>
      <c r="B23" s="56" t="s">
        <v>441</v>
      </c>
      <c r="C23" s="99">
        <f>+'Summary-total'!$AG$36</f>
        <v>4617.4348328157666</v>
      </c>
      <c r="D23" s="103">
        <f>+'Summary-total'!$AG$45*100</f>
        <v>0.92984806693832878</v>
      </c>
      <c r="E23" s="103">
        <f>+'Summary-hc1.9'!$AG$45*100</f>
        <v>2.2212505207225521</v>
      </c>
      <c r="F23" s="103">
        <f>+'Summary-gap1.9'!$AG$45*100</f>
        <v>3.0872083964198258</v>
      </c>
      <c r="G23" s="94"/>
      <c r="H23" s="99">
        <f>+'Summary-total'!$AH$37</f>
        <v>2515.9552450913425</v>
      </c>
      <c r="I23" s="102">
        <f t="shared" si="7"/>
        <v>0.75546002630761022</v>
      </c>
      <c r="J23" s="103">
        <f>+'Summary-hc1.9'!$AH$45*100</f>
        <v>1.8894703025614978</v>
      </c>
      <c r="K23" s="103">
        <f>+'Summary-gap1.9'!AH$45*100</f>
        <v>2.6895499780306564</v>
      </c>
      <c r="L23" s="105">
        <f t="shared" si="6"/>
        <v>1.8352611167565223</v>
      </c>
    </row>
    <row r="24" spans="1:12" x14ac:dyDescent="0.35">
      <c r="A24" s="56"/>
      <c r="B24" s="56" t="s">
        <v>442</v>
      </c>
      <c r="C24" s="99">
        <f>+'Summary-total'!$AM$36</f>
        <v>4049.780047813244</v>
      </c>
      <c r="D24" s="103">
        <f>+'Summary-total'!$AM$45*100</f>
        <v>0.81553509368928134</v>
      </c>
      <c r="E24" s="103">
        <f>+'Summary-hc1.9'!$AM$45*100</f>
        <v>0.82960521750951033</v>
      </c>
      <c r="F24" s="103">
        <f>+'Summary-gap1.9'!$AM$45*100</f>
        <v>0.47865372143897977</v>
      </c>
      <c r="G24" s="94"/>
      <c r="H24" s="99">
        <f>+'Summary-total'!$AN$37</f>
        <v>2671.1805709776677</v>
      </c>
      <c r="I24" s="102">
        <f t="shared" si="7"/>
        <v>0.80206917367081509</v>
      </c>
      <c r="J24" s="103">
        <f>+'Summary-hc1.9'!$AN$45*100</f>
        <v>0.84267984515448635</v>
      </c>
      <c r="K24" s="103">
        <f>+'Summary-gap1.9'!AN$45*100</f>
        <v>0.49100904477393775</v>
      </c>
      <c r="L24" s="105">
        <f t="shared" si="6"/>
        <v>1.5161011920399678</v>
      </c>
    </row>
    <row r="25" spans="1:12" x14ac:dyDescent="0.35">
      <c r="A25" s="56"/>
      <c r="B25" s="56" t="s">
        <v>443</v>
      </c>
      <c r="C25" s="99">
        <f>+'Summary-total'!$AI$36</f>
        <v>1400.8985208930469</v>
      </c>
      <c r="D25" s="103">
        <f>+'Summary-total'!$AI$45*100</f>
        <v>0.28210961904032095</v>
      </c>
      <c r="E25" s="103">
        <f>+'Summary-hc1.9'!$AI$45*100</f>
        <v>0.17208441992144324</v>
      </c>
      <c r="F25" s="103">
        <f>+'Summary-gap1.9'!$AI$45*100</f>
        <v>5.7692999904095196E-2</v>
      </c>
      <c r="G25" s="94"/>
      <c r="H25" s="99">
        <f>+'Summary-total'!$AJ$37</f>
        <v>1166.4158543271212</v>
      </c>
      <c r="I25" s="102">
        <f t="shared" si="7"/>
        <v>0.3502369740935472</v>
      </c>
      <c r="J25" s="103">
        <f>+'Summary-hc1.9'!$AJ$45*100</f>
        <v>0.22270763016932174</v>
      </c>
      <c r="K25" s="103">
        <f>+'Summary-gap1.9'!AJ$45*100</f>
        <v>7.505797007005395E-2</v>
      </c>
      <c r="L25" s="105">
        <f t="shared" si="6"/>
        <v>1.2010283602508074</v>
      </c>
    </row>
    <row r="26" spans="1:12" x14ac:dyDescent="0.35">
      <c r="A26" s="56"/>
      <c r="B26" s="56" t="s">
        <v>444</v>
      </c>
      <c r="C26" s="99">
        <f>+'Summary-total'!$AO$36</f>
        <v>2678.5675792316924</v>
      </c>
      <c r="D26" s="103">
        <f>+'Summary-total'!$AO$45*100</f>
        <v>0.53940358140223787</v>
      </c>
      <c r="E26" s="103">
        <f>+'Summary-hc1.9'!$AO$45*100</f>
        <v>0.58349821699403737</v>
      </c>
      <c r="F26" s="103">
        <f>+'Summary-gap1.9'!$AO$45*100</f>
        <v>0.53082589197008379</v>
      </c>
      <c r="G26" s="94"/>
      <c r="H26" s="99">
        <f>+'Summary-total'!$AP$37</f>
        <v>2337.2909722636682</v>
      </c>
      <c r="I26" s="102">
        <f t="shared" si="7"/>
        <v>0.70181292089348968</v>
      </c>
      <c r="J26" s="103">
        <f>+'Summary-hc1.9'!$AP$45*100</f>
        <v>0.7881963242259411</v>
      </c>
      <c r="K26" s="103">
        <f>+'Summary-gap1.9'!AP$45*100</f>
        <v>0.73132332266513056</v>
      </c>
      <c r="L26" s="105">
        <f t="shared" si="6"/>
        <v>1.1460137445520946</v>
      </c>
    </row>
    <row r="27" spans="1:12" x14ac:dyDescent="0.35">
      <c r="A27" s="56"/>
      <c r="B27" s="56" t="s">
        <v>388</v>
      </c>
      <c r="C27" s="99">
        <f>'Summary-total'!$AC$36</f>
        <v>9987.8532314605327</v>
      </c>
      <c r="D27" s="103">
        <f>'Summary-total'!$AC$45*100</f>
        <v>2.0113301771221495</v>
      </c>
      <c r="E27" s="103">
        <f>'Summary-hc1.9'!$AC$45*100</f>
        <v>3.1275732885540135</v>
      </c>
      <c r="F27" s="103">
        <f>'Summary-gap1.9'!$AC$45*100</f>
        <v>4.1509928865564341</v>
      </c>
      <c r="G27" s="94"/>
      <c r="H27" s="99">
        <f>'Summary-total'!$AD$37</f>
        <v>7223.3674016371206</v>
      </c>
      <c r="I27" s="102">
        <f t="shared" si="7"/>
        <v>2.1689437194548336</v>
      </c>
      <c r="J27" s="103">
        <f>'Summary-hc1.9'!$AD$45*100</f>
        <v>3.2689473676979621</v>
      </c>
      <c r="K27" s="103">
        <f>'Summary-gap1.9'!AD$45*100</f>
        <v>4.1788426831200614</v>
      </c>
      <c r="L27" s="105">
        <f t="shared" si="6"/>
        <v>1.3827142766124374</v>
      </c>
    </row>
    <row r="28" spans="1:12" x14ac:dyDescent="0.35">
      <c r="A28" s="56"/>
      <c r="B28" s="56" t="s">
        <v>446</v>
      </c>
      <c r="C28" s="99">
        <f>'Summary-total'!$AA$36</f>
        <v>1508.9812047828796</v>
      </c>
      <c r="D28" s="103">
        <f>'Summary-total'!$AA$45*100</f>
        <v>0.30387505338283027</v>
      </c>
      <c r="E28" s="103">
        <f>'Summary-hc1.9'!$AA$45*100</f>
        <v>0.39979312712108095</v>
      </c>
      <c r="F28" s="103">
        <f>'Summary-gap1.9'!$AA$45*100</f>
        <v>0.35499175389327287</v>
      </c>
      <c r="G28" s="94"/>
      <c r="H28" s="99">
        <f>'Summary-total'!$AB$37</f>
        <v>1188.3109289636859</v>
      </c>
      <c r="I28" s="102">
        <f t="shared" si="7"/>
        <v>0.35681135720040796</v>
      </c>
      <c r="J28" s="103">
        <f>'Summary-hc1.9'!$AB$45*100</f>
        <v>0.48418979311439186</v>
      </c>
      <c r="K28" s="103">
        <f>'Summary-gap1.9'!AB$45*100</f>
        <v>0.43838132273768182</v>
      </c>
      <c r="L28" s="105">
        <f t="shared" si="6"/>
        <v>1.269853847173523</v>
      </c>
    </row>
    <row r="29" spans="1:12" x14ac:dyDescent="0.35">
      <c r="A29" s="56"/>
      <c r="B29" s="56"/>
      <c r="C29" s="99"/>
      <c r="D29" s="103"/>
      <c r="E29" s="103"/>
      <c r="F29" s="103"/>
      <c r="G29" s="94"/>
      <c r="H29" s="99"/>
      <c r="I29" s="103"/>
      <c r="J29" s="103"/>
      <c r="K29" s="103"/>
    </row>
    <row r="30" spans="1:12" ht="11.25" customHeight="1" x14ac:dyDescent="0.35">
      <c r="A30" s="55" t="s">
        <v>429</v>
      </c>
      <c r="B30" s="55"/>
      <c r="C30" s="97">
        <f>C$34*(D30/100)</f>
        <v>139734.64287760673</v>
      </c>
      <c r="D30" s="103">
        <f>'Summary-total'!$AW$7/'Summary-total'!$AW$36*100</f>
        <v>28.139430716085766</v>
      </c>
      <c r="E30" s="103">
        <f>'Summary-hc1.9'!$AW$7/'Summary-hc1.9'!$AW$36*100</f>
        <v>60.620404524166702</v>
      </c>
      <c r="F30" s="103">
        <f>'Summary-gap1.9'!$AW$7/'Summary-gap1.9'!$AW$36*100</f>
        <v>89.619618710350522</v>
      </c>
      <c r="G30" s="94"/>
      <c r="H30" s="97">
        <f>H$34*(I30/100)</f>
        <v>84512.652130038128</v>
      </c>
      <c r="I30" s="103">
        <f>'Summary-total'!$AX$7/'Summary-total'!$AX$37*100</f>
        <v>25.376417377077221</v>
      </c>
      <c r="J30" s="103">
        <f>'Summary-hc1.9'!$AX$7/'Summary-hc1.9'!$AX$37*100</f>
        <v>57.933363421296512</v>
      </c>
      <c r="K30" s="103">
        <f>'Summary-gap1.9'!$AX$7/'Summary-gap1.9'!$AX$37*100</f>
        <v>88.643006838989521</v>
      </c>
    </row>
    <row r="31" spans="1:12" ht="11.25" customHeight="1" x14ac:dyDescent="0.35">
      <c r="A31" s="55" t="s">
        <v>430</v>
      </c>
      <c r="B31" s="55"/>
      <c r="C31" s="97">
        <f t="shared" ref="C31:C33" si="8">C$34*(D31/100)</f>
        <v>42951.052099059219</v>
      </c>
      <c r="D31" s="103">
        <f>+'Summary-total'!$AW$13/'Summary-total'!$AW$36*100</f>
        <v>8.6493809254094067</v>
      </c>
      <c r="E31" s="103">
        <f>+'Summary-hc1.9'!$AW$13/'Summary-hc1.9'!$AW$36*100</f>
        <v>1.8623069173622571</v>
      </c>
      <c r="F31" s="103">
        <f>+'Summary-gap1.9'!$AW$13/'Summary-gap1.9'!$AW$36*100</f>
        <v>0.3619208000306009</v>
      </c>
      <c r="G31" s="94"/>
      <c r="H31" s="97">
        <f t="shared" ref="H31:H33" si="9">H$34*(I31/100)</f>
        <v>27562.568294175653</v>
      </c>
      <c r="I31" s="103">
        <f>+SUM('Summary-total'!$AX$8:$AX$11)/'Summary-total'!$AX$37*100</f>
        <v>8.2761482380292826</v>
      </c>
      <c r="J31" s="103">
        <f>+SUM('Summary-hc1.9'!$AX$8:$AX$11)/'Summary-hc1.9'!$AX$37*100</f>
        <v>1.8625818826962435</v>
      </c>
      <c r="K31" s="103">
        <f>+SUM('Summary-gap1.9'!$AX$8:$AX$11)/'Summary-gap1.9'!$AX$37*100</f>
        <v>0.37665532310036792</v>
      </c>
    </row>
    <row r="32" spans="1:12" ht="11.25" customHeight="1" x14ac:dyDescent="0.35">
      <c r="A32" s="55" t="s">
        <v>431</v>
      </c>
      <c r="B32" s="55"/>
      <c r="C32" s="97">
        <f t="shared" si="8"/>
        <v>256891.84414947193</v>
      </c>
      <c r="D32" s="103">
        <f>+SUM('Summary-total'!$AW$16:$AW$19)/'Summary-total'!$AW$36*100</f>
        <v>51.732269830204167</v>
      </c>
      <c r="E32" s="103">
        <f>+SUM('Summary-hc1.9'!$AW$16:$AW$19)/'Summary-hc1.9'!$AW$36*100</f>
        <v>37.027822678916898</v>
      </c>
      <c r="F32" s="103">
        <f>+SUM('Summary-gap1.9'!$AW$16:$AW$19)/'Summary-gap1.9'!$AW$36*100</f>
        <v>9.9732526670815886</v>
      </c>
      <c r="G32" s="94"/>
      <c r="H32" s="97">
        <f t="shared" si="9"/>
        <v>180750.93586204428</v>
      </c>
      <c r="I32" s="103">
        <f>+SUM('Summary-total'!$AX$17:$AX$19)/'Summary-total'!$AX$37*100</f>
        <v>54.273662867364578</v>
      </c>
      <c r="J32" s="103">
        <f>+SUM('Summary-hc1.9'!$AX$17:$AX$19)/'Summary-hc1.9'!$AX$37*100</f>
        <v>39.698169276851765</v>
      </c>
      <c r="K32" s="103">
        <f>+SUM('Summary-gap1.9'!$AX$17:$AX$19)/'Summary-gap1.9'!$AX$37*100</f>
        <v>10.937432147490235</v>
      </c>
    </row>
    <row r="33" spans="1:11" ht="11.25" customHeight="1" x14ac:dyDescent="0.35">
      <c r="A33" s="55" t="s">
        <v>432</v>
      </c>
      <c r="B33" s="55"/>
      <c r="C33" s="97">
        <f t="shared" si="8"/>
        <v>57001.955631473233</v>
      </c>
      <c r="D33" s="106">
        <f>+SUM('Summary-total'!$AW$27,'Summary-total'!$AW$30)/'Summary-total'!$AW$36*100</f>
        <v>11.478918528300662</v>
      </c>
      <c r="E33" s="106">
        <f>+SUM('Summary-hc1.9'!$AW$27,'Summary-hc1.9'!$AW$30)/'Summary-hc1.9'!$AW$36*100</f>
        <v>0.48946587955413623</v>
      </c>
      <c r="F33" s="106">
        <f>+SUM('Summary-gap1.9'!$AW$27,'Summary-gap1.9'!$AW$30)/'Summary-gap1.9'!$AW$36*100</f>
        <v>4.5207822537275517E-2</v>
      </c>
      <c r="G33" s="94"/>
      <c r="H33" s="97">
        <f t="shared" si="9"/>
        <v>40210.027956121521</v>
      </c>
      <c r="I33" s="106">
        <f>+SUM('Summary-total'!$AX$27,'Summary-total'!$AX$30)/'Summary-total'!$AX$37*100</f>
        <v>12.073771517528908</v>
      </c>
      <c r="J33" s="106">
        <f>+SUM('Summary-hc1.9'!$AX$27,'Summary-hc1.9'!$AX$30)/'Summary-hc1.9'!$AX$37*100</f>
        <v>0.50588541915547935</v>
      </c>
      <c r="K33" s="106">
        <f>+SUM('Summary-gap1.9'!$AX$27,'Summary-gap1.9'!$AX$30)/'Summary-gap1.9'!$AX$37*100</f>
        <v>4.2905690419885796E-2</v>
      </c>
    </row>
    <row r="34" spans="1:11" ht="19.5" customHeight="1" thickBot="1" x14ac:dyDescent="0.4">
      <c r="A34" s="119" t="s">
        <v>438</v>
      </c>
      <c r="B34" s="119"/>
      <c r="C34" s="100">
        <f>+SUM(C6:C28)-C20</f>
        <v>496579.49475761107</v>
      </c>
      <c r="D34" s="104">
        <f>+SUM(D6:D28)-D20</f>
        <v>100</v>
      </c>
      <c r="E34" s="104">
        <f>+SUM(E6:E28)-E20</f>
        <v>100.00000000000001</v>
      </c>
      <c r="F34" s="104">
        <f>+SUM(F6:F28)-F20</f>
        <v>99.999999999999986</v>
      </c>
      <c r="G34" s="95"/>
      <c r="H34" s="100">
        <f>+SUM(H6:H11,H13:H18,H21:H28)</f>
        <v>333036.18424237962</v>
      </c>
      <c r="I34" s="104">
        <f>+SUM(I6:I28)-I20</f>
        <v>99.999999999999972</v>
      </c>
      <c r="J34" s="104">
        <f>+SUM(J6:J28)-J20</f>
        <v>100</v>
      </c>
      <c r="K34" s="104">
        <f>+SUM(K6:K28)-K20</f>
        <v>100</v>
      </c>
    </row>
    <row r="35" spans="1:11" ht="12" customHeight="1" x14ac:dyDescent="0.35">
      <c r="A35" s="54" t="s">
        <v>585</v>
      </c>
      <c r="B35" s="54"/>
      <c r="C35" s="69"/>
      <c r="D35" s="70"/>
      <c r="E35" s="70"/>
      <c r="F35" s="70"/>
      <c r="G35" s="71"/>
      <c r="H35" s="71"/>
      <c r="I35" s="72"/>
      <c r="J35" s="72"/>
      <c r="K35" s="72"/>
    </row>
    <row r="36" spans="1:11" ht="12" customHeight="1" x14ac:dyDescent="0.35">
      <c r="A36" s="59" t="s">
        <v>389</v>
      </c>
      <c r="C36" s="59"/>
      <c r="D36" s="59"/>
      <c r="E36" s="59"/>
      <c r="F36" s="59"/>
      <c r="G36" s="59"/>
      <c r="H36" s="59"/>
      <c r="I36" s="59"/>
      <c r="J36" s="59"/>
      <c r="K36" s="56"/>
    </row>
    <row r="37" spans="1:11" ht="12" customHeight="1" x14ac:dyDescent="0.35">
      <c r="A37" s="48" t="s">
        <v>580</v>
      </c>
    </row>
    <row r="38" spans="1:11" ht="12" customHeight="1" x14ac:dyDescent="0.35">
      <c r="A38" s="48" t="s">
        <v>578</v>
      </c>
    </row>
    <row r="39" spans="1:11" ht="12" customHeight="1" x14ac:dyDescent="0.35">
      <c r="A39" s="48" t="s">
        <v>579</v>
      </c>
      <c r="B39" s="62"/>
    </row>
    <row r="40" spans="1:11" ht="12" customHeight="1" x14ac:dyDescent="0.35">
      <c r="A40" s="48" t="s">
        <v>581</v>
      </c>
      <c r="C40" s="62"/>
      <c r="D40" s="62"/>
      <c r="E40" s="62"/>
      <c r="F40" s="62"/>
      <c r="G40" s="62"/>
      <c r="H40" s="62"/>
      <c r="I40" s="62"/>
      <c r="J40" s="62"/>
      <c r="K40" s="62"/>
    </row>
    <row r="41" spans="1:11" ht="12" customHeight="1" x14ac:dyDescent="0.35">
      <c r="A41" s="59" t="s">
        <v>584</v>
      </c>
    </row>
    <row r="42" spans="1:11" ht="12" customHeight="1" x14ac:dyDescent="0.35"/>
    <row r="43" spans="1:11" ht="12" customHeight="1" x14ac:dyDescent="0.35">
      <c r="A43" s="59"/>
      <c r="B43" s="61"/>
      <c r="C43" s="62"/>
      <c r="D43" s="62"/>
      <c r="E43" s="62"/>
      <c r="F43" s="62"/>
      <c r="G43" s="62"/>
      <c r="H43" s="62"/>
      <c r="I43" s="62"/>
      <c r="J43" s="62"/>
      <c r="K43" s="62"/>
    </row>
  </sheetData>
  <mergeCells count="4">
    <mergeCell ref="C2:F2"/>
    <mergeCell ref="A3:B3"/>
    <mergeCell ref="A34:B34"/>
    <mergeCell ref="H2:K2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40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9.1796875" defaultRowHeight="10" x14ac:dyDescent="0.35"/>
  <cols>
    <col min="1" max="1" width="2.81640625" style="48" customWidth="1"/>
    <col min="2" max="2" width="17.1796875" style="48" customWidth="1"/>
    <col min="3" max="6" width="9.453125" style="48" customWidth="1"/>
    <col min="7" max="7" width="3" style="48" customWidth="1"/>
    <col min="8" max="11" width="9.453125" style="48" customWidth="1"/>
    <col min="12" max="12" width="3" style="48" customWidth="1"/>
    <col min="13" max="16" width="9.453125" style="48" customWidth="1"/>
    <col min="17" max="17" width="3" style="48" customWidth="1"/>
    <col min="18" max="21" width="9.453125" style="48" customWidth="1"/>
    <col min="22" max="22" width="3" style="48" customWidth="1"/>
    <col min="23" max="26" width="9.453125" style="48" customWidth="1"/>
    <col min="27" max="33" width="9.1796875" style="48"/>
    <col min="34" max="34" width="11.26953125" style="48" bestFit="1" customWidth="1"/>
    <col min="35" max="36" width="9.26953125" style="48" bestFit="1" customWidth="1"/>
    <col min="37" max="39" width="10.453125" style="48" customWidth="1"/>
    <col min="40" max="40" width="9.1796875" style="48"/>
    <col min="41" max="49" width="12.26953125" style="48" customWidth="1"/>
    <col min="50" max="50" width="9.1796875" style="48"/>
    <col min="51" max="56" width="11.54296875" style="48" customWidth="1"/>
    <col min="57" max="16384" width="9.1796875" style="48"/>
  </cols>
  <sheetData>
    <row r="1" spans="1:56" ht="15.75" customHeight="1" thickBot="1" x14ac:dyDescent="0.4">
      <c r="A1" s="47" t="s">
        <v>577</v>
      </c>
    </row>
    <row r="2" spans="1:56" ht="18" customHeight="1" x14ac:dyDescent="0.35">
      <c r="A2" s="49"/>
      <c r="B2" s="49"/>
      <c r="C2" s="120" t="s">
        <v>437</v>
      </c>
      <c r="D2" s="121"/>
      <c r="E2" s="121"/>
      <c r="F2" s="121"/>
      <c r="G2" s="73"/>
      <c r="H2" s="120" t="s">
        <v>336</v>
      </c>
      <c r="I2" s="121"/>
      <c r="J2" s="121"/>
      <c r="K2" s="121"/>
      <c r="L2" s="73"/>
      <c r="M2" s="120" t="s">
        <v>332</v>
      </c>
      <c r="N2" s="121"/>
      <c r="O2" s="121"/>
      <c r="P2" s="121"/>
      <c r="Q2" s="73"/>
      <c r="R2" s="120" t="s">
        <v>457</v>
      </c>
      <c r="S2" s="121"/>
      <c r="T2" s="121"/>
      <c r="U2" s="121"/>
      <c r="V2" s="73"/>
      <c r="W2" s="120" t="s">
        <v>458</v>
      </c>
      <c r="X2" s="121"/>
      <c r="Y2" s="121"/>
      <c r="Z2" s="121"/>
      <c r="AH2" s="120" t="s">
        <v>341</v>
      </c>
      <c r="AI2" s="121"/>
      <c r="AJ2" s="121"/>
      <c r="AK2" s="120" t="s">
        <v>459</v>
      </c>
      <c r="AL2" s="121"/>
      <c r="AM2" s="121"/>
      <c r="AO2" s="120" t="s">
        <v>461</v>
      </c>
      <c r="AP2" s="121"/>
      <c r="AQ2" s="121"/>
      <c r="AR2" s="120" t="s">
        <v>460</v>
      </c>
      <c r="AS2" s="121"/>
      <c r="AT2" s="121"/>
      <c r="AU2" s="120" t="s">
        <v>462</v>
      </c>
      <c r="AV2" s="121"/>
      <c r="AW2" s="121"/>
      <c r="AY2" s="120" t="s">
        <v>332</v>
      </c>
      <c r="AZ2" s="121"/>
      <c r="BA2" s="121"/>
      <c r="BB2" s="120" t="s">
        <v>335</v>
      </c>
      <c r="BC2" s="121"/>
      <c r="BD2" s="121"/>
    </row>
    <row r="3" spans="1:56" ht="48" customHeight="1" x14ac:dyDescent="0.35">
      <c r="A3" s="118" t="s">
        <v>385</v>
      </c>
      <c r="B3" s="118"/>
      <c r="C3" s="80" t="s">
        <v>573</v>
      </c>
      <c r="D3" s="80" t="s">
        <v>574</v>
      </c>
      <c r="E3" s="80" t="s">
        <v>575</v>
      </c>
      <c r="F3" s="80" t="s">
        <v>576</v>
      </c>
      <c r="G3" s="74"/>
      <c r="H3" s="80" t="s">
        <v>573</v>
      </c>
      <c r="I3" s="80" t="s">
        <v>574</v>
      </c>
      <c r="J3" s="80" t="s">
        <v>575</v>
      </c>
      <c r="K3" s="80" t="s">
        <v>576</v>
      </c>
      <c r="L3" s="74"/>
      <c r="M3" s="80" t="s">
        <v>573</v>
      </c>
      <c r="N3" s="80" t="s">
        <v>574</v>
      </c>
      <c r="O3" s="80" t="s">
        <v>575</v>
      </c>
      <c r="P3" s="80" t="s">
        <v>576</v>
      </c>
      <c r="Q3" s="74"/>
      <c r="R3" s="80" t="s">
        <v>573</v>
      </c>
      <c r="S3" s="80" t="s">
        <v>574</v>
      </c>
      <c r="T3" s="80" t="s">
        <v>575</v>
      </c>
      <c r="U3" s="80" t="s">
        <v>576</v>
      </c>
      <c r="V3" s="74"/>
      <c r="W3" s="80" t="s">
        <v>573</v>
      </c>
      <c r="X3" s="80" t="s">
        <v>574</v>
      </c>
      <c r="Y3" s="80" t="s">
        <v>575</v>
      </c>
      <c r="Z3" s="80" t="s">
        <v>576</v>
      </c>
      <c r="AH3" s="74" t="s">
        <v>426</v>
      </c>
      <c r="AI3" s="74" t="s">
        <v>427</v>
      </c>
      <c r="AJ3" s="74" t="s">
        <v>428</v>
      </c>
      <c r="AK3" s="74" t="s">
        <v>426</v>
      </c>
      <c r="AL3" s="74" t="s">
        <v>427</v>
      </c>
      <c r="AM3" s="74" t="s">
        <v>428</v>
      </c>
      <c r="AO3" s="74" t="s">
        <v>426</v>
      </c>
      <c r="AP3" s="74" t="s">
        <v>427</v>
      </c>
      <c r="AQ3" s="74" t="s">
        <v>428</v>
      </c>
      <c r="AR3" s="74" t="s">
        <v>426</v>
      </c>
      <c r="AS3" s="74" t="s">
        <v>427</v>
      </c>
      <c r="AT3" s="74" t="s">
        <v>428</v>
      </c>
      <c r="AU3" s="74" t="s">
        <v>426</v>
      </c>
      <c r="AV3" s="74" t="s">
        <v>427</v>
      </c>
      <c r="AW3" s="74" t="s">
        <v>428</v>
      </c>
      <c r="AY3" s="74" t="s">
        <v>426</v>
      </c>
      <c r="AZ3" s="74" t="s">
        <v>427</v>
      </c>
      <c r="BA3" s="74" t="s">
        <v>428</v>
      </c>
      <c r="BB3" s="74" t="s">
        <v>426</v>
      </c>
      <c r="BC3" s="74" t="s">
        <v>427</v>
      </c>
      <c r="BD3" s="74" t="s">
        <v>428</v>
      </c>
    </row>
    <row r="4" spans="1:56" ht="11.25" customHeight="1" x14ac:dyDescent="0.35">
      <c r="A4" s="52"/>
      <c r="B4" s="52"/>
      <c r="C4" s="52" t="s">
        <v>570</v>
      </c>
      <c r="D4" s="53" t="s">
        <v>391</v>
      </c>
      <c r="E4" s="53" t="s">
        <v>391</v>
      </c>
      <c r="F4" s="53" t="s">
        <v>391</v>
      </c>
      <c r="G4" s="52"/>
      <c r="H4" s="52" t="s">
        <v>570</v>
      </c>
      <c r="I4" s="53" t="s">
        <v>391</v>
      </c>
      <c r="J4" s="53" t="s">
        <v>391</v>
      </c>
      <c r="K4" s="53" t="s">
        <v>391</v>
      </c>
      <c r="L4" s="52"/>
      <c r="M4" s="52" t="s">
        <v>570</v>
      </c>
      <c r="N4" s="53" t="s">
        <v>391</v>
      </c>
      <c r="O4" s="53" t="s">
        <v>391</v>
      </c>
      <c r="P4" s="53" t="s">
        <v>391</v>
      </c>
      <c r="Q4" s="52"/>
      <c r="R4" s="52" t="s">
        <v>570</v>
      </c>
      <c r="S4" s="53" t="s">
        <v>391</v>
      </c>
      <c r="T4" s="53" t="s">
        <v>391</v>
      </c>
      <c r="U4" s="53" t="s">
        <v>391</v>
      </c>
      <c r="V4" s="52"/>
      <c r="W4" s="52" t="s">
        <v>570</v>
      </c>
      <c r="X4" s="53" t="s">
        <v>391</v>
      </c>
      <c r="Y4" s="53" t="s">
        <v>391</v>
      </c>
      <c r="Z4" s="53" t="s">
        <v>391</v>
      </c>
      <c r="AH4" s="52" t="s">
        <v>454</v>
      </c>
      <c r="AI4" s="52" t="s">
        <v>454</v>
      </c>
      <c r="AJ4" s="52" t="s">
        <v>454</v>
      </c>
      <c r="AK4" s="52" t="s">
        <v>454</v>
      </c>
      <c r="AL4" s="52" t="s">
        <v>454</v>
      </c>
      <c r="AM4" s="52" t="s">
        <v>454</v>
      </c>
      <c r="AO4" s="52" t="s">
        <v>454</v>
      </c>
      <c r="AP4" s="52" t="s">
        <v>454</v>
      </c>
      <c r="AQ4" s="52" t="s">
        <v>454</v>
      </c>
      <c r="AR4" s="52" t="s">
        <v>454</v>
      </c>
      <c r="AS4" s="52" t="s">
        <v>454</v>
      </c>
      <c r="AT4" s="52" t="s">
        <v>454</v>
      </c>
      <c r="AU4" s="52" t="s">
        <v>454</v>
      </c>
      <c r="AV4" s="52" t="s">
        <v>454</v>
      </c>
      <c r="AW4" s="52" t="s">
        <v>454</v>
      </c>
      <c r="AY4" s="52" t="s">
        <v>454</v>
      </c>
      <c r="AZ4" s="52" t="s">
        <v>454</v>
      </c>
      <c r="BA4" s="52" t="s">
        <v>454</v>
      </c>
      <c r="BB4" s="52" t="s">
        <v>454</v>
      </c>
      <c r="BC4" s="52" t="s">
        <v>454</v>
      </c>
      <c r="BD4" s="52" t="s">
        <v>454</v>
      </c>
    </row>
    <row r="5" spans="1:56" ht="11.25" customHeight="1" x14ac:dyDescent="0.35">
      <c r="A5" s="48" t="s">
        <v>386</v>
      </c>
      <c r="C5" s="54"/>
      <c r="D5" s="55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H5" s="54"/>
      <c r="AI5" s="54"/>
      <c r="AJ5" s="54"/>
      <c r="AK5" s="54"/>
      <c r="AL5" s="54"/>
      <c r="AM5" s="54"/>
      <c r="AO5" s="54"/>
      <c r="AP5" s="54"/>
      <c r="AQ5" s="54"/>
      <c r="AR5" s="54"/>
      <c r="AS5" s="54"/>
      <c r="AT5" s="54"/>
      <c r="AU5" s="54"/>
      <c r="AV5" s="54"/>
      <c r="AW5" s="54"/>
      <c r="AY5" s="54"/>
      <c r="AZ5" s="54"/>
      <c r="BA5" s="54"/>
      <c r="BB5" s="54"/>
      <c r="BC5" s="54"/>
      <c r="BD5" s="54"/>
    </row>
    <row r="6" spans="1:56" ht="11.25" customHeight="1" x14ac:dyDescent="0.35">
      <c r="A6" s="56"/>
      <c r="B6" s="56" t="s">
        <v>365</v>
      </c>
      <c r="C6" s="63">
        <f>+'Summary-total'!$N$7</f>
        <v>4269.6847617840549</v>
      </c>
      <c r="D6" s="64">
        <f t="shared" ref="D6:D11" si="0">+C6/C$33*100</f>
        <v>5.0521249235136612</v>
      </c>
      <c r="E6" s="64">
        <f>+'Summary-hc1.9'!$N$7/'Summary-hc1.9'!$AX$7*100</f>
        <v>6.3292329125567441</v>
      </c>
      <c r="F6" s="64">
        <f>+'Summary-gap1.9'!$N$7/'Summary-gap1.9'!$AX$7*100</f>
        <v>8.013884280575958</v>
      </c>
      <c r="G6" s="64"/>
      <c r="H6" s="63">
        <f>+'Summary-total'!$N$19</f>
        <v>44631.027596520726</v>
      </c>
      <c r="I6" s="64">
        <f t="shared" ref="I6:I11" si="1">+H6/H$33*100</f>
        <v>39.029885364507834</v>
      </c>
      <c r="J6" s="64">
        <f>+'Summary-hc1.9'!$N$19/'Summary-hc1.9'!$AX$19*100</f>
        <v>39.694448625130171</v>
      </c>
      <c r="K6" s="64">
        <f>+'Summary-gap1.9'!$N$19/'Summary-gap1.9'!$AX$19*100</f>
        <v>38.996106547620769</v>
      </c>
      <c r="L6" s="64"/>
      <c r="M6" s="63">
        <f>+SUM(AY6,BB6)</f>
        <v>41854.861551780865</v>
      </c>
      <c r="N6" s="66">
        <f>+SUM(AY6,BB6)/SUM(AY$33,BB$33)*100</f>
        <v>63.034401873200366</v>
      </c>
      <c r="O6" s="66">
        <f t="shared" ref="O6:P6" si="2">+SUM(AZ6,BC6)/SUM(AZ$33,BC$33)*100</f>
        <v>57.585648513142615</v>
      </c>
      <c r="P6" s="66">
        <f t="shared" si="2"/>
        <v>39.031349966277254</v>
      </c>
      <c r="Q6" s="64"/>
      <c r="R6" s="63">
        <f>+SUM(AH6,AK6)</f>
        <v>2461.7122090954363</v>
      </c>
      <c r="S6" s="64">
        <f>+SUM(AH6,AK6)/SUM(AH$33,AK$33)*100</f>
        <v>6.1221350350259298</v>
      </c>
      <c r="T6" s="64">
        <f>+SUM(AI6,AL6)/SUM(AI$33,AL$33)*100</f>
        <v>7.5074302100178496</v>
      </c>
      <c r="U6" s="64">
        <f>+SUM(AJ6,AM6)/SUM(AJ$33,AM$33)*100</f>
        <v>1.4746838050233571</v>
      </c>
      <c r="V6" s="64"/>
      <c r="W6" s="63">
        <f>+SUM(AO6,AR6,AU6)</f>
        <v>2735.2491906260711</v>
      </c>
      <c r="X6" s="64">
        <f>+SUM(AO6,AR6,AU6)/SUM(AO$33,AR$33,AU$33)*100</f>
        <v>9.9237819982257136</v>
      </c>
      <c r="Y6" s="64">
        <f t="shared" ref="Y6:Z6" si="3">+SUM(AP6,AS6,AV6)/SUM(AP$33,AS$33,AV$33)*100</f>
        <v>8.6928508639034057</v>
      </c>
      <c r="Z6" s="64">
        <f t="shared" si="3"/>
        <v>7.3954318669933752</v>
      </c>
      <c r="AH6" s="63">
        <f>+'Summary-total'!$N$27*1</f>
        <v>2323.8933605529323</v>
      </c>
      <c r="AI6" s="63">
        <f>+'Summary-hc1.9'!$N$27*1</f>
        <v>23.571167946854988</v>
      </c>
      <c r="AJ6" s="63">
        <f>+'Summary-gap1.9'!$N$27*1</f>
        <v>4.8963260339980164E-2</v>
      </c>
      <c r="AK6" s="63">
        <f>+'Summary-total'!$N$30*1</f>
        <v>137.81884854250379</v>
      </c>
      <c r="AL6" s="63">
        <f>+'Summary-hc1.9'!$N$30*1</f>
        <v>0.79210841162910728</v>
      </c>
      <c r="AM6" s="63">
        <f>+'Summary-gap1.9'!$N$30*1</f>
        <v>7.3574922378384939E-3</v>
      </c>
      <c r="AN6" s="79"/>
      <c r="AO6" s="63">
        <f>+'Summary-total'!$N$8*1</f>
        <v>462.05593548439384</v>
      </c>
      <c r="AP6" s="63">
        <f>+'Summary-hc1.9'!$N$8*1</f>
        <v>13.603703553253062</v>
      </c>
      <c r="AQ6" s="63">
        <f>+'Summary-gap1.9'!$N$8*1</f>
        <v>0.67980418301202228</v>
      </c>
      <c r="AR6" s="63">
        <f>+'Summary-total'!$N$9*1</f>
        <v>292.81187629270005</v>
      </c>
      <c r="AS6" s="63">
        <f>+'Summary-hc1.9'!$N$9*1</f>
        <v>9.6768579259132181</v>
      </c>
      <c r="AT6" s="63">
        <f>+'Summary-gap1.9'!$N$9*1</f>
        <v>0.16534432450992467</v>
      </c>
      <c r="AU6" s="63">
        <f>+'Summary-total'!$N$10*1</f>
        <v>1980.3813788489772</v>
      </c>
      <c r="AV6" s="63">
        <f>+'Summary-hc1.9'!$N$10*1</f>
        <v>80.584582832778025</v>
      </c>
      <c r="AW6" s="63">
        <f>+'Summary-gap1.9'!$N$10*1</f>
        <v>1.6343411066520888</v>
      </c>
      <c r="AY6" s="63">
        <f>+'Summary-total'!$N$17*1</f>
        <v>41850.389584923651</v>
      </c>
      <c r="AZ6" s="63">
        <f>+'Summary-hc1.9'!$N$17*1</f>
        <v>2129.4465582818198</v>
      </c>
      <c r="BA6" s="63">
        <f>+'Summary-gap1.9'!$N$17*1</f>
        <v>33.749261177683088</v>
      </c>
      <c r="BB6" s="63">
        <f>+'Summary-total'!$N$18*1</f>
        <v>4.4719668572161861</v>
      </c>
      <c r="BC6" s="63">
        <f>+'Summary-hc1.9'!$N$18*1</f>
        <v>0.43794413617532429</v>
      </c>
      <c r="BD6" s="63">
        <f>+'Summary-gap1.9'!$N$18*1</f>
        <v>3.2874906965148339E-2</v>
      </c>
    </row>
    <row r="7" spans="1:56" ht="11.25" customHeight="1" x14ac:dyDescent="0.35">
      <c r="A7" s="56"/>
      <c r="B7" s="56" t="s">
        <v>361</v>
      </c>
      <c r="C7" s="65">
        <f>+'Summary-total'!$F$7</f>
        <v>9290.5633892266233</v>
      </c>
      <c r="D7" s="64">
        <f t="shared" si="0"/>
        <v>10.993103582800122</v>
      </c>
      <c r="E7" s="66">
        <f>+'Summary-hc1.9'!$F$7/'Summary-hc1.9'!$AX$7*100</f>
        <v>8.9588061026923835</v>
      </c>
      <c r="F7" s="66">
        <f>+'Summary-gap1.9'!$F$7/'Summary-gap1.9'!$AX$7*100</f>
        <v>8.2549901272784325</v>
      </c>
      <c r="G7" s="66"/>
      <c r="H7" s="65">
        <f>+'Summary-total'!$F$19</f>
        <v>4378.7353957066107</v>
      </c>
      <c r="I7" s="64">
        <f t="shared" si="1"/>
        <v>3.8292091788911611</v>
      </c>
      <c r="J7" s="66">
        <f>+'Summary-hc1.9'!$F$19/'Summary-hc1.9'!$AX$19*100</f>
        <v>3.6033243019893946</v>
      </c>
      <c r="K7" s="66">
        <f>+'Summary-gap1.9'!$F$19/'Summary-gap1.9'!$AX$19*100</f>
        <v>3.5567463066202647</v>
      </c>
      <c r="L7" s="66"/>
      <c r="M7" s="63">
        <f t="shared" ref="M7:M28" si="4">+SUM(AY7,BB7)</f>
        <v>5337.0006100958335</v>
      </c>
      <c r="N7" s="66">
        <f t="shared" ref="N7:N33" si="5">+SUM(AY7,BB7)/SUM(AY$33,BB$33)*100</f>
        <v>8.0376479286187568</v>
      </c>
      <c r="O7" s="66">
        <f t="shared" ref="O7:O33" si="6">+SUM(AZ7,BC7)/SUM(AZ$33,BC$33)*100</f>
        <v>8.5188364627816053</v>
      </c>
      <c r="P7" s="66">
        <f t="shared" ref="P7:P33" si="7">+SUM(BA7,BD7)/SUM(BA$33,BD$33)*100</f>
        <v>5.7128291581757153</v>
      </c>
      <c r="Q7" s="66"/>
      <c r="R7" s="63">
        <f t="shared" ref="R7:R28" si="8">+SUM(AH7,AK7)</f>
        <v>2974.6188481815766</v>
      </c>
      <c r="S7" s="64">
        <f t="shared" ref="S7:S33" si="9">+SUM(AH7,AK7)/SUM(AH$33,AK$33)*100</f>
        <v>7.3977040041543294</v>
      </c>
      <c r="T7" s="64">
        <f t="shared" ref="T7:T33" si="10">+SUM(AI7,AL7)/SUM(AI$33,AL$33)*100</f>
        <v>11.630826808396213</v>
      </c>
      <c r="U7" s="64">
        <f t="shared" ref="U7:U33" si="11">+SUM(AJ7,AM7)/SUM(AJ$33,AM$33)*100</f>
        <v>10.046228475725441</v>
      </c>
      <c r="V7" s="64"/>
      <c r="W7" s="63">
        <f t="shared" ref="W7:W28" si="12">+SUM(AO7,AR7,AU7)</f>
        <v>6733.631170249193</v>
      </c>
      <c r="X7" s="64">
        <f t="shared" ref="X7:X33" si="13">+SUM(AO7,AR7,AU7)/SUM(AO$33,AR$33,AU$33)*100</f>
        <v>24.430347340570954</v>
      </c>
      <c r="Y7" s="64">
        <f t="shared" ref="Y7:Y33" si="14">+SUM(AP7,AS7,AV7)/SUM(AP$33,AS$33,AV$33)*100</f>
        <v>20.562357565810537</v>
      </c>
      <c r="Z7" s="64">
        <f t="shared" ref="Z7:Z33" si="15">+SUM(AQ7,AT7,AW7)/SUM(AQ$33,AT$33,AW$33)*100</f>
        <v>14.656139152873415</v>
      </c>
      <c r="AH7" s="65">
        <f>+'Summary-total'!$F$27*1</f>
        <v>2719.4578243086635</v>
      </c>
      <c r="AI7" s="65">
        <f>+'Summary-hc1.9'!$F$27*1</f>
        <v>27.881799899509542</v>
      </c>
      <c r="AJ7" s="65">
        <f>+'Summary-gap1.9'!$F$27*1</f>
        <v>0.22263023820817149</v>
      </c>
      <c r="AK7" s="65">
        <f>+'Summary-total'!$F$30*1</f>
        <v>255.16102387291303</v>
      </c>
      <c r="AL7" s="65">
        <f>+'Summary-hc1.9'!$F$30*1</f>
        <v>9.8628130883678029</v>
      </c>
      <c r="AM7" s="65">
        <f>+'Summary-gap1.9'!$F$30*1</f>
        <v>0.16105279024456659</v>
      </c>
      <c r="AN7" s="79"/>
      <c r="AO7" s="65">
        <f>+'Summary-total'!$F$8*1</f>
        <v>133.75962595509705</v>
      </c>
      <c r="AP7" s="65">
        <f>+'Summary-hc1.9'!$F$8*1</f>
        <v>11.959198997087531</v>
      </c>
      <c r="AQ7" s="65">
        <f>+'Summary-gap1.9'!$F$8*1</f>
        <v>0.93701972978342973</v>
      </c>
      <c r="AR7" s="65">
        <f>+'Summary-total'!$F$9*1</f>
        <v>5174.3472230066445</v>
      </c>
      <c r="AS7" s="65">
        <f>+'Summary-hc1.9'!$F$9*1</f>
        <v>185.80769066765023</v>
      </c>
      <c r="AT7" s="65">
        <f>+'Summary-gap1.9'!$F$9*1</f>
        <v>2.9104896937405087</v>
      </c>
      <c r="AU7" s="65">
        <f>+'Summary-total'!$F$10*1</f>
        <v>1425.5243212874507</v>
      </c>
      <c r="AV7" s="65">
        <f>+'Summary-hc1.9'!$F$10*1</f>
        <v>47.919165394039453</v>
      </c>
      <c r="AW7" s="65">
        <f>+'Summary-gap1.9'!$F$10*1</f>
        <v>1.0663002723813608</v>
      </c>
      <c r="AY7" s="65">
        <f>+'Summary-total'!$F$17*1</f>
        <v>5335.424840256489</v>
      </c>
      <c r="AZ7" s="65">
        <f>+'Summary-hc1.9'!$F$17*1</f>
        <v>314.57809404270904</v>
      </c>
      <c r="BA7" s="65">
        <f>+'Summary-gap1.9'!$F$17*1</f>
        <v>4.8729381576665105</v>
      </c>
      <c r="BB7" s="65">
        <f>+'Summary-total'!$F$18*1</f>
        <v>1.5757698393448136</v>
      </c>
      <c r="BC7" s="65">
        <f>+'Summary-hc1.9'!$F$18*1</f>
        <v>0.50280248606557421</v>
      </c>
      <c r="BD7" s="65">
        <f>+'Summary-gap1.9'!$F$18*1</f>
        <v>7.158905485833196E-2</v>
      </c>
    </row>
    <row r="8" spans="1:56" ht="11.25" customHeight="1" x14ac:dyDescent="0.35">
      <c r="A8" s="56"/>
      <c r="B8" s="56" t="s">
        <v>359</v>
      </c>
      <c r="C8" s="65">
        <f>+'Summary-total'!$D$7</f>
        <v>1982.7440699234487</v>
      </c>
      <c r="D8" s="64">
        <f t="shared" si="0"/>
        <v>2.3460914075594688</v>
      </c>
      <c r="E8" s="66">
        <f>+'Summary-hc1.9'!$D$7/'Summary-hc1.9'!$AX$7*100</f>
        <v>1.3801474979743105</v>
      </c>
      <c r="F8" s="66">
        <f>+'Summary-gap1.9'!$D$7/'Summary-gap1.9'!$AX$7*100</f>
        <v>0.63526956456637307</v>
      </c>
      <c r="G8" s="66"/>
      <c r="H8" s="65">
        <f>+'Summary-total'!$D$19</f>
        <v>30568.761530119493</v>
      </c>
      <c r="I8" s="64">
        <f t="shared" si="1"/>
        <v>26.73241739001659</v>
      </c>
      <c r="J8" s="66">
        <f>+'Summary-hc1.9'!$D$19/'Summary-hc1.9'!$AX$19*100</f>
        <v>24.512704688639122</v>
      </c>
      <c r="K8" s="66">
        <f>+'Summary-gap1.9'!$D$19/'Summary-gap1.9'!$AX$19*100</f>
        <v>24.322978625830167</v>
      </c>
      <c r="L8" s="66"/>
      <c r="M8" s="63">
        <f t="shared" si="4"/>
        <v>44.570191973002132</v>
      </c>
      <c r="N8" s="66">
        <f t="shared" si="5"/>
        <v>6.7123753089379581E-2</v>
      </c>
      <c r="O8" s="66">
        <f t="shared" si="6"/>
        <v>7.7890456760767626E-2</v>
      </c>
      <c r="P8" s="66">
        <f t="shared" si="7"/>
        <v>4.9927953648742952E-2</v>
      </c>
      <c r="Q8" s="66"/>
      <c r="R8" s="63">
        <f t="shared" si="8"/>
        <v>22527.096701167091</v>
      </c>
      <c r="S8" s="64">
        <f t="shared" si="9"/>
        <v>56.023578809120423</v>
      </c>
      <c r="T8" s="64">
        <f t="shared" si="10"/>
        <v>38.626453831068815</v>
      </c>
      <c r="U8" s="64">
        <f t="shared" si="11"/>
        <v>18.355492462016013</v>
      </c>
      <c r="V8" s="64"/>
      <c r="W8" s="63">
        <f t="shared" si="12"/>
        <v>869.71042538517804</v>
      </c>
      <c r="X8" s="64">
        <f t="shared" si="13"/>
        <v>3.1554041557475614</v>
      </c>
      <c r="Y8" s="64">
        <f t="shared" si="14"/>
        <v>2.4067800345043033</v>
      </c>
      <c r="Z8" s="64">
        <f t="shared" si="15"/>
        <v>1.0240099538568506</v>
      </c>
      <c r="AH8" s="65">
        <f>+'Summary-total'!$D$27*1</f>
        <v>19811.063513069261</v>
      </c>
      <c r="AI8" s="65">
        <f>+'Summary-hc1.9'!$D$27*1</f>
        <v>104.47077481643191</v>
      </c>
      <c r="AJ8" s="65">
        <f>+'Summary-gap1.9'!$D$27*1</f>
        <v>0.51507469875889011</v>
      </c>
      <c r="AK8" s="65">
        <f>+'Summary-total'!$D$30*1</f>
        <v>2716.0331880978292</v>
      </c>
      <c r="AL8" s="65">
        <f>+'Summary-hc1.9'!$D$30*1</f>
        <v>20.880636133589917</v>
      </c>
      <c r="AM8" s="65">
        <f>+'Summary-gap1.9'!$D$30*1</f>
        <v>0.18595364770813111</v>
      </c>
      <c r="AN8" s="79"/>
      <c r="AO8" s="65">
        <f>+'Summary-total'!$D$8*1</f>
        <v>0</v>
      </c>
      <c r="AP8" s="65">
        <f>+'Summary-hc1.9'!$D$8*1</f>
        <v>0</v>
      </c>
      <c r="AQ8" s="65">
        <f>+'Summary-gap1.9'!$D$8*1</f>
        <v>0</v>
      </c>
      <c r="AR8" s="65">
        <f>+'Summary-total'!$D$9*1</f>
        <v>746.62951688679834</v>
      </c>
      <c r="AS8" s="65">
        <f>+'Summary-hc1.9'!$D$9*1</f>
        <v>22.65634054476655</v>
      </c>
      <c r="AT8" s="65">
        <f>+'Summary-gap1.9'!$D$9*1</f>
        <v>0.1904633661236691</v>
      </c>
      <c r="AU8" s="65">
        <f>+'Summary-total'!$D$10*1</f>
        <v>123.08090849837976</v>
      </c>
      <c r="AV8" s="65">
        <f>+'Summary-hc1.9'!$D$10*1</f>
        <v>6.1006874457775506</v>
      </c>
      <c r="AW8" s="65">
        <f>+'Summary-gap1.9'!$D$10*1</f>
        <v>0.15285965963914389</v>
      </c>
      <c r="AY8" s="65">
        <f>+'Summary-total'!$D$17*1</f>
        <v>44.570191973002132</v>
      </c>
      <c r="AZ8" s="65">
        <f>+'Summary-hc1.9'!$D$17*1</f>
        <v>2.8808857940213266</v>
      </c>
      <c r="BA8" s="65">
        <f>+'Summary-gap1.9'!$D$17*1</f>
        <v>4.3213286910319899E-2</v>
      </c>
      <c r="BB8" s="65">
        <f>+'Summary-total'!$D$18*1</f>
        <v>0</v>
      </c>
      <c r="BC8" s="65">
        <f>+'Summary-hc1.9'!$D$18*1</f>
        <v>0</v>
      </c>
      <c r="BD8" s="65">
        <f>+'Summary-gap1.9'!$D$18*1</f>
        <v>0</v>
      </c>
    </row>
    <row r="9" spans="1:56" ht="11.25" customHeight="1" x14ac:dyDescent="0.35">
      <c r="A9" s="56"/>
      <c r="B9" s="56" t="s">
        <v>362</v>
      </c>
      <c r="C9" s="65">
        <f>+'Summary-total'!$H$7</f>
        <v>5484.9569657871671</v>
      </c>
      <c r="D9" s="64">
        <f t="shared" si="0"/>
        <v>6.4901015736052887</v>
      </c>
      <c r="E9" s="66">
        <f>+'Summary-hc1.9'!$H$7/'Summary-hc1.9'!$AX$7*100</f>
        <v>5.8608903666279497</v>
      </c>
      <c r="F9" s="66">
        <f>+'Summary-gap1.9'!$H$7/'Summary-gap1.9'!$AX$7*100</f>
        <v>4.7409275825975721</v>
      </c>
      <c r="G9" s="66"/>
      <c r="H9" s="65">
        <f>+'Summary-total'!$H$19</f>
        <v>1346.8962762954188</v>
      </c>
      <c r="I9" s="64">
        <f t="shared" si="1"/>
        <v>1.1778623547935243</v>
      </c>
      <c r="J9" s="66">
        <f>+'Summary-hc1.9'!$H$19/'Summary-hc1.9'!$AX$19*100</f>
        <v>1.2887872675755281</v>
      </c>
      <c r="K9" s="66">
        <f>+'Summary-gap1.9'!$H$19/'Summary-gap1.9'!$AX$19*100</f>
        <v>1.3521815817842313</v>
      </c>
      <c r="L9" s="66"/>
      <c r="M9" s="63">
        <f t="shared" si="4"/>
        <v>14.782221913848067</v>
      </c>
      <c r="N9" s="66">
        <f t="shared" si="5"/>
        <v>2.2262372449698902E-2</v>
      </c>
      <c r="O9" s="66">
        <f t="shared" si="6"/>
        <v>8.9840882421828271E-3</v>
      </c>
      <c r="P9" s="66">
        <f t="shared" si="7"/>
        <v>5.6308663966378916E-2</v>
      </c>
      <c r="Q9" s="66"/>
      <c r="R9" s="63">
        <f t="shared" si="8"/>
        <v>293.86948807779964</v>
      </c>
      <c r="S9" s="64">
        <f t="shared" si="9"/>
        <v>0.7308363187374044</v>
      </c>
      <c r="T9" s="64">
        <f t="shared" si="10"/>
        <v>4.6632915417037593</v>
      </c>
      <c r="U9" s="64">
        <f t="shared" si="11"/>
        <v>15.306565725133192</v>
      </c>
      <c r="V9" s="64"/>
      <c r="W9" s="63">
        <f t="shared" si="12"/>
        <v>1656.5065949082032</v>
      </c>
      <c r="X9" s="64">
        <f t="shared" si="13"/>
        <v>6.0099863598641718</v>
      </c>
      <c r="Y9" s="64">
        <f t="shared" si="14"/>
        <v>4.8323875245004162</v>
      </c>
      <c r="Z9" s="64">
        <f t="shared" si="15"/>
        <v>3.5332635791161451</v>
      </c>
      <c r="AH9" s="65">
        <f>+'Summary-total'!$H$27*1</f>
        <v>291.43653775651944</v>
      </c>
      <c r="AI9" s="65">
        <f>+'Summary-hc1.9'!$H$27*1</f>
        <v>15.129841539709899</v>
      </c>
      <c r="AJ9" s="65">
        <f>+'Summary-gap1.9'!$H$27*1</f>
        <v>0.58454990197025458</v>
      </c>
      <c r="AK9" s="65">
        <f>+'Summary-total'!$H$30*1</f>
        <v>2.4329503212802299</v>
      </c>
      <c r="AL9" s="65">
        <f>+'Summary-hc1.9'!$H$30*1</f>
        <v>3.5739423422390141E-3</v>
      </c>
      <c r="AM9" s="65">
        <f>+'Summary-gap1.9'!$H$30*1</f>
        <v>3.4602236524762292E-5</v>
      </c>
      <c r="AN9" s="79"/>
      <c r="AO9" s="65">
        <f>+'Summary-total'!$H$8*1</f>
        <v>28.067484970865628</v>
      </c>
      <c r="AP9" s="65">
        <f>+'Summary-hc1.9'!$H$8*1</f>
        <v>6.6277489522946063</v>
      </c>
      <c r="AQ9" s="65">
        <f>+'Summary-gap1.9'!$H$8*1</f>
        <v>0.52819071853191712</v>
      </c>
      <c r="AR9" s="65">
        <f>+'Summary-total'!$H$9*1</f>
        <v>1412.7839284667098</v>
      </c>
      <c r="AS9" s="65">
        <f>+'Summary-hc1.9'!$H$9*1</f>
        <v>44.716113807360109</v>
      </c>
      <c r="AT9" s="65">
        <f>+'Summary-gap1.9'!$H$9*1</f>
        <v>0.47142769370182097</v>
      </c>
      <c r="AU9" s="65">
        <f>+'Summary-total'!$H$10*1</f>
        <v>215.65518147062767</v>
      </c>
      <c r="AV9" s="65">
        <f>+'Summary-hc1.9'!$H$10*1</f>
        <v>6.3951500753240555</v>
      </c>
      <c r="AW9" s="65">
        <f>+'Summary-gap1.9'!$H$10*1</f>
        <v>0.18498993872109712</v>
      </c>
      <c r="AY9" s="65">
        <f>+'Summary-total'!$H$17*1</f>
        <v>13.909947667621255</v>
      </c>
      <c r="AZ9" s="65">
        <f>+'Summary-hc1.9'!$H$17*1</f>
        <v>3.245126664243756E-3</v>
      </c>
      <c r="BA9" s="65">
        <f>+'Summary-gap1.9'!$H$17*1</f>
        <v>5.1922026627900096E-5</v>
      </c>
      <c r="BB9" s="65">
        <f>+'Summary-total'!$H$18*1</f>
        <v>0.87227424622681293</v>
      </c>
      <c r="BC9" s="65">
        <f>+'Summary-hc1.9'!$H$18*1</f>
        <v>0.32904374755089655</v>
      </c>
      <c r="BD9" s="65">
        <f>+'Summary-gap1.9'!$H$18*1</f>
        <v>4.8683951841440941E-2</v>
      </c>
    </row>
    <row r="10" spans="1:56" ht="11.25" customHeight="1" x14ac:dyDescent="0.35">
      <c r="A10" s="56"/>
      <c r="B10" s="56" t="s">
        <v>363</v>
      </c>
      <c r="C10" s="65">
        <f>+'Summary-total'!$J$7</f>
        <v>4374.8544124990349</v>
      </c>
      <c r="D10" s="64">
        <f t="shared" si="0"/>
        <v>5.1765674159266997</v>
      </c>
      <c r="E10" s="66">
        <f>+'Summary-hc1.9'!$J$7/'Summary-hc1.9'!$AX$7*100</f>
        <v>5.3200859223372063</v>
      </c>
      <c r="F10" s="66">
        <f>+'Summary-gap1.9'!$J$7/'Summary-gap1.9'!$AX$7*100</f>
        <v>4.4361053431217101</v>
      </c>
      <c r="G10" s="66"/>
      <c r="H10" s="65">
        <f>+'Summary-total'!$J$19</f>
        <v>2569.5447920663869</v>
      </c>
      <c r="I10" s="64">
        <f t="shared" si="1"/>
        <v>2.2470698989941558</v>
      </c>
      <c r="J10" s="66">
        <f>+'Summary-hc1.9'!$J$19/'Summary-hc1.9'!$AX$19*100</f>
        <v>2.4453994427254835</v>
      </c>
      <c r="K10" s="66">
        <f>+'Summary-gap1.9'!$J$19/'Summary-gap1.9'!$AX$19*100</f>
        <v>2.5541110294808553</v>
      </c>
      <c r="L10" s="66"/>
      <c r="M10" s="63">
        <f t="shared" si="4"/>
        <v>47.854300498807923</v>
      </c>
      <c r="N10" s="66">
        <f t="shared" si="5"/>
        <v>7.2069697453685758E-2</v>
      </c>
      <c r="O10" s="66">
        <f t="shared" si="6"/>
        <v>8.3757024246105122E-2</v>
      </c>
      <c r="P10" s="66">
        <f t="shared" si="7"/>
        <v>5.3588808210601274E-2</v>
      </c>
      <c r="Q10" s="66"/>
      <c r="R10" s="63">
        <f t="shared" si="8"/>
        <v>44.466494281410782</v>
      </c>
      <c r="S10" s="64">
        <f t="shared" si="9"/>
        <v>0.11058558409840964</v>
      </c>
      <c r="T10" s="64">
        <f t="shared" si="10"/>
        <v>1.8398877794550066</v>
      </c>
      <c r="U10" s="64">
        <f t="shared" si="11"/>
        <v>6.9994859550792485</v>
      </c>
      <c r="V10" s="64"/>
      <c r="W10" s="63">
        <f t="shared" si="12"/>
        <v>0.19446614060763667</v>
      </c>
      <c r="X10" s="64">
        <f t="shared" si="13"/>
        <v>7.0554434017939497E-4</v>
      </c>
      <c r="Y10" s="64">
        <f t="shared" si="14"/>
        <v>4.8826731130435308E-4</v>
      </c>
      <c r="Z10" s="64">
        <f t="shared" si="15"/>
        <v>1.3920552859714326E-4</v>
      </c>
      <c r="AH10" s="65">
        <f>+'Summary-total'!$J$27*1</f>
        <v>43.617940989122005</v>
      </c>
      <c r="AI10" s="65">
        <f>+'Summary-hc1.9'!$J$27*1</f>
        <v>5.9696036730431041</v>
      </c>
      <c r="AJ10" s="65">
        <f>+'Summary-gap1.9'!$J$27*1</f>
        <v>0.26731593856059488</v>
      </c>
      <c r="AK10" s="65">
        <f>+'Summary-total'!$J$30*1</f>
        <v>0.84855329228877774</v>
      </c>
      <c r="AL10" s="65">
        <f>+'Summary-hc1.9'!$J$30*1</f>
        <v>1.2403022555200574E-3</v>
      </c>
      <c r="AM10" s="65">
        <f>+'Summary-gap1.9'!$J$30*1</f>
        <v>6.6666684570747848E-6</v>
      </c>
      <c r="AN10" s="79"/>
      <c r="AO10" s="65">
        <f>+'Summary-total'!$J$8*1</f>
        <v>0</v>
      </c>
      <c r="AP10" s="65">
        <f>+'Summary-hc1.9'!$J$8*1</f>
        <v>0</v>
      </c>
      <c r="AQ10" s="65">
        <f>+'Summary-gap1.9'!$J$8*1</f>
        <v>0</v>
      </c>
      <c r="AR10" s="65">
        <f>+'Summary-total'!$J$9*1</f>
        <v>0.19446614060763667</v>
      </c>
      <c r="AS10" s="65">
        <f>+'Summary-hc1.9'!$J$9*1</f>
        <v>5.8339842182291001E-3</v>
      </c>
      <c r="AT10" s="65">
        <f>+'Summary-gap1.9'!$J$9*1</f>
        <v>4.6671873745832801E-5</v>
      </c>
      <c r="AU10" s="65">
        <f>+'Summary-total'!$J$10*1</f>
        <v>0</v>
      </c>
      <c r="AV10" s="65">
        <f>+'Summary-hc1.9'!$J$10*1</f>
        <v>0</v>
      </c>
      <c r="AW10" s="65">
        <f>+'Summary-gap1.9'!$J$10*1</f>
        <v>0</v>
      </c>
      <c r="AY10" s="65">
        <f>+'Summary-total'!$J$17*1</f>
        <v>47.854300498807923</v>
      </c>
      <c r="AZ10" s="65">
        <f>+'Summary-hc1.9'!$J$17*1</f>
        <v>3.0978688703959532</v>
      </c>
      <c r="BA10" s="65">
        <f>+'Summary-gap1.9'!$J$17*1</f>
        <v>4.6381803682136763E-2</v>
      </c>
      <c r="BB10" s="65">
        <f>+'Summary-total'!$J$18*1</f>
        <v>0</v>
      </c>
      <c r="BC10" s="65">
        <f>+'Summary-hc1.9'!$J$18*1</f>
        <v>0</v>
      </c>
      <c r="BD10" s="65">
        <f>+'Summary-gap1.9'!$J$18*1</f>
        <v>0</v>
      </c>
    </row>
    <row r="11" spans="1:56" ht="11.25" customHeight="1" x14ac:dyDescent="0.35">
      <c r="A11" s="56"/>
      <c r="B11" s="56" t="s">
        <v>364</v>
      </c>
      <c r="C11" s="65">
        <f>+'Summary-total'!$L$7</f>
        <v>320.22707796648405</v>
      </c>
      <c r="D11" s="64">
        <f t="shared" si="0"/>
        <v>0.37891022219224207</v>
      </c>
      <c r="E11" s="66">
        <f>+'Summary-hc1.9'!$L$7/'Summary-hc1.9'!$AX$7*100</f>
        <v>0.25345382978530734</v>
      </c>
      <c r="F11" s="66">
        <f>+'Summary-gap1.9'!$L$7/'Summary-gap1.9'!$AX$7*100</f>
        <v>0.10459662278092241</v>
      </c>
      <c r="G11" s="66"/>
      <c r="H11" s="65">
        <f>+'Summary-total'!$L$19</f>
        <v>251.34262663777062</v>
      </c>
      <c r="I11" s="64">
        <f t="shared" si="1"/>
        <v>0.21979941832330169</v>
      </c>
      <c r="J11" s="66">
        <f>+'Summary-hc1.9'!$L$19/'Summary-hc1.9'!$AX$19*100</f>
        <v>0.18157825096038457</v>
      </c>
      <c r="K11" s="66">
        <f>+'Summary-gap1.9'!$L$19/'Summary-gap1.9'!$AX$19*100</f>
        <v>0.18709403777725456</v>
      </c>
      <c r="L11" s="66"/>
      <c r="M11" s="63">
        <f t="shared" si="4"/>
        <v>3.3907930229642811</v>
      </c>
      <c r="N11" s="66">
        <f t="shared" si="5"/>
        <v>5.10661371592281E-3</v>
      </c>
      <c r="O11" s="66">
        <f t="shared" si="6"/>
        <v>0</v>
      </c>
      <c r="P11" s="66">
        <f t="shared" si="7"/>
        <v>0</v>
      </c>
      <c r="Q11" s="66"/>
      <c r="R11" s="63">
        <f t="shared" si="8"/>
        <v>3093.2949109704286</v>
      </c>
      <c r="S11" s="64">
        <f t="shared" si="9"/>
        <v>7.69284446741975</v>
      </c>
      <c r="T11" s="64">
        <f t="shared" si="10"/>
        <v>4.9580358385097956</v>
      </c>
      <c r="U11" s="64">
        <f t="shared" si="11"/>
        <v>2.045555305617242</v>
      </c>
      <c r="V11" s="64"/>
      <c r="W11" s="63">
        <f t="shared" si="12"/>
        <v>178.94202839227077</v>
      </c>
      <c r="X11" s="64">
        <f t="shared" si="13"/>
        <v>0.64922117011165359</v>
      </c>
      <c r="Y11" s="64">
        <f t="shared" si="14"/>
        <v>0.49754421095408807</v>
      </c>
      <c r="Z11" s="64">
        <f t="shared" si="15"/>
        <v>0.2160597497523552</v>
      </c>
      <c r="AH11" s="65">
        <f>+'Summary-total'!$L$27*1</f>
        <v>2930.8751434737264</v>
      </c>
      <c r="AI11" s="65">
        <f>+'Summary-hc1.9'!$L$27*1</f>
        <v>13.06666972576231</v>
      </c>
      <c r="AJ11" s="65">
        <f>+'Summary-gap1.9'!$L$27*1</f>
        <v>5.0213547597348661E-2</v>
      </c>
      <c r="AK11" s="65">
        <f>+'Summary-total'!$L$30*1</f>
        <v>162.41976749670209</v>
      </c>
      <c r="AL11" s="65">
        <f>+'Summary-hc1.9'!$L$30*1</f>
        <v>3.0232563807363029</v>
      </c>
      <c r="AM11" s="65">
        <f>+'Summary-gap1.9'!$L$30*1</f>
        <v>2.7909785594127042E-2</v>
      </c>
      <c r="AN11" s="79"/>
      <c r="AO11" s="65">
        <f>+'Summary-total'!$L$8*1</f>
        <v>0</v>
      </c>
      <c r="AP11" s="65">
        <f>+'Summary-hc1.9'!$L$8*1</f>
        <v>0</v>
      </c>
      <c r="AQ11" s="65">
        <f>+'Summary-gap1.9'!$L$8*1</f>
        <v>0</v>
      </c>
      <c r="AR11" s="65">
        <f>+'Summary-total'!$L$9*1</f>
        <v>131.8460033127194</v>
      </c>
      <c r="AS11" s="65">
        <f>+'Summary-hc1.9'!$L$9*1</f>
        <v>3.9698819946492168</v>
      </c>
      <c r="AT11" s="65">
        <f>+'Summary-gap1.9'!$L$9*1</f>
        <v>3.2182957511170743E-2</v>
      </c>
      <c r="AU11" s="65">
        <f>+'Summary-total'!$L$10*1</f>
        <v>47.096025079551367</v>
      </c>
      <c r="AV11" s="65">
        <f>+'Summary-hc1.9'!$L$10*1</f>
        <v>1.9749457818063587</v>
      </c>
      <c r="AW11" s="65">
        <f>+'Summary-gap1.9'!$L$10*1</f>
        <v>4.0256071768914131E-2</v>
      </c>
      <c r="AY11" s="65">
        <f>+'Summary-total'!$L$17*1</f>
        <v>3.3907930229642811</v>
      </c>
      <c r="AZ11" s="65">
        <f>+'Summary-hc1.9'!$L$17*1</f>
        <v>0</v>
      </c>
      <c r="BA11" s="65">
        <f>+'Summary-gap1.9'!$L$17*1</f>
        <v>0</v>
      </c>
      <c r="BB11" s="65">
        <f>+'Summary-total'!$L$18*1</f>
        <v>0</v>
      </c>
      <c r="BC11" s="65">
        <f>+'Summary-hc1.9'!$L$18*1</f>
        <v>0</v>
      </c>
      <c r="BD11" s="65">
        <f>+'Summary-gap1.9'!$L$18*1</f>
        <v>0</v>
      </c>
    </row>
    <row r="12" spans="1:56" ht="11.25" customHeight="1" x14ac:dyDescent="0.35">
      <c r="A12" s="56" t="s">
        <v>448</v>
      </c>
      <c r="B12" s="56"/>
      <c r="C12" s="65"/>
      <c r="D12" s="64"/>
      <c r="E12" s="66"/>
      <c r="F12" s="66"/>
      <c r="G12" s="66"/>
      <c r="H12" s="65"/>
      <c r="I12" s="64"/>
      <c r="J12" s="66"/>
      <c r="K12" s="66"/>
      <c r="L12" s="66"/>
      <c r="M12" s="63"/>
      <c r="N12" s="66"/>
      <c r="O12" s="66"/>
      <c r="P12" s="66"/>
      <c r="Q12" s="66"/>
      <c r="R12" s="63"/>
      <c r="S12" s="64"/>
      <c r="T12" s="64"/>
      <c r="U12" s="64"/>
      <c r="V12" s="64"/>
      <c r="W12" s="63">
        <f t="shared" si="12"/>
        <v>0</v>
      </c>
      <c r="X12" s="64"/>
      <c r="Y12" s="64"/>
      <c r="Z12" s="64"/>
      <c r="AH12" s="65"/>
      <c r="AI12" s="65"/>
      <c r="AJ12" s="65"/>
      <c r="AK12" s="65"/>
      <c r="AL12" s="65"/>
      <c r="AM12" s="65"/>
      <c r="AN12" s="79"/>
      <c r="AO12" s="65"/>
      <c r="AP12" s="65"/>
      <c r="AQ12" s="65"/>
      <c r="AR12" s="65"/>
      <c r="AS12" s="65"/>
      <c r="AT12" s="65"/>
      <c r="AU12" s="65"/>
      <c r="AV12" s="65"/>
      <c r="AW12" s="65"/>
      <c r="AY12" s="65"/>
      <c r="AZ12" s="65"/>
      <c r="BA12" s="65"/>
      <c r="BB12" s="65"/>
      <c r="BC12" s="65"/>
      <c r="BD12" s="65"/>
    </row>
    <row r="13" spans="1:56" ht="11.25" customHeight="1" x14ac:dyDescent="0.35">
      <c r="A13" s="56"/>
      <c r="B13" s="56" t="s">
        <v>367</v>
      </c>
      <c r="C13" s="65">
        <f>+'Summary-total'!$V$7</f>
        <v>2497.305470710492</v>
      </c>
      <c r="D13" s="64">
        <f t="shared" ref="D13:D18" si="16">+C13/C$33*100</f>
        <v>2.9549486470592976</v>
      </c>
      <c r="E13" s="66">
        <f>+'Summary-hc1.9'!$V$7/'Summary-hc1.9'!$AX$7*100</f>
        <v>2.7259567421872832</v>
      </c>
      <c r="F13" s="66">
        <f>+'Summary-gap1.9'!$V$7/'Summary-gap1.9'!$AX$7*100</f>
        <v>2.9749998737404462</v>
      </c>
      <c r="G13" s="66"/>
      <c r="H13" s="65">
        <f>+'Summary-total'!$V$19</f>
        <v>9448.2102303183055</v>
      </c>
      <c r="I13" s="64">
        <f t="shared" ref="I13:I18" si="17">+H13/H$33*100</f>
        <v>8.2624707977335721</v>
      </c>
      <c r="J13" s="66">
        <f>+'Summary-hc1.9'!$V$19/'Summary-hc1.9'!$AX$19*100</f>
        <v>8.5167218918938516</v>
      </c>
      <c r="K13" s="66">
        <f>+'Summary-gap1.9'!$V$19/'Summary-gap1.9'!$AX$19*100</f>
        <v>8.5487505066065879</v>
      </c>
      <c r="L13" s="66"/>
      <c r="M13" s="63">
        <f t="shared" si="4"/>
        <v>448.33657721302586</v>
      </c>
      <c r="N13" s="66">
        <f t="shared" si="5"/>
        <v>0.67520538677539954</v>
      </c>
      <c r="O13" s="66">
        <f t="shared" si="6"/>
        <v>0.76799752418208744</v>
      </c>
      <c r="P13" s="66">
        <f t="shared" si="7"/>
        <v>0.51241678896029896</v>
      </c>
      <c r="Q13" s="66"/>
      <c r="R13" s="63">
        <f t="shared" si="8"/>
        <v>5625.9410848192529</v>
      </c>
      <c r="S13" s="64">
        <f t="shared" si="9"/>
        <v>13.991388145659739</v>
      </c>
      <c r="T13" s="64">
        <f t="shared" si="10"/>
        <v>18.867885600651231</v>
      </c>
      <c r="U13" s="64">
        <f t="shared" si="11"/>
        <v>21.458772909426649</v>
      </c>
      <c r="V13" s="64"/>
      <c r="W13" s="63">
        <f t="shared" si="12"/>
        <v>2257.5682640638361</v>
      </c>
      <c r="X13" s="64">
        <f t="shared" si="13"/>
        <v>8.1907035656792964</v>
      </c>
      <c r="Y13" s="64">
        <f t="shared" si="14"/>
        <v>7.7099502090624936</v>
      </c>
      <c r="Z13" s="64">
        <f t="shared" si="15"/>
        <v>5.3695792312109125</v>
      </c>
      <c r="AH13" s="65">
        <f>+'Summary-total'!$V$27*1</f>
        <v>4460.7446949003679</v>
      </c>
      <c r="AI13" s="65">
        <f>+'Summary-hc1.9'!$V$27*1</f>
        <v>34.382310868645035</v>
      </c>
      <c r="AJ13" s="65">
        <f>+'Summary-gap1.9'!$V$27*1</f>
        <v>0.54328092979039633</v>
      </c>
      <c r="AK13" s="65">
        <f>+'Summary-total'!$V$30*1</f>
        <v>1165.1963899188854</v>
      </c>
      <c r="AL13" s="65">
        <f>+'Summary-hc1.9'!$V$30*1</f>
        <v>26.848163252250671</v>
      </c>
      <c r="AM13" s="65">
        <f>+'Summary-gap1.9'!$V$30*1</f>
        <v>0.27626712216388277</v>
      </c>
      <c r="AN13" s="79"/>
      <c r="AO13" s="65">
        <f>+'Summary-total'!$V$8*1</f>
        <v>79.299732988968401</v>
      </c>
      <c r="AP13" s="65">
        <f>+'Summary-hc1.9'!$V$8*1</f>
        <v>0.9957839672465385</v>
      </c>
      <c r="AQ13" s="65">
        <f>+'Summary-gap1.9'!$V$8*1</f>
        <v>5.1274330550010731E-2</v>
      </c>
      <c r="AR13" s="65">
        <f>+'Summary-total'!$V$9*1</f>
        <v>503.792802053326</v>
      </c>
      <c r="AS13" s="65">
        <f>+'Summary-hc1.9'!$V$9*1</f>
        <v>21.863198536411804</v>
      </c>
      <c r="AT13" s="65">
        <f>+'Summary-gap1.9'!$V$9*1</f>
        <v>0.40293207384238666</v>
      </c>
      <c r="AU13" s="65">
        <f>+'Summary-total'!$V$10*1</f>
        <v>1674.4757290215416</v>
      </c>
      <c r="AV13" s="65">
        <f>+'Summary-hc1.9'!$V$10*1</f>
        <v>69.262129849417846</v>
      </c>
      <c r="AW13" s="65">
        <f>+'Summary-gap1.9'!$V$10*1</f>
        <v>1.3460692489731729</v>
      </c>
      <c r="AY13" s="65">
        <f>+'Summary-total'!$V$17*1</f>
        <v>448.0994242095523</v>
      </c>
      <c r="AZ13" s="65">
        <f>+'Summary-hc1.9'!$V$17*1</f>
        <v>28.322824091498127</v>
      </c>
      <c r="BA13" s="65">
        <f>+'Summary-gap1.9'!$V$17*1</f>
        <v>0.43132027745917861</v>
      </c>
      <c r="BB13" s="65">
        <f>+'Summary-total'!$V$18*1</f>
        <v>0.23715300347356205</v>
      </c>
      <c r="BC13" s="65">
        <f>+'Summary-hc1.9'!$V$18*1</f>
        <v>8.2621829241922642E-2</v>
      </c>
      <c r="BD13" s="65">
        <f>+'Summary-gap1.9'!$V$18*1</f>
        <v>1.2183052855336367E-2</v>
      </c>
    </row>
    <row r="14" spans="1:56" ht="11.25" customHeight="1" x14ac:dyDescent="0.35">
      <c r="A14" s="56"/>
      <c r="B14" s="56" t="s">
        <v>368</v>
      </c>
      <c r="C14" s="65">
        <f>+'Summary-total'!$R$7</f>
        <v>14777.404826834334</v>
      </c>
      <c r="D14" s="64">
        <f t="shared" si="16"/>
        <v>17.485434966703689</v>
      </c>
      <c r="E14" s="66">
        <f>+'Summary-hc1.9'!$R$7/'Summary-hc1.9'!$AX$7*100</f>
        <v>19.907808950419831</v>
      </c>
      <c r="F14" s="66">
        <f>+'Summary-gap1.9'!$R$7/'Summary-gap1.9'!$AX$7*100</f>
        <v>23.501462944960348</v>
      </c>
      <c r="G14" s="66"/>
      <c r="H14" s="65">
        <f>+'Summary-total'!$R$19</f>
        <v>734.63498257669039</v>
      </c>
      <c r="I14" s="64">
        <f t="shared" si="17"/>
        <v>0.64243914377092814</v>
      </c>
      <c r="J14" s="66">
        <f>+'Summary-hc1.9'!$R$19/'Summary-hc1.9'!$AX$19*100</f>
        <v>0.69045035143109623</v>
      </c>
      <c r="K14" s="66">
        <f>+'Summary-gap1.9'!$R$19/'Summary-gap1.9'!$AX$19*100</f>
        <v>0.72420474678498503</v>
      </c>
      <c r="L14" s="66"/>
      <c r="M14" s="63">
        <f t="shared" si="4"/>
        <v>6147.5397974992866</v>
      </c>
      <c r="N14" s="66">
        <f t="shared" si="5"/>
        <v>9.2583389302974517</v>
      </c>
      <c r="O14" s="66">
        <f t="shared" si="6"/>
        <v>6.5374180470131851</v>
      </c>
      <c r="P14" s="66">
        <f t="shared" si="7"/>
        <v>4.513077042022215</v>
      </c>
      <c r="Q14" s="66"/>
      <c r="R14" s="63">
        <f t="shared" si="8"/>
        <v>0</v>
      </c>
      <c r="S14" s="64">
        <f t="shared" si="9"/>
        <v>0</v>
      </c>
      <c r="T14" s="64">
        <f t="shared" si="10"/>
        <v>0</v>
      </c>
      <c r="U14" s="64">
        <f t="shared" si="11"/>
        <v>0</v>
      </c>
      <c r="V14" s="64"/>
      <c r="W14" s="63">
        <f t="shared" si="12"/>
        <v>695.14086665531704</v>
      </c>
      <c r="X14" s="64">
        <f t="shared" si="13"/>
        <v>2.5220467818385774</v>
      </c>
      <c r="Y14" s="64">
        <f t="shared" si="14"/>
        <v>2.9351447740833554</v>
      </c>
      <c r="Z14" s="64">
        <f t="shared" si="15"/>
        <v>4.3770726642656399</v>
      </c>
      <c r="AH14" s="65">
        <f>+'Summary-total'!$R$27*1</f>
        <v>0</v>
      </c>
      <c r="AI14" s="65">
        <f>+'Summary-hc1.9'!$R$27*1</f>
        <v>0</v>
      </c>
      <c r="AJ14" s="65">
        <f>+'Summary-gap1.9'!$R$27*1</f>
        <v>0</v>
      </c>
      <c r="AK14" s="65">
        <f>+'Summary-total'!$R$30*1</f>
        <v>0</v>
      </c>
      <c r="AL14" s="65">
        <f>+'Summary-hc1.9'!$R$30*1</f>
        <v>0</v>
      </c>
      <c r="AM14" s="65">
        <f>+'Summary-gap1.9'!$R$30*1</f>
        <v>0</v>
      </c>
      <c r="AN14" s="79"/>
      <c r="AO14" s="65">
        <f>+'Summary-total'!$R$8*1</f>
        <v>153.02315708018719</v>
      </c>
      <c r="AP14" s="65">
        <f>+'Summary-hc1.9'!$R$8*1</f>
        <v>12.804826593975632</v>
      </c>
      <c r="AQ14" s="65">
        <f>+'Summary-gap1.9'!$R$8*1</f>
        <v>0.98983962194125197</v>
      </c>
      <c r="AR14" s="65">
        <f>+'Summary-total'!$R$9*1</f>
        <v>75.526773421498106</v>
      </c>
      <c r="AS14" s="65">
        <f>+'Summary-hc1.9'!$R$9*1</f>
        <v>2.1719271083625773</v>
      </c>
      <c r="AT14" s="65">
        <f>+'Summary-gap1.9'!$R$9*1</f>
        <v>4.5139213159761604E-2</v>
      </c>
      <c r="AU14" s="65">
        <f>+'Summary-total'!$R$10*1</f>
        <v>466.59093615363167</v>
      </c>
      <c r="AV14" s="65">
        <f>+'Summary-hc1.9'!$R$10*1</f>
        <v>20.093356243126102</v>
      </c>
      <c r="AW14" s="65">
        <f>+'Summary-gap1.9'!$R$10*1</f>
        <v>0.43253603174123839</v>
      </c>
      <c r="AY14" s="65">
        <f>+'Summary-total'!$R$17*1</f>
        <v>6125.4872915620244</v>
      </c>
      <c r="AZ14" s="65">
        <f>+'Summary-hc1.9'!$R$17*1</f>
        <v>235.84461177286013</v>
      </c>
      <c r="BA14" s="65">
        <f>+'Summary-gap1.9'!$R$17*1</f>
        <v>3.0459479190789809</v>
      </c>
      <c r="BB14" s="65">
        <f>+'Summary-total'!$R$18*1</f>
        <v>22.052505937262239</v>
      </c>
      <c r="BC14" s="65">
        <f>+'Summary-hc1.9'!$R$18*1</f>
        <v>5.9507963483712052</v>
      </c>
      <c r="BD14" s="65">
        <f>+'Summary-gap1.9'!$R$18*1</f>
        <v>0.86017838518211942</v>
      </c>
    </row>
    <row r="15" spans="1:56" ht="11.25" customHeight="1" x14ac:dyDescent="0.35">
      <c r="A15" s="56"/>
      <c r="B15" s="56" t="s">
        <v>366</v>
      </c>
      <c r="C15" s="65">
        <f>+'Summary-total'!$P$7</f>
        <v>17480.1497065933</v>
      </c>
      <c r="D15" s="64">
        <f t="shared" si="16"/>
        <v>20.683470777484185</v>
      </c>
      <c r="E15" s="66">
        <f>+'Summary-hc1.9'!$P$7/'Summary-hc1.9'!$AX$7*100</f>
        <v>21.798313212768388</v>
      </c>
      <c r="F15" s="66">
        <f>+'Summary-gap1.9'!$P$7/'Summary-gap1.9'!$AX$7*100</f>
        <v>21.087531699812452</v>
      </c>
      <c r="G15" s="66"/>
      <c r="H15" s="65">
        <f>+'Summary-total'!$P$19</f>
        <v>0</v>
      </c>
      <c r="I15" s="64">
        <f t="shared" si="17"/>
        <v>0</v>
      </c>
      <c r="J15" s="66">
        <f>+'Summary-hc1.9'!$P$19/'Summary-hc1.9'!$AX$19*100</f>
        <v>0</v>
      </c>
      <c r="K15" s="66">
        <f>+'Summary-gap1.9'!$P$19/'Summary-gap1.9'!$AX$19*100</f>
        <v>0</v>
      </c>
      <c r="L15" s="66"/>
      <c r="M15" s="63">
        <f t="shared" si="4"/>
        <v>116.05955573499028</v>
      </c>
      <c r="N15" s="66">
        <f t="shared" si="5"/>
        <v>0.17478840942703344</v>
      </c>
      <c r="O15" s="66">
        <f t="shared" si="6"/>
        <v>1.0684812619337181</v>
      </c>
      <c r="P15" s="66">
        <f t="shared" si="7"/>
        <v>6.3948140129479096</v>
      </c>
      <c r="Q15" s="66"/>
      <c r="R15" s="63">
        <f t="shared" si="8"/>
        <v>0</v>
      </c>
      <c r="S15" s="64">
        <f t="shared" si="9"/>
        <v>0</v>
      </c>
      <c r="T15" s="64">
        <f t="shared" si="10"/>
        <v>0</v>
      </c>
      <c r="U15" s="64">
        <f t="shared" si="11"/>
        <v>0</v>
      </c>
      <c r="V15" s="64"/>
      <c r="W15" s="63">
        <f t="shared" si="12"/>
        <v>328.66440045094043</v>
      </c>
      <c r="X15" s="64">
        <f t="shared" si="13"/>
        <v>1.192430244319401</v>
      </c>
      <c r="Y15" s="64">
        <f t="shared" si="14"/>
        <v>2.1502121641924665</v>
      </c>
      <c r="Z15" s="64">
        <f t="shared" si="15"/>
        <v>5.0067989874350012</v>
      </c>
      <c r="AH15" s="65">
        <f>+'Summary-total'!$P$27*1</f>
        <v>0</v>
      </c>
      <c r="AI15" s="65">
        <f>+'Summary-hc1.9'!$P$27*1</f>
        <v>0</v>
      </c>
      <c r="AJ15" s="65">
        <f>+'Summary-gap1.9'!$P$27*1</f>
        <v>0</v>
      </c>
      <c r="AK15" s="65">
        <f>+'Summary-total'!$P$30*1</f>
        <v>0</v>
      </c>
      <c r="AL15" s="65">
        <f>+'Summary-hc1.9'!$P$30*1</f>
        <v>0</v>
      </c>
      <c r="AM15" s="65">
        <f>+'Summary-gap1.9'!$P$30*1</f>
        <v>0</v>
      </c>
      <c r="AN15" s="79"/>
      <c r="AO15" s="65">
        <f>+'Summary-total'!$P$8*1</f>
        <v>174.86988788066822</v>
      </c>
      <c r="AP15" s="65">
        <f>+'Summary-hc1.9'!$P$8*1</f>
        <v>19.603078929908914</v>
      </c>
      <c r="AQ15" s="65">
        <f>+'Summary-gap1.9'!$P$8*1</f>
        <v>1.5508964435015844</v>
      </c>
      <c r="AR15" s="65">
        <f>+'Summary-total'!$P$9*1</f>
        <v>20.613144008794698</v>
      </c>
      <c r="AS15" s="65">
        <f>+'Summary-hc1.9'!$P$9*1</f>
        <v>0.3872381847318761</v>
      </c>
      <c r="AT15" s="65">
        <f>+'Summary-gap1.9'!$P$9*1</f>
        <v>2.3234291083912566E-3</v>
      </c>
      <c r="AU15" s="65">
        <f>+'Summary-total'!$P$10*1</f>
        <v>133.18136856147751</v>
      </c>
      <c r="AV15" s="65">
        <f>+'Summary-hc1.9'!$P$10*1</f>
        <v>5.7011505329318917</v>
      </c>
      <c r="AW15" s="65">
        <f>+'Summary-gap1.9'!$P$10*1</f>
        <v>0.12542531172450164</v>
      </c>
      <c r="AY15" s="65">
        <f>+'Summary-total'!$P$17*1</f>
        <v>9.6995406874060741</v>
      </c>
      <c r="AZ15" s="65">
        <f>+'Summary-hc1.9'!$P$17*1</f>
        <v>0.80506187705470422</v>
      </c>
      <c r="BA15" s="65">
        <f>+'Summary-gap1.9'!$P$17*1</f>
        <v>1.2880990032875269E-2</v>
      </c>
      <c r="BB15" s="65">
        <f>+'Summary-total'!$P$18*1</f>
        <v>106.36001504758421</v>
      </c>
      <c r="BC15" s="65">
        <f>+'Summary-hc1.9'!$P$18*1</f>
        <v>38.714188833428516</v>
      </c>
      <c r="BD15" s="65">
        <f>+'Summary-gap1.9'!$P$18*1</f>
        <v>5.5219128976515179</v>
      </c>
    </row>
    <row r="16" spans="1:56" ht="11.25" customHeight="1" x14ac:dyDescent="0.35">
      <c r="A16" s="56"/>
      <c r="B16" s="56" t="s">
        <v>387</v>
      </c>
      <c r="C16" s="65">
        <f>+'Summary-total'!$T$7</f>
        <v>1424.597129972861</v>
      </c>
      <c r="D16" s="64">
        <f t="shared" si="16"/>
        <v>1.6856613703009327</v>
      </c>
      <c r="E16" s="66">
        <f>+'Summary-hc1.9'!$T$7/'Summary-hc1.9'!$AX$7*100</f>
        <v>1.8299931306243786</v>
      </c>
      <c r="F16" s="66">
        <f>+'Summary-gap1.9'!$T$7/'Summary-gap1.9'!$AX$7*100</f>
        <v>1.8791936508325686</v>
      </c>
      <c r="G16" s="66"/>
      <c r="H16" s="65">
        <f>+'Summary-total'!$T$19</f>
        <v>128.62831235761701</v>
      </c>
      <c r="I16" s="64">
        <f t="shared" si="17"/>
        <v>0.11248560824844792</v>
      </c>
      <c r="J16" s="66">
        <f>+'Summary-hc1.9'!$T$19/'Summary-hc1.9'!$AX$19*100</f>
        <v>0.11790663631366777</v>
      </c>
      <c r="K16" s="66">
        <f>+'Summary-gap1.9'!$T$19/'Summary-gap1.9'!$AX$19*100</f>
        <v>0.117854931366213</v>
      </c>
      <c r="L16" s="66"/>
      <c r="M16" s="63">
        <f t="shared" si="4"/>
        <v>466.97885420672418</v>
      </c>
      <c r="N16" s="66">
        <f t="shared" si="5"/>
        <v>0.70328109259032656</v>
      </c>
      <c r="O16" s="66">
        <f t="shared" si="6"/>
        <v>1.2532762147416256</v>
      </c>
      <c r="P16" s="66">
        <f t="shared" si="7"/>
        <v>3.9531260489927478</v>
      </c>
      <c r="Q16" s="66"/>
      <c r="R16" s="63">
        <f t="shared" si="8"/>
        <v>35.243326293225138</v>
      </c>
      <c r="S16" s="64">
        <f t="shared" si="9"/>
        <v>8.7648101940351289E-2</v>
      </c>
      <c r="T16" s="64">
        <f t="shared" si="10"/>
        <v>0.1387284639753924</v>
      </c>
      <c r="U16" s="64">
        <f t="shared" si="11"/>
        <v>3.092227315118351E-2</v>
      </c>
      <c r="V16" s="64"/>
      <c r="W16" s="63">
        <f t="shared" si="12"/>
        <v>93.759994233266553</v>
      </c>
      <c r="X16" s="64">
        <f t="shared" si="13"/>
        <v>0.34017147180395141</v>
      </c>
      <c r="Y16" s="64">
        <f t="shared" si="14"/>
        <v>0.48434923895247695</v>
      </c>
      <c r="Z16" s="64">
        <f t="shared" si="15"/>
        <v>1.1818394217463244</v>
      </c>
      <c r="AH16" s="65">
        <f>+'Summary-total'!$T$27*1</f>
        <v>35.243326293225138</v>
      </c>
      <c r="AI16" s="65">
        <f>+'Summary-hc1.9'!$T$27*1</f>
        <v>0.45020463888034651</v>
      </c>
      <c r="AJ16" s="65">
        <f>+'Summary-gap1.9'!$T$27*1</f>
        <v>1.1809756704176644E-3</v>
      </c>
      <c r="AK16" s="65">
        <f>+'Summary-total'!$T$30*1</f>
        <v>0</v>
      </c>
      <c r="AL16" s="65">
        <f>+'Summary-hc1.9'!$T$30*1</f>
        <v>0</v>
      </c>
      <c r="AM16" s="65">
        <f>+'Summary-gap1.9'!$T$30*1</f>
        <v>0</v>
      </c>
      <c r="AN16" s="79"/>
      <c r="AO16" s="65">
        <f>+'Summary-total'!$T$8*1</f>
        <v>65.60307235958588</v>
      </c>
      <c r="AP16" s="65">
        <f>+'Summary-hc1.9'!$T$8*1</f>
        <v>4.9073180707155171</v>
      </c>
      <c r="AQ16" s="65">
        <f>+'Summary-gap1.9'!$T$8*1</f>
        <v>0.38491850016843776</v>
      </c>
      <c r="AR16" s="65">
        <f>+'Summary-total'!$T$9*1</f>
        <v>6.7134087194618619</v>
      </c>
      <c r="AS16" s="65">
        <f>+'Summary-hc1.9'!$T$9*1</f>
        <v>0.2417473491389466</v>
      </c>
      <c r="AT16" s="65">
        <f>+'Summary-gap1.9'!$T$9*1</f>
        <v>4.6502897690239402E-3</v>
      </c>
      <c r="AU16" s="65">
        <f>+'Summary-total'!$T$10*1</f>
        <v>21.443513154218806</v>
      </c>
      <c r="AV16" s="65">
        <f>+'Summary-hc1.9'!$T$10*1</f>
        <v>0.6381043347857005</v>
      </c>
      <c r="AW16" s="65">
        <f>+'Summary-gap1.9'!$T$10*1</f>
        <v>6.6702160521643124E-3</v>
      </c>
      <c r="AY16" s="65">
        <f>+'Summary-total'!$T$17*1</f>
        <v>407.97650919484556</v>
      </c>
      <c r="AZ16" s="65">
        <f>+'Summary-hc1.9'!$T$17*1</f>
        <v>25.084053178136049</v>
      </c>
      <c r="BA16" s="65">
        <f>+'Summary-gap1.9'!$T$17*1</f>
        <v>0.43235586998259368</v>
      </c>
      <c r="BB16" s="65">
        <f>+'Summary-total'!$T$18*1</f>
        <v>59.002345011878603</v>
      </c>
      <c r="BC16" s="65">
        <f>+'Summary-hc1.9'!$T$18*1</f>
        <v>21.270093314076508</v>
      </c>
      <c r="BD16" s="65">
        <f>+'Summary-gap1.9'!$T$18*1</f>
        <v>2.9891256381441451</v>
      </c>
    </row>
    <row r="17" spans="1:56" ht="11.25" customHeight="1" x14ac:dyDescent="0.35">
      <c r="A17" s="56"/>
      <c r="B17" s="56" t="s">
        <v>455</v>
      </c>
      <c r="C17" s="65">
        <f>+'Summary-total'!$X$7</f>
        <v>4306.0668273794163</v>
      </c>
      <c r="D17" s="64">
        <f t="shared" si="16"/>
        <v>5.0951741767064034</v>
      </c>
      <c r="E17" s="66">
        <f>+'Summary-hc1.9'!$X$7/'Summary-hc1.9'!$AX$7*100</f>
        <v>5.3109342148116454</v>
      </c>
      <c r="F17" s="66">
        <f>+'Summary-gap1.9'!$X$7/'Summary-gap1.9'!$AX$7*100</f>
        <v>5.8269865005775339</v>
      </c>
      <c r="G17" s="66"/>
      <c r="H17" s="65">
        <f>+'Summary-total'!$X$19</f>
        <v>8350.816330780699</v>
      </c>
      <c r="I17" s="64">
        <f t="shared" si="17"/>
        <v>7.3027985606103112</v>
      </c>
      <c r="J17" s="66">
        <f>+'Summary-hc1.9'!$X$19/'Summary-hc1.9'!$AX$19*100</f>
        <v>8.0300835645108695</v>
      </c>
      <c r="K17" s="66">
        <f>+'Summary-gap1.9'!$X$19/'Summary-gap1.9'!$AX$19*100</f>
        <v>8.3705420877989116</v>
      </c>
      <c r="L17" s="66"/>
      <c r="M17" s="63">
        <f t="shared" si="4"/>
        <v>6856.6151138461437</v>
      </c>
      <c r="N17" s="66">
        <f t="shared" si="5"/>
        <v>10.326222965552915</v>
      </c>
      <c r="O17" s="66">
        <f t="shared" si="6"/>
        <v>15.593575037529394</v>
      </c>
      <c r="P17" s="66">
        <f t="shared" si="7"/>
        <v>34.308274282954017</v>
      </c>
      <c r="Q17" s="66"/>
      <c r="R17" s="63">
        <f t="shared" si="8"/>
        <v>781.47026708812314</v>
      </c>
      <c r="S17" s="64">
        <f t="shared" si="9"/>
        <v>1.9434710862198077</v>
      </c>
      <c r="T17" s="64">
        <f t="shared" si="10"/>
        <v>4.6382102026731653</v>
      </c>
      <c r="U17" s="64">
        <f t="shared" si="11"/>
        <v>10.822161533372773</v>
      </c>
      <c r="V17" s="64"/>
      <c r="W17" s="63">
        <f t="shared" si="12"/>
        <v>7267.3804610813195</v>
      </c>
      <c r="X17" s="64">
        <f t="shared" si="13"/>
        <v>26.366847905886253</v>
      </c>
      <c r="Y17" s="64">
        <f t="shared" si="14"/>
        <v>30.688554961979097</v>
      </c>
      <c r="Z17" s="64">
        <f t="shared" si="15"/>
        <v>35.901156169245461</v>
      </c>
      <c r="AH17" s="65">
        <f>+'Summary-total'!$X$27*1</f>
        <v>781.47026708812314</v>
      </c>
      <c r="AI17" s="65">
        <f>+'Summary-hc1.9'!$X$27*1</f>
        <v>15.052020973258994</v>
      </c>
      <c r="AJ17" s="65">
        <f>+'Summary-gap1.9'!$X$27*1</f>
        <v>0.41331726842190464</v>
      </c>
      <c r="AK17" s="65">
        <f>+'Summary-total'!$X$30*1</f>
        <v>0</v>
      </c>
      <c r="AL17" s="65">
        <f>+'Summary-hc1.9'!$X$30*1</f>
        <v>0</v>
      </c>
      <c r="AM17" s="65">
        <f>+'Summary-gap1.9'!$X$30*1</f>
        <v>0</v>
      </c>
      <c r="AN17" s="79"/>
      <c r="AO17" s="65">
        <f>+'Summary-total'!$X$8*1</f>
        <v>739.00743854308928</v>
      </c>
      <c r="AP17" s="65">
        <f>+'Summary-hc1.9'!$X$8*1</f>
        <v>38.421554909229613</v>
      </c>
      <c r="AQ17" s="65">
        <f>+'Summary-gap1.9'!$X$8*1</f>
        <v>2.5405908216782245</v>
      </c>
      <c r="AR17" s="65">
        <f>+'Summary-total'!$X$9*1</f>
        <v>3077.7291464193495</v>
      </c>
      <c r="AS17" s="65">
        <f>+'Summary-hc1.9'!$X$9*1</f>
        <v>165.39320213898287</v>
      </c>
      <c r="AT17" s="65">
        <f>+'Summary-gap1.9'!$X$9*1</f>
        <v>5.8544235266619511</v>
      </c>
      <c r="AU17" s="65">
        <f>+'Summary-total'!$X$10*1</f>
        <v>3450.6438761188806</v>
      </c>
      <c r="AV17" s="65">
        <f>+'Summary-hc1.9'!$X$10*1</f>
        <v>162.86255511951327</v>
      </c>
      <c r="AW17" s="65">
        <f>+'Summary-gap1.9'!$X$10*1</f>
        <v>3.6416787697148805</v>
      </c>
      <c r="AY17" s="65">
        <f>+'Summary-total'!$X$17*1</f>
        <v>6431.2243856507148</v>
      </c>
      <c r="AZ17" s="65">
        <f>+'Summary-hc1.9'!$X$17*1</f>
        <v>417.08958309144464</v>
      </c>
      <c r="BA17" s="65">
        <f>+'Summary-gap1.9'!$X$17*1</f>
        <v>6.1565408660933958</v>
      </c>
      <c r="BB17" s="65">
        <f>+'Summary-total'!$X$18*1</f>
        <v>425.39072819542884</v>
      </c>
      <c r="BC17" s="65">
        <f>+'Summary-hc1.9'!$X$18*1</f>
        <v>159.66026113660047</v>
      </c>
      <c r="BD17" s="65">
        <f>+'Summary-gap1.9'!$X$18*1</f>
        <v>23.537712385653258</v>
      </c>
    </row>
    <row r="18" spans="1:56" ht="11.25" customHeight="1" x14ac:dyDescent="0.35">
      <c r="A18" s="56"/>
      <c r="B18" s="56" t="s">
        <v>456</v>
      </c>
      <c r="C18" s="65">
        <f>+'Summary-total'!$Z$7</f>
        <v>7877.8898579019269</v>
      </c>
      <c r="D18" s="64">
        <f t="shared" si="16"/>
        <v>9.3215508676503944</v>
      </c>
      <c r="E18" s="66">
        <f>+'Summary-hc1.9'!$Z$7/'Summary-hc1.9'!$AX$7*100</f>
        <v>7.9409283292975585</v>
      </c>
      <c r="F18" s="66">
        <f>+'Summary-gap1.9'!$Z$7/'Summary-gap1.9'!$AX$7*100</f>
        <v>6.6315244485068634</v>
      </c>
      <c r="G18" s="66"/>
      <c r="H18" s="65">
        <f>+'Summary-total'!$Z$19</f>
        <v>191.00999727334192</v>
      </c>
      <c r="I18" s="64">
        <f t="shared" si="17"/>
        <v>0.16703846401319836</v>
      </c>
      <c r="J18" s="66">
        <f>+'Summary-hc1.9'!$Z$19/'Summary-hc1.9'!$AX$19*100</f>
        <v>2.8080055752048361E-2</v>
      </c>
      <c r="K18" s="66">
        <f>+'Summary-gap1.9'!$Z$19/'Summary-gap1.9'!$AX$19*100</f>
        <v>2.0672425756429495E-3</v>
      </c>
      <c r="L18" s="66"/>
      <c r="M18" s="63">
        <f t="shared" si="4"/>
        <v>220.04593178145694</v>
      </c>
      <c r="N18" s="66">
        <f t="shared" si="5"/>
        <v>0.33139432745023667</v>
      </c>
      <c r="O18" s="66">
        <f t="shared" si="6"/>
        <v>0.38670956032843296</v>
      </c>
      <c r="P18" s="66">
        <f t="shared" si="7"/>
        <v>0.24788167647938039</v>
      </c>
      <c r="Q18" s="66"/>
      <c r="R18" s="63">
        <f t="shared" si="8"/>
        <v>0</v>
      </c>
      <c r="S18" s="64">
        <f t="shared" si="9"/>
        <v>0</v>
      </c>
      <c r="T18" s="64">
        <f t="shared" si="10"/>
        <v>0</v>
      </c>
      <c r="U18" s="64">
        <f t="shared" si="11"/>
        <v>0</v>
      </c>
      <c r="V18" s="64"/>
      <c r="W18" s="63">
        <f t="shared" si="12"/>
        <v>2750.6142856066617</v>
      </c>
      <c r="X18" s="64">
        <f t="shared" si="13"/>
        <v>9.9795282364448781</v>
      </c>
      <c r="Y18" s="64">
        <f t="shared" si="14"/>
        <v>11.240397878049418</v>
      </c>
      <c r="Z18" s="64">
        <f t="shared" si="15"/>
        <v>12.596484171199988</v>
      </c>
      <c r="AH18" s="65">
        <f>+'Summary-total'!$Z$27*1</f>
        <v>0</v>
      </c>
      <c r="AI18" s="65">
        <f>+'Summary-hc1.9'!$Z$27*1</f>
        <v>0</v>
      </c>
      <c r="AJ18" s="65">
        <f>+'Summary-gap1.9'!$Z$27*1</f>
        <v>0</v>
      </c>
      <c r="AK18" s="65">
        <f>+'Summary-total'!$Z$30*1</f>
        <v>0</v>
      </c>
      <c r="AL18" s="65">
        <f>+'Summary-hc1.9'!$Z$30*1</f>
        <v>0</v>
      </c>
      <c r="AM18" s="65">
        <f>+'Summary-gap1.9'!$Z$30*1</f>
        <v>0</v>
      </c>
      <c r="AN18" s="79"/>
      <c r="AO18" s="65">
        <f>+'Summary-total'!$Z$8*1</f>
        <v>468.65778074850158</v>
      </c>
      <c r="AP18" s="65">
        <f>+'Summary-hc1.9'!$Z$8*1</f>
        <v>27.925042259909297</v>
      </c>
      <c r="AQ18" s="65">
        <f>+'Summary-gap1.9'!$Z$8*1</f>
        <v>1.87637566297402</v>
      </c>
      <c r="AR18" s="65">
        <f>+'Summary-total'!$Z$9*1</f>
        <v>206.44648092720888</v>
      </c>
      <c r="AS18" s="65">
        <f>+'Summary-hc1.9'!$Z$9*1</f>
        <v>13.871767641781815</v>
      </c>
      <c r="AT18" s="65">
        <f>+'Summary-gap1.9'!$Z$9*1</f>
        <v>0.46045537066629549</v>
      </c>
      <c r="AU18" s="65">
        <f>+'Summary-total'!$Z$10*1</f>
        <v>2075.5100239309513</v>
      </c>
      <c r="AV18" s="65">
        <f>+'Summary-hc1.9'!$Z$10*1</f>
        <v>92.507294241541814</v>
      </c>
      <c r="AW18" s="65">
        <f>+'Summary-gap1.9'!$Z$10*1</f>
        <v>1.8864316830366703</v>
      </c>
      <c r="AY18" s="65">
        <f>+'Summary-total'!$Z$17*1</f>
        <v>220.04593178145694</v>
      </c>
      <c r="AZ18" s="65">
        <f>+'Summary-hc1.9'!$Z$17*1</f>
        <v>14.302985565794701</v>
      </c>
      <c r="BA18" s="65">
        <f>+'Summary-gap1.9'!$Z$17*1</f>
        <v>0.21454478348692052</v>
      </c>
      <c r="BB18" s="65">
        <f>+'Summary-total'!$Z$18*1</f>
        <v>0</v>
      </c>
      <c r="BC18" s="65">
        <f>+'Summary-hc1.9'!$Z$18*1</f>
        <v>0</v>
      </c>
      <c r="BD18" s="65">
        <f>+'Summary-gap1.9'!$Z$18*1</f>
        <v>0</v>
      </c>
    </row>
    <row r="19" spans="1:56" ht="11.25" customHeight="1" x14ac:dyDescent="0.35">
      <c r="A19" s="56" t="s">
        <v>447</v>
      </c>
      <c r="B19" s="56"/>
      <c r="C19" s="65"/>
      <c r="D19" s="64"/>
      <c r="E19" s="66"/>
      <c r="F19" s="66"/>
      <c r="G19" s="66"/>
      <c r="H19" s="65"/>
      <c r="I19" s="64"/>
      <c r="J19" s="66"/>
      <c r="K19" s="66"/>
      <c r="L19" s="66"/>
      <c r="M19" s="63"/>
      <c r="N19" s="66"/>
      <c r="O19" s="66"/>
      <c r="P19" s="66"/>
      <c r="Q19" s="66"/>
      <c r="R19" s="63">
        <f t="shared" si="8"/>
        <v>0</v>
      </c>
      <c r="S19" s="64"/>
      <c r="T19" s="64"/>
      <c r="U19" s="64"/>
      <c r="V19" s="64"/>
      <c r="W19" s="63"/>
      <c r="X19" s="64"/>
      <c r="Y19" s="64"/>
      <c r="Z19" s="64"/>
      <c r="AH19" s="65"/>
      <c r="AI19" s="65"/>
      <c r="AJ19" s="65"/>
      <c r="AK19" s="65"/>
      <c r="AL19" s="65"/>
      <c r="AM19" s="65"/>
      <c r="AN19" s="79"/>
      <c r="AO19" s="65"/>
      <c r="AP19" s="65"/>
      <c r="AQ19" s="65"/>
      <c r="AR19" s="65"/>
      <c r="AS19" s="65"/>
      <c r="AT19" s="65"/>
      <c r="AU19" s="65"/>
      <c r="AV19" s="65"/>
      <c r="AW19" s="65"/>
      <c r="AY19" s="65"/>
      <c r="AZ19" s="65"/>
      <c r="BA19" s="65"/>
      <c r="BB19" s="65"/>
      <c r="BC19" s="65"/>
      <c r="BD19" s="65"/>
    </row>
    <row r="20" spans="1:56" ht="11.25" customHeight="1" x14ac:dyDescent="0.35">
      <c r="A20" s="56"/>
      <c r="B20" s="56" t="s">
        <v>390</v>
      </c>
      <c r="C20" s="65">
        <f>+SUM(C21:C26)</f>
        <v>6370.9632955265797</v>
      </c>
      <c r="D20" s="64">
        <f t="shared" ref="D20:D28" si="18">+C20/C$33*100</f>
        <v>7.5384728025381236</v>
      </c>
      <c r="E20" s="66">
        <f t="shared" ref="E20:F20" si="19">+SUM(E21:E26)</f>
        <v>7.4724128316265492</v>
      </c>
      <c r="F20" s="66">
        <f t="shared" si="19"/>
        <v>6.9772566808173551</v>
      </c>
      <c r="G20" s="66"/>
      <c r="H20" s="65">
        <f>+SUM(H21:H26)</f>
        <v>9581.3322729657484</v>
      </c>
      <c r="I20" s="64">
        <f t="shared" ref="I20:I28" si="20">+H20/H$33*100</f>
        <v>8.3788861783291058</v>
      </c>
      <c r="J20" s="66">
        <f t="shared" ref="J20" si="21">+SUM(J21:J26)</f>
        <v>8.7934044425796483</v>
      </c>
      <c r="K20" s="66">
        <f t="shared" ref="K20" si="22">+SUM(K21:K26)</f>
        <v>9.0634548513373154</v>
      </c>
      <c r="L20" s="66"/>
      <c r="M20" s="63">
        <f t="shared" si="4"/>
        <v>3037.5578188522381</v>
      </c>
      <c r="N20" s="66">
        <f t="shared" si="5"/>
        <v>4.5746332246192116</v>
      </c>
      <c r="O20" s="66">
        <f t="shared" si="6"/>
        <v>5.0240676737461198</v>
      </c>
      <c r="P20" s="66">
        <f t="shared" si="7"/>
        <v>3.2975806042726061</v>
      </c>
      <c r="Q20" s="66"/>
      <c r="R20" s="63">
        <f t="shared" si="8"/>
        <v>2180.5459777842179</v>
      </c>
      <c r="S20" s="64">
        <f t="shared" si="9"/>
        <v>5.4228909767575901</v>
      </c>
      <c r="T20" s="64">
        <f t="shared" si="10"/>
        <v>6.6718677419913668</v>
      </c>
      <c r="U20" s="64">
        <f t="shared" si="11"/>
        <v>13.281076526684766</v>
      </c>
      <c r="V20" s="64"/>
      <c r="W20" s="63">
        <f t="shared" si="12"/>
        <v>1804.943002083523</v>
      </c>
      <c r="X20" s="64">
        <f t="shared" si="13"/>
        <v>6.5485298134025216</v>
      </c>
      <c r="Y20" s="64">
        <f t="shared" si="14"/>
        <v>6.9539063481933256</v>
      </c>
      <c r="Z20" s="64">
        <f t="shared" si="15"/>
        <v>7.5254988312019</v>
      </c>
      <c r="AH20" s="65">
        <f>+SUM(AH21:AH26)</f>
        <v>2091.0020032602542</v>
      </c>
      <c r="AI20" s="65">
        <f t="shared" ref="AI20:AJ20" si="23">+SUM(AI21:AI26)</f>
        <v>18.869429923523889</v>
      </c>
      <c r="AJ20" s="65">
        <f t="shared" si="23"/>
        <v>0.4719844260182261</v>
      </c>
      <c r="AK20" s="65">
        <f>+SUM(AK21:AK26)</f>
        <v>89.543974523963513</v>
      </c>
      <c r="AL20" s="65">
        <f t="shared" ref="AL20:AM20" si="24">+SUM(AL21:AL26)</f>
        <v>2.782260878541452</v>
      </c>
      <c r="AM20" s="65">
        <f t="shared" si="24"/>
        <v>3.524310470971901E-2</v>
      </c>
      <c r="AN20" s="79"/>
      <c r="AO20" s="65">
        <f>+SUM(AO21:AO26)</f>
        <v>177.62939350788534</v>
      </c>
      <c r="AP20" s="65">
        <f t="shared" ref="AP20:AQ20" si="25">+SUM(AP21:AP26)</f>
        <v>13.636396528618823</v>
      </c>
      <c r="AQ20" s="65">
        <f t="shared" si="25"/>
        <v>0.98281462785565021</v>
      </c>
      <c r="AR20" s="65">
        <f>+SUM(AR21:AR26)</f>
        <v>1311.336970751551</v>
      </c>
      <c r="AS20" s="65">
        <f t="shared" ref="AS20:AT20" si="26">+SUM(AS21:AS26)</f>
        <v>56.03254950790393</v>
      </c>
      <c r="AT20" s="65">
        <f t="shared" si="26"/>
        <v>1.2620869683166058</v>
      </c>
      <c r="AU20" s="65">
        <f>+SUM(AU21:AU26)</f>
        <v>315.97663782408642</v>
      </c>
      <c r="AV20" s="65">
        <f t="shared" ref="AV20:AW20" si="27">+SUM(AV21:AV26)</f>
        <v>13.418696636150514</v>
      </c>
      <c r="AW20" s="65">
        <f t="shared" si="27"/>
        <v>0.27819597663115131</v>
      </c>
      <c r="AY20" s="65">
        <f>+SUM(AY21:AY26)</f>
        <v>3034.8046203609551</v>
      </c>
      <c r="AZ20" s="65">
        <f t="shared" ref="AZ20:BA20" si="28">+SUM(AZ21:AZ26)</f>
        <v>185.0071207788591</v>
      </c>
      <c r="BA20" s="65">
        <f t="shared" si="28"/>
        <v>2.7658526655634637</v>
      </c>
      <c r="BB20" s="65">
        <f>+SUM(BB21:BB26)</f>
        <v>2.7531984912829999</v>
      </c>
      <c r="BC20" s="65">
        <f t="shared" ref="BC20:BD20" si="29">+SUM(BC21:BC26)</f>
        <v>0.81493998978709603</v>
      </c>
      <c r="BD20" s="65">
        <f t="shared" si="29"/>
        <v>8.8245817319700465E-2</v>
      </c>
    </row>
    <row r="21" spans="1:56" ht="11.25" customHeight="1" x14ac:dyDescent="0.35">
      <c r="A21" s="56"/>
      <c r="B21" s="56" t="s">
        <v>439</v>
      </c>
      <c r="C21" s="65">
        <f>+'Summary-total'!$AF$7</f>
        <v>2470.4069722381873</v>
      </c>
      <c r="D21" s="64">
        <f t="shared" si="18"/>
        <v>2.923120870040874</v>
      </c>
      <c r="E21" s="66">
        <f>+'Summary-hc1.9'!$AF$7/'Summary-hc1.9'!$AX$7*100</f>
        <v>2.7366740364233753</v>
      </c>
      <c r="F21" s="66">
        <f>+'Summary-gap1.9'!$AF$7/'Summary-gap1.9'!$AX$7*100</f>
        <v>2.6978015795594223</v>
      </c>
      <c r="G21" s="66"/>
      <c r="H21" s="65">
        <f>+'Summary-total'!$AF$19</f>
        <v>2100.3393785475619</v>
      </c>
      <c r="I21" s="64">
        <f t="shared" si="20"/>
        <v>1.8367492210209275</v>
      </c>
      <c r="J21" s="66">
        <f>+'Summary-hc1.9'!$AF$19/'Summary-hc1.9'!$AX$19*100</f>
        <v>1.953980295818051</v>
      </c>
      <c r="K21" s="66">
        <f>+'Summary-gap1.9'!$AF$19/'Summary-gap1.9'!$AX$19*100</f>
        <v>2.0254419674196411</v>
      </c>
      <c r="L21" s="66"/>
      <c r="M21" s="63">
        <f t="shared" si="4"/>
        <v>2259.6613263784857</v>
      </c>
      <c r="N21" s="66">
        <f t="shared" si="5"/>
        <v>3.4031028861021282</v>
      </c>
      <c r="O21" s="66">
        <f t="shared" si="6"/>
        <v>3.6864792107132964</v>
      </c>
      <c r="P21" s="66">
        <f t="shared" si="7"/>
        <v>2.3104331202873332</v>
      </c>
      <c r="Q21" s="66"/>
      <c r="R21" s="63">
        <f t="shared" si="8"/>
        <v>441.00692787488077</v>
      </c>
      <c r="S21" s="64">
        <f t="shared" si="9"/>
        <v>1.0967585706633227</v>
      </c>
      <c r="T21" s="64">
        <f t="shared" si="10"/>
        <v>1.3246635008240424</v>
      </c>
      <c r="U21" s="64">
        <f t="shared" si="11"/>
        <v>1.3361817686372424</v>
      </c>
      <c r="V21" s="64"/>
      <c r="W21" s="63">
        <f t="shared" si="12"/>
        <v>1500.3597243403428</v>
      </c>
      <c r="X21" s="64">
        <f t="shared" si="13"/>
        <v>5.443468505282179</v>
      </c>
      <c r="Y21" s="64">
        <f t="shared" si="14"/>
        <v>5.7015310009779547</v>
      </c>
      <c r="Z21" s="64">
        <f t="shared" si="15"/>
        <v>5.9907358194032012</v>
      </c>
      <c r="AH21" s="65">
        <f>+'Summary-total'!$AF$27*1</f>
        <v>380.08160784486779</v>
      </c>
      <c r="AI21" s="65">
        <f>+'Summary-hc1.9'!$AF$27*1</f>
        <v>2.107260172686626</v>
      </c>
      <c r="AJ21" s="65">
        <f>+'Summary-gap1.9'!$AF$27*1</f>
        <v>2.140271046496723E-2</v>
      </c>
      <c r="AK21" s="65">
        <f>+'Summary-total'!$AF$30*1</f>
        <v>60.925320030013005</v>
      </c>
      <c r="AL21" s="65">
        <f>+'Summary-hc1.9'!$AF$30*1</f>
        <v>2.1915667294280499</v>
      </c>
      <c r="AM21" s="65">
        <f>+'Summary-gap1.9'!$AF$30*1</f>
        <v>2.9628407211963061E-2</v>
      </c>
      <c r="AN21" s="79"/>
      <c r="AO21" s="65">
        <f>+'Summary-total'!$AF$8*1</f>
        <v>131.96565805664855</v>
      </c>
      <c r="AP21" s="65">
        <f>+'Summary-hc1.9'!$AF$8*1</f>
        <v>8.252888654174324</v>
      </c>
      <c r="AQ21" s="65">
        <f>+'Summary-gap1.9'!$AF$8*1</f>
        <v>0.6074910779530599</v>
      </c>
      <c r="AR21" s="65">
        <f>+'Summary-total'!$AF$9*1</f>
        <v>1141.6685939630133</v>
      </c>
      <c r="AS21" s="65">
        <f>+'Summary-hc1.9'!$AF$9*1</f>
        <v>49.994168073596342</v>
      </c>
      <c r="AT21" s="65">
        <f>+'Summary-gap1.9'!$AF$9*1</f>
        <v>1.184545593130752</v>
      </c>
      <c r="AU21" s="65">
        <f>+'Summary-total'!$AF$10*1</f>
        <v>226.72547232068095</v>
      </c>
      <c r="AV21" s="65">
        <f>+'Summary-hc1.9'!$AF$10*1</f>
        <v>9.8767785349091426</v>
      </c>
      <c r="AW21" s="65">
        <f>+'Summary-gap1.9'!$AF$10*1</f>
        <v>0.21649609787664642</v>
      </c>
      <c r="AY21" s="65">
        <f>+'Summary-total'!$AF$17*1</f>
        <v>2259.6613263784857</v>
      </c>
      <c r="AZ21" s="65">
        <f>+'Summary-hc1.9'!$AF$17*1</f>
        <v>136.34950968021801</v>
      </c>
      <c r="BA21" s="65">
        <f>+'Summary-gap1.9'!$AF$17*1</f>
        <v>1.9997096219182999</v>
      </c>
      <c r="BB21" s="65">
        <f>+'Summary-total'!$AF$18*1</f>
        <v>0</v>
      </c>
      <c r="BC21" s="65">
        <f>+'Summary-hc1.9'!$AF$18*1</f>
        <v>0</v>
      </c>
      <c r="BD21" s="65">
        <f>+'Summary-gap1.9'!$AF$18*1</f>
        <v>0</v>
      </c>
    </row>
    <row r="22" spans="1:56" ht="11.25" customHeight="1" x14ac:dyDescent="0.35">
      <c r="A22" s="56"/>
      <c r="B22" s="56" t="s">
        <v>440</v>
      </c>
      <c r="C22" s="65">
        <f>+'Summary-total'!$AL$7</f>
        <v>220.49744638430724</v>
      </c>
      <c r="D22" s="64">
        <f t="shared" si="18"/>
        <v>0.26090465844691724</v>
      </c>
      <c r="E22" s="66">
        <f>+'Summary-hc1.9'!$AL$7/'Summary-hc1.9'!$AX$7*100</f>
        <v>0.22450498231060242</v>
      </c>
      <c r="F22" s="66">
        <f>+'Summary-gap1.9'!$AL$7/'Summary-gap1.9'!$AX$7*100</f>
        <v>0.15410385048465733</v>
      </c>
      <c r="G22" s="66"/>
      <c r="H22" s="65">
        <f>+'Summary-total'!$AL$19</f>
        <v>4210.9305562782474</v>
      </c>
      <c r="I22" s="64">
        <f t="shared" si="20"/>
        <v>3.6824636523102487</v>
      </c>
      <c r="J22" s="66">
        <f>+'Summary-hc1.9'!$AL$19/'Summary-hc1.9'!$AX$19*100</f>
        <v>3.7774967338798251</v>
      </c>
      <c r="K22" s="66">
        <f>+'Summary-gap1.9'!$AL$19/'Summary-gap1.9'!$AX$19*100</f>
        <v>3.8750622278311706</v>
      </c>
      <c r="L22" s="66"/>
      <c r="M22" s="63">
        <f t="shared" si="4"/>
        <v>172.48520721726501</v>
      </c>
      <c r="N22" s="66">
        <f t="shared" si="5"/>
        <v>0.25976676223058048</v>
      </c>
      <c r="O22" s="66">
        <f t="shared" si="6"/>
        <v>0.30312616146156851</v>
      </c>
      <c r="P22" s="66">
        <f t="shared" si="7"/>
        <v>0.19430453445225646</v>
      </c>
      <c r="Q22" s="66"/>
      <c r="R22" s="63">
        <f t="shared" si="8"/>
        <v>805.5048671999466</v>
      </c>
      <c r="S22" s="64">
        <f t="shared" si="9"/>
        <v>2.0032437383006538</v>
      </c>
      <c r="T22" s="64">
        <f t="shared" si="10"/>
        <v>2.8852374109521293</v>
      </c>
      <c r="U22" s="64">
        <f t="shared" si="11"/>
        <v>7.9430226536039914</v>
      </c>
      <c r="V22" s="64"/>
      <c r="W22" s="63">
        <f t="shared" si="12"/>
        <v>103.30731809328168</v>
      </c>
      <c r="X22" s="64">
        <f t="shared" si="13"/>
        <v>0.37481020270201726</v>
      </c>
      <c r="Y22" s="64">
        <f t="shared" si="14"/>
        <v>0.26140397171011209</v>
      </c>
      <c r="Z22" s="64">
        <f t="shared" si="15"/>
        <v>7.776622727011813E-2</v>
      </c>
      <c r="AH22" s="65">
        <f>+'Summary-total'!$AL$27*1</f>
        <v>804.14758495004503</v>
      </c>
      <c r="AI22" s="65">
        <f>+'Summary-hc1.9'!$AL$27*1</f>
        <v>9.3632354129731894</v>
      </c>
      <c r="AJ22" s="65">
        <f>+'Summary-gap1.9'!$AL$27*1</f>
        <v>0.30335792125048355</v>
      </c>
      <c r="AK22" s="65">
        <f>+'Summary-total'!$AL$30*1</f>
        <v>1.3572822499015558</v>
      </c>
      <c r="AL22" s="65">
        <f>+'Summary-hc1.9'!$AL$30*1</f>
        <v>0</v>
      </c>
      <c r="AM22" s="65">
        <f>+'Summary-gap1.9'!$AL$30*1</f>
        <v>0</v>
      </c>
      <c r="AN22" s="79"/>
      <c r="AO22" s="65">
        <f>+'Summary-total'!$AL$8*1</f>
        <v>0</v>
      </c>
      <c r="AP22" s="65">
        <f>+'Summary-hc1.9'!$AL$8*1</f>
        <v>0</v>
      </c>
      <c r="AQ22" s="65">
        <f>+'Summary-gap1.9'!$AL$8*1</f>
        <v>0</v>
      </c>
      <c r="AR22" s="65">
        <f>+'Summary-total'!$AL$9*1</f>
        <v>100.60118054633189</v>
      </c>
      <c r="AS22" s="65">
        <f>+'Summary-hc1.9'!$AL$9*1</f>
        <v>3.0180354163899565</v>
      </c>
      <c r="AT22" s="65">
        <f>+'Summary-gap1.9'!$AL$9*1</f>
        <v>2.4144283331119652E-2</v>
      </c>
      <c r="AU22" s="65">
        <f>+'Summary-total'!$AL$10*1</f>
        <v>2.7061375469497939</v>
      </c>
      <c r="AV22" s="65">
        <f>+'Summary-hc1.9'!$AL$10*1</f>
        <v>0.10530831404585098</v>
      </c>
      <c r="AW22" s="65">
        <f>+'Summary-gap1.9'!$AL$10*1</f>
        <v>1.9286433508683039E-3</v>
      </c>
      <c r="AY22" s="65">
        <f>+'Summary-total'!$AL$17*1</f>
        <v>172.48520721726501</v>
      </c>
      <c r="AZ22" s="65">
        <f>+'Summary-hc1.9'!$AL$17*1</f>
        <v>11.211538469122226</v>
      </c>
      <c r="BA22" s="65">
        <f>+'Summary-gap1.9'!$AL$17*1</f>
        <v>0.1681730770368334</v>
      </c>
      <c r="BB22" s="65">
        <f>+'Summary-total'!$AL$18*1</f>
        <v>0</v>
      </c>
      <c r="BC22" s="65">
        <f>+'Summary-hc1.9'!$AL$18*1</f>
        <v>0</v>
      </c>
      <c r="BD22" s="65">
        <f>+'Summary-gap1.9'!$AL$18*1</f>
        <v>0</v>
      </c>
    </row>
    <row r="23" spans="1:56" ht="11.25" customHeight="1" x14ac:dyDescent="0.35">
      <c r="A23" s="56"/>
      <c r="B23" s="56" t="s">
        <v>441</v>
      </c>
      <c r="C23" s="65">
        <f>+'Summary-total'!$AH$7</f>
        <v>2410.1999935096801</v>
      </c>
      <c r="D23" s="64">
        <f t="shared" si="18"/>
        <v>2.8518806743884317</v>
      </c>
      <c r="E23" s="66">
        <f>+'Summary-hc1.9'!$AH$7/'Summary-hc1.9'!$AX$7*100</f>
        <v>3.2371718626323385</v>
      </c>
      <c r="F23" s="66">
        <f>+'Summary-gap1.9'!$AH$7/'Summary-gap1.9'!$AX$7*100</f>
        <v>3.0292395763022695</v>
      </c>
      <c r="G23" s="66"/>
      <c r="H23" s="65">
        <f>+'Summary-total'!$AH$19</f>
        <v>5.0383244049755289</v>
      </c>
      <c r="I23" s="64">
        <f t="shared" si="20"/>
        <v>4.4060205320194511E-3</v>
      </c>
      <c r="J23" s="66">
        <f>+'Summary-hc1.9'!$AH$19/'Summary-hc1.9'!$AX$19*100</f>
        <v>7.4067552593156197E-4</v>
      </c>
      <c r="K23" s="66">
        <f>+'Summary-gap1.9'!$AH$19/'Summary-gap1.9'!$AX$19*100</f>
        <v>5.4528238670992126E-5</v>
      </c>
      <c r="L23" s="66"/>
      <c r="M23" s="63">
        <f t="shared" si="4"/>
        <v>69.663376149192501</v>
      </c>
      <c r="N23" s="66">
        <f t="shared" si="5"/>
        <v>0.10491467622224838</v>
      </c>
      <c r="O23" s="66">
        <f t="shared" si="6"/>
        <v>0.12264499397226611</v>
      </c>
      <c r="P23" s="66">
        <f t="shared" si="7"/>
        <v>7.8658728074240444E-2</v>
      </c>
      <c r="Q23" s="66"/>
      <c r="R23" s="63">
        <f t="shared" si="8"/>
        <v>3.6006367937742056</v>
      </c>
      <c r="S23" s="64">
        <f t="shared" si="9"/>
        <v>8.9545742114463013E-3</v>
      </c>
      <c r="T23" s="64">
        <f t="shared" si="10"/>
        <v>1.6262242472198239E-2</v>
      </c>
      <c r="U23" s="64">
        <f t="shared" si="11"/>
        <v>3.0899898886804769E-3</v>
      </c>
      <c r="V23" s="64"/>
      <c r="W23" s="63">
        <f t="shared" si="12"/>
        <v>27.452914233719827</v>
      </c>
      <c r="X23" s="64">
        <f t="shared" si="13"/>
        <v>9.9602163124693319E-2</v>
      </c>
      <c r="Y23" s="64">
        <f t="shared" si="14"/>
        <v>0.35772186527777289</v>
      </c>
      <c r="Z23" s="64">
        <f t="shared" si="15"/>
        <v>0.94764148360667699</v>
      </c>
      <c r="AH23" s="65">
        <f>+'Summary-total'!$AH$27*1</f>
        <v>3.6006367937742056</v>
      </c>
      <c r="AI23" s="65">
        <f>+'Summary-hc1.9'!$AH$27*1</f>
        <v>5.2774584175308815E-2</v>
      </c>
      <c r="AJ23" s="65">
        <f>+'Summary-gap1.9'!$AH$27*1</f>
        <v>1.1801211581460214E-4</v>
      </c>
      <c r="AK23" s="65">
        <f>+'Summary-total'!$AH$30*1</f>
        <v>0</v>
      </c>
      <c r="AL23" s="65">
        <f>+'Summary-hc1.9'!$AH$30*1</f>
        <v>0</v>
      </c>
      <c r="AM23" s="65">
        <f>+'Summary-gap1.9'!$AH$30*1</f>
        <v>0</v>
      </c>
      <c r="AN23" s="79"/>
      <c r="AO23" s="65">
        <f>+'Summary-total'!$AH$8*1</f>
        <v>16.241854010817217</v>
      </c>
      <c r="AP23" s="65">
        <f>+'Summary-hc1.9'!$AH$8*1</f>
        <v>3.9378509375375139</v>
      </c>
      <c r="AQ23" s="65">
        <f>+'Summary-gap1.9'!$AH$8*1</f>
        <v>0.31502807500300112</v>
      </c>
      <c r="AR23" s="65">
        <f>+'Summary-total'!$AH$9*1</f>
        <v>0</v>
      </c>
      <c r="AS23" s="65">
        <f>+'Summary-hc1.9'!$AH$9*1</f>
        <v>0</v>
      </c>
      <c r="AT23" s="65">
        <f>+'Summary-gap1.9'!$AH$9*1</f>
        <v>0</v>
      </c>
      <c r="AU23" s="65">
        <f>+'Summary-total'!$AH$10*1</f>
        <v>11.21106022290261</v>
      </c>
      <c r="AV23" s="65">
        <f>+'Summary-hc1.9'!$AH$10*1</f>
        <v>0.33633180668707829</v>
      </c>
      <c r="AW23" s="65">
        <f>+'Summary-gap1.9'!$AH$10*1</f>
        <v>2.6906544534966263E-3</v>
      </c>
      <c r="AY23" s="65">
        <f>+'Summary-total'!$AH$17*1</f>
        <v>69.663376149192501</v>
      </c>
      <c r="AZ23" s="65">
        <f>+'Summary-hc1.9'!$AH$17*1</f>
        <v>4.5361939772382787</v>
      </c>
      <c r="BA23" s="65">
        <f>+'Summary-gap1.9'!$AH$17*1</f>
        <v>6.8080142202234378E-2</v>
      </c>
      <c r="BB23" s="65">
        <f>+'Summary-total'!$AH$18*1</f>
        <v>0</v>
      </c>
      <c r="BC23" s="65">
        <f>+'Summary-hc1.9'!$AH$18*1</f>
        <v>0</v>
      </c>
      <c r="BD23" s="65">
        <f>+'Summary-gap1.9'!$AH$18*1</f>
        <v>0</v>
      </c>
    </row>
    <row r="24" spans="1:56" ht="11.25" customHeight="1" x14ac:dyDescent="0.35">
      <c r="A24" s="56"/>
      <c r="B24" s="56" t="s">
        <v>442</v>
      </c>
      <c r="C24" s="65">
        <f>+'Summary-total'!$AN$7</f>
        <v>280.33611574289904</v>
      </c>
      <c r="D24" s="64">
        <f t="shared" si="18"/>
        <v>0.33170905027515979</v>
      </c>
      <c r="E24" s="66">
        <f>+'Summary-hc1.9'!$AN$7/'Summary-hc1.9'!$AX$7*100</f>
        <v>0.27590863421202871</v>
      </c>
      <c r="F24" s="66">
        <f>+'Summary-gap1.9'!$AN$7/'Summary-gap1.9'!$AX$7*100</f>
        <v>0.32550597810523435</v>
      </c>
      <c r="G24" s="66"/>
      <c r="H24" s="65">
        <f>+'Summary-total'!$AN$19</f>
        <v>1931.272486437023</v>
      </c>
      <c r="I24" s="64">
        <f t="shared" si="20"/>
        <v>1.6889000279066209</v>
      </c>
      <c r="J24" s="66">
        <f>+'Summary-hc1.9'!$AN$19/'Summary-hc1.9'!$AX$19*100</f>
        <v>1.8769972478515973</v>
      </c>
      <c r="K24" s="66">
        <f>+'Summary-gap1.9'!$AN$19/'Summary-gap1.9'!$AX$19*100</f>
        <v>1.9774984320161733</v>
      </c>
      <c r="L24" s="66"/>
      <c r="M24" s="63">
        <f t="shared" si="4"/>
        <v>432.37301531083023</v>
      </c>
      <c r="N24" s="66">
        <f t="shared" si="5"/>
        <v>0.65116388863244623</v>
      </c>
      <c r="O24" s="66">
        <f t="shared" si="6"/>
        <v>0.76025992349692517</v>
      </c>
      <c r="P24" s="66">
        <f t="shared" si="7"/>
        <v>0.4874082679661394</v>
      </c>
      <c r="Q24" s="66"/>
      <c r="R24" s="63">
        <f t="shared" si="8"/>
        <v>0</v>
      </c>
      <c r="S24" s="64">
        <f t="shared" si="9"/>
        <v>0</v>
      </c>
      <c r="T24" s="64">
        <f t="shared" si="10"/>
        <v>0</v>
      </c>
      <c r="U24" s="64">
        <f t="shared" si="11"/>
        <v>0</v>
      </c>
      <c r="V24" s="64"/>
      <c r="W24" s="63">
        <f t="shared" si="12"/>
        <v>27.198953486915411</v>
      </c>
      <c r="X24" s="64">
        <f t="shared" si="13"/>
        <v>9.8680765872833878E-2</v>
      </c>
      <c r="Y24" s="64">
        <f t="shared" si="14"/>
        <v>0.11223696968108277</v>
      </c>
      <c r="Z24" s="64">
        <f t="shared" si="15"/>
        <v>0.17840620694290135</v>
      </c>
      <c r="AH24" s="65">
        <f>+'Summary-total'!$AN$27*1</f>
        <v>0</v>
      </c>
      <c r="AI24" s="65">
        <f>+'Summary-hc1.9'!$AN$27*1</f>
        <v>0</v>
      </c>
      <c r="AJ24" s="65">
        <f>+'Summary-gap1.9'!$AN$27*1</f>
        <v>0</v>
      </c>
      <c r="AK24" s="65">
        <f>+'Summary-total'!$AN$30*1</f>
        <v>0</v>
      </c>
      <c r="AL24" s="65">
        <f>+'Summary-hc1.9'!$AN$30*1</f>
        <v>0</v>
      </c>
      <c r="AM24" s="65">
        <f>+'Summary-gap1.9'!$AN$30*1</f>
        <v>0</v>
      </c>
      <c r="AN24" s="79"/>
      <c r="AO24" s="65">
        <f>+'Summary-total'!$AN$8*1</f>
        <v>23.259210973734071</v>
      </c>
      <c r="AP24" s="65">
        <f>+'Summary-hc1.9'!$AN$8*1</f>
        <v>1.2986555714586832</v>
      </c>
      <c r="AQ24" s="65">
        <f>+'Summary-gap1.9'!$AN$8*1</f>
        <v>5.9560468072347716E-2</v>
      </c>
      <c r="AR24" s="65">
        <f>+'Summary-total'!$AN$9*1</f>
        <v>1.9268176519811515</v>
      </c>
      <c r="AS24" s="65">
        <f>+'Summary-hc1.9'!$AN$9*1</f>
        <v>4.2389988343585337E-2</v>
      </c>
      <c r="AT24" s="65">
        <f>+'Summary-gap1.9'!$AN$9*1</f>
        <v>2.5433993006151204E-4</v>
      </c>
      <c r="AU24" s="65">
        <f>+'Summary-total'!$AN$10*1</f>
        <v>2.012924861200188</v>
      </c>
      <c r="AV24" s="65">
        <f>+'Summary-hc1.9'!$AN$10*1</f>
        <v>0</v>
      </c>
      <c r="AW24" s="65">
        <f>+'Summary-gap1.9'!$AN$10*1</f>
        <v>0</v>
      </c>
      <c r="AY24" s="65">
        <f>+'Summary-total'!$AN$17*1</f>
        <v>432.37301531083023</v>
      </c>
      <c r="AZ24" s="65">
        <f>+'Summary-hc1.9'!$AN$17*1</f>
        <v>28.119260105163711</v>
      </c>
      <c r="BA24" s="65">
        <f>+'Summary-gap1.9'!$AN$17*1</f>
        <v>0.42185813330671446</v>
      </c>
      <c r="BB24" s="65">
        <f>+'Summary-total'!$AN$18*1</f>
        <v>0</v>
      </c>
      <c r="BC24" s="65">
        <f>+'Summary-hc1.9'!$AN$18*1</f>
        <v>0</v>
      </c>
      <c r="BD24" s="65">
        <f>+'Summary-gap1.9'!$AN$18*1</f>
        <v>0</v>
      </c>
    </row>
    <row r="25" spans="1:56" ht="11.25" customHeight="1" x14ac:dyDescent="0.35">
      <c r="A25" s="56"/>
      <c r="B25" s="56" t="s">
        <v>443</v>
      </c>
      <c r="C25" s="65">
        <f>+'Summary-total'!$AJ$7</f>
        <v>38.022963165279577</v>
      </c>
      <c r="D25" s="64">
        <f t="shared" si="18"/>
        <v>4.4990853093539555E-2</v>
      </c>
      <c r="E25" s="66">
        <f>+'Summary-hc1.9'!$AJ$7/'Summary-hc1.9'!$AX$7*100</f>
        <v>3.539002608981167E-2</v>
      </c>
      <c r="F25" s="66">
        <f>+'Summary-gap1.9'!$AJ$7/'Summary-gap1.9'!$AX$7*100</f>
        <v>1.857913751505294E-2</v>
      </c>
      <c r="G25" s="66"/>
      <c r="H25" s="65">
        <f>+'Summary-total'!$AJ$19</f>
        <v>641.12077885115093</v>
      </c>
      <c r="I25" s="64">
        <f t="shared" si="20"/>
        <v>0.56066086422162265</v>
      </c>
      <c r="J25" s="66">
        <f>+'Summary-hc1.9'!$AJ$19/'Summary-hc1.9'!$AX$19*100</f>
        <v>0.58419692488206421</v>
      </c>
      <c r="K25" s="66">
        <f>+'Summary-gap1.9'!$AJ$19/'Summary-gap1.9'!$AX$19*100</f>
        <v>0.58231973716845187</v>
      </c>
      <c r="L25" s="66"/>
      <c r="M25" s="63">
        <f t="shared" si="4"/>
        <v>0.64385747512573999</v>
      </c>
      <c r="N25" s="66">
        <f t="shared" si="5"/>
        <v>9.6966443876370123E-4</v>
      </c>
      <c r="O25" s="66">
        <f t="shared" si="6"/>
        <v>1.1315175840984652E-3</v>
      </c>
      <c r="P25" s="66">
        <f t="shared" si="7"/>
        <v>7.2530525357069437E-4</v>
      </c>
      <c r="Q25" s="66"/>
      <c r="R25" s="63">
        <f t="shared" si="8"/>
        <v>479.01379324330173</v>
      </c>
      <c r="S25" s="64">
        <f t="shared" si="9"/>
        <v>1.1912794334935979</v>
      </c>
      <c r="T25" s="64">
        <f t="shared" si="10"/>
        <v>0.69393192365147016</v>
      </c>
      <c r="U25" s="64">
        <f t="shared" si="11"/>
        <v>1.2018099773957578</v>
      </c>
      <c r="V25" s="64"/>
      <c r="W25" s="63">
        <f t="shared" si="12"/>
        <v>7.6144615922631731</v>
      </c>
      <c r="X25" s="64">
        <f t="shared" si="13"/>
        <v>2.7626096055323748E-2</v>
      </c>
      <c r="Y25" s="64">
        <f t="shared" si="14"/>
        <v>2.1294296618128625E-2</v>
      </c>
      <c r="Z25" s="64">
        <f t="shared" si="15"/>
        <v>9.9501715558987774E-3</v>
      </c>
      <c r="AH25" s="65">
        <f>+'Summary-total'!$AJ$27*1</f>
        <v>477.25125760389244</v>
      </c>
      <c r="AI25" s="65">
        <f>+'Summary-hc1.9'!$AJ$27*1</f>
        <v>2.2343544696065494</v>
      </c>
      <c r="AJ25" s="65">
        <f>+'Summary-gap1.9'!$AJ$27*1</f>
        <v>4.5779119042944176E-2</v>
      </c>
      <c r="AK25" s="65">
        <f>+'Summary-total'!$AJ$30*1</f>
        <v>1.7625356394092966</v>
      </c>
      <c r="AL25" s="65">
        <f>+'Summary-hc1.9'!$AJ$30*1</f>
        <v>1.7608553284482929E-2</v>
      </c>
      <c r="AM25" s="65">
        <f>+'Summary-gap1.9'!$AJ$30*1</f>
        <v>1.2010501572664978E-4</v>
      </c>
      <c r="AN25" s="79"/>
      <c r="AO25" s="65">
        <f>+'Summary-total'!$AJ$8*1</f>
        <v>0.39103483111032211</v>
      </c>
      <c r="AP25" s="65">
        <f>+'Summary-hc1.9'!$AJ$8*1</f>
        <v>0</v>
      </c>
      <c r="AQ25" s="65">
        <f>+'Summary-gap1.9'!$AJ$8*1</f>
        <v>0</v>
      </c>
      <c r="AR25" s="65">
        <f>+'Summary-total'!$AJ$9*1</f>
        <v>3.6739236763145549</v>
      </c>
      <c r="AS25" s="65">
        <f>+'Summary-hc1.9'!$AJ$9*1</f>
        <v>0.11021771028943664</v>
      </c>
      <c r="AT25" s="65">
        <f>+'Summary-gap1.9'!$AJ$9*1</f>
        <v>8.8174168231549307E-4</v>
      </c>
      <c r="AU25" s="65">
        <f>+'Summary-total'!$AJ$10*1</f>
        <v>3.549503084838296</v>
      </c>
      <c r="AV25" s="65">
        <f>+'Summary-hc1.9'!$AJ$10*1</f>
        <v>0.14421380198318132</v>
      </c>
      <c r="AW25" s="65">
        <f>+'Summary-gap1.9'!$AJ$10*1</f>
        <v>2.454283512130805E-3</v>
      </c>
      <c r="AY25" s="65">
        <f>+'Summary-total'!$AJ$17*1</f>
        <v>0.64385747512573999</v>
      </c>
      <c r="AZ25" s="65">
        <f>+'Summary-hc1.9'!$AJ$17*1</f>
        <v>4.1850735883173097E-2</v>
      </c>
      <c r="BA25" s="65">
        <f>+'Summary-gap1.9'!$AJ$17*1</f>
        <v>6.277610382475964E-4</v>
      </c>
      <c r="BB25" s="65">
        <f>+'Summary-total'!$AJ$18*1</f>
        <v>0</v>
      </c>
      <c r="BC25" s="65">
        <f>+'Summary-hc1.9'!$AJ$18*1</f>
        <v>0</v>
      </c>
      <c r="BD25" s="65">
        <f>+'Summary-gap1.9'!$AJ$18*1</f>
        <v>0</v>
      </c>
    </row>
    <row r="26" spans="1:56" ht="11.25" customHeight="1" x14ac:dyDescent="0.35">
      <c r="A26" s="56"/>
      <c r="B26" s="56" t="s">
        <v>444</v>
      </c>
      <c r="C26" s="65">
        <f>+'Summary-total'!$AP$7</f>
        <v>951.49980448622659</v>
      </c>
      <c r="D26" s="64">
        <f t="shared" si="18"/>
        <v>1.125866696293202</v>
      </c>
      <c r="E26" s="66">
        <f>+'Summary-hc1.9'!$AP$7/'Summary-hc1.9'!$AX$7*100</f>
        <v>0.96276328995839255</v>
      </c>
      <c r="F26" s="66">
        <f>+'Summary-gap1.9'!$AP$7/'Summary-gap1.9'!$AX$7*100</f>
        <v>0.75202655885071867</v>
      </c>
      <c r="G26" s="66"/>
      <c r="H26" s="65">
        <f>+'Summary-total'!$AP$19</f>
        <v>692.63074844678806</v>
      </c>
      <c r="I26" s="64">
        <f t="shared" si="20"/>
        <v>0.60570639233766643</v>
      </c>
      <c r="J26" s="66">
        <f>+'Summary-hc1.9'!$AP$19/'Summary-hc1.9'!$AX$19*100</f>
        <v>0.59999256462217898</v>
      </c>
      <c r="K26" s="66">
        <f>+'Summary-gap1.9'!$AP$19/'Summary-gap1.9'!$AX$19*100</f>
        <v>0.60307795866320624</v>
      </c>
      <c r="L26" s="66"/>
      <c r="M26" s="63">
        <f t="shared" si="4"/>
        <v>102.73103632133913</v>
      </c>
      <c r="N26" s="66">
        <f t="shared" si="5"/>
        <v>0.15471534699304498</v>
      </c>
      <c r="O26" s="66">
        <f t="shared" si="6"/>
        <v>0.15042586651796702</v>
      </c>
      <c r="P26" s="66">
        <f t="shared" si="7"/>
        <v>0.22605064823906593</v>
      </c>
      <c r="Q26" s="66"/>
      <c r="R26" s="63">
        <f t="shared" si="8"/>
        <v>451.41975267231493</v>
      </c>
      <c r="S26" s="64">
        <f t="shared" si="9"/>
        <v>1.1226546600885698</v>
      </c>
      <c r="T26" s="64">
        <f t="shared" si="10"/>
        <v>1.7517726640915272</v>
      </c>
      <c r="U26" s="64">
        <f t="shared" si="11"/>
        <v>2.7969721371590932</v>
      </c>
      <c r="V26" s="64"/>
      <c r="W26" s="63">
        <f t="shared" si="12"/>
        <v>139.00963033699969</v>
      </c>
      <c r="X26" s="64">
        <f t="shared" si="13"/>
        <v>0.5043420803654729</v>
      </c>
      <c r="Y26" s="64">
        <f t="shared" si="14"/>
        <v>0.49971824392827424</v>
      </c>
      <c r="Z26" s="64">
        <f t="shared" si="15"/>
        <v>0.32099892242310535</v>
      </c>
      <c r="AH26" s="65">
        <f>+'Summary-total'!$AP$27*1</f>
        <v>425.92091606767531</v>
      </c>
      <c r="AI26" s="65">
        <f>+'Summary-hc1.9'!$AP$27*1</f>
        <v>5.111805284082215</v>
      </c>
      <c r="AJ26" s="65">
        <f>+'Summary-gap1.9'!$AP$27*1</f>
        <v>0.10132666314401653</v>
      </c>
      <c r="AK26" s="65">
        <f>+'Summary-total'!$AP$30*1</f>
        <v>25.498836604639646</v>
      </c>
      <c r="AL26" s="65">
        <f>+'Summary-hc1.9'!$AP$30*1</f>
        <v>0.57308559582891949</v>
      </c>
      <c r="AM26" s="65">
        <f>+'Summary-gap1.9'!$AP$30*1</f>
        <v>5.4945924820292988E-3</v>
      </c>
      <c r="AN26" s="79"/>
      <c r="AO26" s="65">
        <f>+'Summary-total'!$AP$8*1</f>
        <v>5.7716356355752003</v>
      </c>
      <c r="AP26" s="65">
        <f>+'Summary-hc1.9'!$AP$8*1</f>
        <v>0.14700136544830197</v>
      </c>
      <c r="AQ26" s="65">
        <f>+'Summary-gap1.9'!$AP$8*1</f>
        <v>7.3500682724150985E-4</v>
      </c>
      <c r="AR26" s="65">
        <f>+'Summary-total'!$AP$9*1</f>
        <v>63.466454913909914</v>
      </c>
      <c r="AS26" s="65">
        <f>+'Summary-hc1.9'!$AP$9*1</f>
        <v>2.8677383192846069</v>
      </c>
      <c r="AT26" s="65">
        <f>+'Summary-gap1.9'!$AP$9*1</f>
        <v>5.2261010242357214E-2</v>
      </c>
      <c r="AU26" s="65">
        <f>+'Summary-total'!$AP$10*1</f>
        <v>69.77153978751457</v>
      </c>
      <c r="AV26" s="65">
        <f>+'Summary-hc1.9'!$AP$10*1</f>
        <v>2.9560641785252626</v>
      </c>
      <c r="AW26" s="65">
        <f>+'Summary-gap1.9'!$AP$10*1</f>
        <v>5.4626297438009147E-2</v>
      </c>
      <c r="AY26" s="65">
        <f>+'Summary-total'!$AP$17*1</f>
        <v>99.977837830056131</v>
      </c>
      <c r="AZ26" s="65">
        <f>+'Summary-hc1.9'!$AP$17*1</f>
        <v>4.7487678112337468</v>
      </c>
      <c r="BA26" s="65">
        <f>+'Summary-gap1.9'!$AP$17*1</f>
        <v>0.10740393006113373</v>
      </c>
      <c r="BB26" s="65">
        <f>+'Summary-total'!$AP$18*1</f>
        <v>2.7531984912829999</v>
      </c>
      <c r="BC26" s="65">
        <f>+'Summary-hc1.9'!$AP$18*1</f>
        <v>0.81493998978709603</v>
      </c>
      <c r="BD26" s="65">
        <f>+'Summary-gap1.9'!$AP$18*1</f>
        <v>8.8245817319700465E-2</v>
      </c>
    </row>
    <row r="27" spans="1:56" ht="11.25" customHeight="1" x14ac:dyDescent="0.35">
      <c r="A27" s="56"/>
      <c r="B27" s="56" t="s">
        <v>388</v>
      </c>
      <c r="C27" s="65">
        <f>+'Summary-total'!$AD$7</f>
        <v>3778.2557462068335</v>
      </c>
      <c r="D27" s="64">
        <f t="shared" si="18"/>
        <v>4.4706391894947259</v>
      </c>
      <c r="E27" s="66">
        <f>+'Summary-hc1.9'!$AD$7/'Summary-hc1.9'!$AX$7*100</f>
        <v>4.5290391632697338</v>
      </c>
      <c r="F27" s="66">
        <f>+'Summary-gap1.9'!$AD$7/'Summary-gap1.9'!$AX$7*100</f>
        <v>4.5308879034315854</v>
      </c>
      <c r="G27" s="66"/>
      <c r="H27" s="65">
        <f>+'Summary-total'!$AD$19</f>
        <v>1389.6267770201216</v>
      </c>
      <c r="I27" s="64">
        <f t="shared" si="20"/>
        <v>1.2152302272057469</v>
      </c>
      <c r="J27" s="66">
        <f>+'Summary-hc1.9'!$AD$19/'Summary-hc1.9'!$AX$19*100</f>
        <v>1.3396495558114778</v>
      </c>
      <c r="K27" s="66">
        <f>+'Summary-gap1.9'!$AD$19/'Summary-gap1.9'!$AX$19*100</f>
        <v>1.4080844980568858</v>
      </c>
      <c r="L27" s="66"/>
      <c r="M27" s="63">
        <f t="shared" si="4"/>
        <v>1679.4712768737377</v>
      </c>
      <c r="N27" s="66">
        <f t="shared" si="5"/>
        <v>2.5293230816206527</v>
      </c>
      <c r="O27" s="66">
        <f t="shared" si="6"/>
        <v>3.0004919020936085</v>
      </c>
      <c r="P27" s="66">
        <f t="shared" si="7"/>
        <v>1.8123372463760723</v>
      </c>
      <c r="Q27" s="66"/>
      <c r="R27" s="63">
        <f t="shared" si="8"/>
        <v>189.50022297423436</v>
      </c>
      <c r="S27" s="64">
        <f t="shared" si="9"/>
        <v>0.47127602890757286</v>
      </c>
      <c r="T27" s="64">
        <f t="shared" si="10"/>
        <v>0.40404895385404338</v>
      </c>
      <c r="U27" s="64">
        <f t="shared" si="11"/>
        <v>8.2190117906215859E-2</v>
      </c>
      <c r="V27" s="64"/>
      <c r="W27" s="63">
        <f t="shared" si="12"/>
        <v>186.51337856219334</v>
      </c>
      <c r="X27" s="64">
        <f t="shared" si="13"/>
        <v>0.67669085323085154</v>
      </c>
      <c r="Y27" s="64">
        <f t="shared" si="14"/>
        <v>0.83237335799195789</v>
      </c>
      <c r="Z27" s="64">
        <f t="shared" si="15"/>
        <v>1.2088347308572154</v>
      </c>
      <c r="AH27" s="65">
        <f>+'Summary-total'!$AD$27*1</f>
        <v>181.63165017296868</v>
      </c>
      <c r="AI27" s="65">
        <f>+'Summary-hc1.9'!$AD$27*1</f>
        <v>1.2333863345494984</v>
      </c>
      <c r="AJ27" s="65">
        <f>+'Summary-gap1.9'!$AD$27*1</f>
        <v>2.1687066473933632E-3</v>
      </c>
      <c r="AK27" s="65">
        <f>+'Summary-total'!$AD$30*1</f>
        <v>7.8685728012656906</v>
      </c>
      <c r="AL27" s="65">
        <f>+'Summary-hc1.9'!$AD$30*1</f>
        <v>7.7842148396204736E-2</v>
      </c>
      <c r="AM27" s="65">
        <f>+'Summary-gap1.9'!$AD$30*1</f>
        <v>9.7027764142128834E-4</v>
      </c>
      <c r="AN27" s="79"/>
      <c r="AO27" s="65">
        <f>+'Summary-total'!$AD$8*1</f>
        <v>32.196417925469007</v>
      </c>
      <c r="AP27" s="65">
        <f>+'Summary-hc1.9'!$AD$8*1</f>
        <v>4.0805261311093401</v>
      </c>
      <c r="AQ27" s="65">
        <f>+'Summary-gap1.9'!$AD$8*1</f>
        <v>0.32478356764575778</v>
      </c>
      <c r="AR27" s="65">
        <f>+'Summary-total'!$AD$9*1</f>
        <v>124.47302675926812</v>
      </c>
      <c r="AS27" s="65">
        <f>+'Summary-hc1.9'!$AD$9*1</f>
        <v>4.2844846843044593</v>
      </c>
      <c r="AT27" s="65">
        <f>+'Summary-gap1.9'!$AD$9*1</f>
        <v>3.9636336110223477E-2</v>
      </c>
      <c r="AU27" s="65">
        <f>+'Summary-total'!$AD$10*1</f>
        <v>29.843933877456195</v>
      </c>
      <c r="AV27" s="65">
        <f>+'Summary-hc1.9'!$AD$10*1</f>
        <v>1.5804697067760314</v>
      </c>
      <c r="AW27" s="65">
        <f>+'Summary-gap1.9'!$AD$10*1</f>
        <v>4.0869904103729975E-2</v>
      </c>
      <c r="AY27" s="65">
        <f>+'Summary-total'!$AD$17*1</f>
        <v>1677.4977507967485</v>
      </c>
      <c r="AZ27" s="65">
        <f>+'Summary-hc1.9'!$AD$17*1</f>
        <v>110.58662899491614</v>
      </c>
      <c r="BA27" s="65">
        <f>+'Summary-gap1.9'!$AD$17*1</f>
        <v>1.5304474426160735</v>
      </c>
      <c r="BB27" s="65">
        <f>+'Summary-total'!$AD$18*1</f>
        <v>1.9735260769891987</v>
      </c>
      <c r="BC27" s="65">
        <f>+'Summary-hc1.9'!$AD$18*1</f>
        <v>0.39069551053482665</v>
      </c>
      <c r="BD27" s="65">
        <f>+'Summary-gap1.9'!$AD$18*1</f>
        <v>3.8153785403215616E-2</v>
      </c>
    </row>
    <row r="28" spans="1:56" ht="11.25" customHeight="1" x14ac:dyDescent="0.35">
      <c r="A28" s="56"/>
      <c r="B28" s="56" t="s">
        <v>446</v>
      </c>
      <c r="C28" s="65">
        <f>+'Summary-total'!$AB$7</f>
        <v>276.98859172554018</v>
      </c>
      <c r="D28" s="64">
        <f t="shared" si="18"/>
        <v>0.32774807646474369</v>
      </c>
      <c r="E28" s="66">
        <f>+'Summary-hc1.9'!$AB$7/'Summary-hc1.9'!$AX$7*100</f>
        <v>0.38199679302072986</v>
      </c>
      <c r="F28" s="66">
        <f>+'Summary-gap1.9'!$AB$7/'Summary-gap1.9'!$AX$7*100</f>
        <v>0.40438277639986941</v>
      </c>
      <c r="G28" s="66"/>
      <c r="H28" s="65">
        <f>+'Summary-total'!$AB$19</f>
        <v>780.33906241212173</v>
      </c>
      <c r="I28" s="64">
        <f t="shared" si="20"/>
        <v>0.68240741456212672</v>
      </c>
      <c r="J28" s="66">
        <f>+'Summary-hc1.9'!$AB$19/'Summary-hc1.9'!$AX$19*100</f>
        <v>0.75746092468726378</v>
      </c>
      <c r="K28" s="66">
        <f>+'Summary-gap1.9'!$AB$19/'Summary-gap1.9'!$AX$19*100</f>
        <v>0.7958230063599171</v>
      </c>
      <c r="L28" s="66"/>
      <c r="M28" s="63">
        <f t="shared" si="4"/>
        <v>124.96508370024188</v>
      </c>
      <c r="N28" s="66">
        <f t="shared" si="5"/>
        <v>0.18820034313896825</v>
      </c>
      <c r="O28" s="66">
        <f t="shared" si="6"/>
        <v>9.2866233258532535E-2</v>
      </c>
      <c r="P28" s="66">
        <f t="shared" si="7"/>
        <v>5.6487746716065705E-2</v>
      </c>
      <c r="Q28" s="66"/>
      <c r="R28" s="63">
        <f t="shared" si="8"/>
        <v>2.2684253887149923</v>
      </c>
      <c r="S28" s="64">
        <f t="shared" si="9"/>
        <v>5.6414419586834699E-3</v>
      </c>
      <c r="T28" s="64">
        <f t="shared" si="10"/>
        <v>5.3333027703369791E-2</v>
      </c>
      <c r="U28" s="64">
        <f t="shared" si="11"/>
        <v>9.6864910863933187E-2</v>
      </c>
      <c r="V28" s="64"/>
      <c r="W28" s="63">
        <f t="shared" si="12"/>
        <v>3.7497657370671647</v>
      </c>
      <c r="X28" s="64">
        <f t="shared" si="13"/>
        <v>1.3604558534044674E-2</v>
      </c>
      <c r="Y28" s="64">
        <f t="shared" si="14"/>
        <v>1.2702600511354609E-2</v>
      </c>
      <c r="Z28" s="64">
        <f t="shared" si="15"/>
        <v>7.6922847168250132E-3</v>
      </c>
      <c r="AH28" s="65">
        <f>+'Summary-total'!$AB$27*1</f>
        <v>0</v>
      </c>
      <c r="AI28" s="65">
        <f>+'Summary-hc1.9'!$AB$27*1</f>
        <v>0</v>
      </c>
      <c r="AJ28" s="65">
        <f>+'Summary-gap1.9'!$AB$27*1</f>
        <v>0</v>
      </c>
      <c r="AK28" s="65">
        <f>+'Summary-total'!$AB$30*1</f>
        <v>2.2684253887149923</v>
      </c>
      <c r="AL28" s="65">
        <f>+'Summary-hc1.9'!$AB$30*1</f>
        <v>0.17307750543428591</v>
      </c>
      <c r="AM28" s="65">
        <f>+'Summary-gap1.9'!$AB$30*1</f>
        <v>3.6994402865593496E-3</v>
      </c>
      <c r="AN28" s="79"/>
      <c r="AO28" s="65">
        <f>+'Summary-total'!$AB$8*1</f>
        <v>8.5356051607163377E-3</v>
      </c>
      <c r="AP28" s="65">
        <f>+'Summary-hc1.9'!$AB$8*1</f>
        <v>0</v>
      </c>
      <c r="AQ28" s="65">
        <f>+'Summary-gap1.9'!$AB$8*1</f>
        <v>0</v>
      </c>
      <c r="AR28" s="65">
        <f>+'Summary-total'!$AB$9*1</f>
        <v>1.4614829475190203</v>
      </c>
      <c r="AS28" s="65">
        <f>+'Summary-hc1.9'!$AB$9*1</f>
        <v>4.2347134617918947E-2</v>
      </c>
      <c r="AT28" s="65">
        <f>+'Summary-gap1.9'!$AB$9*1</f>
        <v>1.716033725538215E-4</v>
      </c>
      <c r="AU28" s="65">
        <f>+'Summary-total'!$AB$10*1</f>
        <v>2.279747184387428</v>
      </c>
      <c r="AV28" s="65">
        <f>+'Summary-hc1.9'!$AB$10*1</f>
        <v>0.10942786485059655</v>
      </c>
      <c r="AW28" s="65">
        <f>+'Summary-gap1.9'!$AB$10*1</f>
        <v>2.4074130267131245E-3</v>
      </c>
      <c r="AY28" s="65">
        <f>+'Summary-total'!$AB$17*1</f>
        <v>124.96508370024188</v>
      </c>
      <c r="AZ28" s="65">
        <f>+'Summary-hc1.9'!$AB$17*1</f>
        <v>3.4347855085827668</v>
      </c>
      <c r="BA28" s="65">
        <f>+'Summary-gap1.9'!$AB$17*1</f>
        <v>4.88908722943482E-2</v>
      </c>
      <c r="BB28" s="65">
        <f>+'Summary-total'!$AB$18*1</f>
        <v>0</v>
      </c>
      <c r="BC28" s="65">
        <f>+'Summary-hc1.9'!$AB$18*1</f>
        <v>0</v>
      </c>
      <c r="BD28" s="65">
        <f>+'Summary-gap1.9'!$AB$18*1</f>
        <v>0</v>
      </c>
    </row>
    <row r="29" spans="1:56" ht="11.25" customHeight="1" x14ac:dyDescent="0.35">
      <c r="A29" s="56"/>
      <c r="B29" s="56"/>
      <c r="C29" s="65"/>
      <c r="D29" s="66"/>
      <c r="E29" s="66"/>
      <c r="F29" s="66"/>
      <c r="G29" s="66"/>
      <c r="H29" s="65"/>
      <c r="I29" s="66"/>
      <c r="J29" s="66"/>
      <c r="K29" s="66"/>
      <c r="L29" s="66"/>
      <c r="M29" s="65"/>
      <c r="N29" s="66"/>
      <c r="O29" s="66"/>
      <c r="P29" s="66"/>
      <c r="Q29" s="66"/>
      <c r="R29" s="65"/>
      <c r="S29" s="64"/>
      <c r="T29" s="64"/>
      <c r="U29" s="64"/>
      <c r="V29" s="64"/>
      <c r="W29" s="65"/>
      <c r="X29" s="64"/>
      <c r="Y29" s="64"/>
      <c r="Z29" s="64"/>
      <c r="AH29" s="65"/>
      <c r="AI29" s="65"/>
      <c r="AJ29" s="65"/>
      <c r="AK29" s="65"/>
      <c r="AL29" s="65"/>
      <c r="AM29" s="65"/>
      <c r="AN29" s="79"/>
      <c r="AO29" s="65"/>
      <c r="AP29" s="65"/>
      <c r="AQ29" s="65"/>
      <c r="AR29" s="65"/>
      <c r="AS29" s="65"/>
      <c r="AT29" s="65"/>
      <c r="AU29" s="65"/>
      <c r="AV29" s="65"/>
      <c r="AW29" s="65"/>
      <c r="AY29" s="65"/>
      <c r="AZ29" s="65"/>
      <c r="BA29" s="65"/>
      <c r="BB29" s="65"/>
      <c r="BC29" s="65"/>
      <c r="BD29" s="65"/>
    </row>
    <row r="30" spans="1:56" ht="11.25" customHeight="1" x14ac:dyDescent="0.35">
      <c r="A30" s="56" t="s">
        <v>386</v>
      </c>
      <c r="B30" s="56"/>
      <c r="C30" s="65">
        <f>+SUM(C6:C11)</f>
        <v>25723.030677186813</v>
      </c>
      <c r="D30" s="66">
        <f t="shared" ref="D30:F30" si="30">+SUM(D6:D11)</f>
        <v>30.436899125597481</v>
      </c>
      <c r="E30" s="66">
        <f t="shared" si="30"/>
        <v>28.102616631973902</v>
      </c>
      <c r="F30" s="66">
        <f t="shared" si="30"/>
        <v>26.185773520920964</v>
      </c>
      <c r="G30" s="66"/>
      <c r="H30" s="65">
        <f>+SUM(H6:H11)</f>
        <v>83746.308217346392</v>
      </c>
      <c r="I30" s="66">
        <f t="shared" ref="I30:K30" si="31">+SUM(I6:I11)</f>
        <v>73.236243605526568</v>
      </c>
      <c r="J30" s="66">
        <f t="shared" si="31"/>
        <v>71.726242577020088</v>
      </c>
      <c r="K30" s="66">
        <f t="shared" si="31"/>
        <v>70.969218129113543</v>
      </c>
      <c r="L30" s="66"/>
      <c r="M30" s="65">
        <f>+SUM(M6:M11)</f>
        <v>47302.459669285323</v>
      </c>
      <c r="N30" s="66">
        <f t="shared" si="5"/>
        <v>71.238612238527821</v>
      </c>
      <c r="O30" s="66">
        <f t="shared" si="6"/>
        <v>66.275116545173276</v>
      </c>
      <c r="P30" s="66">
        <f t="shared" si="7"/>
        <v>44.9040045502787</v>
      </c>
      <c r="Q30" s="66"/>
      <c r="R30" s="65">
        <f>+SUM(R6:R11)</f>
        <v>31395.058651773743</v>
      </c>
      <c r="S30" s="64">
        <f t="shared" si="9"/>
        <v>78.077684218556257</v>
      </c>
      <c r="T30" s="64">
        <f t="shared" si="10"/>
        <v>69.225926009151422</v>
      </c>
      <c r="U30" s="64">
        <f t="shared" si="11"/>
        <v>54.228011728594495</v>
      </c>
      <c r="V30" s="64"/>
      <c r="W30" s="65">
        <f>+SUM(W6:W11)</f>
        <v>12174.233875701522</v>
      </c>
      <c r="X30" s="64">
        <f t="shared" si="13"/>
        <v>44.169446568860238</v>
      </c>
      <c r="Y30" s="64">
        <f t="shared" si="14"/>
        <v>36.992408466984052</v>
      </c>
      <c r="Z30" s="64">
        <f t="shared" si="15"/>
        <v>26.825043508120739</v>
      </c>
      <c r="AH30" s="65">
        <f>+SUM(AH6:AH11)</f>
        <v>28120.344320150227</v>
      </c>
      <c r="AI30" s="65">
        <f t="shared" ref="AI30:AJ30" si="32">+SUM(AI6:AI11)</f>
        <v>190.08985760131173</v>
      </c>
      <c r="AJ30" s="65">
        <f t="shared" si="32"/>
        <v>1.6887475854352401</v>
      </c>
      <c r="AK30" s="65">
        <f>+SUM(AK6:AK11)</f>
        <v>3274.7143316235174</v>
      </c>
      <c r="AL30" s="65">
        <f t="shared" ref="AL30:AM30" si="33">+SUM(AL6:AL11)</f>
        <v>34.563628258920886</v>
      </c>
      <c r="AM30" s="65">
        <f t="shared" si="33"/>
        <v>0.38231498468964503</v>
      </c>
      <c r="AN30" s="79"/>
      <c r="AO30" s="65">
        <f>+SUM(AO6:AO11)</f>
        <v>623.88304641035654</v>
      </c>
      <c r="AP30" s="65">
        <f t="shared" ref="AP30:AQ30" si="34">+SUM(AP6:AP11)</f>
        <v>32.190651502635205</v>
      </c>
      <c r="AQ30" s="65">
        <f t="shared" si="34"/>
        <v>2.1450146313273692</v>
      </c>
      <c r="AR30" s="65">
        <f>+SUM(AR6:AR11)</f>
        <v>7758.6130141061794</v>
      </c>
      <c r="AS30" s="65">
        <f t="shared" ref="AS30:AT30" si="35">+SUM(AS6:AS11)</f>
        <v>266.83271892455753</v>
      </c>
      <c r="AT30" s="65">
        <f t="shared" si="35"/>
        <v>3.7699547074608404</v>
      </c>
      <c r="AU30" s="65">
        <f>+SUM(AU6:AU11)</f>
        <v>3791.7378151849871</v>
      </c>
      <c r="AV30" s="65">
        <f t="shared" ref="AV30:AW30" si="36">+SUM(AV6:AV11)</f>
        <v>142.97453152972545</v>
      </c>
      <c r="AW30" s="65">
        <f t="shared" si="36"/>
        <v>3.078747049162605</v>
      </c>
      <c r="AY30" s="65">
        <f>+SUM(AY6:AY11)</f>
        <v>47295.539658342539</v>
      </c>
      <c r="AZ30" s="65">
        <f t="shared" ref="AZ30:BA30" si="37">+SUM(AZ6:AZ11)</f>
        <v>2450.00665211561</v>
      </c>
      <c r="BA30" s="65">
        <f t="shared" si="37"/>
        <v>38.711846347968688</v>
      </c>
      <c r="BB30" s="65">
        <f>+SUM(BB6:BB11)</f>
        <v>6.9200109427878127</v>
      </c>
      <c r="BC30" s="65">
        <f t="shared" ref="BC30:BD30" si="38">+SUM(BC6:BC11)</f>
        <v>1.2697903697917949</v>
      </c>
      <c r="BD30" s="65">
        <f t="shared" si="38"/>
        <v>0.15314791366492125</v>
      </c>
    </row>
    <row r="31" spans="1:56" ht="11.25" customHeight="1" x14ac:dyDescent="0.35">
      <c r="A31" s="56" t="s">
        <v>448</v>
      </c>
      <c r="B31" s="56"/>
      <c r="C31" s="65">
        <f>+SUM(C13:C18)</f>
        <v>48363.413819392335</v>
      </c>
      <c r="D31" s="66">
        <f>+SUM(D13:D18)</f>
        <v>57.226240805904901</v>
      </c>
      <c r="E31" s="66">
        <f>+SUM(E13:E18)</f>
        <v>59.513934580109087</v>
      </c>
      <c r="F31" s="66">
        <f>+SUM(F13:F18)</f>
        <v>61.901699118430216</v>
      </c>
      <c r="G31" s="66"/>
      <c r="H31" s="65">
        <f>+SUM(H13:H18)</f>
        <v>18853.299853306653</v>
      </c>
      <c r="I31" s="66">
        <f>+SUM(I13:I18)</f>
        <v>16.48723257437646</v>
      </c>
      <c r="J31" s="66">
        <f>+SUM(J13:J18)</f>
        <v>17.383242499901534</v>
      </c>
      <c r="K31" s="66">
        <f>+SUM(K13:K18)</f>
        <v>17.763419515132341</v>
      </c>
      <c r="L31" s="66"/>
      <c r="M31" s="65">
        <f>+SUM(M13:M18)</f>
        <v>14255.575830281628</v>
      </c>
      <c r="N31" s="66">
        <f t="shared" si="5"/>
        <v>21.469231112093365</v>
      </c>
      <c r="O31" s="66">
        <f t="shared" si="6"/>
        <v>25.607457645728442</v>
      </c>
      <c r="P31" s="66">
        <f t="shared" si="7"/>
        <v>49.929589852356557</v>
      </c>
      <c r="Q31" s="66"/>
      <c r="R31" s="65">
        <f>+SUM(R13:R18)</f>
        <v>6442.6546782006017</v>
      </c>
      <c r="S31" s="64">
        <f t="shared" si="9"/>
        <v>16.022507333819902</v>
      </c>
      <c r="T31" s="64">
        <f t="shared" si="10"/>
        <v>23.644824267299786</v>
      </c>
      <c r="U31" s="64">
        <f t="shared" si="11"/>
        <v>32.311856715950611</v>
      </c>
      <c r="V31" s="64"/>
      <c r="W31" s="65">
        <f>+SUM(W13:W18)</f>
        <v>13393.12827209134</v>
      </c>
      <c r="X31" s="64">
        <f t="shared" si="13"/>
        <v>48.591728205972359</v>
      </c>
      <c r="Y31" s="64">
        <f t="shared" si="14"/>
        <v>55.208609226319318</v>
      </c>
      <c r="Z31" s="64">
        <f t="shared" si="15"/>
        <v>64.432930645103326</v>
      </c>
      <c r="AH31" s="65">
        <f t="shared" ref="AH31:AM31" si="39">+SUM(AH13:AH18)</f>
        <v>5277.4582882817167</v>
      </c>
      <c r="AI31" s="65">
        <f t="shared" si="39"/>
        <v>49.884536480784377</v>
      </c>
      <c r="AJ31" s="65">
        <f t="shared" si="39"/>
        <v>0.9577791738827186</v>
      </c>
      <c r="AK31" s="65">
        <f t="shared" si="39"/>
        <v>1165.1963899188854</v>
      </c>
      <c r="AL31" s="65">
        <f t="shared" si="39"/>
        <v>26.848163252250671</v>
      </c>
      <c r="AM31" s="65">
        <f t="shared" si="39"/>
        <v>0.27626712216388277</v>
      </c>
      <c r="AN31" s="79"/>
      <c r="AO31" s="65">
        <f t="shared" ref="AO31:AW31" si="40">+SUM(AO13:AO18)</f>
        <v>1680.4610696010006</v>
      </c>
      <c r="AP31" s="65">
        <f t="shared" si="40"/>
        <v>104.65760473098553</v>
      </c>
      <c r="AQ31" s="65">
        <f t="shared" si="40"/>
        <v>7.3938953808135288</v>
      </c>
      <c r="AR31" s="65">
        <f t="shared" si="40"/>
        <v>3890.821755549639</v>
      </c>
      <c r="AS31" s="65">
        <f t="shared" si="40"/>
        <v>203.9290809594099</v>
      </c>
      <c r="AT31" s="65">
        <f t="shared" si="40"/>
        <v>6.7699239032078102</v>
      </c>
      <c r="AU31" s="65">
        <f t="shared" si="40"/>
        <v>7821.8454469407015</v>
      </c>
      <c r="AV31" s="65">
        <f t="shared" si="40"/>
        <v>351.06459032131659</v>
      </c>
      <c r="AW31" s="65">
        <f t="shared" si="40"/>
        <v>7.4388112612426287</v>
      </c>
      <c r="AY31" s="65">
        <f t="shared" ref="AY31:BD31" si="41">+SUM(AY13:AY18)</f>
        <v>13642.533083086</v>
      </c>
      <c r="AZ31" s="65">
        <f t="shared" si="41"/>
        <v>721.44911957678835</v>
      </c>
      <c r="BA31" s="65">
        <f t="shared" si="41"/>
        <v>10.293590706133944</v>
      </c>
      <c r="BB31" s="65">
        <f t="shared" si="41"/>
        <v>613.0427471956275</v>
      </c>
      <c r="BC31" s="65">
        <f t="shared" si="41"/>
        <v>225.67796146171861</v>
      </c>
      <c r="BD31" s="65">
        <f t="shared" si="41"/>
        <v>32.921112359486372</v>
      </c>
    </row>
    <row r="32" spans="1:56" ht="11.25" customHeight="1" x14ac:dyDescent="0.35">
      <c r="A32" s="56" t="s">
        <v>447</v>
      </c>
      <c r="B32" s="56"/>
      <c r="C32" s="65">
        <f>+SUM(C21:C28)</f>
        <v>10426.207633458953</v>
      </c>
      <c r="D32" s="66">
        <f t="shared" ref="D32:F32" si="42">+SUM(D21:D28)</f>
        <v>12.336860068497593</v>
      </c>
      <c r="E32" s="66">
        <f t="shared" si="42"/>
        <v>12.383448787917011</v>
      </c>
      <c r="F32" s="66">
        <f t="shared" si="42"/>
        <v>11.912527360648809</v>
      </c>
      <c r="G32" s="66"/>
      <c r="H32" s="65">
        <f>+SUM(H21:H28)</f>
        <v>11751.298112397992</v>
      </c>
      <c r="I32" s="66">
        <f t="shared" ref="I32:K32" si="43">+SUM(I21:I28)</f>
        <v>10.276523820096978</v>
      </c>
      <c r="J32" s="66">
        <f t="shared" si="43"/>
        <v>10.89051492307839</v>
      </c>
      <c r="K32" s="66">
        <f t="shared" si="43"/>
        <v>11.267362355754118</v>
      </c>
      <c r="L32" s="66"/>
      <c r="M32" s="65">
        <f>+SUM(M21:M28)</f>
        <v>4841.9941794262177</v>
      </c>
      <c r="N32" s="66">
        <f t="shared" si="5"/>
        <v>7.2921566493788319</v>
      </c>
      <c r="O32" s="66">
        <f t="shared" si="6"/>
        <v>8.1174258090982612</v>
      </c>
      <c r="P32" s="66">
        <f t="shared" si="7"/>
        <v>5.1664055973647445</v>
      </c>
      <c r="Q32" s="66"/>
      <c r="R32" s="65">
        <f>+SUM(R21:R28)</f>
        <v>2372.3146261471679</v>
      </c>
      <c r="S32" s="64">
        <f t="shared" si="9"/>
        <v>5.8998084476238466</v>
      </c>
      <c r="T32" s="64">
        <f t="shared" si="10"/>
        <v>7.1292497235487806</v>
      </c>
      <c r="U32" s="64">
        <f t="shared" si="11"/>
        <v>13.460131555454916</v>
      </c>
      <c r="V32" s="64"/>
      <c r="W32" s="65">
        <f>+SUM(W21:W28)</f>
        <v>1995.2061463827831</v>
      </c>
      <c r="X32" s="64">
        <f t="shared" si="13"/>
        <v>7.2388252251674166</v>
      </c>
      <c r="Y32" s="64">
        <f t="shared" si="14"/>
        <v>7.7989823066966375</v>
      </c>
      <c r="Z32" s="64">
        <f t="shared" si="15"/>
        <v>8.74202584677594</v>
      </c>
      <c r="AH32" s="65">
        <f>+SUM(AH21:AH28)</f>
        <v>2272.6336534332231</v>
      </c>
      <c r="AI32" s="65">
        <f t="shared" ref="AI32:AJ32" si="44">+SUM(AI21:AI28)</f>
        <v>20.102816258073386</v>
      </c>
      <c r="AJ32" s="65">
        <f t="shared" si="44"/>
        <v>0.47415313266561948</v>
      </c>
      <c r="AK32" s="65">
        <f>+SUM(AK21:AK28)</f>
        <v>99.680972713944186</v>
      </c>
      <c r="AL32" s="65">
        <f t="shared" ref="AL32:AM32" si="45">+SUM(AL21:AL28)</f>
        <v>3.0331805323719427</v>
      </c>
      <c r="AM32" s="65">
        <f t="shared" si="45"/>
        <v>3.9912822637699651E-2</v>
      </c>
      <c r="AN32" s="79"/>
      <c r="AO32" s="65">
        <f>+SUM(AO21:AO28)</f>
        <v>209.83434703851506</v>
      </c>
      <c r="AP32" s="65">
        <f t="shared" ref="AP32:AQ32" si="46">+SUM(AP21:AP28)</f>
        <v>17.716922659728162</v>
      </c>
      <c r="AQ32" s="65">
        <f t="shared" si="46"/>
        <v>1.307598195501408</v>
      </c>
      <c r="AR32" s="65">
        <f>+SUM(AR21:AR28)</f>
        <v>1437.2714804583381</v>
      </c>
      <c r="AS32" s="65">
        <f t="shared" ref="AS32:AT32" si="47">+SUM(AS21:AS28)</f>
        <v>60.359381326826309</v>
      </c>
      <c r="AT32" s="65">
        <f t="shared" si="47"/>
        <v>1.3018949077993831</v>
      </c>
      <c r="AU32" s="65">
        <f>+SUM(AU21:AU28)</f>
        <v>348.10031888593005</v>
      </c>
      <c r="AV32" s="65">
        <f t="shared" ref="AV32:AW32" si="48">+SUM(AV21:AV28)</f>
        <v>15.108594207777143</v>
      </c>
      <c r="AW32" s="65">
        <f t="shared" si="48"/>
        <v>0.32147329376159439</v>
      </c>
      <c r="AY32" s="65">
        <f>+SUM(AY21:AY28)</f>
        <v>4837.2674548579453</v>
      </c>
      <c r="AZ32" s="65">
        <f t="shared" ref="AZ32:BA32" si="49">+SUM(AZ21:AZ28)</f>
        <v>299.02853528235801</v>
      </c>
      <c r="BA32" s="65">
        <f t="shared" si="49"/>
        <v>4.3451909804738849</v>
      </c>
      <c r="BB32" s="65">
        <f>+SUM(BB21:BB28)</f>
        <v>4.7267245682721981</v>
      </c>
      <c r="BC32" s="65">
        <f t="shared" ref="BC32:BD32" si="50">+SUM(BC21:BC28)</f>
        <v>1.2056355003219226</v>
      </c>
      <c r="BD32" s="65">
        <f t="shared" si="50"/>
        <v>0.12639960272291609</v>
      </c>
    </row>
    <row r="33" spans="1:56" ht="17.25" customHeight="1" thickBot="1" x14ac:dyDescent="0.4">
      <c r="A33" s="57" t="s">
        <v>438</v>
      </c>
      <c r="B33" s="57"/>
      <c r="C33" s="67">
        <f>+SUM(C6:C28)-C20</f>
        <v>84512.652130038114</v>
      </c>
      <c r="D33" s="68">
        <f>+SUM(D6:D28)-D20</f>
        <v>100</v>
      </c>
      <c r="E33" s="68">
        <f>+SUM(E6:E28)-E20</f>
        <v>100.00000000000003</v>
      </c>
      <c r="F33" s="68">
        <f>+SUM(F6:F28)-F20</f>
        <v>99.999999999999972</v>
      </c>
      <c r="G33" s="68"/>
      <c r="H33" s="67">
        <f>+SUM(H6:H28)-H20</f>
        <v>114350.90618305105</v>
      </c>
      <c r="I33" s="68">
        <f>+SUM(I6:I28)-I20</f>
        <v>100</v>
      </c>
      <c r="J33" s="68">
        <f>+SUM(J6:J28)-J20</f>
        <v>100.00000000000001</v>
      </c>
      <c r="K33" s="68">
        <f>+SUM(K6:K28)-K20</f>
        <v>99.999999999999986</v>
      </c>
      <c r="L33" s="68"/>
      <c r="M33" s="67">
        <f>+SUM(M6:M28)-M20</f>
        <v>66400.029678993174</v>
      </c>
      <c r="N33" s="68">
        <f t="shared" si="5"/>
        <v>100</v>
      </c>
      <c r="O33" s="68">
        <f t="shared" si="6"/>
        <v>100</v>
      </c>
      <c r="P33" s="68">
        <f t="shared" si="7"/>
        <v>100</v>
      </c>
      <c r="Q33" s="68"/>
      <c r="R33" s="67">
        <f>+SUM(R6:R28)-R20</f>
        <v>40210.027956121499</v>
      </c>
      <c r="S33" s="68">
        <f t="shared" si="9"/>
        <v>100</v>
      </c>
      <c r="T33" s="68">
        <f t="shared" si="10"/>
        <v>100</v>
      </c>
      <c r="U33" s="68">
        <f t="shared" si="11"/>
        <v>100</v>
      </c>
      <c r="V33" s="68"/>
      <c r="W33" s="67">
        <f>+SUM(W6:W28)-W20</f>
        <v>27562.568294175649</v>
      </c>
      <c r="X33" s="68">
        <f t="shared" si="13"/>
        <v>100</v>
      </c>
      <c r="Y33" s="68">
        <f t="shared" si="14"/>
        <v>100</v>
      </c>
      <c r="Z33" s="68">
        <f t="shared" si="15"/>
        <v>100</v>
      </c>
      <c r="AH33" s="67">
        <f t="shared" ref="AH33:AM33" si="51">+SUM(AH6:AH28)-AH20</f>
        <v>35670.436261865165</v>
      </c>
      <c r="AI33" s="76">
        <f t="shared" si="51"/>
        <v>260.07721034016953</v>
      </c>
      <c r="AJ33" s="76">
        <f t="shared" si="51"/>
        <v>3.1206798919835776</v>
      </c>
      <c r="AK33" s="67">
        <f t="shared" si="51"/>
        <v>4539.5916942563472</v>
      </c>
      <c r="AL33" s="76">
        <f t="shared" si="51"/>
        <v>64.444972043543501</v>
      </c>
      <c r="AM33" s="76">
        <f t="shared" si="51"/>
        <v>0.69849492949122749</v>
      </c>
      <c r="AN33" s="79"/>
      <c r="AO33" s="67">
        <f t="shared" ref="AO33:AW33" si="52">+SUM(AO6:AO28)-AO20</f>
        <v>2514.1784630498728</v>
      </c>
      <c r="AP33" s="76">
        <f t="shared" si="52"/>
        <v>154.56517889334887</v>
      </c>
      <c r="AQ33" s="76">
        <f t="shared" si="52"/>
        <v>10.846508207642309</v>
      </c>
      <c r="AR33" s="67">
        <f t="shared" si="52"/>
        <v>13086.706250114157</v>
      </c>
      <c r="AS33" s="76">
        <f t="shared" si="52"/>
        <v>531.12118121079368</v>
      </c>
      <c r="AT33" s="76">
        <f t="shared" si="52"/>
        <v>11.841773518468033</v>
      </c>
      <c r="AU33" s="67">
        <f t="shared" si="52"/>
        <v>11961.683581011617</v>
      </c>
      <c r="AV33" s="76">
        <f t="shared" si="52"/>
        <v>509.14771605881919</v>
      </c>
      <c r="AW33" s="76">
        <f t="shared" si="52"/>
        <v>10.839031604166829</v>
      </c>
      <c r="AY33" s="67">
        <f t="shared" ref="AY33:BD33" si="53">+SUM(AY6:AY28)-AY20</f>
        <v>65775.340196286474</v>
      </c>
      <c r="AZ33" s="76">
        <f t="shared" si="53"/>
        <v>3470.4843069747571</v>
      </c>
      <c r="BA33" s="76">
        <f t="shared" si="53"/>
        <v>53.350628034576516</v>
      </c>
      <c r="BB33" s="67">
        <f t="shared" si="53"/>
        <v>624.68948270668739</v>
      </c>
      <c r="BC33" s="76">
        <f t="shared" si="53"/>
        <v>228.15338733183233</v>
      </c>
      <c r="BD33" s="76">
        <f t="shared" si="53"/>
        <v>33.200659875874216</v>
      </c>
    </row>
    <row r="34" spans="1:56" ht="12" customHeight="1" x14ac:dyDescent="0.35">
      <c r="A34" s="54" t="s">
        <v>583</v>
      </c>
      <c r="B34" s="54"/>
      <c r="C34" s="54"/>
      <c r="D34" s="58"/>
      <c r="E34" s="58"/>
      <c r="F34" s="58"/>
      <c r="G34" s="59"/>
      <c r="H34" s="54"/>
      <c r="I34" s="58"/>
      <c r="J34" s="58"/>
      <c r="K34" s="58"/>
      <c r="L34" s="59"/>
      <c r="M34" s="59"/>
      <c r="N34" s="60"/>
      <c r="O34" s="60"/>
      <c r="P34" s="60"/>
      <c r="Q34" s="59"/>
      <c r="R34" s="59"/>
      <c r="S34" s="60"/>
      <c r="T34" s="60"/>
      <c r="U34" s="60"/>
      <c r="V34" s="59"/>
      <c r="W34" s="59"/>
      <c r="X34" s="60"/>
      <c r="Y34" s="60"/>
      <c r="Z34" s="60"/>
    </row>
    <row r="35" spans="1:56" ht="12" customHeight="1" x14ac:dyDescent="0.35">
      <c r="A35" s="59" t="s">
        <v>389</v>
      </c>
      <c r="C35" s="75"/>
      <c r="D35" s="75"/>
      <c r="E35" s="75"/>
      <c r="F35" s="75"/>
    </row>
    <row r="36" spans="1:56" ht="12" customHeight="1" x14ac:dyDescent="0.35">
      <c r="A36" s="48" t="s">
        <v>580</v>
      </c>
      <c r="C36" s="75"/>
      <c r="D36" s="75"/>
      <c r="E36" s="75"/>
      <c r="F36" s="75"/>
    </row>
    <row r="37" spans="1:56" ht="12" customHeight="1" x14ac:dyDescent="0.35">
      <c r="A37" s="48" t="s">
        <v>578</v>
      </c>
      <c r="C37" s="75"/>
      <c r="D37" s="75"/>
      <c r="E37" s="75"/>
      <c r="F37" s="75"/>
    </row>
    <row r="38" spans="1:56" ht="12" customHeight="1" x14ac:dyDescent="0.35">
      <c r="A38" s="48" t="s">
        <v>579</v>
      </c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56" ht="12" customHeight="1" x14ac:dyDescent="0.35">
      <c r="A39" s="48" t="s">
        <v>581</v>
      </c>
      <c r="C39" s="75"/>
      <c r="D39" s="75"/>
      <c r="E39" s="75"/>
      <c r="F39" s="75"/>
    </row>
    <row r="40" spans="1:56" x14ac:dyDescent="0.35">
      <c r="A40" s="59" t="s">
        <v>584</v>
      </c>
    </row>
  </sheetData>
  <mergeCells count="13">
    <mergeCell ref="AY2:BA2"/>
    <mergeCell ref="BB2:BD2"/>
    <mergeCell ref="A3:B3"/>
    <mergeCell ref="AK2:AM2"/>
    <mergeCell ref="AH2:AJ2"/>
    <mergeCell ref="AR2:AT2"/>
    <mergeCell ref="AO2:AQ2"/>
    <mergeCell ref="AU2:AW2"/>
    <mergeCell ref="C2:F2"/>
    <mergeCell ref="H2:K2"/>
    <mergeCell ref="M2:P2"/>
    <mergeCell ref="R2:U2"/>
    <mergeCell ref="W2:Z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47E8F-99F6-46A5-8797-99273927990D}">
  <dimension ref="A1:BD40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9.1796875" defaultRowHeight="10" x14ac:dyDescent="0.35"/>
  <cols>
    <col min="1" max="1" width="2.81640625" style="48" customWidth="1"/>
    <col min="2" max="2" width="17.1796875" style="48" customWidth="1"/>
    <col min="3" max="6" width="9.453125" style="48" customWidth="1"/>
    <col min="7" max="7" width="3" style="48" customWidth="1"/>
    <col min="8" max="11" width="9.453125" style="48" customWidth="1"/>
    <col min="12" max="12" width="3" style="48" customWidth="1"/>
    <col min="13" max="16" width="9.453125" style="48" customWidth="1"/>
    <col min="17" max="17" width="3" style="48" customWidth="1"/>
    <col min="18" max="21" width="9.453125" style="48" customWidth="1"/>
    <col min="22" max="22" width="3" style="48" customWidth="1"/>
    <col min="23" max="26" width="9.453125" style="48" customWidth="1"/>
    <col min="27" max="33" width="9.1796875" style="48"/>
    <col min="34" max="34" width="11.26953125" style="48" bestFit="1" customWidth="1"/>
    <col min="35" max="36" width="9.26953125" style="48" bestFit="1" customWidth="1"/>
    <col min="37" max="39" width="10.453125" style="48" customWidth="1"/>
    <col min="40" max="40" width="9.1796875" style="48"/>
    <col min="41" max="49" width="12.26953125" style="48" customWidth="1"/>
    <col min="50" max="50" width="9.1796875" style="48"/>
    <col min="51" max="56" width="11.54296875" style="48" customWidth="1"/>
    <col min="57" max="16384" width="9.1796875" style="48"/>
  </cols>
  <sheetData>
    <row r="1" spans="1:56" ht="15.75" customHeight="1" thickBot="1" x14ac:dyDescent="0.4">
      <c r="A1" s="47" t="s">
        <v>577</v>
      </c>
    </row>
    <row r="2" spans="1:56" ht="18" customHeight="1" x14ac:dyDescent="0.35">
      <c r="A2" s="49"/>
      <c r="B2" s="49"/>
      <c r="C2" s="120" t="s">
        <v>437</v>
      </c>
      <c r="D2" s="121"/>
      <c r="E2" s="121"/>
      <c r="F2" s="121"/>
      <c r="G2" s="115"/>
      <c r="H2" s="120" t="s">
        <v>336</v>
      </c>
      <c r="I2" s="121"/>
      <c r="J2" s="121"/>
      <c r="K2" s="121"/>
      <c r="L2" s="115"/>
      <c r="M2" s="120" t="s">
        <v>332</v>
      </c>
      <c r="N2" s="121"/>
      <c r="O2" s="121"/>
      <c r="P2" s="121"/>
      <c r="Q2" s="115"/>
      <c r="R2" s="120" t="s">
        <v>457</v>
      </c>
      <c r="S2" s="121"/>
      <c r="T2" s="121"/>
      <c r="U2" s="121"/>
      <c r="V2" s="115"/>
      <c r="W2" s="120" t="s">
        <v>458</v>
      </c>
      <c r="X2" s="121"/>
      <c r="Y2" s="121"/>
      <c r="Z2" s="121"/>
      <c r="AH2" s="120" t="s">
        <v>341</v>
      </c>
      <c r="AI2" s="121"/>
      <c r="AJ2" s="121"/>
      <c r="AK2" s="120" t="s">
        <v>459</v>
      </c>
      <c r="AL2" s="121"/>
      <c r="AM2" s="121"/>
      <c r="AO2" s="120" t="s">
        <v>461</v>
      </c>
      <c r="AP2" s="121"/>
      <c r="AQ2" s="121"/>
      <c r="AR2" s="120" t="s">
        <v>460</v>
      </c>
      <c r="AS2" s="121"/>
      <c r="AT2" s="121"/>
      <c r="AU2" s="120" t="s">
        <v>462</v>
      </c>
      <c r="AV2" s="121"/>
      <c r="AW2" s="121"/>
      <c r="AY2" s="120" t="s">
        <v>332</v>
      </c>
      <c r="AZ2" s="121"/>
      <c r="BA2" s="121"/>
      <c r="BB2" s="120" t="s">
        <v>335</v>
      </c>
      <c r="BC2" s="121"/>
      <c r="BD2" s="121"/>
    </row>
    <row r="3" spans="1:56" ht="48" customHeight="1" x14ac:dyDescent="0.35">
      <c r="A3" s="118" t="s">
        <v>385</v>
      </c>
      <c r="B3" s="118"/>
      <c r="C3" s="114" t="s">
        <v>573</v>
      </c>
      <c r="D3" s="114" t="s">
        <v>574</v>
      </c>
      <c r="E3" s="114" t="s">
        <v>575</v>
      </c>
      <c r="F3" s="114" t="s">
        <v>576</v>
      </c>
      <c r="G3" s="114"/>
      <c r="H3" s="114" t="s">
        <v>573</v>
      </c>
      <c r="I3" s="114" t="s">
        <v>574</v>
      </c>
      <c r="J3" s="114" t="s">
        <v>575</v>
      </c>
      <c r="K3" s="114" t="s">
        <v>576</v>
      </c>
      <c r="L3" s="114"/>
      <c r="M3" s="114" t="s">
        <v>573</v>
      </c>
      <c r="N3" s="114" t="s">
        <v>574</v>
      </c>
      <c r="O3" s="114" t="s">
        <v>575</v>
      </c>
      <c r="P3" s="114" t="s">
        <v>576</v>
      </c>
      <c r="Q3" s="114"/>
      <c r="R3" s="114" t="s">
        <v>573</v>
      </c>
      <c r="S3" s="114" t="s">
        <v>574</v>
      </c>
      <c r="T3" s="114" t="s">
        <v>575</v>
      </c>
      <c r="U3" s="114" t="s">
        <v>576</v>
      </c>
      <c r="V3" s="114"/>
      <c r="W3" s="114" t="s">
        <v>573</v>
      </c>
      <c r="X3" s="114" t="s">
        <v>574</v>
      </c>
      <c r="Y3" s="114" t="s">
        <v>575</v>
      </c>
      <c r="Z3" s="114" t="s">
        <v>576</v>
      </c>
      <c r="AH3" s="114" t="s">
        <v>426</v>
      </c>
      <c r="AI3" s="114" t="s">
        <v>427</v>
      </c>
      <c r="AJ3" s="114" t="s">
        <v>428</v>
      </c>
      <c r="AK3" s="114" t="s">
        <v>426</v>
      </c>
      <c r="AL3" s="114" t="s">
        <v>427</v>
      </c>
      <c r="AM3" s="114" t="s">
        <v>428</v>
      </c>
      <c r="AO3" s="114" t="s">
        <v>426</v>
      </c>
      <c r="AP3" s="114" t="s">
        <v>427</v>
      </c>
      <c r="AQ3" s="114" t="s">
        <v>428</v>
      </c>
      <c r="AR3" s="114" t="s">
        <v>426</v>
      </c>
      <c r="AS3" s="114" t="s">
        <v>427</v>
      </c>
      <c r="AT3" s="114" t="s">
        <v>428</v>
      </c>
      <c r="AU3" s="114" t="s">
        <v>426</v>
      </c>
      <c r="AV3" s="114" t="s">
        <v>427</v>
      </c>
      <c r="AW3" s="114" t="s">
        <v>428</v>
      </c>
      <c r="AY3" s="114" t="s">
        <v>426</v>
      </c>
      <c r="AZ3" s="114" t="s">
        <v>427</v>
      </c>
      <c r="BA3" s="114" t="s">
        <v>428</v>
      </c>
      <c r="BB3" s="114" t="s">
        <v>426</v>
      </c>
      <c r="BC3" s="114" t="s">
        <v>427</v>
      </c>
      <c r="BD3" s="114" t="s">
        <v>428</v>
      </c>
    </row>
    <row r="4" spans="1:56" ht="11.25" customHeight="1" x14ac:dyDescent="0.35">
      <c r="A4" s="52"/>
      <c r="B4" s="52"/>
      <c r="C4" s="52" t="s">
        <v>570</v>
      </c>
      <c r="D4" s="53" t="s">
        <v>391</v>
      </c>
      <c r="E4" s="53" t="s">
        <v>391</v>
      </c>
      <c r="F4" s="53" t="s">
        <v>391</v>
      </c>
      <c r="G4" s="52"/>
      <c r="H4" s="52" t="s">
        <v>570</v>
      </c>
      <c r="I4" s="53" t="s">
        <v>391</v>
      </c>
      <c r="J4" s="53" t="s">
        <v>391</v>
      </c>
      <c r="K4" s="53" t="s">
        <v>391</v>
      </c>
      <c r="L4" s="52"/>
      <c r="M4" s="52" t="s">
        <v>570</v>
      </c>
      <c r="N4" s="53" t="s">
        <v>391</v>
      </c>
      <c r="O4" s="53" t="s">
        <v>391</v>
      </c>
      <c r="P4" s="53" t="s">
        <v>391</v>
      </c>
      <c r="Q4" s="52"/>
      <c r="R4" s="52" t="s">
        <v>570</v>
      </c>
      <c r="S4" s="53" t="s">
        <v>391</v>
      </c>
      <c r="T4" s="53" t="s">
        <v>391</v>
      </c>
      <c r="U4" s="53" t="s">
        <v>391</v>
      </c>
      <c r="V4" s="52"/>
      <c r="W4" s="52" t="s">
        <v>570</v>
      </c>
      <c r="X4" s="53" t="s">
        <v>391</v>
      </c>
      <c r="Y4" s="53" t="s">
        <v>391</v>
      </c>
      <c r="Z4" s="53" t="s">
        <v>391</v>
      </c>
      <c r="AH4" s="52" t="s">
        <v>454</v>
      </c>
      <c r="AI4" s="52" t="s">
        <v>454</v>
      </c>
      <c r="AJ4" s="52" t="s">
        <v>454</v>
      </c>
      <c r="AK4" s="52" t="s">
        <v>454</v>
      </c>
      <c r="AL4" s="52" t="s">
        <v>454</v>
      </c>
      <c r="AM4" s="52" t="s">
        <v>454</v>
      </c>
      <c r="AO4" s="52" t="s">
        <v>454</v>
      </c>
      <c r="AP4" s="52" t="s">
        <v>454</v>
      </c>
      <c r="AQ4" s="52" t="s">
        <v>454</v>
      </c>
      <c r="AR4" s="52" t="s">
        <v>454</v>
      </c>
      <c r="AS4" s="52" t="s">
        <v>454</v>
      </c>
      <c r="AT4" s="52" t="s">
        <v>454</v>
      </c>
      <c r="AU4" s="52" t="s">
        <v>454</v>
      </c>
      <c r="AV4" s="52" t="s">
        <v>454</v>
      </c>
      <c r="AW4" s="52" t="s">
        <v>454</v>
      </c>
      <c r="AY4" s="52" t="s">
        <v>454</v>
      </c>
      <c r="AZ4" s="52" t="s">
        <v>454</v>
      </c>
      <c r="BA4" s="52" t="s">
        <v>454</v>
      </c>
      <c r="BB4" s="52" t="s">
        <v>454</v>
      </c>
      <c r="BC4" s="52" t="s">
        <v>454</v>
      </c>
      <c r="BD4" s="52" t="s">
        <v>454</v>
      </c>
    </row>
    <row r="5" spans="1:56" ht="11.25" customHeight="1" x14ac:dyDescent="0.35">
      <c r="A5" s="48" t="s">
        <v>386</v>
      </c>
      <c r="C5" s="54"/>
      <c r="D5" s="55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H5" s="54"/>
      <c r="AI5" s="54"/>
      <c r="AJ5" s="54"/>
      <c r="AK5" s="54"/>
      <c r="AL5" s="54"/>
      <c r="AM5" s="54"/>
      <c r="AO5" s="54"/>
      <c r="AP5" s="54"/>
      <c r="AQ5" s="54"/>
      <c r="AR5" s="54"/>
      <c r="AS5" s="54"/>
      <c r="AT5" s="54"/>
      <c r="AU5" s="54"/>
      <c r="AV5" s="54"/>
      <c r="AW5" s="54"/>
      <c r="AY5" s="54"/>
      <c r="AZ5" s="54"/>
      <c r="BA5" s="54"/>
      <c r="BB5" s="54"/>
      <c r="BC5" s="54"/>
      <c r="BD5" s="54"/>
    </row>
    <row r="6" spans="1:56" ht="11.25" customHeight="1" x14ac:dyDescent="0.35">
      <c r="A6" s="56"/>
      <c r="B6" s="56" t="s">
        <v>365</v>
      </c>
      <c r="C6" s="63">
        <f>+'Summary-total'!$M$7</f>
        <v>8155.7305635114171</v>
      </c>
      <c r="D6" s="64">
        <f t="shared" ref="D6:D11" si="0">+C6/C$33*100</f>
        <v>5.8365845402095466</v>
      </c>
      <c r="E6" s="64">
        <f>+'Summary-hc1.9'!$M$7/'Summary-hc1.9'!$AW$7*100</f>
        <v>7.3511408570214227</v>
      </c>
      <c r="F6" s="64">
        <f>+'Summary-gap1.9'!$M$7/'Summary-gap1.9'!$AW$7*100</f>
        <v>9.4242335750998674</v>
      </c>
      <c r="G6" s="64"/>
      <c r="H6" s="63">
        <f>+'Summary-total'!$M$19</f>
        <v>58808.815482597893</v>
      </c>
      <c r="I6" s="64">
        <f t="shared" ref="I6:I11" si="1">+H6/H$33*100</f>
        <v>35.204893985206517</v>
      </c>
      <c r="J6" s="64">
        <f>+'Summary-hc1.9'!$M$19/'Summary-hc1.9'!$AW$19*100</f>
        <v>35.376060373376042</v>
      </c>
      <c r="K6" s="64">
        <f>+'Summary-gap1.9'!$M$19/'Summary-gap1.9'!$AW$19*100</f>
        <v>34.462671415935198</v>
      </c>
      <c r="L6" s="64"/>
      <c r="M6" s="63">
        <f>+SUM(AY6,BB6)</f>
        <v>55502.354451256484</v>
      </c>
      <c r="N6" s="66">
        <f>+SUM(AY6,BB6)/SUM(AY$33,BB$33)*100</f>
        <v>61.775969263156924</v>
      </c>
      <c r="O6" s="66">
        <f t="shared" ref="O6:P21" si="2">+SUM(AZ6,BC6)/SUM(AZ$33,BC$33)*100</f>
        <v>56.293363760446589</v>
      </c>
      <c r="P6" s="66">
        <f t="shared" si="2"/>
        <v>36.299377900901689</v>
      </c>
      <c r="Q6" s="64"/>
      <c r="R6" s="63">
        <f>+SUM(AH6,AK6)</f>
        <v>3253.773770471274</v>
      </c>
      <c r="S6" s="64">
        <f>+SUM(AH6,AK6)/SUM(AH$33,AK$33)*100</f>
        <v>5.7081791921446383</v>
      </c>
      <c r="T6" s="64">
        <f>+SUM(AI6,AL6)/SUM(AI$33,AL$33)*100</f>
        <v>5.5508961448109932</v>
      </c>
      <c r="U6" s="64">
        <f>+SUM(AJ6,AM6)/SUM(AJ$33,AM$33)*100</f>
        <v>0.97415654689877973</v>
      </c>
      <c r="V6" s="64"/>
      <c r="W6" s="63">
        <f>+SUM(AO6,AR6,AU6)</f>
        <v>3505.8877733658137</v>
      </c>
      <c r="X6" s="64">
        <f>+SUM(AO6,AR6,AU6)/SUM(AO$33,AR$33,AU$33)*100</f>
        <v>8.1625189652632635</v>
      </c>
      <c r="Y6" s="64">
        <f t="shared" ref="Y6:Z21" si="3">+SUM(AP6,AS6,AV6)/SUM(AP$33,AS$33,AV$33)*100</f>
        <v>7.2354724013552056</v>
      </c>
      <c r="Z6" s="64">
        <f t="shared" si="3"/>
        <v>6.4399461793155934</v>
      </c>
      <c r="AH6" s="63">
        <f>+'Summary-total'!$M$27*1</f>
        <v>3019.128261647842</v>
      </c>
      <c r="AI6" s="63">
        <f>+'Summary-hc1.9'!$M$27*1</f>
        <v>26.14478557957294</v>
      </c>
      <c r="AJ6" s="63">
        <f>+'Summary-gap1.9'!$M$27*1</f>
        <v>5.2480368373896746E-2</v>
      </c>
      <c r="AK6" s="63">
        <f>+'Summary-total'!$M$30*1</f>
        <v>234.64550882343204</v>
      </c>
      <c r="AL6" s="63">
        <f>+'Summary-hc1.9'!$M$30*1</f>
        <v>1.2309788693346493</v>
      </c>
      <c r="AM6" s="63">
        <f>+'Summary-gap1.9'!$M$30*1</f>
        <v>1.1149886121900612E-2</v>
      </c>
      <c r="AN6" s="79"/>
      <c r="AO6" s="63">
        <f>+'Summary-total'!$M$8*1</f>
        <v>625.92022890967758</v>
      </c>
      <c r="AP6" s="63">
        <f>+'Summary-hc1.9'!$M$8*1</f>
        <v>21.270661238758247</v>
      </c>
      <c r="AQ6" s="63">
        <f>+'Summary-gap1.9'!$M$8*1</f>
        <v>1.1062805860621081</v>
      </c>
      <c r="AR6" s="63">
        <f>+'Summary-total'!$M$9*1</f>
        <v>407.40211366573402</v>
      </c>
      <c r="AS6" s="63">
        <f>+'Summary-hc1.9'!$M$9*1</f>
        <v>13.45000329287449</v>
      </c>
      <c r="AT6" s="63">
        <f>+'Summary-gap1.9'!$M$9*1</f>
        <v>0.22910716120812433</v>
      </c>
      <c r="AU6" s="63">
        <f>+'Summary-total'!$M$10*1</f>
        <v>2472.5654307904019</v>
      </c>
      <c r="AV6" s="63">
        <f>+'Summary-hc1.9'!$M$10*1</f>
        <v>101.04779126994798</v>
      </c>
      <c r="AW6" s="63">
        <f>+'Summary-gap1.9'!$M$10*1</f>
        <v>2.0321858687170775</v>
      </c>
      <c r="AY6" s="63">
        <f>+'Summary-total'!$M$17*1</f>
        <v>55496.383971859941</v>
      </c>
      <c r="AZ6" s="63">
        <f>+'Summary-hc1.9'!$M$17*1</f>
        <v>2945.1542487590241</v>
      </c>
      <c r="BA6" s="63">
        <f>+'Summary-gap1.9'!$M$17*1</f>
        <v>46.924519730342716</v>
      </c>
      <c r="BB6" s="63">
        <f>+'Summary-total'!$M$18*1</f>
        <v>5.970479396544901</v>
      </c>
      <c r="BC6" s="63">
        <f>+'Summary-hc1.9'!$M$18*1</f>
        <v>0.63623988505640217</v>
      </c>
      <c r="BD6" s="63">
        <f>+'Summary-gap1.9'!$M$18*1</f>
        <v>4.8721691001612055E-2</v>
      </c>
    </row>
    <row r="7" spans="1:56" ht="11.25" customHeight="1" x14ac:dyDescent="0.35">
      <c r="A7" s="56"/>
      <c r="B7" s="56" t="s">
        <v>361</v>
      </c>
      <c r="C7" s="65">
        <f>+'Summary-total'!$E$7</f>
        <v>15664.556685175683</v>
      </c>
      <c r="D7" s="64">
        <f t="shared" si="0"/>
        <v>11.210216996007375</v>
      </c>
      <c r="E7" s="66">
        <f>+'Summary-hc1.9'!$E$7/'Summary-hc1.9'!$AW$7*100</f>
        <v>8.9858944378044558</v>
      </c>
      <c r="F7" s="66">
        <f>+'Summary-gap1.9'!$E$7/'Summary-gap1.9'!$AW$7*100</f>
        <v>8.2764778787668849</v>
      </c>
      <c r="G7" s="66"/>
      <c r="H7" s="65">
        <f>+'Summary-total'!$E$19</f>
        <v>7521.721516482844</v>
      </c>
      <c r="I7" s="64">
        <f t="shared" si="1"/>
        <v>4.5027502492782343</v>
      </c>
      <c r="J7" s="66">
        <f>+'Summary-hc1.9'!$E$19/'Summary-hc1.9'!$AW$19*100</f>
        <v>4.3178992488554258</v>
      </c>
      <c r="K7" s="66">
        <f>+'Summary-gap1.9'!$E$19/'Summary-gap1.9'!$AW$19*100</f>
        <v>4.3104698746473051</v>
      </c>
      <c r="L7" s="66"/>
      <c r="M7" s="63">
        <f t="shared" ref="M7:M28" si="4">+SUM(AY7,BB7)</f>
        <v>7996.1499739309847</v>
      </c>
      <c r="N7" s="66">
        <f t="shared" ref="N7:P33" si="5">+SUM(AY7,BB7)/SUM(AY$33,BB$33)*100</f>
        <v>8.8999812692084976</v>
      </c>
      <c r="O7" s="66">
        <f t="shared" si="2"/>
        <v>8.8829294351801629</v>
      </c>
      <c r="P7" s="66">
        <f t="shared" si="2"/>
        <v>5.4982080284856734</v>
      </c>
      <c r="Q7" s="66"/>
      <c r="R7" s="63">
        <f t="shared" ref="R7:R28" si="6">+SUM(AH7,AK7)</f>
        <v>4706.3352067534488</v>
      </c>
      <c r="S7" s="64">
        <f t="shared" ref="S7:U33" si="7">+SUM(AH7,AK7)/SUM(AH$33,AK$33)*100</f>
        <v>8.2564451598479511</v>
      </c>
      <c r="T7" s="64">
        <f t="shared" si="7"/>
        <v>13.417628195307024</v>
      </c>
      <c r="U7" s="64">
        <f t="shared" si="7"/>
        <v>12.748972654301122</v>
      </c>
      <c r="V7" s="64"/>
      <c r="W7" s="63">
        <f t="shared" ref="W7:W28" si="8">+SUM(AO7,AR7,AU7)</f>
        <v>11743.834212692147</v>
      </c>
      <c r="X7" s="64">
        <f t="shared" ref="X7:Z33" si="9">+SUM(AO7,AR7,AU7)/SUM(AO$33,AR$33,AU$33)*100</f>
        <v>27.34236680770244</v>
      </c>
      <c r="Y7" s="64">
        <f t="shared" si="3"/>
        <v>22.94588325074346</v>
      </c>
      <c r="Z7" s="64">
        <f t="shared" si="3"/>
        <v>16.5521998745532</v>
      </c>
      <c r="AH7" s="65">
        <f>+'Summary-total'!$E$27*1</f>
        <v>4248.3436434661016</v>
      </c>
      <c r="AI7" s="65">
        <f>+'Summary-hc1.9'!$E$27*1</f>
        <v>48.119522822356387</v>
      </c>
      <c r="AJ7" s="65">
        <f>+'Summary-gap1.9'!$E$27*1</f>
        <v>0.53392227256443192</v>
      </c>
      <c r="AK7" s="65">
        <f>+'Summary-total'!$E$30*1</f>
        <v>457.99156328734728</v>
      </c>
      <c r="AL7" s="65">
        <f>+'Summary-hc1.9'!$E$30*1</f>
        <v>18.053185035115739</v>
      </c>
      <c r="AM7" s="65">
        <f>+'Summary-gap1.9'!$E$30*1</f>
        <v>0.29881901233033747</v>
      </c>
      <c r="AN7" s="79"/>
      <c r="AO7" s="65">
        <f>+'Summary-total'!$E$8*1</f>
        <v>233.12197832733523</v>
      </c>
      <c r="AP7" s="65">
        <f>+'Summary-hc1.9'!$E$8*1</f>
        <v>24.066087420999146</v>
      </c>
      <c r="AQ7" s="65">
        <f>+'Summary-gap1.9'!$E$8*1</f>
        <v>1.8867182944747254</v>
      </c>
      <c r="AR7" s="65">
        <f>+'Summary-total'!$E$9*1</f>
        <v>9075.0398279472865</v>
      </c>
      <c r="AS7" s="65">
        <f>+'Summary-hc1.9'!$E$9*1</f>
        <v>323.34658666172919</v>
      </c>
      <c r="AT7" s="65">
        <f>+'Summary-gap1.9'!$E$9*1</f>
        <v>4.9592489969086655</v>
      </c>
      <c r="AU7" s="65">
        <f>+'Summary-total'!$E$10*1</f>
        <v>2435.6724064175255</v>
      </c>
      <c r="AV7" s="65">
        <f>+'Summary-hc1.9'!$E$10*1</f>
        <v>83.150385680072077</v>
      </c>
      <c r="AW7" s="65">
        <f>+'Summary-gap1.9'!$E$10*1</f>
        <v>1.8095012532338055</v>
      </c>
      <c r="AY7" s="65">
        <f>+'Summary-total'!$E$17*1</f>
        <v>7993.7126535776242</v>
      </c>
      <c r="AZ7" s="65">
        <f>+'Summary-hc1.9'!$E$17*1</f>
        <v>464.05623684009902</v>
      </c>
      <c r="BA7" s="65">
        <f>+'Summary-gap1.9'!$E$17*1</f>
        <v>7.0039246307183216</v>
      </c>
      <c r="BB7" s="65">
        <f>+'Summary-total'!$E$18*1</f>
        <v>2.4373203533602492</v>
      </c>
      <c r="BC7" s="65">
        <f>+'Summary-hc1.9'!$E$18*1</f>
        <v>0.78095343340447565</v>
      </c>
      <c r="BD7" s="65">
        <f>+'Summary-gap1.9'!$E$18*1</f>
        <v>0.11103623202460909</v>
      </c>
    </row>
    <row r="8" spans="1:56" ht="11.25" customHeight="1" x14ac:dyDescent="0.35">
      <c r="A8" s="56"/>
      <c r="B8" s="56" t="s">
        <v>359</v>
      </c>
      <c r="C8" s="65">
        <f>+'Summary-total'!$C$7</f>
        <v>2869.9734893379309</v>
      </c>
      <c r="D8" s="64">
        <f t="shared" si="0"/>
        <v>2.053873993045328</v>
      </c>
      <c r="E8" s="66">
        <f>+'Summary-hc1.9'!$C$7/'Summary-hc1.9'!$AW$7*100</f>
        <v>1.2519118295180414</v>
      </c>
      <c r="F8" s="66">
        <f>+'Summary-gap1.9'!$C$7/'Summary-gap1.9'!$AW$7*100</f>
        <v>0.58745910617621588</v>
      </c>
      <c r="G8" s="66"/>
      <c r="H8" s="65">
        <f>+'Summary-total'!$C$19</f>
        <v>45915.112030952761</v>
      </c>
      <c r="I8" s="64">
        <f t="shared" si="1"/>
        <v>27.486298407878866</v>
      </c>
      <c r="J8" s="66">
        <f>+'Summary-hc1.9'!$C$19/'Summary-hc1.9'!$AW$19*100</f>
        <v>25.956331832324604</v>
      </c>
      <c r="K8" s="66">
        <f>+'Summary-gap1.9'!$C$19/'Summary-gap1.9'!$AW$19*100</f>
        <v>26.002987402605577</v>
      </c>
      <c r="L8" s="66"/>
      <c r="M8" s="63">
        <f t="shared" si="4"/>
        <v>60.475318678181651</v>
      </c>
      <c r="N8" s="66">
        <f t="shared" si="5"/>
        <v>6.7311044094966216E-2</v>
      </c>
      <c r="O8" s="66">
        <f t="shared" si="2"/>
        <v>7.4749098829003269E-2</v>
      </c>
      <c r="P8" s="66">
        <f t="shared" si="2"/>
        <v>4.5340940842494307E-2</v>
      </c>
      <c r="Q8" s="66"/>
      <c r="R8" s="63">
        <f t="shared" si="6"/>
        <v>30887.097605739989</v>
      </c>
      <c r="S8" s="64">
        <f t="shared" si="7"/>
        <v>54.186031450271663</v>
      </c>
      <c r="T8" s="64">
        <f t="shared" si="7"/>
        <v>34.275746922341746</v>
      </c>
      <c r="U8" s="64">
        <f t="shared" si="7"/>
        <v>13.216018768268626</v>
      </c>
      <c r="V8" s="64"/>
      <c r="W8" s="63">
        <f t="shared" si="8"/>
        <v>932.06169620332298</v>
      </c>
      <c r="X8" s="64">
        <f t="shared" si="9"/>
        <v>2.1700555647709936</v>
      </c>
      <c r="Y8" s="64">
        <f t="shared" si="3"/>
        <v>1.6993423038087079</v>
      </c>
      <c r="Z8" s="64">
        <f t="shared" si="3"/>
        <v>0.80743660220601154</v>
      </c>
      <c r="AH8" s="65">
        <f>+'Summary-total'!$C$27*1</f>
        <v>27453.606066218039</v>
      </c>
      <c r="AI8" s="65">
        <f>+'Summary-hc1.9'!$C$27*1</f>
        <v>142.51463377218153</v>
      </c>
      <c r="AJ8" s="65">
        <f>+'Summary-gap1.9'!$C$27*1</f>
        <v>0.63613805469712914</v>
      </c>
      <c r="AK8" s="65">
        <f>+'Summary-total'!$C$30*1</f>
        <v>3433.4915395219514</v>
      </c>
      <c r="AL8" s="65">
        <f>+'Summary-hc1.9'!$C$30*1</f>
        <v>26.525598575445425</v>
      </c>
      <c r="AM8" s="65">
        <f>+'Summary-gap1.9'!$C$30*1</f>
        <v>0.22710989074171126</v>
      </c>
      <c r="AN8" s="79"/>
      <c r="AO8" s="65">
        <f>+'Summary-total'!$C$8*1</f>
        <v>0</v>
      </c>
      <c r="AP8" s="65">
        <f>+'Summary-hc1.9'!$C$8*1</f>
        <v>0</v>
      </c>
      <c r="AQ8" s="65">
        <f>+'Summary-gap1.9'!$C$8*1</f>
        <v>0</v>
      </c>
      <c r="AR8" s="65">
        <f>+'Summary-total'!$C$9*1</f>
        <v>754.72674491707005</v>
      </c>
      <c r="AS8" s="65">
        <f>+'Summary-hc1.9'!$C$9*1</f>
        <v>23.041515614526084</v>
      </c>
      <c r="AT8" s="65">
        <f>+'Summary-gap1.9'!$C$9*1</f>
        <v>0.19860492297471816</v>
      </c>
      <c r="AU8" s="65">
        <f>+'Summary-total'!$C$10*1</f>
        <v>177.33495128625293</v>
      </c>
      <c r="AV8" s="65">
        <f>+'Summary-hc1.9'!$C$10*1</f>
        <v>8.8454252330674397</v>
      </c>
      <c r="AW8" s="65">
        <f>+'Summary-gap1.9'!$C$10*1</f>
        <v>0.22361944388487859</v>
      </c>
      <c r="AY8" s="65">
        <f>+'Summary-total'!$C$17*1</f>
        <v>60.475318678181651</v>
      </c>
      <c r="AZ8" s="65">
        <f>+'Summary-hc1.9'!$C$17*1</f>
        <v>3.9115655852832507</v>
      </c>
      <c r="BA8" s="65">
        <f>+'Summary-gap1.9'!$C$17*1</f>
        <v>5.8673483779248761E-2</v>
      </c>
      <c r="BB8" s="65">
        <f>+'Summary-total'!$C$18*1</f>
        <v>0</v>
      </c>
      <c r="BC8" s="65">
        <f>+'Summary-hc1.9'!$C$18*1</f>
        <v>0</v>
      </c>
      <c r="BD8" s="65">
        <f>+'Summary-gap1.9'!$C$18*1</f>
        <v>0</v>
      </c>
    </row>
    <row r="9" spans="1:56" ht="11.25" customHeight="1" x14ac:dyDescent="0.35">
      <c r="A9" s="56"/>
      <c r="B9" s="56" t="s">
        <v>362</v>
      </c>
      <c r="C9" s="65">
        <f>+'Summary-total'!$G$7</f>
        <v>9165.9797484109713</v>
      </c>
      <c r="D9" s="64">
        <f t="shared" si="0"/>
        <v>6.559561437058548</v>
      </c>
      <c r="E9" s="66">
        <f>+'Summary-hc1.9'!$G$7/'Summary-hc1.9'!$AW$7*100</f>
        <v>5.8876585388163143</v>
      </c>
      <c r="F9" s="66">
        <f>+'Summary-gap1.9'!$G$7/'Summary-gap1.9'!$AW$7*100</f>
        <v>4.6828091505360332</v>
      </c>
      <c r="G9" s="66"/>
      <c r="H9" s="65">
        <f>+'Summary-total'!$G$19</f>
        <v>1546.0308884586309</v>
      </c>
      <c r="I9" s="64">
        <f t="shared" si="1"/>
        <v>0.92550501280112485</v>
      </c>
      <c r="J9" s="66">
        <f>+'Summary-hc1.9'!$G$19/'Summary-hc1.9'!$AW$19*100</f>
        <v>1.0014527576974892</v>
      </c>
      <c r="K9" s="66">
        <f>+'Summary-gap1.9'!$G$19/'Summary-gap1.9'!$AW$19*100</f>
        <v>1.0462722366772139</v>
      </c>
      <c r="L9" s="66"/>
      <c r="M9" s="63">
        <f t="shared" si="4"/>
        <v>20.129845226464973</v>
      </c>
      <c r="N9" s="66">
        <f t="shared" si="5"/>
        <v>2.2405188253307597E-2</v>
      </c>
      <c r="O9" s="66">
        <f t="shared" si="2"/>
        <v>8.0695010043351431E-3</v>
      </c>
      <c r="P9" s="66">
        <f t="shared" si="2"/>
        <v>4.7871691409657621E-2</v>
      </c>
      <c r="Q9" s="66"/>
      <c r="R9" s="63">
        <f t="shared" si="6"/>
        <v>426.93602917478154</v>
      </c>
      <c r="S9" s="64">
        <f t="shared" si="7"/>
        <v>0.74898488033461752</v>
      </c>
      <c r="T9" s="64">
        <f t="shared" si="7"/>
        <v>4.9342975919252217</v>
      </c>
      <c r="U9" s="64">
        <f t="shared" si="7"/>
        <v>14.831417818321214</v>
      </c>
      <c r="V9" s="64"/>
      <c r="W9" s="63">
        <f t="shared" si="8"/>
        <v>2242.0959300969166</v>
      </c>
      <c r="X9" s="64">
        <f t="shared" si="9"/>
        <v>5.2201187643224856</v>
      </c>
      <c r="Y9" s="64">
        <f t="shared" si="3"/>
        <v>4.3129878531250645</v>
      </c>
      <c r="Z9" s="64">
        <f t="shared" si="3"/>
        <v>3.5993179340298527</v>
      </c>
      <c r="AH9" s="65">
        <f>+'Summary-total'!$G$27*1</f>
        <v>422.71930130442138</v>
      </c>
      <c r="AI9" s="65">
        <f>+'Summary-hc1.9'!$G$27*1</f>
        <v>24.330872798871496</v>
      </c>
      <c r="AJ9" s="65">
        <f>+'Summary-gap1.9'!$G$27*1</f>
        <v>0.96872555081708267</v>
      </c>
      <c r="AK9" s="65">
        <f>+'Summary-total'!$G$30*1</f>
        <v>4.2167278703601507</v>
      </c>
      <c r="AL9" s="65">
        <f>+'Summary-hc1.9'!$G$30*1</f>
        <v>3.9670312035905968E-3</v>
      </c>
      <c r="AM9" s="65">
        <f>+'Summary-gap1.9'!$G$30*1</f>
        <v>3.7522548928171321E-5</v>
      </c>
      <c r="AN9" s="79"/>
      <c r="AO9" s="65">
        <f>+'Summary-total'!$G$8*1</f>
        <v>51.95978225797311</v>
      </c>
      <c r="AP9" s="65">
        <f>+'Summary-hc1.9'!$G$8*1</f>
        <v>12.296960669057977</v>
      </c>
      <c r="AQ9" s="65">
        <f>+'Summary-gap1.9'!$G$8*1</f>
        <v>0.97966755220597868</v>
      </c>
      <c r="AR9" s="65">
        <f>+'Summary-total'!$G$9*1</f>
        <v>1904.4135934726705</v>
      </c>
      <c r="AS9" s="65">
        <f>+'Summary-hc1.9'!$G$9*1</f>
        <v>61.266825827594651</v>
      </c>
      <c r="AT9" s="65">
        <f>+'Summary-gap1.9'!$G$9*1</f>
        <v>0.69052342930338362</v>
      </c>
      <c r="AU9" s="65">
        <f>+'Summary-total'!$G$10*1</f>
        <v>285.72255436627296</v>
      </c>
      <c r="AV9" s="65">
        <f>+'Summary-hc1.9'!$G$10*1</f>
        <v>7.3663405535297448</v>
      </c>
      <c r="AW9" s="65">
        <f>+'Summary-gap1.9'!$G$10*1</f>
        <v>0.21196265342630152</v>
      </c>
      <c r="AY9" s="65">
        <f>+'Summary-total'!$G$17*1</f>
        <v>19.023037909314407</v>
      </c>
      <c r="AZ9" s="65">
        <f>+'Summary-hc1.9'!$G$17*1</f>
        <v>4.0421835656529268E-3</v>
      </c>
      <c r="BA9" s="65">
        <f>+'Summary-gap1.9'!$G$17*1</f>
        <v>6.4674937050446837E-5</v>
      </c>
      <c r="BB9" s="65">
        <f>+'Summary-total'!$G$18*1</f>
        <v>1.106807317150565</v>
      </c>
      <c r="BC9" s="65">
        <f>+'Summary-hc1.9'!$G$18*1</f>
        <v>0.41822889278769476</v>
      </c>
      <c r="BD9" s="65">
        <f>+'Summary-gap1.9'!$G$18*1</f>
        <v>6.1883728806201709E-2</v>
      </c>
    </row>
    <row r="10" spans="1:56" ht="11.25" customHeight="1" x14ac:dyDescent="0.35">
      <c r="A10" s="56"/>
      <c r="B10" s="56" t="s">
        <v>363</v>
      </c>
      <c r="C10" s="65">
        <f>+'Summary-total'!$I$7</f>
        <v>7539.9770390804779</v>
      </c>
      <c r="D10" s="64">
        <f t="shared" si="0"/>
        <v>5.3959253652544312</v>
      </c>
      <c r="E10" s="66">
        <f>+'Summary-hc1.9'!$I$7/'Summary-hc1.9'!$AW$7*100</f>
        <v>5.4954070398533963</v>
      </c>
      <c r="F10" s="66">
        <f>+'Summary-gap1.9'!$I$7/'Summary-gap1.9'!$AW$7*100</f>
        <v>4.5214930361239718</v>
      </c>
      <c r="G10" s="66"/>
      <c r="H10" s="65">
        <f>+'Summary-total'!$I$19</f>
        <v>3056.3757155254484</v>
      </c>
      <c r="I10" s="64">
        <f t="shared" si="1"/>
        <v>1.8296471738301352</v>
      </c>
      <c r="J10" s="66">
        <f>+'Summary-hc1.9'!$I$19/'Summary-hc1.9'!$AW$19*100</f>
        <v>1.9690748810296521</v>
      </c>
      <c r="K10" s="66">
        <f>+'Summary-gap1.9'!$I$19/'Summary-gap1.9'!$AW$19*100</f>
        <v>2.047278255361118</v>
      </c>
      <c r="L10" s="66"/>
      <c r="M10" s="63">
        <f t="shared" si="4"/>
        <v>74.051716188082651</v>
      </c>
      <c r="N10" s="66">
        <f t="shared" si="5"/>
        <v>8.242202674728967E-2</v>
      </c>
      <c r="O10" s="66">
        <f t="shared" si="2"/>
        <v>9.1669577475674738E-2</v>
      </c>
      <c r="P10" s="66">
        <f t="shared" si="2"/>
        <v>5.5518377614444656E-2</v>
      </c>
      <c r="Q10" s="66"/>
      <c r="R10" s="63">
        <f t="shared" si="6"/>
        <v>82.290544278819326</v>
      </c>
      <c r="S10" s="64">
        <f t="shared" si="7"/>
        <v>0.14436442288198123</v>
      </c>
      <c r="T10" s="64">
        <f t="shared" si="7"/>
        <v>2.3072520782982364</v>
      </c>
      <c r="U10" s="64">
        <f t="shared" si="7"/>
        <v>7.8095919191421652</v>
      </c>
      <c r="V10" s="64"/>
      <c r="W10" s="63">
        <f t="shared" si="8"/>
        <v>0.36216745434650044</v>
      </c>
      <c r="X10" s="64">
        <f t="shared" si="9"/>
        <v>8.4320973910306904E-4</v>
      </c>
      <c r="Y10" s="64">
        <f t="shared" si="3"/>
        <v>5.7902683030206469E-4</v>
      </c>
      <c r="Z10" s="64">
        <f t="shared" si="3"/>
        <v>1.6622096594309384E-4</v>
      </c>
      <c r="AH10" s="65">
        <f>+'Summary-total'!$I$27*1</f>
        <v>80.840500483722664</v>
      </c>
      <c r="AI10" s="65">
        <f>+'Summary-hc1.9'!$I$27*1</f>
        <v>11.376814989402389</v>
      </c>
      <c r="AJ10" s="65">
        <f>+'Summary-gap1.9'!$I$27*1</f>
        <v>0.51009852913742826</v>
      </c>
      <c r="AK10" s="65">
        <f>+'Summary-total'!$I$30*1</f>
        <v>1.4500437950966591</v>
      </c>
      <c r="AL10" s="65">
        <f>+'Summary-hc1.9'!$I$30*1</f>
        <v>2.0304748187203021E-3</v>
      </c>
      <c r="AM10" s="65">
        <f>+'Summary-gap1.9'!$I$30*1</f>
        <v>1.07781451637952E-5</v>
      </c>
      <c r="AN10" s="79"/>
      <c r="AO10" s="65">
        <f>+'Summary-total'!$I$8*1</f>
        <v>0</v>
      </c>
      <c r="AP10" s="65">
        <f>+'Summary-hc1.9'!$I$8*1</f>
        <v>0</v>
      </c>
      <c r="AQ10" s="65">
        <f>+'Summary-gap1.9'!$I$8*1</f>
        <v>0</v>
      </c>
      <c r="AR10" s="65">
        <f>+'Summary-total'!$I$9*1</f>
        <v>0.36216745434650044</v>
      </c>
      <c r="AS10" s="65">
        <f>+'Summary-hc1.9'!$I$9*1</f>
        <v>1.0865023630395012E-2</v>
      </c>
      <c r="AT10" s="65">
        <f>+'Summary-gap1.9'!$I$9*1</f>
        <v>8.6920189043160101E-5</v>
      </c>
      <c r="AU10" s="65">
        <f>+'Summary-total'!$I$10*1</f>
        <v>0</v>
      </c>
      <c r="AV10" s="65">
        <f>+'Summary-hc1.9'!$I$10*1</f>
        <v>0</v>
      </c>
      <c r="AW10" s="65">
        <f>+'Summary-gap1.9'!$I$10*1</f>
        <v>0</v>
      </c>
      <c r="AY10" s="65">
        <f>+'Summary-total'!$I$17*1</f>
        <v>74.051716188082651</v>
      </c>
      <c r="AZ10" s="65">
        <f>+'Summary-hc1.9'!$I$17*1</f>
        <v>4.7970018379964365</v>
      </c>
      <c r="BA10" s="65">
        <f>+'Summary-gap1.9'!$I$17*1</f>
        <v>7.1843604651414331E-2</v>
      </c>
      <c r="BB10" s="65">
        <f>+'Summary-total'!$I$18*1</f>
        <v>0</v>
      </c>
      <c r="BC10" s="65">
        <f>+'Summary-hc1.9'!$I$18*1</f>
        <v>0</v>
      </c>
      <c r="BD10" s="65">
        <f>+'Summary-gap1.9'!$I$18*1</f>
        <v>0</v>
      </c>
    </row>
    <row r="11" spans="1:56" ht="11.25" customHeight="1" x14ac:dyDescent="0.35">
      <c r="A11" s="56"/>
      <c r="B11" s="56" t="s">
        <v>364</v>
      </c>
      <c r="C11" s="65">
        <f>+'Summary-total'!$K$7</f>
        <v>460.23884010868454</v>
      </c>
      <c r="D11" s="64">
        <f t="shared" si="0"/>
        <v>0.32936631219776091</v>
      </c>
      <c r="E11" s="66">
        <f>+'Summary-hc1.9'!$K$7/'Summary-hc1.9'!$AW$7*100</f>
        <v>0.22630475820882051</v>
      </c>
      <c r="F11" s="66">
        <f>+'Summary-gap1.9'!$K$7/'Summary-gap1.9'!$AW$7*100</f>
        <v>9.429574449186745E-2</v>
      </c>
      <c r="G11" s="66"/>
      <c r="H11" s="65">
        <f>+'Summary-total'!$K$19</f>
        <v>322.49595932069292</v>
      </c>
      <c r="I11" s="64">
        <f t="shared" si="1"/>
        <v>0.1930567035804702</v>
      </c>
      <c r="J11" s="66">
        <f>+'Summary-hc1.9'!$K$19/'Summary-hc1.9'!$AW$19*100</f>
        <v>0.15843151041838208</v>
      </c>
      <c r="K11" s="66">
        <f>+'Summary-gap1.9'!$K$19/'Summary-gap1.9'!$AW$19*100</f>
        <v>0.16222864553807539</v>
      </c>
      <c r="L11" s="66"/>
      <c r="M11" s="63">
        <f t="shared" si="4"/>
        <v>4.636410603173915</v>
      </c>
      <c r="N11" s="66">
        <f t="shared" si="5"/>
        <v>5.1604794381216127E-3</v>
      </c>
      <c r="O11" s="66">
        <f t="shared" si="2"/>
        <v>0</v>
      </c>
      <c r="P11" s="66">
        <f t="shared" si="2"/>
        <v>0</v>
      </c>
      <c r="Q11" s="66"/>
      <c r="R11" s="63">
        <f t="shared" si="6"/>
        <v>4015.2669940823275</v>
      </c>
      <c r="S11" s="64">
        <f t="shared" si="7"/>
        <v>7.0440863819509483</v>
      </c>
      <c r="T11" s="64">
        <f t="shared" si="7"/>
        <v>4.472508112249626</v>
      </c>
      <c r="U11" s="64">
        <f t="shared" si="7"/>
        <v>1.6516442804225275</v>
      </c>
      <c r="V11" s="64"/>
      <c r="W11" s="63">
        <f t="shared" si="8"/>
        <v>220.88004426697825</v>
      </c>
      <c r="X11" s="64">
        <f t="shared" si="9"/>
        <v>0.51425991558380557</v>
      </c>
      <c r="Y11" s="64">
        <f t="shared" si="3"/>
        <v>0.39335382468977298</v>
      </c>
      <c r="Z11" s="64">
        <f t="shared" si="3"/>
        <v>0.17519544459208428</v>
      </c>
      <c r="AH11" s="65">
        <f>+'Summary-total'!$K$27*1</f>
        <v>3786.1762788842539</v>
      </c>
      <c r="AI11" s="65">
        <f>+'Summary-hc1.9'!$K$27*1</f>
        <v>17.798860601924151</v>
      </c>
      <c r="AJ11" s="65">
        <f>+'Summary-gap1.9'!$K$27*1</f>
        <v>7.0376025038498255E-2</v>
      </c>
      <c r="AK11" s="65">
        <f>+'Summary-total'!$K$30*1</f>
        <v>229.0907151980735</v>
      </c>
      <c r="AL11" s="65">
        <f>+'Summary-hc1.9'!$K$30*1</f>
        <v>4.258537948259514</v>
      </c>
      <c r="AM11" s="65">
        <f>+'Summary-gap1.9'!$K$30*1</f>
        <v>3.7506579902546647E-2</v>
      </c>
      <c r="AN11" s="79"/>
      <c r="AO11" s="65">
        <f>+'Summary-total'!$K$8*1</f>
        <v>0</v>
      </c>
      <c r="AP11" s="65">
        <f>+'Summary-hc1.9'!$K$8*1</f>
        <v>0</v>
      </c>
      <c r="AQ11" s="65">
        <f>+'Summary-gap1.9'!$K$8*1</f>
        <v>0</v>
      </c>
      <c r="AR11" s="65">
        <f>+'Summary-total'!$K$9*1</f>
        <v>155.82557453502815</v>
      </c>
      <c r="AS11" s="65">
        <f>+'Summary-hc1.9'!$K$9*1</f>
        <v>4.6966299614984539</v>
      </c>
      <c r="AT11" s="65">
        <f>+'Summary-gap1.9'!$K$9*1</f>
        <v>3.8212103974302372E-2</v>
      </c>
      <c r="AU11" s="65">
        <f>+'Summary-total'!$K$10*1</f>
        <v>65.054469731950107</v>
      </c>
      <c r="AV11" s="65">
        <f>+'Summary-hc1.9'!$K$10*1</f>
        <v>2.6843727428686304</v>
      </c>
      <c r="AW11" s="65">
        <f>+'Summary-gap1.9'!$K$10*1</f>
        <v>5.3401015207412639E-2</v>
      </c>
      <c r="AY11" s="65">
        <f>+'Summary-total'!$K$17*1</f>
        <v>4.636410603173915</v>
      </c>
      <c r="AZ11" s="65">
        <f>+'Summary-hc1.9'!$K$17*1</f>
        <v>0</v>
      </c>
      <c r="BA11" s="65">
        <f>+'Summary-gap1.9'!$K$17*1</f>
        <v>0</v>
      </c>
      <c r="BB11" s="65">
        <f>+'Summary-total'!$K$18*1</f>
        <v>0</v>
      </c>
      <c r="BC11" s="65">
        <f>+'Summary-hc1.9'!$K$18*1</f>
        <v>0</v>
      </c>
      <c r="BD11" s="65">
        <f>+'Summary-gap1.9'!$K$18*1</f>
        <v>0</v>
      </c>
    </row>
    <row r="12" spans="1:56" ht="11.25" customHeight="1" x14ac:dyDescent="0.35">
      <c r="A12" s="56" t="s">
        <v>448</v>
      </c>
      <c r="B12" s="56"/>
      <c r="C12" s="65"/>
      <c r="D12" s="64"/>
      <c r="E12" s="66"/>
      <c r="F12" s="66"/>
      <c r="G12" s="66"/>
      <c r="H12" s="65"/>
      <c r="I12" s="64"/>
      <c r="J12" s="66"/>
      <c r="K12" s="66"/>
      <c r="L12" s="66"/>
      <c r="M12" s="63"/>
      <c r="N12" s="66"/>
      <c r="O12" s="66"/>
      <c r="P12" s="66"/>
      <c r="Q12" s="66"/>
      <c r="R12" s="63"/>
      <c r="S12" s="64"/>
      <c r="T12" s="64"/>
      <c r="U12" s="64"/>
      <c r="V12" s="64"/>
      <c r="W12" s="63">
        <f t="shared" si="8"/>
        <v>0</v>
      </c>
      <c r="X12" s="64"/>
      <c r="Y12" s="64"/>
      <c r="Z12" s="64"/>
      <c r="AH12" s="65"/>
      <c r="AI12" s="65"/>
      <c r="AJ12" s="65"/>
      <c r="AK12" s="65"/>
      <c r="AL12" s="65"/>
      <c r="AM12" s="65"/>
      <c r="AN12" s="79"/>
      <c r="AO12" s="65"/>
      <c r="AP12" s="65"/>
      <c r="AQ12" s="65"/>
      <c r="AR12" s="65"/>
      <c r="AS12" s="65"/>
      <c r="AT12" s="65"/>
      <c r="AU12" s="65"/>
      <c r="AV12" s="65"/>
      <c r="AW12" s="65"/>
      <c r="AY12" s="65"/>
      <c r="AZ12" s="65"/>
      <c r="BA12" s="65"/>
      <c r="BB12" s="65"/>
      <c r="BC12" s="65"/>
      <c r="BD12" s="65"/>
    </row>
    <row r="13" spans="1:56" ht="11.25" customHeight="1" x14ac:dyDescent="0.35">
      <c r="A13" s="56"/>
      <c r="B13" s="56" t="s">
        <v>367</v>
      </c>
      <c r="C13" s="65">
        <f>+'Summary-total'!$U$7</f>
        <v>3585.3034090368974</v>
      </c>
      <c r="D13" s="64">
        <f t="shared" ref="D13:D18" si="10">+C13/C$33*100</f>
        <v>2.5657942334151569</v>
      </c>
      <c r="E13" s="66">
        <f>+'Summary-hc1.9'!$U$7/'Summary-hc1.9'!$AW$7*100</f>
        <v>2.1190083294104558</v>
      </c>
      <c r="F13" s="66">
        <f>+'Summary-gap1.9'!$U$7/'Summary-gap1.9'!$AW$7*100</f>
        <v>2.1780416609213242</v>
      </c>
      <c r="G13" s="66"/>
      <c r="H13" s="65">
        <f>+'Summary-total'!$U$19</f>
        <v>17304.074580856493</v>
      </c>
      <c r="I13" s="64">
        <f t="shared" ref="I13:I18" si="11">+H13/H$33*100</f>
        <v>10.358789003519798</v>
      </c>
      <c r="J13" s="66">
        <f>+'Summary-hc1.9'!$U$19/'Summary-hc1.9'!$AW$19*100</f>
        <v>10.558657166106356</v>
      </c>
      <c r="K13" s="66">
        <f>+'Summary-gap1.9'!$U$19/'Summary-gap1.9'!$AW$19*100</f>
        <v>10.614266853746614</v>
      </c>
      <c r="L13" s="66"/>
      <c r="M13" s="63">
        <f t="shared" si="4"/>
        <v>603.25025352382522</v>
      </c>
      <c r="N13" s="66">
        <f t="shared" si="5"/>
        <v>0.67143762617147495</v>
      </c>
      <c r="O13" s="66">
        <f t="shared" si="2"/>
        <v>0.72684846474834142</v>
      </c>
      <c r="P13" s="66">
        <f t="shared" si="2"/>
        <v>0.44503236751514746</v>
      </c>
      <c r="Q13" s="66"/>
      <c r="R13" s="63">
        <f t="shared" si="6"/>
        <v>8978.0744931721547</v>
      </c>
      <c r="S13" s="64">
        <f t="shared" si="7"/>
        <v>15.750467494864287</v>
      </c>
      <c r="T13" s="64">
        <f t="shared" si="7"/>
        <v>22.512440427102554</v>
      </c>
      <c r="U13" s="64">
        <f t="shared" si="7"/>
        <v>25.207216909429132</v>
      </c>
      <c r="V13" s="64"/>
      <c r="W13" s="63">
        <f t="shared" si="8"/>
        <v>4043.8421782865562</v>
      </c>
      <c r="X13" s="64">
        <f t="shared" si="9"/>
        <v>9.4150014508611566</v>
      </c>
      <c r="Y13" s="64">
        <f t="shared" si="3"/>
        <v>9.0856761149925767</v>
      </c>
      <c r="Z13" s="64">
        <f t="shared" si="3"/>
        <v>6.4482786983953071</v>
      </c>
      <c r="AH13" s="65">
        <f>+'Summary-total'!$U$27*1</f>
        <v>7085.1870087097177</v>
      </c>
      <c r="AI13" s="65">
        <f>+'Summary-hc1.9'!$U$27*1</f>
        <v>65.628133438731012</v>
      </c>
      <c r="AJ13" s="65">
        <f>+'Summary-gap1.9'!$U$27*1</f>
        <v>1.1951860923755226</v>
      </c>
      <c r="AK13" s="65">
        <f>+'Summary-total'!$U$30*1</f>
        <v>1892.8874844624374</v>
      </c>
      <c r="AL13" s="65">
        <f>+'Summary-hc1.9'!$U$30*1</f>
        <v>45.398131550668964</v>
      </c>
      <c r="AM13" s="65">
        <f>+'Summary-gap1.9'!$U$30*1</f>
        <v>0.4513065911504246</v>
      </c>
      <c r="AN13" s="79"/>
      <c r="AO13" s="65">
        <f>+'Summary-total'!$U$8*1</f>
        <v>95.539426755632789</v>
      </c>
      <c r="AP13" s="65">
        <f>+'Summary-hc1.9'!$U$8*1</f>
        <v>1.5237696527994851</v>
      </c>
      <c r="AQ13" s="65">
        <f>+'Summary-gap1.9'!$U$8*1</f>
        <v>5.2135091927605494E-2</v>
      </c>
      <c r="AR13" s="65">
        <f>+'Summary-total'!$U$9*1</f>
        <v>777.09190293494419</v>
      </c>
      <c r="AS13" s="65">
        <f>+'Summary-hc1.9'!$U$9*1</f>
        <v>32.298767600911908</v>
      </c>
      <c r="AT13" s="65">
        <f>+'Summary-gap1.9'!$U$9*1</f>
        <v>0.552818168243986</v>
      </c>
      <c r="AU13" s="65">
        <f>+'Summary-total'!$U$10*1</f>
        <v>3171.2108485959793</v>
      </c>
      <c r="AV13" s="65">
        <f>+'Summary-hc1.9'!$U$10*1</f>
        <v>136.66366566716539</v>
      </c>
      <c r="AW13" s="65">
        <f>+'Summary-gap1.9'!$U$10*1</f>
        <v>2.7669775927593565</v>
      </c>
      <c r="AY13" s="65">
        <f>+'Summary-total'!$U$17*1</f>
        <v>602.89352921053944</v>
      </c>
      <c r="AZ13" s="65">
        <f>+'Summary-hc1.9'!$U$17*1</f>
        <v>37.910870643397089</v>
      </c>
      <c r="BA13" s="65">
        <f>+'Summary-gap1.9'!$U$17*1</f>
        <v>0.55752298279934398</v>
      </c>
      <c r="BB13" s="65">
        <f>+'Summary-total'!$U$18*1</f>
        <v>0.35672431328574411</v>
      </c>
      <c r="BC13" s="65">
        <f>+'Summary-hc1.9'!$U$18*1</f>
        <v>0.12457707389934722</v>
      </c>
      <c r="BD13" s="65">
        <f>+'Summary-gap1.9'!$U$18*1</f>
        <v>1.8371537946207977E-2</v>
      </c>
    </row>
    <row r="14" spans="1:56" ht="11.25" customHeight="1" x14ac:dyDescent="0.35">
      <c r="A14" s="56"/>
      <c r="B14" s="56" t="s">
        <v>368</v>
      </c>
      <c r="C14" s="65">
        <f>+'Summary-total'!$Q$7</f>
        <v>22085.842161449691</v>
      </c>
      <c r="D14" s="64">
        <f t="shared" si="10"/>
        <v>15.805559528136934</v>
      </c>
      <c r="E14" s="66">
        <f>+'Summary-hc1.9'!$Q$7/'Summary-hc1.9'!$AW$7*100</f>
        <v>18.259138705619325</v>
      </c>
      <c r="F14" s="66">
        <f>+'Summary-gap1.9'!$Q$7/'Summary-gap1.9'!$AW$7*100</f>
        <v>21.807463066895604</v>
      </c>
      <c r="G14" s="66"/>
      <c r="H14" s="65">
        <f>+'Summary-total'!$Q$19</f>
        <v>935.03477158519524</v>
      </c>
      <c r="I14" s="64">
        <f t="shared" si="11"/>
        <v>0.55974261232789646</v>
      </c>
      <c r="J14" s="66">
        <f>+'Summary-hc1.9'!$Q$19/'Summary-hc1.9'!$AW$19*100</f>
        <v>0.59056650893171581</v>
      </c>
      <c r="K14" s="66">
        <f>+'Summary-gap1.9'!$Q$19/'Summary-gap1.9'!$AW$19*100</f>
        <v>0.61626940511256489</v>
      </c>
      <c r="L14" s="66"/>
      <c r="M14" s="63">
        <f t="shared" si="4"/>
        <v>7590.0735818793</v>
      </c>
      <c r="N14" s="66">
        <f t="shared" si="5"/>
        <v>8.448004718629738</v>
      </c>
      <c r="O14" s="66">
        <f t="shared" si="2"/>
        <v>6.0087048885406427</v>
      </c>
      <c r="P14" s="66">
        <f t="shared" si="2"/>
        <v>4.0472768827528736</v>
      </c>
      <c r="Q14" s="66"/>
      <c r="R14" s="63">
        <f t="shared" si="6"/>
        <v>0</v>
      </c>
      <c r="S14" s="64">
        <f t="shared" si="7"/>
        <v>0</v>
      </c>
      <c r="T14" s="64">
        <f t="shared" si="7"/>
        <v>0</v>
      </c>
      <c r="U14" s="64">
        <f t="shared" si="7"/>
        <v>0</v>
      </c>
      <c r="V14" s="64"/>
      <c r="W14" s="63">
        <f t="shared" si="8"/>
        <v>1071.2375104164626</v>
      </c>
      <c r="X14" s="64">
        <f t="shared" si="9"/>
        <v>2.4940891039079496</v>
      </c>
      <c r="Y14" s="64">
        <f t="shared" si="3"/>
        <v>2.9854518972166519</v>
      </c>
      <c r="Z14" s="64">
        <f t="shared" si="3"/>
        <v>4.5838866429660277</v>
      </c>
      <c r="AH14" s="65">
        <f>+'Summary-total'!$Q$27*1</f>
        <v>0</v>
      </c>
      <c r="AI14" s="65">
        <f>+'Summary-hc1.9'!$Q$27*1</f>
        <v>0</v>
      </c>
      <c r="AJ14" s="65">
        <f>+'Summary-gap1.9'!$Q$27*1</f>
        <v>0</v>
      </c>
      <c r="AK14" s="65">
        <f>+'Summary-total'!$Q$30*1</f>
        <v>0</v>
      </c>
      <c r="AL14" s="65">
        <f>+'Summary-hc1.9'!$Q$30*1</f>
        <v>0</v>
      </c>
      <c r="AM14" s="65">
        <f>+'Summary-gap1.9'!$Q$30*1</f>
        <v>0</v>
      </c>
      <c r="AN14" s="79"/>
      <c r="AO14" s="65">
        <f>+'Summary-total'!$Q$8*1</f>
        <v>244.63423816112444</v>
      </c>
      <c r="AP14" s="65">
        <f>+'Summary-hc1.9'!$Q$8*1</f>
        <v>21.436704132457702</v>
      </c>
      <c r="AQ14" s="65">
        <f>+'Summary-gap1.9'!$Q$8*1</f>
        <v>1.652755781424547</v>
      </c>
      <c r="AR14" s="65">
        <f>+'Summary-total'!$Q$9*1</f>
        <v>128.06244967420474</v>
      </c>
      <c r="AS14" s="65">
        <f>+'Summary-hc1.9'!$Q$9*1</f>
        <v>3.555885851940924</v>
      </c>
      <c r="AT14" s="65">
        <f>+'Summary-gap1.9'!$Q$9*1</f>
        <v>6.9909181296845688E-2</v>
      </c>
      <c r="AU14" s="65">
        <f>+'Summary-total'!$Q$10*1</f>
        <v>698.5408225811334</v>
      </c>
      <c r="AV14" s="65">
        <f>+'Summary-hc1.9'!$Q$10*1</f>
        <v>31.027275958160409</v>
      </c>
      <c r="AW14" s="65">
        <f>+'Summary-gap1.9'!$Q$10*1</f>
        <v>0.67433887670658876</v>
      </c>
      <c r="AY14" s="65">
        <f>+'Summary-total'!$Q$17*1</f>
        <v>7557.8967214238792</v>
      </c>
      <c r="AZ14" s="65">
        <f>+'Summary-hc1.9'!$Q$17*1</f>
        <v>305.39761612896035</v>
      </c>
      <c r="BA14" s="65">
        <f>+'Summary-gap1.9'!$Q$17*1</f>
        <v>3.928072244089384</v>
      </c>
      <c r="BB14" s="65">
        <f>+'Summary-total'!$Q$18*1</f>
        <v>32.176860455420425</v>
      </c>
      <c r="BC14" s="65">
        <f>+'Summary-hc1.9'!$Q$18*1</f>
        <v>9.0335090931042039</v>
      </c>
      <c r="BD14" s="65">
        <f>+'Summary-gap1.9'!$Q$18*1</f>
        <v>1.3093099124751812</v>
      </c>
    </row>
    <row r="15" spans="1:56" ht="11.25" customHeight="1" x14ac:dyDescent="0.35">
      <c r="A15" s="56"/>
      <c r="B15" s="56" t="s">
        <v>366</v>
      </c>
      <c r="C15" s="65">
        <f>+'Summary-total'!$O$7</f>
        <v>29304.288601091248</v>
      </c>
      <c r="D15" s="64">
        <f t="shared" si="10"/>
        <v>20.971384044512714</v>
      </c>
      <c r="E15" s="66">
        <f>+'Summary-hc1.9'!$O$7/'Summary-hc1.9'!$AW$7*100</f>
        <v>22.275625459982873</v>
      </c>
      <c r="F15" s="66">
        <f>+'Summary-gap1.9'!$O$7/'Summary-gap1.9'!$AW$7*100</f>
        <v>21.657103189594444</v>
      </c>
      <c r="G15" s="66"/>
      <c r="H15" s="65">
        <f>+'Summary-total'!$O$19</f>
        <v>0</v>
      </c>
      <c r="I15" s="64">
        <f t="shared" si="11"/>
        <v>0</v>
      </c>
      <c r="J15" s="66">
        <f>+'Summary-hc1.9'!$O$19/'Summary-hc1.9'!$AW$19*100</f>
        <v>0</v>
      </c>
      <c r="K15" s="66">
        <f>+'Summary-gap1.9'!$O$19/'Summary-gap1.9'!$AW$19*100</f>
        <v>0</v>
      </c>
      <c r="L15" s="66"/>
      <c r="M15" s="63">
        <f t="shared" si="4"/>
        <v>177.49678574659617</v>
      </c>
      <c r="N15" s="66">
        <f t="shared" si="5"/>
        <v>0.19755983487548509</v>
      </c>
      <c r="O15" s="66">
        <f t="shared" si="2"/>
        <v>1.1669992431790768</v>
      </c>
      <c r="P15" s="66">
        <f t="shared" si="2"/>
        <v>6.6433207421937785</v>
      </c>
      <c r="Q15" s="66"/>
      <c r="R15" s="63">
        <f t="shared" si="6"/>
        <v>0</v>
      </c>
      <c r="S15" s="64">
        <f t="shared" si="7"/>
        <v>0</v>
      </c>
      <c r="T15" s="64">
        <f t="shared" si="7"/>
        <v>0</v>
      </c>
      <c r="U15" s="64">
        <f t="shared" si="7"/>
        <v>0</v>
      </c>
      <c r="V15" s="64"/>
      <c r="W15" s="63">
        <f t="shared" si="8"/>
        <v>509.51507214961742</v>
      </c>
      <c r="X15" s="64">
        <f t="shared" si="9"/>
        <v>1.186269130205492</v>
      </c>
      <c r="Y15" s="64">
        <f t="shared" si="3"/>
        <v>2.2192069725272452</v>
      </c>
      <c r="Z15" s="64">
        <f t="shared" si="3"/>
        <v>5.200264738859171</v>
      </c>
      <c r="AH15" s="65">
        <f>+'Summary-total'!$O$27*1</f>
        <v>0</v>
      </c>
      <c r="AI15" s="65">
        <f>+'Summary-hc1.9'!$O$27*1</f>
        <v>0</v>
      </c>
      <c r="AJ15" s="65">
        <f>+'Summary-gap1.9'!$O$27*1</f>
        <v>0</v>
      </c>
      <c r="AK15" s="65">
        <f>+'Summary-total'!$O$30*1</f>
        <v>0</v>
      </c>
      <c r="AL15" s="65">
        <f>+'Summary-hc1.9'!$O$30*1</f>
        <v>0</v>
      </c>
      <c r="AM15" s="65">
        <f>+'Summary-gap1.9'!$O$30*1</f>
        <v>0</v>
      </c>
      <c r="AN15" s="79"/>
      <c r="AO15" s="65">
        <f>+'Summary-total'!$O$8*1</f>
        <v>257.89577404841077</v>
      </c>
      <c r="AP15" s="65">
        <f>+'Summary-hc1.9'!$O$8*1</f>
        <v>31.729572156567951</v>
      </c>
      <c r="AQ15" s="65">
        <f>+'Summary-gap1.9'!$O$8*1</f>
        <v>2.5112110805904813</v>
      </c>
      <c r="AR15" s="65">
        <f>+'Summary-total'!$O$9*1</f>
        <v>33.034186429911628</v>
      </c>
      <c r="AS15" s="65">
        <f>+'Summary-hc1.9'!$O$9*1</f>
        <v>0.62254666475054332</v>
      </c>
      <c r="AT15" s="65">
        <f>+'Summary-gap1.9'!$O$9*1</f>
        <v>3.7352799885032595E-3</v>
      </c>
      <c r="AU15" s="65">
        <f>+'Summary-total'!$O$10*1</f>
        <v>218.58511167129501</v>
      </c>
      <c r="AV15" s="65">
        <f>+'Summary-hc1.9'!$O$10*1</f>
        <v>9.2897100809231663</v>
      </c>
      <c r="AW15" s="65">
        <f>+'Summary-gap1.9'!$O$10*1</f>
        <v>0.20437362178030968</v>
      </c>
      <c r="AY15" s="65">
        <f>+'Summary-total'!$O$17*1</f>
        <v>13.540277989291109</v>
      </c>
      <c r="AZ15" s="65">
        <f>+'Summary-hc1.9'!$O$17*1</f>
        <v>1.1238430731111622</v>
      </c>
      <c r="BA15" s="65">
        <f>+'Summary-gap1.9'!$O$17*1</f>
        <v>1.7981489169778594E-2</v>
      </c>
      <c r="BB15" s="65">
        <f>+'Summary-total'!$O$18*1</f>
        <v>163.95650775730508</v>
      </c>
      <c r="BC15" s="65">
        <f>+'Summary-hc1.9'!$O$18*1</f>
        <v>59.94437245298289</v>
      </c>
      <c r="BD15" s="65">
        <f>+'Summary-gap1.9'!$O$18*1</f>
        <v>8.5788134728381262</v>
      </c>
    </row>
    <row r="16" spans="1:56" ht="11.25" customHeight="1" x14ac:dyDescent="0.35">
      <c r="A16" s="56"/>
      <c r="B16" s="56" t="s">
        <v>387</v>
      </c>
      <c r="C16" s="65">
        <f>+'Summary-total'!$S$7</f>
        <v>2334.095059884361</v>
      </c>
      <c r="D16" s="64">
        <f t="shared" si="10"/>
        <v>1.6703768026435573</v>
      </c>
      <c r="E16" s="66">
        <f>+'Summary-hc1.9'!$S$7/'Summary-hc1.9'!$AW$7*100</f>
        <v>1.814896468870316</v>
      </c>
      <c r="F16" s="66">
        <f>+'Summary-gap1.9'!$S$7/'Summary-gap1.9'!$AW$7*100</f>
        <v>1.8137748085307177</v>
      </c>
      <c r="G16" s="66"/>
      <c r="H16" s="65">
        <f>+'Summary-total'!$S$19</f>
        <v>163.62051915767313</v>
      </c>
      <c r="I16" s="64">
        <f t="shared" si="11"/>
        <v>9.7948632079740638E-2</v>
      </c>
      <c r="J16" s="66">
        <f>+'Summary-hc1.9'!$S$19/'Summary-hc1.9'!$AW$19*100</f>
        <v>0.10094861911663679</v>
      </c>
      <c r="K16" s="66">
        <f>+'Summary-gap1.9'!$S$19/'Summary-gap1.9'!$AW$19*100</f>
        <v>0.1002613534400346</v>
      </c>
      <c r="L16" s="66"/>
      <c r="M16" s="63">
        <f t="shared" si="4"/>
        <v>649.95597469397524</v>
      </c>
      <c r="N16" s="66">
        <f t="shared" si="5"/>
        <v>0.72342264958079172</v>
      </c>
      <c r="O16" s="66">
        <f t="shared" si="2"/>
        <v>1.2427197433992763</v>
      </c>
      <c r="P16" s="66">
        <f t="shared" si="2"/>
        <v>3.8250838777022276</v>
      </c>
      <c r="Q16" s="66"/>
      <c r="R16" s="63">
        <f t="shared" si="6"/>
        <v>48.041750570570031</v>
      </c>
      <c r="S16" s="64">
        <f t="shared" si="7"/>
        <v>8.4280881310752981E-2</v>
      </c>
      <c r="T16" s="64">
        <f t="shared" si="7"/>
        <v>0.12647164879132372</v>
      </c>
      <c r="U16" s="64">
        <f t="shared" si="7"/>
        <v>2.7206763019292368E-2</v>
      </c>
      <c r="V16" s="64"/>
      <c r="W16" s="63">
        <f t="shared" si="8"/>
        <v>136.86817102265158</v>
      </c>
      <c r="X16" s="64">
        <f t="shared" si="9"/>
        <v>0.31866081116473866</v>
      </c>
      <c r="Y16" s="64">
        <f t="shared" si="3"/>
        <v>0.46899233106351979</v>
      </c>
      <c r="Z16" s="64">
        <f t="shared" si="3"/>
        <v>1.1363529346811527</v>
      </c>
      <c r="AH16" s="65">
        <f>+'Summary-total'!$S$27*1</f>
        <v>48.041750570570031</v>
      </c>
      <c r="AI16" s="65">
        <f>+'Summary-hc1.9'!$S$27*1</f>
        <v>0.62372957022674325</v>
      </c>
      <c r="AJ16" s="65">
        <f>+'Summary-gap1.9'!$S$27*1</f>
        <v>1.7770996462894992E-3</v>
      </c>
      <c r="AK16" s="65">
        <f>+'Summary-total'!$S$30*1</f>
        <v>0</v>
      </c>
      <c r="AL16" s="65">
        <f>+'Summary-hc1.9'!$S$30*1</f>
        <v>0</v>
      </c>
      <c r="AM16" s="65">
        <f>+'Summary-gap1.9'!$S$30*1</f>
        <v>0</v>
      </c>
      <c r="AN16" s="79"/>
      <c r="AO16" s="65">
        <f>+'Summary-total'!$S$8*1</f>
        <v>90.010354829015625</v>
      </c>
      <c r="AP16" s="65">
        <f>+'Summary-hc1.9'!$S$8*1</f>
        <v>7.3438574948306865</v>
      </c>
      <c r="AQ16" s="65">
        <f>+'Summary-gap1.9'!$S$8*1</f>
        <v>0.57632313496179155</v>
      </c>
      <c r="AR16" s="65">
        <f>+'Summary-total'!$S$9*1</f>
        <v>8.997941963746678</v>
      </c>
      <c r="AS16" s="65">
        <f>+'Summary-hc1.9'!$S$9*1</f>
        <v>0.32549997248297591</v>
      </c>
      <c r="AT16" s="65">
        <f>+'Summary-gap1.9'!$S$9*1</f>
        <v>6.3430393322976659E-3</v>
      </c>
      <c r="AU16" s="65">
        <f>+'Summary-total'!$S$10*1</f>
        <v>37.859874229889272</v>
      </c>
      <c r="AV16" s="65">
        <f>+'Summary-hc1.9'!$S$10*1</f>
        <v>1.1309476184125402</v>
      </c>
      <c r="AW16" s="65">
        <f>+'Summary-gap1.9'!$S$10*1</f>
        <v>1.1554965872130282E-2</v>
      </c>
      <c r="AY16" s="65">
        <f>+'Summary-total'!$S$17*1</f>
        <v>565.1632256782849</v>
      </c>
      <c r="AZ16" s="65">
        <f>+'Summary-hc1.9'!$S$17*1</f>
        <v>34.337934855712042</v>
      </c>
      <c r="BA16" s="65">
        <f>+'Summary-gap1.9'!$S$17*1</f>
        <v>0.62008377625202027</v>
      </c>
      <c r="BB16" s="65">
        <f>+'Summary-total'!$S$18*1</f>
        <v>84.792749015690305</v>
      </c>
      <c r="BC16" s="65">
        <f>+'Summary-hc1.9'!$S$18*1</f>
        <v>30.692678978879645</v>
      </c>
      <c r="BD16" s="65">
        <f>+'Summary-gap1.9'!$S$18*1</f>
        <v>4.3297693296254609</v>
      </c>
    </row>
    <row r="17" spans="1:56" ht="11.25" customHeight="1" x14ac:dyDescent="0.35">
      <c r="A17" s="56"/>
      <c r="B17" s="56" t="s">
        <v>455</v>
      </c>
      <c r="C17" s="65">
        <f>+'Summary-total'!$W$7</f>
        <v>7468.5417550519796</v>
      </c>
      <c r="D17" s="64">
        <f t="shared" si="10"/>
        <v>5.3448032651385224</v>
      </c>
      <c r="E17" s="66">
        <f>+'Summary-hc1.9'!$W$7/'Summary-hc1.9'!$AW$7*100</f>
        <v>5.5095156283959517</v>
      </c>
      <c r="F17" s="66">
        <f>+'Summary-gap1.9'!$W$7/'Summary-gap1.9'!$AW$7*100</f>
        <v>6.0744564395008886</v>
      </c>
      <c r="G17" s="66"/>
      <c r="H17" s="65">
        <f>+'Summary-total'!$W$19</f>
        <v>15381.133919574253</v>
      </c>
      <c r="I17" s="64">
        <f t="shared" si="11"/>
        <v>9.2076533861000502</v>
      </c>
      <c r="J17" s="66">
        <f>+'Summary-hc1.9'!$W$19/'Summary-hc1.9'!$AW$19*100</f>
        <v>10.040508585989762</v>
      </c>
      <c r="K17" s="66">
        <f>+'Summary-gap1.9'!$W$19/'Summary-gap1.9'!$AW$19*100</f>
        <v>10.433973517714765</v>
      </c>
      <c r="L17" s="66"/>
      <c r="M17" s="63">
        <f t="shared" si="4"/>
        <v>10908.961539751137</v>
      </c>
      <c r="N17" s="66">
        <f t="shared" si="5"/>
        <v>12.14203756643284</v>
      </c>
      <c r="O17" s="66">
        <f t="shared" si="2"/>
        <v>18.090605003047479</v>
      </c>
      <c r="P17" s="66">
        <f t="shared" si="2"/>
        <v>38.643337925173022</v>
      </c>
      <c r="Q17" s="66"/>
      <c r="R17" s="63">
        <f t="shared" si="6"/>
        <v>1479.8478984748058</v>
      </c>
      <c r="S17" s="64">
        <f t="shared" si="7"/>
        <v>2.5961353116413397</v>
      </c>
      <c r="T17" s="64">
        <f t="shared" si="7"/>
        <v>6.038659796987119</v>
      </c>
      <c r="U17" s="64">
        <f t="shared" si="7"/>
        <v>12.949387706540398</v>
      </c>
      <c r="V17" s="64"/>
      <c r="W17" s="63">
        <f t="shared" si="8"/>
        <v>11171.830888943639</v>
      </c>
      <c r="X17" s="64">
        <f t="shared" si="9"/>
        <v>26.010610550767726</v>
      </c>
      <c r="Y17" s="64">
        <f t="shared" si="3"/>
        <v>29.69911618869056</v>
      </c>
      <c r="Z17" s="64">
        <f t="shared" si="3"/>
        <v>34.032542109796893</v>
      </c>
      <c r="AH17" s="65">
        <f>+'Summary-total'!$W$27*1</f>
        <v>1479.8478984748058</v>
      </c>
      <c r="AI17" s="65">
        <f>+'Summary-hc1.9'!$W$27*1</f>
        <v>29.781304473502512</v>
      </c>
      <c r="AJ17" s="65">
        <f>+'Summary-gap1.9'!$W$27*1</f>
        <v>0.84583205641334192</v>
      </c>
      <c r="AK17" s="65">
        <f>+'Summary-total'!$W$30*1</f>
        <v>0</v>
      </c>
      <c r="AL17" s="65">
        <f>+'Summary-hc1.9'!$W$30*1</f>
        <v>0</v>
      </c>
      <c r="AM17" s="65">
        <f>+'Summary-gap1.9'!$W$30*1</f>
        <v>0</v>
      </c>
      <c r="AN17" s="79"/>
      <c r="AO17" s="65">
        <f>+'Summary-total'!$W$8*1</f>
        <v>1085.6330083155456</v>
      </c>
      <c r="AP17" s="65">
        <f>+'Summary-hc1.9'!$W$8*1</f>
        <v>58.627407286308738</v>
      </c>
      <c r="AQ17" s="65">
        <f>+'Summary-gap1.9'!$W$8*1</f>
        <v>3.8603521157089959</v>
      </c>
      <c r="AR17" s="65">
        <f>+'Summary-total'!$W$9*1</f>
        <v>4288.2260297039638</v>
      </c>
      <c r="AS17" s="65">
        <f>+'Summary-hc1.9'!$W$9*1</f>
        <v>224.00313100264208</v>
      </c>
      <c r="AT17" s="65">
        <f>+'Summary-gap1.9'!$W$9*1</f>
        <v>7.8032647121418108</v>
      </c>
      <c r="AU17" s="65">
        <f>+'Summary-total'!$W$10*1</f>
        <v>5797.9718509241302</v>
      </c>
      <c r="AV17" s="65">
        <f>+'Summary-hc1.9'!$W$10*1</f>
        <v>274.65209924208477</v>
      </c>
      <c r="AW17" s="65">
        <f>+'Summary-gap1.9'!$W$10*1</f>
        <v>6.1326640264884187</v>
      </c>
      <c r="AY17" s="65">
        <f>+'Summary-total'!$W$17*1</f>
        <v>10187.031921024147</v>
      </c>
      <c r="AZ17" s="65">
        <f>+'Summary-hc1.9'!$W$17*1</f>
        <v>675.34127695887162</v>
      </c>
      <c r="BA17" s="65">
        <f>+'Summary-gap1.9'!$W$17*1</f>
        <v>9.9927530092215662</v>
      </c>
      <c r="BB17" s="65">
        <f>+'Summary-total'!$W$18*1</f>
        <v>721.92961872699004</v>
      </c>
      <c r="BC17" s="65">
        <f>+'Summary-hc1.9'!$W$18*1</f>
        <v>271.32683082327924</v>
      </c>
      <c r="BD17" s="65">
        <f>+'Summary-gap1.9'!$W$18*1</f>
        <v>40.013691912267106</v>
      </c>
    </row>
    <row r="18" spans="1:56" ht="11.25" customHeight="1" x14ac:dyDescent="0.35">
      <c r="A18" s="56"/>
      <c r="B18" s="56" t="s">
        <v>456</v>
      </c>
      <c r="C18" s="65">
        <f>+'Summary-total'!$Y$7</f>
        <v>14381.67735098736</v>
      </c>
      <c r="D18" s="64">
        <f t="shared" si="10"/>
        <v>10.292134473470718</v>
      </c>
      <c r="E18" s="66">
        <f>+'Summary-hc1.9'!$Y$7/'Summary-hc1.9'!$AW$7*100</f>
        <v>8.6419192460346679</v>
      </c>
      <c r="F18" s="66">
        <f>+'Summary-gap1.9'!$Y$7/'Summary-gap1.9'!$AW$7*100</f>
        <v>6.9976651194655597</v>
      </c>
      <c r="G18" s="66"/>
      <c r="H18" s="65">
        <f>+'Summary-total'!$Y$19</f>
        <v>326.34232507580793</v>
      </c>
      <c r="I18" s="64">
        <f t="shared" si="11"/>
        <v>0.19535926481259064</v>
      </c>
      <c r="J18" s="66">
        <f>+'Summary-hc1.9'!$Y$19/'Summary-hc1.9'!$AW$19*100</f>
        <v>3.2557245548001441E-2</v>
      </c>
      <c r="K18" s="66">
        <f>+'Summary-gap1.9'!$Y$19/'Summary-gap1.9'!$AW$19*100</f>
        <v>2.3886434663361327E-3</v>
      </c>
      <c r="L18" s="66"/>
      <c r="M18" s="63">
        <f t="shared" si="4"/>
        <v>381.15967553780177</v>
      </c>
      <c r="N18" s="66">
        <f t="shared" si="5"/>
        <v>0.42424341513398728</v>
      </c>
      <c r="O18" s="66">
        <f t="shared" si="2"/>
        <v>0.47345166693204821</v>
      </c>
      <c r="P18" s="66">
        <f t="shared" si="2"/>
        <v>0.28718398426787506</v>
      </c>
      <c r="Q18" s="66"/>
      <c r="R18" s="63">
        <f t="shared" si="6"/>
        <v>0</v>
      </c>
      <c r="S18" s="64">
        <f t="shared" si="7"/>
        <v>0</v>
      </c>
      <c r="T18" s="64">
        <f t="shared" si="7"/>
        <v>0</v>
      </c>
      <c r="U18" s="64">
        <f t="shared" si="7"/>
        <v>0</v>
      </c>
      <c r="V18" s="64"/>
      <c r="W18" s="63">
        <f t="shared" si="8"/>
        <v>4437.0002338174727</v>
      </c>
      <c r="X18" s="64">
        <f t="shared" si="9"/>
        <v>10.330364489289563</v>
      </c>
      <c r="Y18" s="64">
        <f t="shared" si="3"/>
        <v>11.458473057149595</v>
      </c>
      <c r="Z18" s="64">
        <f t="shared" si="3"/>
        <v>12.314098080927902</v>
      </c>
      <c r="AH18" s="65">
        <f>+'Summary-total'!$Y$27*1</f>
        <v>0</v>
      </c>
      <c r="AI18" s="65">
        <f>+'Summary-hc1.9'!$Y$27*1</f>
        <v>0</v>
      </c>
      <c r="AJ18" s="65">
        <f>+'Summary-gap1.9'!$Y$27*1</f>
        <v>0</v>
      </c>
      <c r="AK18" s="65">
        <f>+'Summary-total'!$Y$30*1</f>
        <v>0</v>
      </c>
      <c r="AL18" s="65">
        <f>+'Summary-hc1.9'!$Y$30*1</f>
        <v>0</v>
      </c>
      <c r="AM18" s="65">
        <f>+'Summary-gap1.9'!$Y$30*1</f>
        <v>0</v>
      </c>
      <c r="AN18" s="79"/>
      <c r="AO18" s="65">
        <f>+'Summary-total'!$Y$8*1</f>
        <v>629.00322117813892</v>
      </c>
      <c r="AP18" s="65">
        <f>+'Summary-hc1.9'!$Y$8*1</f>
        <v>40.679719932850148</v>
      </c>
      <c r="AQ18" s="65">
        <f>+'Summary-gap1.9'!$Y$8*1</f>
        <v>2.7105999878731866</v>
      </c>
      <c r="AR18" s="65">
        <f>+'Summary-total'!$Y$9*1</f>
        <v>269.27159621485549</v>
      </c>
      <c r="AS18" s="65">
        <f>+'Summary-hc1.9'!$Y$9*1</f>
        <v>17.67136430399648</v>
      </c>
      <c r="AT18" s="65">
        <f>+'Summary-gap1.9'!$Y$9*1</f>
        <v>0.58161838014852296</v>
      </c>
      <c r="AU18" s="65">
        <f>+'Summary-total'!$Y$10*1</f>
        <v>3538.7254164244787</v>
      </c>
      <c r="AV18" s="65">
        <f>+'Summary-hc1.9'!$Y$10*1</f>
        <v>156.65895332778223</v>
      </c>
      <c r="AW18" s="65">
        <f>+'Summary-gap1.9'!$Y$10*1</f>
        <v>3.1470639873503745</v>
      </c>
      <c r="AY18" s="65">
        <f>+'Summary-total'!$Y$17*1</f>
        <v>381.15967553780177</v>
      </c>
      <c r="AZ18" s="65">
        <f>+'Summary-hc1.9'!$Y$17*1</f>
        <v>24.775378909957116</v>
      </c>
      <c r="BA18" s="65">
        <f>+'Summary-gap1.9'!$Y$17*1</f>
        <v>0.3716306836493567</v>
      </c>
      <c r="BB18" s="65">
        <f>+'Summary-total'!$Y$18*1</f>
        <v>0</v>
      </c>
      <c r="BC18" s="65">
        <f>+'Summary-hc1.9'!$Y$18*1</f>
        <v>0</v>
      </c>
      <c r="BD18" s="65">
        <f>+'Summary-gap1.9'!$Y$18*1</f>
        <v>0</v>
      </c>
    </row>
    <row r="19" spans="1:56" ht="11.25" customHeight="1" x14ac:dyDescent="0.35">
      <c r="A19" s="56" t="s">
        <v>447</v>
      </c>
      <c r="B19" s="56"/>
      <c r="C19" s="65"/>
      <c r="D19" s="64"/>
      <c r="E19" s="66"/>
      <c r="F19" s="66"/>
      <c r="G19" s="66"/>
      <c r="H19" s="65"/>
      <c r="I19" s="64"/>
      <c r="J19" s="66"/>
      <c r="K19" s="66"/>
      <c r="L19" s="66"/>
      <c r="M19" s="63"/>
      <c r="N19" s="66"/>
      <c r="O19" s="66"/>
      <c r="P19" s="66"/>
      <c r="Q19" s="66"/>
      <c r="R19" s="63">
        <f t="shared" si="6"/>
        <v>0</v>
      </c>
      <c r="S19" s="64"/>
      <c r="T19" s="64"/>
      <c r="U19" s="64"/>
      <c r="V19" s="64"/>
      <c r="W19" s="63"/>
      <c r="X19" s="64"/>
      <c r="Y19" s="64"/>
      <c r="Z19" s="64"/>
      <c r="AH19" s="65"/>
      <c r="AI19" s="65"/>
      <c r="AJ19" s="65"/>
      <c r="AK19" s="65"/>
      <c r="AL19" s="65"/>
      <c r="AM19" s="65"/>
      <c r="AN19" s="79"/>
      <c r="AO19" s="65"/>
      <c r="AP19" s="65"/>
      <c r="AQ19" s="65"/>
      <c r="AR19" s="65"/>
      <c r="AS19" s="65"/>
      <c r="AT19" s="65"/>
      <c r="AU19" s="65"/>
      <c r="AV19" s="65"/>
      <c r="AW19" s="65"/>
      <c r="AY19" s="65"/>
      <c r="AZ19" s="65"/>
      <c r="BA19" s="65"/>
      <c r="BB19" s="65"/>
      <c r="BC19" s="65"/>
      <c r="BD19" s="65"/>
    </row>
    <row r="20" spans="1:56" ht="11.25" customHeight="1" x14ac:dyDescent="0.35">
      <c r="A20" s="56"/>
      <c r="B20" s="56" t="s">
        <v>390</v>
      </c>
      <c r="C20" s="65">
        <f>+SUM(C21:C26)</f>
        <v>10361.378077720439</v>
      </c>
      <c r="D20" s="64">
        <f t="shared" ref="D20:D28" si="12">+C20/C$33*100</f>
        <v>7.4150388653413213</v>
      </c>
      <c r="E20" s="66">
        <f t="shared" ref="E20:F20" si="13">+SUM(E21:E26)</f>
        <v>7.4656647085232919</v>
      </c>
      <c r="F20" s="66">
        <f t="shared" si="13"/>
        <v>7.0482674650363837</v>
      </c>
      <c r="G20" s="66"/>
      <c r="H20" s="65">
        <f>+SUM(H21:H26)</f>
        <v>13290.289550215617</v>
      </c>
      <c r="I20" s="64">
        <f t="shared" ref="I20:I28" si="14">+H20/H$33*100</f>
        <v>7.9560050786346839</v>
      </c>
      <c r="J20" s="66">
        <f t="shared" ref="J20" si="15">+SUM(J21:J26)</f>
        <v>8.2734306370972384</v>
      </c>
      <c r="K20" s="66">
        <f t="shared" ref="K20" si="16">+SUM(K21:K26)</f>
        <v>8.4999767690659382</v>
      </c>
      <c r="L20" s="66"/>
      <c r="M20" s="63">
        <f t="shared" si="4"/>
        <v>3703.6370901123028</v>
      </c>
      <c r="N20" s="66">
        <f t="shared" si="5"/>
        <v>4.1222714478103732</v>
      </c>
      <c r="O20" s="66">
        <f t="shared" si="2"/>
        <v>4.2999373483480996</v>
      </c>
      <c r="P20" s="66">
        <f t="shared" si="2"/>
        <v>2.6580668028653101</v>
      </c>
      <c r="Q20" s="66"/>
      <c r="R20" s="63">
        <f t="shared" si="6"/>
        <v>2856.8432662156347</v>
      </c>
      <c r="S20" s="64">
        <f t="shared" si="7"/>
        <v>5.0118337775734991</v>
      </c>
      <c r="T20" s="64">
        <f t="shared" si="7"/>
        <v>5.9554134548681903</v>
      </c>
      <c r="U20" s="64">
        <f t="shared" si="7"/>
        <v>10.472214237895427</v>
      </c>
      <c r="V20" s="64"/>
      <c r="W20" s="63">
        <f t="shared" si="8"/>
        <v>2711.7742259391248</v>
      </c>
      <c r="X20" s="64">
        <f t="shared" si="9"/>
        <v>6.313638650072841</v>
      </c>
      <c r="Y20" s="64">
        <f t="shared" si="3"/>
        <v>6.8275593340782672</v>
      </c>
      <c r="Z20" s="64">
        <f t="shared" si="3"/>
        <v>7.7053642712016259</v>
      </c>
      <c r="AH20" s="65">
        <f>+SUM(AH21:AH26)</f>
        <v>2718.6926004151092</v>
      </c>
      <c r="AI20" s="65">
        <f t="shared" ref="AI20:AJ20" si="17">+SUM(AI21:AI26)</f>
        <v>25.238713758402479</v>
      </c>
      <c r="AJ20" s="65">
        <f t="shared" si="17"/>
        <v>0.63474552915297477</v>
      </c>
      <c r="AK20" s="65">
        <f>+SUM(AK21:AK26)</f>
        <v>138.15066580052573</v>
      </c>
      <c r="AL20" s="65">
        <f t="shared" ref="AL20:AM20" si="18">+SUM(AL21:AL26)</f>
        <v>4.132038581961802</v>
      </c>
      <c r="AM20" s="65">
        <f t="shared" si="18"/>
        <v>4.9281754976170468E-2</v>
      </c>
      <c r="AN20" s="79"/>
      <c r="AO20" s="65">
        <f>+SUM(AO21:AO26)</f>
        <v>269.4355579489619</v>
      </c>
      <c r="AP20" s="65">
        <f t="shared" ref="AP20:AQ20" si="19">+SUM(AP21:AP26)</f>
        <v>23.040004231942277</v>
      </c>
      <c r="AQ20" s="65">
        <f t="shared" si="19"/>
        <v>1.6485657276322381</v>
      </c>
      <c r="AR20" s="65">
        <f>+SUM(AR21:AR26)</f>
        <v>1957.913575744386</v>
      </c>
      <c r="AS20" s="65">
        <f t="shared" ref="AS20:AT20" si="20">+SUM(AS21:AS26)</f>
        <v>85.168340029026794</v>
      </c>
      <c r="AT20" s="65">
        <f t="shared" si="20"/>
        <v>1.9769395664930796</v>
      </c>
      <c r="AU20" s="65">
        <f>+SUM(AU21:AU26)</f>
        <v>484.42509224577691</v>
      </c>
      <c r="AV20" s="65">
        <f t="shared" ref="AV20:AW20" si="21">+SUM(AV21:AV26)</f>
        <v>19.905915079976495</v>
      </c>
      <c r="AW20" s="65">
        <f t="shared" si="21"/>
        <v>0.40378015310609827</v>
      </c>
      <c r="AY20" s="65">
        <f>+SUM(AY21:AY26)</f>
        <v>3700.5325518601771</v>
      </c>
      <c r="AZ20" s="65">
        <f t="shared" ref="AZ20:BA20" si="22">+SUM(AZ21:AZ26)</f>
        <v>224.09699238051525</v>
      </c>
      <c r="BA20" s="65">
        <f t="shared" si="22"/>
        <v>3.3414152967065052</v>
      </c>
      <c r="BB20" s="65">
        <f>+SUM(BB21:BB26)</f>
        <v>3.1045382521258142</v>
      </c>
      <c r="BC20" s="65">
        <f t="shared" ref="BC20:BD20" si="23">+SUM(BC21:BC26)</f>
        <v>0.9155791977583515</v>
      </c>
      <c r="BD20" s="65">
        <f t="shared" si="23"/>
        <v>9.8258352409986566E-2</v>
      </c>
    </row>
    <row r="21" spans="1:56" ht="11.25" customHeight="1" x14ac:dyDescent="0.35">
      <c r="A21" s="56"/>
      <c r="B21" s="56" t="s">
        <v>439</v>
      </c>
      <c r="C21" s="65">
        <f>+'Summary-total'!$AE$7</f>
        <v>3857.1250811969453</v>
      </c>
      <c r="D21" s="64">
        <f t="shared" si="12"/>
        <v>2.7603212787936862</v>
      </c>
      <c r="E21" s="66">
        <f>+'Summary-hc1.9'!$AE$7/'Summary-hc1.9'!$AW$7*100</f>
        <v>2.5719058506193502</v>
      </c>
      <c r="F21" s="66">
        <f>+'Summary-gap1.9'!$AE$7/'Summary-gap1.9'!$AW$7*100</f>
        <v>2.5636583519442806</v>
      </c>
      <c r="G21" s="66"/>
      <c r="H21" s="65">
        <f>+'Summary-total'!$AE$19</f>
        <v>2593.7652840933119</v>
      </c>
      <c r="I21" s="64">
        <f t="shared" si="14"/>
        <v>1.5527133321710007</v>
      </c>
      <c r="J21" s="66">
        <f>+'Summary-hc1.9'!$AE$19/'Summary-hc1.9'!$AW$19*100</f>
        <v>1.6321933919888689</v>
      </c>
      <c r="K21" s="66">
        <f>+'Summary-gap1.9'!$AE$19/'Summary-gap1.9'!$AW$19*100</f>
        <v>1.6839110061335241</v>
      </c>
      <c r="L21" s="66"/>
      <c r="M21" s="63">
        <f t="shared" si="4"/>
        <v>2694.2282084210874</v>
      </c>
      <c r="N21" s="66">
        <f t="shared" si="5"/>
        <v>2.9987657395241101</v>
      </c>
      <c r="O21" s="66">
        <f t="shared" si="2"/>
        <v>3.0705127215987544</v>
      </c>
      <c r="P21" s="66">
        <f t="shared" si="2"/>
        <v>1.816404156387899</v>
      </c>
      <c r="Q21" s="66"/>
      <c r="R21" s="63">
        <f t="shared" si="6"/>
        <v>597.7668433868962</v>
      </c>
      <c r="S21" s="64">
        <f t="shared" si="7"/>
        <v>1.0486777809020351</v>
      </c>
      <c r="T21" s="64">
        <f t="shared" si="7"/>
        <v>1.2628563843761327</v>
      </c>
      <c r="U21" s="64">
        <f t="shared" si="7"/>
        <v>1.0123559232027051</v>
      </c>
      <c r="V21" s="64"/>
      <c r="W21" s="63">
        <f t="shared" si="8"/>
        <v>2242.934155877148</v>
      </c>
      <c r="X21" s="64">
        <f t="shared" si="9"/>
        <v>5.2220703481353752</v>
      </c>
      <c r="Y21" s="64">
        <f t="shared" si="3"/>
        <v>5.5530869798931892</v>
      </c>
      <c r="Z21" s="64">
        <f t="shared" si="3"/>
        <v>5.9918008789463357</v>
      </c>
      <c r="AH21" s="65">
        <f>+'Summary-total'!$AE$27*1</f>
        <v>496.42766919414936</v>
      </c>
      <c r="AI21" s="65">
        <f>+'Summary-hc1.9'!$AE$27*1</f>
        <v>2.8574143335667799</v>
      </c>
      <c r="AJ21" s="65">
        <f>+'Summary-gap1.9'!$AE$27*1</f>
        <v>2.4010791628440119E-2</v>
      </c>
      <c r="AK21" s="65">
        <f>+'Summary-total'!$AE$30*1</f>
        <v>101.33917419274687</v>
      </c>
      <c r="AL21" s="65">
        <f>+'Summary-hc1.9'!$AE$30*1</f>
        <v>3.3707077587187833</v>
      </c>
      <c r="AM21" s="65">
        <f>+'Summary-gap1.9'!$AE$30*1</f>
        <v>4.2114581381457877E-2</v>
      </c>
      <c r="AN21" s="79"/>
      <c r="AO21" s="65">
        <f>+'Summary-total'!$AE$8*1</f>
        <v>187.69373656938041</v>
      </c>
      <c r="AP21" s="65">
        <f>+'Summary-hc1.9'!$AE$8*1</f>
        <v>12.914151106760558</v>
      </c>
      <c r="AQ21" s="65">
        <f>+'Summary-gap1.9'!$AE$8*1</f>
        <v>0.93831075440215495</v>
      </c>
      <c r="AR21" s="65">
        <f>+'Summary-total'!$AE$9*1</f>
        <v>1703.0583935609402</v>
      </c>
      <c r="AS21" s="65">
        <f>+'Summary-hc1.9'!$AE$9*1</f>
        <v>76.363068682138064</v>
      </c>
      <c r="AT21" s="65">
        <f>+'Summary-gap1.9'!$AE$9*1</f>
        <v>1.870782830885497</v>
      </c>
      <c r="AU21" s="65">
        <f>+'Summary-total'!$AE$10*1</f>
        <v>352.18202574682715</v>
      </c>
      <c r="AV21" s="65">
        <f>+'Summary-hc1.9'!$AE$10*1</f>
        <v>14.922478913669828</v>
      </c>
      <c r="AW21" s="65">
        <f>+'Summary-gap1.9'!$AE$10*1</f>
        <v>0.32413610178617019</v>
      </c>
      <c r="AY21" s="65">
        <f>+'Summary-total'!$AE$17*1</f>
        <v>2694.2282084210874</v>
      </c>
      <c r="AZ21" s="65">
        <f>+'Summary-hc1.9'!$AE$17*1</f>
        <v>160.67768145881541</v>
      </c>
      <c r="BA21" s="65">
        <f>+'Summary-gap1.9'!$AE$17*1</f>
        <v>2.3505193722513527</v>
      </c>
      <c r="BB21" s="65">
        <f>+'Summary-total'!$AE$18*1</f>
        <v>0</v>
      </c>
      <c r="BC21" s="65">
        <f>+'Summary-hc1.9'!$AE$18*1</f>
        <v>0</v>
      </c>
      <c r="BD21" s="65">
        <f>+'Summary-gap1.9'!$AE$18*1</f>
        <v>0</v>
      </c>
    </row>
    <row r="22" spans="1:56" ht="11.25" customHeight="1" x14ac:dyDescent="0.35">
      <c r="A22" s="56"/>
      <c r="B22" s="56" t="s">
        <v>440</v>
      </c>
      <c r="C22" s="65">
        <f>+'Summary-total'!$AK$7</f>
        <v>390.85615144514765</v>
      </c>
      <c r="D22" s="64">
        <f t="shared" si="12"/>
        <v>0.27971313583811686</v>
      </c>
      <c r="E22" s="66">
        <f>+'Summary-hc1.9'!$AK$7/'Summary-hc1.9'!$AW$7*100</f>
        <v>0.23987391794769505</v>
      </c>
      <c r="F22" s="66">
        <f>+'Summary-gap1.9'!$AK$7/'Summary-gap1.9'!$AW$7*100</f>
        <v>0.16192667024129029</v>
      </c>
      <c r="G22" s="66"/>
      <c r="H22" s="65">
        <f>+'Summary-total'!$AK$19</f>
        <v>6233.0790157515366</v>
      </c>
      <c r="I22" s="64">
        <f t="shared" si="14"/>
        <v>3.7313264031968338</v>
      </c>
      <c r="J22" s="66">
        <f>+'Summary-hc1.9'!$AK$19/'Summary-hc1.9'!$AW$19*100</f>
        <v>3.7895609682182223</v>
      </c>
      <c r="K22" s="66">
        <f>+'Summary-gap1.9'!$AK$19/'Summary-gap1.9'!$AW$19*100</f>
        <v>3.8721568175145333</v>
      </c>
      <c r="L22" s="66"/>
      <c r="M22" s="63">
        <f t="shared" si="4"/>
        <v>217.64185678682031</v>
      </c>
      <c r="N22" s="66">
        <f t="shared" si="5"/>
        <v>0.24224263615783673</v>
      </c>
      <c r="O22" s="66">
        <f t="shared" si="5"/>
        <v>0.27034050688734734</v>
      </c>
      <c r="P22" s="66">
        <f t="shared" si="5"/>
        <v>0.16398181546174215</v>
      </c>
      <c r="Q22" s="66"/>
      <c r="R22" s="63">
        <f t="shared" si="6"/>
        <v>1169.1395388573742</v>
      </c>
      <c r="S22" s="64">
        <f t="shared" si="7"/>
        <v>2.0510516278003661</v>
      </c>
      <c r="T22" s="64">
        <f t="shared" si="7"/>
        <v>2.792228778425327</v>
      </c>
      <c r="U22" s="64">
        <f t="shared" si="7"/>
        <v>6.7675830196731335</v>
      </c>
      <c r="V22" s="64"/>
      <c r="W22" s="63">
        <f t="shared" si="8"/>
        <v>180.70509363310251</v>
      </c>
      <c r="X22" s="64">
        <f t="shared" si="9"/>
        <v>0.4207233229498949</v>
      </c>
      <c r="Y22" s="64">
        <f t="shared" si="9"/>
        <v>0.29117386343782642</v>
      </c>
      <c r="Z22" s="64">
        <f t="shared" si="9"/>
        <v>8.7247868618904226E-2</v>
      </c>
      <c r="AH22" s="65">
        <f>+'Summary-total'!$AK$27*1</f>
        <v>1167.235828148094</v>
      </c>
      <c r="AI22" s="65">
        <f>+'Summary-hc1.9'!$AK$27*1</f>
        <v>13.77064087158047</v>
      </c>
      <c r="AJ22" s="65">
        <f>+'Summary-gap1.9'!$AK$27*1</f>
        <v>0.44204705212331991</v>
      </c>
      <c r="AK22" s="65">
        <f>+'Summary-total'!$AK$30*1</f>
        <v>1.9037107092802763</v>
      </c>
      <c r="AL22" s="65">
        <f>+'Summary-hc1.9'!$AK$30*1</f>
        <v>0</v>
      </c>
      <c r="AM22" s="65">
        <f>+'Summary-gap1.9'!$AK$30*1</f>
        <v>0</v>
      </c>
      <c r="AN22" s="79"/>
      <c r="AO22" s="65">
        <f>+'Summary-total'!$AK$8*1</f>
        <v>0</v>
      </c>
      <c r="AP22" s="65">
        <f>+'Summary-hc1.9'!$AK$8*1</f>
        <v>0</v>
      </c>
      <c r="AQ22" s="65">
        <f>+'Summary-gap1.9'!$AK$8*1</f>
        <v>0</v>
      </c>
      <c r="AR22" s="65">
        <f>+'Summary-total'!$AK$9*1</f>
        <v>175.4278590035436</v>
      </c>
      <c r="AS22" s="65">
        <f>+'Summary-hc1.9'!$AK$9*1</f>
        <v>5.2628357701063075</v>
      </c>
      <c r="AT22" s="65">
        <f>+'Summary-gap1.9'!$AK$9*1</f>
        <v>4.2102686160850458E-2</v>
      </c>
      <c r="AU22" s="65">
        <f>+'Summary-total'!$AK$10*1</f>
        <v>5.277234629558901</v>
      </c>
      <c r="AV22" s="65">
        <f>+'Summary-hc1.9'!$AK$10*1</f>
        <v>0.2008331675748917</v>
      </c>
      <c r="AW22" s="65">
        <f>+'Summary-gap1.9'!$AK$10*1</f>
        <v>3.5209281103132355E-3</v>
      </c>
      <c r="AY22" s="65">
        <f>+'Summary-total'!$AK$17*1</f>
        <v>217.64185678682031</v>
      </c>
      <c r="AZ22" s="65">
        <f>+'Summary-hc1.9'!$AK$17*1</f>
        <v>14.146720691143321</v>
      </c>
      <c r="BA22" s="65">
        <f>+'Summary-gap1.9'!$AK$17*1</f>
        <v>0.2122008103671498</v>
      </c>
      <c r="BB22" s="65">
        <f>+'Summary-total'!$AK$18*1</f>
        <v>0</v>
      </c>
      <c r="BC22" s="65">
        <f>+'Summary-hc1.9'!$AK$18*1</f>
        <v>0</v>
      </c>
      <c r="BD22" s="65">
        <f>+'Summary-gap1.9'!$AK$18*1</f>
        <v>0</v>
      </c>
    </row>
    <row r="23" spans="1:56" ht="11.25" customHeight="1" x14ac:dyDescent="0.35">
      <c r="A23" s="56"/>
      <c r="B23" s="56" t="s">
        <v>441</v>
      </c>
      <c r="C23" s="65">
        <f>+'Summary-total'!$AG$7</f>
        <v>4454.6602758740892</v>
      </c>
      <c r="D23" s="64">
        <f t="shared" si="12"/>
        <v>3.1879426491080785</v>
      </c>
      <c r="E23" s="66">
        <f>+'Summary-hc1.9'!$AG$7/'Summary-hc1.9'!$AW$7*100</f>
        <v>3.6399447070090094</v>
      </c>
      <c r="F23" s="66">
        <f>+'Summary-gap1.9'!$AG$7/'Summary-gap1.9'!$AW$7*100</f>
        <v>3.4392885750188826</v>
      </c>
      <c r="G23" s="66"/>
      <c r="H23" s="65">
        <f>+'Summary-total'!$AG$19</f>
        <v>8.579473288097013</v>
      </c>
      <c r="I23" s="64">
        <f t="shared" si="14"/>
        <v>5.1359552998604943E-3</v>
      </c>
      <c r="J23" s="66">
        <f>+'Summary-hc1.9'!$AG$19/'Summary-hc1.9'!$AW$19*100</f>
        <v>8.5592335731568981E-4</v>
      </c>
      <c r="K23" s="66">
        <f>+'Summary-gap1.9'!$AG$19/'Summary-gap1.9'!$AW$19*100</f>
        <v>6.2796950439872624E-5</v>
      </c>
      <c r="L23" s="66"/>
      <c r="M23" s="63">
        <f t="shared" si="4"/>
        <v>92.878898846079935</v>
      </c>
      <c r="N23" s="66">
        <f t="shared" si="5"/>
        <v>0.10337730817077803</v>
      </c>
      <c r="O23" s="66">
        <f t="shared" si="5"/>
        <v>0.11560618577211555</v>
      </c>
      <c r="P23" s="66">
        <f t="shared" si="5"/>
        <v>7.0168225640527687E-2</v>
      </c>
      <c r="Q23" s="66"/>
      <c r="R23" s="63">
        <f t="shared" si="6"/>
        <v>6.0757341395195432</v>
      </c>
      <c r="S23" s="64">
        <f t="shared" si="7"/>
        <v>1.065881700410445E-2</v>
      </c>
      <c r="T23" s="64">
        <f t="shared" si="7"/>
        <v>1.8218031050430121E-2</v>
      </c>
      <c r="U23" s="64">
        <f t="shared" si="7"/>
        <v>3.1333013496420655E-3</v>
      </c>
      <c r="V23" s="64"/>
      <c r="W23" s="63">
        <f t="shared" si="8"/>
        <v>55.240450667981492</v>
      </c>
      <c r="X23" s="64">
        <f t="shared" si="9"/>
        <v>0.12861256702298909</v>
      </c>
      <c r="Y23" s="64">
        <f t="shared" si="9"/>
        <v>0.44759578048710225</v>
      </c>
      <c r="Z23" s="64">
        <f t="shared" si="9"/>
        <v>1.1868680855898139</v>
      </c>
      <c r="AH23" s="65">
        <f>+'Summary-total'!$AG$27*1</f>
        <v>6.0757341395195432</v>
      </c>
      <c r="AI23" s="65">
        <f>+'Summary-hc1.9'!$AG$27*1</f>
        <v>8.9847209125985414E-2</v>
      </c>
      <c r="AJ23" s="65">
        <f>+'Summary-gap1.9'!$AG$27*1</f>
        <v>2.0466193336630717E-4</v>
      </c>
      <c r="AK23" s="65">
        <f>+'Summary-total'!$AG$30*1</f>
        <v>0</v>
      </c>
      <c r="AL23" s="65">
        <f>+'Summary-hc1.9'!$AG$30*1</f>
        <v>0</v>
      </c>
      <c r="AM23" s="65">
        <f>+'Summary-gap1.9'!$AG$30*1</f>
        <v>0</v>
      </c>
      <c r="AN23" s="79"/>
      <c r="AO23" s="65">
        <f>+'Summary-total'!$AG$8*1</f>
        <v>31.504972679902746</v>
      </c>
      <c r="AP23" s="65">
        <f>+'Summary-hc1.9'!$AG$8*1</f>
        <v>7.6867498039448678</v>
      </c>
      <c r="AQ23" s="65">
        <f>+'Summary-gap1.9'!$AG$8*1</f>
        <v>0.61493998431558949</v>
      </c>
      <c r="AR23" s="65">
        <f>+'Summary-total'!$AG$9*1</f>
        <v>0</v>
      </c>
      <c r="AS23" s="65">
        <f>+'Summary-hc1.9'!$AG$9*1</f>
        <v>0</v>
      </c>
      <c r="AT23" s="65">
        <f>+'Summary-gap1.9'!$AG$9*1</f>
        <v>0</v>
      </c>
      <c r="AU23" s="65">
        <f>+'Summary-total'!$AG$10*1</f>
        <v>23.735477988078745</v>
      </c>
      <c r="AV23" s="65">
        <f>+'Summary-hc1.9'!$AG$10*1</f>
        <v>0.71206433964236238</v>
      </c>
      <c r="AW23" s="65">
        <f>+'Summary-gap1.9'!$AG$10*1</f>
        <v>5.6965147171388992E-3</v>
      </c>
      <c r="AY23" s="65">
        <f>+'Summary-total'!$AG$17*1</f>
        <v>92.878898846079935</v>
      </c>
      <c r="AZ23" s="65">
        <f>+'Summary-hc1.9'!$AG$17*1</f>
        <v>6.04958701571144</v>
      </c>
      <c r="BA23" s="65">
        <f>+'Summary-gap1.9'!$AG$17*1</f>
        <v>9.0801253181752056E-2</v>
      </c>
      <c r="BB23" s="65">
        <f>+'Summary-total'!$AG$18*1</f>
        <v>0</v>
      </c>
      <c r="BC23" s="65">
        <f>+'Summary-hc1.9'!$AG$18*1</f>
        <v>0</v>
      </c>
      <c r="BD23" s="65">
        <f>+'Summary-gap1.9'!$AG$18*1</f>
        <v>0</v>
      </c>
    </row>
    <row r="24" spans="1:56" ht="11.25" customHeight="1" x14ac:dyDescent="0.35">
      <c r="A24" s="56"/>
      <c r="B24" s="56" t="s">
        <v>442</v>
      </c>
      <c r="C24" s="65">
        <f>+'Summary-total'!$AM$7</f>
        <v>427.05689523548494</v>
      </c>
      <c r="D24" s="64">
        <f t="shared" si="12"/>
        <v>0.30561991388888654</v>
      </c>
      <c r="E24" s="66">
        <f>+'Summary-hc1.9'!$AM$7/'Summary-hc1.9'!$AW$7*100</f>
        <v>0.26721418840060368</v>
      </c>
      <c r="F24" s="66">
        <f>+'Summary-gap1.9'!$AM$7/'Summary-gap1.9'!$AW$7*100</f>
        <v>0.3192838172597291</v>
      </c>
      <c r="G24" s="66"/>
      <c r="H24" s="65">
        <f>+'Summary-total'!$AM$19</f>
        <v>2987.4651885802759</v>
      </c>
      <c r="I24" s="64">
        <f t="shared" si="14"/>
        <v>1.7883950626345375</v>
      </c>
      <c r="J24" s="66">
        <f>+'Summary-hc1.9'!$AM$19/'Summary-hc1.9'!$AW$19*100</f>
        <v>1.9709836984449076</v>
      </c>
      <c r="K24" s="66">
        <f>+'Summary-gap1.9'!$AM$19/'Summary-gap1.9'!$AW$19*100</f>
        <v>2.0698629304910376</v>
      </c>
      <c r="L24" s="66"/>
      <c r="M24" s="63">
        <f t="shared" si="4"/>
        <v>586.85199492408367</v>
      </c>
      <c r="N24" s="66">
        <f t="shared" si="5"/>
        <v>0.65318581813121257</v>
      </c>
      <c r="O24" s="66">
        <f t="shared" si="5"/>
        <v>0.72931770286222386</v>
      </c>
      <c r="P24" s="66">
        <f t="shared" si="5"/>
        <v>0.44245465225540476</v>
      </c>
      <c r="Q24" s="66"/>
      <c r="R24" s="63">
        <f t="shared" si="6"/>
        <v>0</v>
      </c>
      <c r="S24" s="64">
        <f t="shared" si="7"/>
        <v>0</v>
      </c>
      <c r="T24" s="64">
        <f t="shared" si="7"/>
        <v>0</v>
      </c>
      <c r="U24" s="64">
        <f t="shared" si="7"/>
        <v>0</v>
      </c>
      <c r="V24" s="64"/>
      <c r="W24" s="63">
        <f t="shared" si="8"/>
        <v>48.40596907339927</v>
      </c>
      <c r="X24" s="64">
        <f t="shared" si="9"/>
        <v>0.11270031048775996</v>
      </c>
      <c r="Y24" s="64">
        <f t="shared" si="9"/>
        <v>0.12312861372763197</v>
      </c>
      <c r="Z24" s="64">
        <f t="shared" si="9"/>
        <v>0.18117930265553744</v>
      </c>
      <c r="AH24" s="65">
        <f>+'Summary-total'!$AM$27*1</f>
        <v>0</v>
      </c>
      <c r="AI24" s="65">
        <f>+'Summary-hc1.9'!$AM$27*1</f>
        <v>0</v>
      </c>
      <c r="AJ24" s="65">
        <f>+'Summary-gap1.9'!$AM$27*1</f>
        <v>0</v>
      </c>
      <c r="AK24" s="65">
        <f>+'Summary-total'!$AM$30*1</f>
        <v>0</v>
      </c>
      <c r="AL24" s="65">
        <f>+'Summary-hc1.9'!$AM$30*1</f>
        <v>0</v>
      </c>
      <c r="AM24" s="65">
        <f>+'Summary-gap1.9'!$AM$30*1</f>
        <v>0</v>
      </c>
      <c r="AN24" s="79"/>
      <c r="AO24" s="65">
        <f>+'Summary-total'!$AM$8*1</f>
        <v>42.330580731809782</v>
      </c>
      <c r="AP24" s="65">
        <f>+'Summary-hc1.9'!$AM$8*1</f>
        <v>2.2397982239993999</v>
      </c>
      <c r="AQ24" s="65">
        <f>+'Summary-gap1.9'!$AM$8*1</f>
        <v>9.4318463428306312E-2</v>
      </c>
      <c r="AR24" s="65">
        <f>+'Summary-total'!$AM$9*1</f>
        <v>3.2100908117757467</v>
      </c>
      <c r="AS24" s="65">
        <f>+'Summary-hc1.9'!$AM$9*1</f>
        <v>7.0621997859066435E-2</v>
      </c>
      <c r="AT24" s="65">
        <f>+'Summary-gap1.9'!$AM$9*1</f>
        <v>4.2373198715439864E-4</v>
      </c>
      <c r="AU24" s="65">
        <f>+'Summary-total'!$AM$10*1</f>
        <v>2.8652975298137373</v>
      </c>
      <c r="AV24" s="65">
        <f>+'Summary-hc1.9'!$AM$10*1</f>
        <v>0</v>
      </c>
      <c r="AW24" s="65">
        <f>+'Summary-gap1.9'!$AM$10*1</f>
        <v>0</v>
      </c>
      <c r="AY24" s="65">
        <f>+'Summary-total'!$AM$17*1</f>
        <v>586.85199492408367</v>
      </c>
      <c r="AZ24" s="65">
        <f>+'Summary-hc1.9'!$AM$17*1</f>
        <v>38.164661138989018</v>
      </c>
      <c r="BA24" s="65">
        <f>+'Summary-gap1.9'!$AM$17*1</f>
        <v>0.5725588260804273</v>
      </c>
      <c r="BB24" s="65">
        <f>+'Summary-total'!$AM$18*1</f>
        <v>0</v>
      </c>
      <c r="BC24" s="65">
        <f>+'Summary-hc1.9'!$AM$18*1</f>
        <v>0</v>
      </c>
      <c r="BD24" s="65">
        <f>+'Summary-gap1.9'!$AM$18*1</f>
        <v>0</v>
      </c>
    </row>
    <row r="25" spans="1:56" ht="11.25" customHeight="1" x14ac:dyDescent="0.35">
      <c r="A25" s="56"/>
      <c r="B25" s="56" t="s">
        <v>443</v>
      </c>
      <c r="C25" s="65">
        <f>+'Summary-total'!$AI$7</f>
        <v>57.448484510734964</v>
      </c>
      <c r="D25" s="64">
        <f t="shared" si="12"/>
        <v>4.1112556863264003E-2</v>
      </c>
      <c r="E25" s="66">
        <f>+'Summary-hc1.9'!$AI$7/'Summary-hc1.9'!$AW$7*100</f>
        <v>3.2440677516703674E-2</v>
      </c>
      <c r="F25" s="66">
        <f>+'Summary-gap1.9'!$AI$7/'Summary-gap1.9'!$AW$7*100</f>
        <v>1.6874792091077746E-2</v>
      </c>
      <c r="G25" s="66"/>
      <c r="H25" s="65">
        <f>+'Summary-total'!$AI$19</f>
        <v>760.98017342763137</v>
      </c>
      <c r="I25" s="64">
        <f t="shared" si="14"/>
        <v>0.4555477968824474</v>
      </c>
      <c r="J25" s="66">
        <f>+'Summary-hc1.9'!$AI$19/'Summary-hc1.9'!$AW$19*100</f>
        <v>0.46880084667074812</v>
      </c>
      <c r="K25" s="66">
        <f>+'Summary-gap1.9'!$AI$19/'Summary-gap1.9'!$AW$19*100</f>
        <v>0.46392502215034548</v>
      </c>
      <c r="L25" s="66"/>
      <c r="M25" s="63">
        <f t="shared" si="4"/>
        <v>0.67435925309602307</v>
      </c>
      <c r="N25" s="66">
        <f t="shared" si="5"/>
        <v>7.5058431130469426E-4</v>
      </c>
      <c r="O25" s="66">
        <f t="shared" si="5"/>
        <v>8.3764504216999366E-4</v>
      </c>
      <c r="P25" s="66">
        <f t="shared" si="5"/>
        <v>5.0809461115940472E-4</v>
      </c>
      <c r="Q25" s="66"/>
      <c r="R25" s="63">
        <f t="shared" si="6"/>
        <v>571.24867047805219</v>
      </c>
      <c r="S25" s="64">
        <f t="shared" si="7"/>
        <v>1.0021562666573516</v>
      </c>
      <c r="T25" s="64">
        <f t="shared" si="7"/>
        <v>0.5681812092207037</v>
      </c>
      <c r="U25" s="64">
        <f t="shared" si="7"/>
        <v>0.92733627030643395</v>
      </c>
      <c r="V25" s="64"/>
      <c r="W25" s="63">
        <f t="shared" si="8"/>
        <v>10.546833223532339</v>
      </c>
      <c r="X25" s="64">
        <f t="shared" si="9"/>
        <v>2.4555471188942895E-2</v>
      </c>
      <c r="Y25" s="64">
        <f t="shared" si="9"/>
        <v>1.9053330687183831E-2</v>
      </c>
      <c r="Z25" s="64">
        <f t="shared" si="9"/>
        <v>9.0480530908043158E-3</v>
      </c>
      <c r="AH25" s="65">
        <f>+'Summary-total'!$AI$27*1</f>
        <v>568.46026364358568</v>
      </c>
      <c r="AI25" s="65">
        <f>+'Summary-hc1.9'!$AI$27*1</f>
        <v>2.775787976060724</v>
      </c>
      <c r="AJ25" s="65">
        <f>+'Summary-gap1.9'!$AI$27*1</f>
        <v>6.0398202746711337E-2</v>
      </c>
      <c r="AK25" s="65">
        <f>+'Summary-total'!$AI$30*1</f>
        <v>2.788406834466469</v>
      </c>
      <c r="AL25" s="65">
        <f>+'Summary-hc1.9'!$AI$30*1</f>
        <v>2.6353253416572964E-2</v>
      </c>
      <c r="AM25" s="65">
        <f>+'Summary-gap1.9'!$AI$30*1</f>
        <v>1.738306401494686E-4</v>
      </c>
      <c r="AN25" s="79"/>
      <c r="AO25" s="65">
        <f>+'Summary-total'!$AI$8*1</f>
        <v>0.43244898070990595</v>
      </c>
      <c r="AP25" s="65">
        <f>+'Summary-hc1.9'!$AI$8*1</f>
        <v>0</v>
      </c>
      <c r="AQ25" s="65">
        <f>+'Summary-gap1.9'!$AI$8*1</f>
        <v>0</v>
      </c>
      <c r="AR25" s="65">
        <f>+'Summary-total'!$AI$9*1</f>
        <v>4.9426897425520826</v>
      </c>
      <c r="AS25" s="65">
        <f>+'Summary-hc1.9'!$AI$9*1</f>
        <v>0.14828069227656246</v>
      </c>
      <c r="AT25" s="65">
        <f>+'Summary-gap1.9'!$AI$9*1</f>
        <v>1.1862455382124998E-3</v>
      </c>
      <c r="AU25" s="65">
        <f>+'Summary-total'!$AI$10*1</f>
        <v>5.17169450027035</v>
      </c>
      <c r="AV25" s="65">
        <f>+'Summary-hc1.9'!$AI$10*1</f>
        <v>0.20924140742646508</v>
      </c>
      <c r="AW25" s="65">
        <f>+'Summary-gap1.9'!$AI$10*1</f>
        <v>3.5451581127234856E-3</v>
      </c>
      <c r="AY25" s="65">
        <f>+'Summary-total'!$AI$17*1</f>
        <v>0.67435925309602307</v>
      </c>
      <c r="AZ25" s="65">
        <f>+'Summary-hc1.9'!$AI$17*1</f>
        <v>4.3833351451241502E-2</v>
      </c>
      <c r="BA25" s="65">
        <f>+'Summary-gap1.9'!$AI$17*1</f>
        <v>6.5750027176862246E-4</v>
      </c>
      <c r="BB25" s="65">
        <f>+'Summary-total'!$AI$18*1</f>
        <v>0</v>
      </c>
      <c r="BC25" s="65">
        <f>+'Summary-hc1.9'!$AI$18*1</f>
        <v>0</v>
      </c>
      <c r="BD25" s="65">
        <f>+'Summary-gap1.9'!$AI$18*1</f>
        <v>0</v>
      </c>
    </row>
    <row r="26" spans="1:56" ht="11.25" customHeight="1" x14ac:dyDescent="0.35">
      <c r="A26" s="56"/>
      <c r="B26" s="56" t="s">
        <v>444</v>
      </c>
      <c r="C26" s="65">
        <f>+'Summary-total'!$AO$7</f>
        <v>1174.2311894580373</v>
      </c>
      <c r="D26" s="64">
        <f t="shared" si="12"/>
        <v>0.84032933084928951</v>
      </c>
      <c r="E26" s="66">
        <f>+'Summary-hc1.9'!$AO$7/'Summary-hc1.9'!$AW$7*100</f>
        <v>0.71428536702992984</v>
      </c>
      <c r="F26" s="66">
        <f>+'Summary-gap1.9'!$AO$7/'Summary-gap1.9'!$AW$7*100</f>
        <v>0.54723525848112453</v>
      </c>
      <c r="G26" s="66"/>
      <c r="H26" s="65">
        <f>+'Summary-total'!$AO$19</f>
        <v>706.42041507476529</v>
      </c>
      <c r="I26" s="64">
        <f t="shared" si="14"/>
        <v>0.42288652845000452</v>
      </c>
      <c r="J26" s="66">
        <f>+'Summary-hc1.9'!$AO$19/'Summary-hc1.9'!$AW$19*100</f>
        <v>0.41103580841717657</v>
      </c>
      <c r="K26" s="66">
        <f>+'Summary-gap1.9'!$AO$19/'Summary-gap1.9'!$AW$19*100</f>
        <v>0.4100581958260589</v>
      </c>
      <c r="L26" s="66"/>
      <c r="M26" s="63">
        <f t="shared" si="4"/>
        <v>111.3617718811355</v>
      </c>
      <c r="N26" s="66">
        <f t="shared" si="5"/>
        <v>0.12394936151513081</v>
      </c>
      <c r="O26" s="66">
        <f t="shared" si="5"/>
        <v>0.11332258618548877</v>
      </c>
      <c r="P26" s="66">
        <f t="shared" si="5"/>
        <v>0.16454985850857629</v>
      </c>
      <c r="Q26" s="66"/>
      <c r="R26" s="63">
        <f t="shared" si="6"/>
        <v>512.61247935379311</v>
      </c>
      <c r="S26" s="64">
        <f t="shared" si="7"/>
        <v>0.89928928520964235</v>
      </c>
      <c r="T26" s="64">
        <f t="shared" si="7"/>
        <v>1.3139290517955984</v>
      </c>
      <c r="U26" s="64">
        <f t="shared" si="7"/>
        <v>1.7618057233635132</v>
      </c>
      <c r="V26" s="64"/>
      <c r="W26" s="63">
        <f t="shared" si="8"/>
        <v>173.94172346396144</v>
      </c>
      <c r="X26" s="64">
        <f t="shared" si="9"/>
        <v>0.40497663028787928</v>
      </c>
      <c r="Y26" s="64">
        <f t="shared" si="9"/>
        <v>0.39352076584533296</v>
      </c>
      <c r="Z26" s="64">
        <f t="shared" si="9"/>
        <v>0.24922008230022918</v>
      </c>
      <c r="AH26" s="65">
        <f>+'Summary-total'!$AO$27*1</f>
        <v>480.49310528976093</v>
      </c>
      <c r="AI26" s="65">
        <f>+'Summary-hc1.9'!$AO$27*1</f>
        <v>5.7450233680685221</v>
      </c>
      <c r="AJ26" s="65">
        <f>+'Summary-gap1.9'!$AO$27*1</f>
        <v>0.10808482072113709</v>
      </c>
      <c r="AK26" s="65">
        <f>+'Summary-total'!$AO$30*1</f>
        <v>32.119374064032122</v>
      </c>
      <c r="AL26" s="65">
        <f>+'Summary-hc1.9'!$AO$30*1</f>
        <v>0.73497756982644613</v>
      </c>
      <c r="AM26" s="65">
        <f>+'Summary-gap1.9'!$AO$30*1</f>
        <v>6.9933429545631235E-3</v>
      </c>
      <c r="AN26" s="79"/>
      <c r="AO26" s="65">
        <f>+'Summary-total'!$AO$8*1</f>
        <v>7.4738189871590386</v>
      </c>
      <c r="AP26" s="65">
        <f>+'Summary-hc1.9'!$AO$8*1</f>
        <v>0.19930509723744824</v>
      </c>
      <c r="AQ26" s="65">
        <f>+'Summary-gap1.9'!$AO$8*1</f>
        <v>9.9652548618724113E-4</v>
      </c>
      <c r="AR26" s="65">
        <f>+'Summary-total'!$AO$9*1</f>
        <v>71.274542625574412</v>
      </c>
      <c r="AS26" s="65">
        <f>+'Summary-hc1.9'!$AO$9*1</f>
        <v>3.323532886646805</v>
      </c>
      <c r="AT26" s="65">
        <f>+'Summary-gap1.9'!$AO$9*1</f>
        <v>6.2444071921365085E-2</v>
      </c>
      <c r="AU26" s="65">
        <f>+'Summary-total'!$AO$10*1</f>
        <v>95.193361851227991</v>
      </c>
      <c r="AV26" s="65">
        <f>+'Summary-hc1.9'!$AO$10*1</f>
        <v>3.8612972516629469</v>
      </c>
      <c r="AW26" s="65">
        <f>+'Summary-gap1.9'!$AO$10*1</f>
        <v>6.6881450379752475E-2</v>
      </c>
      <c r="AY26" s="65">
        <f>+'Summary-total'!$AO$17*1</f>
        <v>108.25723362900968</v>
      </c>
      <c r="AZ26" s="65">
        <f>+'Summary-hc1.9'!$AO$17*1</f>
        <v>5.0145087244048128</v>
      </c>
      <c r="BA26" s="65">
        <f>+'Summary-gap1.9'!$AO$17*1</f>
        <v>0.11467753455405426</v>
      </c>
      <c r="BB26" s="65">
        <f>+'Summary-total'!$AO$18*1</f>
        <v>3.1045382521258142</v>
      </c>
      <c r="BC26" s="65">
        <f>+'Summary-hc1.9'!$AO$18*1</f>
        <v>0.9155791977583515</v>
      </c>
      <c r="BD26" s="65">
        <f>+'Summary-gap1.9'!$AO$18*1</f>
        <v>9.8258352409986566E-2</v>
      </c>
    </row>
    <row r="27" spans="1:56" ht="11.25" customHeight="1" x14ac:dyDescent="0.35">
      <c r="A27" s="56"/>
      <c r="B27" s="56" t="s">
        <v>388</v>
      </c>
      <c r="C27" s="65">
        <f>+'Summary-total'!$AC$7</f>
        <v>5983.6022506643112</v>
      </c>
      <c r="D27" s="64">
        <f t="shared" si="12"/>
        <v>4.2821179683447106</v>
      </c>
      <c r="E27" s="66">
        <f>+'Summary-hc1.9'!$AC$7/'Summary-hc1.9'!$AW$7*100</f>
        <v>4.405097936172214</v>
      </c>
      <c r="F27" s="66">
        <f>+'Summary-gap1.9'!$AC$7/'Summary-gap1.9'!$AW$7*100</f>
        <v>4.5098360472489745</v>
      </c>
      <c r="G27" s="66"/>
      <c r="H27" s="65">
        <f>+'Summary-total'!$AC$19</f>
        <v>1489.2213528441098</v>
      </c>
      <c r="I27" s="64">
        <f t="shared" si="14"/>
        <v>0.89149695359697634</v>
      </c>
      <c r="J27" s="66">
        <f>+'Summary-hc1.9'!$AC$19/'Summary-hc1.9'!$AW$19*100</f>
        <v>0.97372398016936401</v>
      </c>
      <c r="K27" s="66">
        <f>+'Summary-gap1.9'!$AC$19/'Summary-gap1.9'!$AW$19*100</f>
        <v>1.0197379391152108</v>
      </c>
      <c r="L27" s="66"/>
      <c r="M27" s="63">
        <f t="shared" si="4"/>
        <v>2030.2704394501222</v>
      </c>
      <c r="N27" s="66">
        <f t="shared" si="5"/>
        <v>2.2597586265194467</v>
      </c>
      <c r="O27" s="66">
        <f t="shared" si="5"/>
        <v>2.5628099658111196</v>
      </c>
      <c r="P27" s="66">
        <f t="shared" si="5"/>
        <v>1.4607547122565359</v>
      </c>
      <c r="Q27" s="66"/>
      <c r="R27" s="63">
        <f t="shared" si="6"/>
        <v>265.35639895942717</v>
      </c>
      <c r="S27" s="64">
        <f t="shared" si="7"/>
        <v>0.46552157030365549</v>
      </c>
      <c r="T27" s="64">
        <f t="shared" si="7"/>
        <v>0.37785791684827857</v>
      </c>
      <c r="U27" s="64">
        <f t="shared" si="7"/>
        <v>6.3265538518760961E-2</v>
      </c>
      <c r="V27" s="64"/>
      <c r="W27" s="63">
        <f t="shared" si="8"/>
        <v>219.40278954256229</v>
      </c>
      <c r="X27" s="64">
        <f t="shared" si="9"/>
        <v>0.51082052434140024</v>
      </c>
      <c r="Y27" s="64">
        <f t="shared" si="9"/>
        <v>0.65815816394761395</v>
      </c>
      <c r="Z27" s="64">
        <f t="shared" si="9"/>
        <v>0.9989708034327669</v>
      </c>
      <c r="AH27" s="65">
        <f>+'Summary-total'!$AC$27*1</f>
        <v>256.66057198357413</v>
      </c>
      <c r="AI27" s="65">
        <f>+'Summary-hc1.9'!$AC$27*1</f>
        <v>1.7781468788401222</v>
      </c>
      <c r="AJ27" s="65">
        <f>+'Summary-gap1.9'!$AC$27*1</f>
        <v>3.120876243982754E-3</v>
      </c>
      <c r="AK27" s="65">
        <f>+'Summary-total'!$AC$30*1</f>
        <v>8.69582697585302</v>
      </c>
      <c r="AL27" s="65">
        <f>+'Summary-hc1.9'!$AC$30*1</f>
        <v>8.536291434221821E-2</v>
      </c>
      <c r="AM27" s="65">
        <f>+'Summary-gap1.9'!$AC$30*1</f>
        <v>1.0115215000737901E-3</v>
      </c>
      <c r="AN27" s="79"/>
      <c r="AO27" s="65">
        <f>+'Summary-total'!$AC$8*1</f>
        <v>35.948192150524406</v>
      </c>
      <c r="AP27" s="65">
        <f>+'Summary-hc1.9'!$AC$8*1</f>
        <v>5.2383837901977639</v>
      </c>
      <c r="AQ27" s="65">
        <f>+'Summary-gap1.9'!$AC$8*1</f>
        <v>0.41700692675487488</v>
      </c>
      <c r="AR27" s="65">
        <f>+'Summary-total'!$AC$9*1</f>
        <v>139.65644112231078</v>
      </c>
      <c r="AS27" s="65">
        <f>+'Summary-hc1.9'!$AC$9*1</f>
        <v>4.7642899410602499</v>
      </c>
      <c r="AT27" s="65">
        <f>+'Summary-gap1.9'!$AC$9*1</f>
        <v>4.3838153867856548E-2</v>
      </c>
      <c r="AU27" s="65">
        <f>+'Summary-total'!$AC$10*1</f>
        <v>43.798156269727095</v>
      </c>
      <c r="AV27" s="65">
        <f>+'Summary-hc1.9'!$AC$10*1</f>
        <v>2.3471926818368023</v>
      </c>
      <c r="AW27" s="65">
        <f>+'Summary-gap1.9'!$AC$10*1</f>
        <v>6.153626032495825E-2</v>
      </c>
      <c r="AY27" s="65">
        <f>+'Summary-total'!$AC$17*1</f>
        <v>2027.9391137811742</v>
      </c>
      <c r="AZ27" s="65">
        <f>+'Summary-hc1.9'!$AC$17*1</f>
        <v>133.63757288786175</v>
      </c>
      <c r="BA27" s="65">
        <f>+'Summary-gap1.9'!$AC$17*1</f>
        <v>1.8432727477162567</v>
      </c>
      <c r="BB27" s="65">
        <f>+'Summary-total'!$AC$18*1</f>
        <v>2.3313256689480668</v>
      </c>
      <c r="BC27" s="65">
        <f>+'Summary-hc1.9'!$AC$18*1</f>
        <v>0.47239527135425963</v>
      </c>
      <c r="BD27" s="65">
        <f>+'Summary-gap1.9'!$AC$18*1</f>
        <v>4.7018153232989877E-2</v>
      </c>
    </row>
    <row r="28" spans="1:56" ht="11.25" customHeight="1" x14ac:dyDescent="0.35">
      <c r="A28" s="56"/>
      <c r="B28" s="56" t="s">
        <v>446</v>
      </c>
      <c r="C28" s="65">
        <f>+'Summary-total'!$AA$7</f>
        <v>373.45784609525253</v>
      </c>
      <c r="D28" s="64">
        <f t="shared" si="12"/>
        <v>0.26726217522333623</v>
      </c>
      <c r="E28" s="66">
        <f>+'Summary-hc1.9'!$AA$7/'Summary-hc1.9'!$AW$7*100</f>
        <v>0.31081605576845706</v>
      </c>
      <c r="F28" s="66">
        <f>+'Summary-gap1.9'!$AA$7/'Summary-gap1.9'!$AW$7*100</f>
        <v>0.32662371161125658</v>
      </c>
      <c r="G28" s="66"/>
      <c r="H28" s="65">
        <f>+'Summary-total'!$AA$19</f>
        <v>987.00472187816172</v>
      </c>
      <c r="I28" s="64">
        <f t="shared" si="14"/>
        <v>0.59085353635291338</v>
      </c>
      <c r="J28" s="66">
        <f>+'Summary-hc1.9'!$AA$19/'Summary-hc1.9'!$AW$19*100</f>
        <v>0.65035665333933435</v>
      </c>
      <c r="K28" s="66">
        <f>+'Summary-gap1.9'!$AA$19/'Summary-gap1.9'!$AW$19*100</f>
        <v>0.6812176875740541</v>
      </c>
      <c r="L28" s="66"/>
      <c r="M28" s="63">
        <f t="shared" si="4"/>
        <v>141.96775836786924</v>
      </c>
      <c r="N28" s="66">
        <f t="shared" si="5"/>
        <v>0.15801484394675505</v>
      </c>
      <c r="O28" s="66">
        <f t="shared" si="5"/>
        <v>7.7142303058180095E-2</v>
      </c>
      <c r="P28" s="66">
        <f t="shared" si="5"/>
        <v>4.3625766019271671E-2</v>
      </c>
      <c r="Q28" s="66"/>
      <c r="R28" s="63">
        <f t="shared" si="6"/>
        <v>2.0916735799953368</v>
      </c>
      <c r="S28" s="64">
        <f t="shared" si="7"/>
        <v>3.6694768746503036E-3</v>
      </c>
      <c r="T28" s="64">
        <f t="shared" si="7"/>
        <v>3.0827710469661096E-2</v>
      </c>
      <c r="U28" s="64">
        <f t="shared" si="7"/>
        <v>4.8906857242568991E-2</v>
      </c>
      <c r="V28" s="64"/>
      <c r="W28" s="63">
        <f t="shared" si="8"/>
        <v>4.4592048616006394</v>
      </c>
      <c r="X28" s="64">
        <f t="shared" si="9"/>
        <v>1.0382062007040596E-2</v>
      </c>
      <c r="Y28" s="64">
        <f t="shared" si="9"/>
        <v>9.7472797814671837E-3</v>
      </c>
      <c r="Z28" s="64">
        <f t="shared" si="9"/>
        <v>5.9794640764817795E-3</v>
      </c>
      <c r="AH28" s="65">
        <f>+'Summary-total'!$AA$27*1</f>
        <v>0</v>
      </c>
      <c r="AI28" s="65">
        <f>+'Summary-hc1.9'!$AA$27*1</f>
        <v>0</v>
      </c>
      <c r="AJ28" s="65">
        <f>+'Summary-gap1.9'!$AA$27*1</f>
        <v>0</v>
      </c>
      <c r="AK28" s="65">
        <f>+'Summary-total'!$AA$30*1</f>
        <v>2.0916735799953368</v>
      </c>
      <c r="AL28" s="65">
        <f>+'Summary-hc1.9'!$AA$30*1</f>
        <v>0.15203529633777721</v>
      </c>
      <c r="AM28" s="65">
        <f>+'Summary-gap1.9'!$AA$30*1</f>
        <v>3.1945130203571322E-3</v>
      </c>
      <c r="AN28" s="79"/>
      <c r="AO28" s="65">
        <f>+'Summary-total'!$AA$8*1</f>
        <v>1.1274698313126514E-2</v>
      </c>
      <c r="AP28" s="65">
        <f>+'Summary-hc1.9'!$AA$8*1</f>
        <v>0</v>
      </c>
      <c r="AQ28" s="65">
        <f>+'Summary-gap1.9'!$AA$8*1</f>
        <v>0</v>
      </c>
      <c r="AR28" s="65">
        <f>+'Summary-total'!$AA$9*1</f>
        <v>1.6789768502737432</v>
      </c>
      <c r="AS28" s="65">
        <f>+'Summary-hc1.9'!$AA$9*1</f>
        <v>4.9990962695720474E-2</v>
      </c>
      <c r="AT28" s="65">
        <f>+'Summary-gap1.9'!$AA$9*1</f>
        <v>2.0276383361033968E-4</v>
      </c>
      <c r="AU28" s="65">
        <f>+'Summary-total'!$AA$10*1</f>
        <v>2.7689533130137702</v>
      </c>
      <c r="AV28" s="65">
        <f>+'Summary-hc1.9'!$AA$10*1</f>
        <v>0.13290975902466098</v>
      </c>
      <c r="AW28" s="65">
        <f>+'Summary-gap1.9'!$AA$10*1</f>
        <v>2.9240146985425419E-3</v>
      </c>
      <c r="AY28" s="65">
        <f>+'Summary-total'!$AA$17*1</f>
        <v>141.96775836786924</v>
      </c>
      <c r="AZ28" s="65">
        <f>+'Summary-hc1.9'!$AA$17*1</f>
        <v>4.0368002094867759</v>
      </c>
      <c r="BA28" s="65">
        <f>+'Summary-gap1.9'!$AA$17*1</f>
        <v>5.6453960313281946E-2</v>
      </c>
      <c r="BB28" s="65">
        <f>+'Summary-total'!$AA$18*1</f>
        <v>0</v>
      </c>
      <c r="BC28" s="65">
        <f>+'Summary-hc1.9'!$AA$18*1</f>
        <v>0</v>
      </c>
      <c r="BD28" s="65">
        <f>+'Summary-gap1.9'!$AA$18*1</f>
        <v>0</v>
      </c>
    </row>
    <row r="29" spans="1:56" ht="11.25" customHeight="1" x14ac:dyDescent="0.35">
      <c r="A29" s="56"/>
      <c r="B29" s="56"/>
      <c r="C29" s="65"/>
      <c r="D29" s="66"/>
      <c r="E29" s="66"/>
      <c r="F29" s="66"/>
      <c r="G29" s="66"/>
      <c r="H29" s="65"/>
      <c r="I29" s="66"/>
      <c r="J29" s="66"/>
      <c r="K29" s="66"/>
      <c r="L29" s="66"/>
      <c r="M29" s="65"/>
      <c r="N29" s="66"/>
      <c r="O29" s="66"/>
      <c r="P29" s="66"/>
      <c r="Q29" s="66"/>
      <c r="R29" s="65"/>
      <c r="S29" s="64"/>
      <c r="T29" s="64"/>
      <c r="U29" s="64"/>
      <c r="V29" s="64"/>
      <c r="W29" s="65"/>
      <c r="X29" s="64"/>
      <c r="Y29" s="64"/>
      <c r="Z29" s="64"/>
      <c r="AH29" s="65"/>
      <c r="AI29" s="65"/>
      <c r="AJ29" s="65"/>
      <c r="AK29" s="65"/>
      <c r="AL29" s="65"/>
      <c r="AM29" s="65"/>
      <c r="AN29" s="79"/>
      <c r="AO29" s="65"/>
      <c r="AP29" s="65"/>
      <c r="AQ29" s="65"/>
      <c r="AR29" s="65"/>
      <c r="AS29" s="65"/>
      <c r="AT29" s="65"/>
      <c r="AU29" s="65"/>
      <c r="AV29" s="65"/>
      <c r="AW29" s="65"/>
      <c r="AY29" s="65"/>
      <c r="AZ29" s="65"/>
      <c r="BA29" s="65"/>
      <c r="BB29" s="65"/>
      <c r="BC29" s="65"/>
      <c r="BD29" s="65"/>
    </row>
    <row r="30" spans="1:56" ht="11.25" customHeight="1" x14ac:dyDescent="0.35">
      <c r="A30" s="56" t="s">
        <v>386</v>
      </c>
      <c r="B30" s="56"/>
      <c r="C30" s="65">
        <f>+SUM(C6:C11)</f>
        <v>43856.456365625163</v>
      </c>
      <c r="D30" s="66">
        <f t="shared" ref="D30:F30" si="24">+SUM(D6:D11)</f>
        <v>31.385528643772989</v>
      </c>
      <c r="E30" s="66">
        <f t="shared" si="24"/>
        <v>29.198317461222448</v>
      </c>
      <c r="F30" s="66">
        <f t="shared" si="24"/>
        <v>27.586768491194839</v>
      </c>
      <c r="G30" s="66"/>
      <c r="H30" s="65">
        <f>+SUM(H6:H11)</f>
        <v>117170.55159333826</v>
      </c>
      <c r="I30" s="66">
        <f t="shared" ref="I30:K30" si="25">+SUM(I6:I11)</f>
        <v>70.142151532575355</v>
      </c>
      <c r="J30" s="66">
        <f t="shared" si="25"/>
        <v>68.779250603701598</v>
      </c>
      <c r="K30" s="66">
        <f t="shared" si="25"/>
        <v>68.031907830764482</v>
      </c>
      <c r="L30" s="66"/>
      <c r="M30" s="65">
        <f>+SUM(M6:M11)</f>
        <v>63657.797715883382</v>
      </c>
      <c r="N30" s="66">
        <f t="shared" si="5"/>
        <v>70.853249270899113</v>
      </c>
      <c r="O30" s="66">
        <f t="shared" si="5"/>
        <v>65.350781372935757</v>
      </c>
      <c r="P30" s="66">
        <f t="shared" si="5"/>
        <v>41.946316939253961</v>
      </c>
      <c r="Q30" s="66"/>
      <c r="R30" s="65">
        <f>+SUM(R6:R11)</f>
        <v>43371.700150500634</v>
      </c>
      <c r="S30" s="64">
        <f t="shared" si="7"/>
        <v>76.088091487431811</v>
      </c>
      <c r="T30" s="64">
        <f t="shared" si="7"/>
        <v>64.958329044932853</v>
      </c>
      <c r="U30" s="64">
        <f t="shared" si="7"/>
        <v>51.231801987354444</v>
      </c>
      <c r="V30" s="64"/>
      <c r="W30" s="65">
        <f>+SUM(W6:W11)</f>
        <v>18645.121824079524</v>
      </c>
      <c r="X30" s="64">
        <f t="shared" si="9"/>
        <v>43.4101632273821</v>
      </c>
      <c r="Y30" s="64">
        <f t="shared" si="9"/>
        <v>36.587618660552515</v>
      </c>
      <c r="Z30" s="64">
        <f t="shared" si="9"/>
        <v>27.574262255662685</v>
      </c>
      <c r="AH30" s="65">
        <f>+SUM(AH6:AH11)</f>
        <v>39010.814052004382</v>
      </c>
      <c r="AI30" s="65">
        <f t="shared" ref="AI30:AJ30" si="26">+SUM(AI6:AI11)</f>
        <v>270.28549056430887</v>
      </c>
      <c r="AJ30" s="65">
        <f t="shared" si="26"/>
        <v>2.7717408006284674</v>
      </c>
      <c r="AK30" s="65">
        <f>+SUM(AK6:AK11)</f>
        <v>4360.8860984962612</v>
      </c>
      <c r="AL30" s="65">
        <f t="shared" ref="AL30:AM30" si="27">+SUM(AL6:AL11)</f>
        <v>50.074297934177636</v>
      </c>
      <c r="AM30" s="65">
        <f t="shared" si="27"/>
        <v>0.57463366979058805</v>
      </c>
      <c r="AN30" s="79"/>
      <c r="AO30" s="65">
        <f>+SUM(AO6:AO11)</f>
        <v>911.00198949498588</v>
      </c>
      <c r="AP30" s="65">
        <f t="shared" ref="AP30:AQ30" si="28">+SUM(AP6:AP11)</f>
        <v>57.633709328815371</v>
      </c>
      <c r="AQ30" s="65">
        <f t="shared" si="28"/>
        <v>3.9726664327428125</v>
      </c>
      <c r="AR30" s="65">
        <f>+SUM(AR6:AR11)</f>
        <v>12297.770021992137</v>
      </c>
      <c r="AS30" s="65">
        <f t="shared" ref="AS30:AT30" si="29">+SUM(AS6:AS11)</f>
        <v>425.81242638185324</v>
      </c>
      <c r="AT30" s="65">
        <f t="shared" si="29"/>
        <v>6.1157835345582372</v>
      </c>
      <c r="AU30" s="65">
        <f>+SUM(AU6:AU11)</f>
        <v>5436.3498125924034</v>
      </c>
      <c r="AV30" s="65">
        <f t="shared" ref="AV30:AW30" si="30">+SUM(AV6:AV11)</f>
        <v>203.09431547948586</v>
      </c>
      <c r="AW30" s="65">
        <f t="shared" si="30"/>
        <v>4.3306702344694754</v>
      </c>
      <c r="AY30" s="65">
        <f>+SUM(AY6:AY11)</f>
        <v>63648.283108816322</v>
      </c>
      <c r="AZ30" s="65">
        <f t="shared" ref="AZ30:BA30" si="31">+SUM(AZ6:AZ11)</f>
        <v>3417.9230952059684</v>
      </c>
      <c r="BA30" s="65">
        <f t="shared" si="31"/>
        <v>54.059026124428755</v>
      </c>
      <c r="BB30" s="65">
        <f>+SUM(BB6:BB11)</f>
        <v>9.5146070670557155</v>
      </c>
      <c r="BC30" s="65">
        <f t="shared" ref="BC30:BD30" si="32">+SUM(BC6:BC11)</f>
        <v>1.8354222112485725</v>
      </c>
      <c r="BD30" s="65">
        <f t="shared" si="32"/>
        <v>0.22164165183242288</v>
      </c>
    </row>
    <row r="31" spans="1:56" ht="11.25" customHeight="1" x14ac:dyDescent="0.35">
      <c r="A31" s="56" t="s">
        <v>448</v>
      </c>
      <c r="B31" s="56"/>
      <c r="C31" s="65">
        <f>+SUM(C13:C18)</f>
        <v>79159.748337501544</v>
      </c>
      <c r="D31" s="66">
        <f>+SUM(D13:D18)</f>
        <v>56.650052347317605</v>
      </c>
      <c r="E31" s="66">
        <f>+SUM(E13:E18)</f>
        <v>58.62010383831359</v>
      </c>
      <c r="F31" s="66">
        <f>+SUM(F13:F18)</f>
        <v>60.528504284908529</v>
      </c>
      <c r="G31" s="66"/>
      <c r="H31" s="65">
        <f>+SUM(H13:H18)</f>
        <v>34110.206116249421</v>
      </c>
      <c r="I31" s="66">
        <f>+SUM(I13:I18)</f>
        <v>20.419492898840076</v>
      </c>
      <c r="J31" s="66">
        <f>+SUM(J13:J18)</f>
        <v>21.323238125692473</v>
      </c>
      <c r="K31" s="66">
        <f>+SUM(K13:K18)</f>
        <v>21.767159773480312</v>
      </c>
      <c r="L31" s="66"/>
      <c r="M31" s="65">
        <f>+SUM(M13:M18)</f>
        <v>20310.897811132636</v>
      </c>
      <c r="N31" s="66">
        <f t="shared" si="5"/>
        <v>22.60670581082432</v>
      </c>
      <c r="O31" s="66">
        <f t="shared" si="5"/>
        <v>27.709329009846869</v>
      </c>
      <c r="P31" s="66">
        <f t="shared" si="5"/>
        <v>53.891235779604926</v>
      </c>
      <c r="Q31" s="66"/>
      <c r="R31" s="65">
        <f>+SUM(R13:R18)</f>
        <v>10505.96414221753</v>
      </c>
      <c r="S31" s="64">
        <f t="shared" si="7"/>
        <v>18.43088368781638</v>
      </c>
      <c r="T31" s="64">
        <f t="shared" si="7"/>
        <v>28.677571872880996</v>
      </c>
      <c r="U31" s="64">
        <f t="shared" si="7"/>
        <v>38.183811378988821</v>
      </c>
      <c r="V31" s="64"/>
      <c r="W31" s="65">
        <f>+SUM(W13:W18)</f>
        <v>21370.294054636404</v>
      </c>
      <c r="X31" s="64">
        <f t="shared" si="9"/>
        <v>49.754995536196631</v>
      </c>
      <c r="Y31" s="64">
        <f t="shared" si="9"/>
        <v>55.91691656164015</v>
      </c>
      <c r="Z31" s="64">
        <f t="shared" si="9"/>
        <v>63.715423205626465</v>
      </c>
      <c r="AH31" s="65">
        <f t="shared" ref="AH31:AM31" si="33">+SUM(AH13:AH18)</f>
        <v>8613.076657755093</v>
      </c>
      <c r="AI31" s="65">
        <f t="shared" si="33"/>
        <v>96.033167482460271</v>
      </c>
      <c r="AJ31" s="65">
        <f t="shared" si="33"/>
        <v>2.0427952484351541</v>
      </c>
      <c r="AK31" s="65">
        <f t="shared" si="33"/>
        <v>1892.8874844624374</v>
      </c>
      <c r="AL31" s="65">
        <f t="shared" si="33"/>
        <v>45.398131550668964</v>
      </c>
      <c r="AM31" s="65">
        <f t="shared" si="33"/>
        <v>0.4513065911504246</v>
      </c>
      <c r="AN31" s="79"/>
      <c r="AO31" s="65">
        <f t="shared" ref="AO31:AW31" si="34">+SUM(AO13:AO18)</f>
        <v>2402.7160232878682</v>
      </c>
      <c r="AP31" s="65">
        <f t="shared" si="34"/>
        <v>161.34103065581471</v>
      </c>
      <c r="AQ31" s="65">
        <f t="shared" si="34"/>
        <v>11.363377192486608</v>
      </c>
      <c r="AR31" s="65">
        <f t="shared" si="34"/>
        <v>5504.6841069216271</v>
      </c>
      <c r="AS31" s="65">
        <f t="shared" si="34"/>
        <v>278.47719539672494</v>
      </c>
      <c r="AT31" s="65">
        <f t="shared" si="34"/>
        <v>9.017688761151966</v>
      </c>
      <c r="AU31" s="65">
        <f t="shared" si="34"/>
        <v>13462.893924426906</v>
      </c>
      <c r="AV31" s="65">
        <f t="shared" si="34"/>
        <v>609.42265189452849</v>
      </c>
      <c r="AW31" s="65">
        <f t="shared" si="34"/>
        <v>12.93697307095718</v>
      </c>
      <c r="AY31" s="65">
        <f t="shared" ref="AY31:BD31" si="35">+SUM(AY13:AY18)</f>
        <v>19307.685350863943</v>
      </c>
      <c r="AZ31" s="65">
        <f t="shared" si="35"/>
        <v>1078.8869205700096</v>
      </c>
      <c r="BA31" s="65">
        <f t="shared" si="35"/>
        <v>15.488044185181451</v>
      </c>
      <c r="BB31" s="65">
        <f t="shared" si="35"/>
        <v>1003.2124602686915</v>
      </c>
      <c r="BC31" s="65">
        <f t="shared" si="35"/>
        <v>371.1219684221453</v>
      </c>
      <c r="BD31" s="65">
        <f t="shared" si="35"/>
        <v>54.249956165152085</v>
      </c>
    </row>
    <row r="32" spans="1:56" ht="11.25" customHeight="1" x14ac:dyDescent="0.35">
      <c r="A32" s="56" t="s">
        <v>447</v>
      </c>
      <c r="B32" s="56"/>
      <c r="C32" s="65">
        <f>+SUM(C21:C28)</f>
        <v>16718.438174480005</v>
      </c>
      <c r="D32" s="66">
        <f t="shared" ref="D32:F32" si="36">+SUM(D21:D28)</f>
        <v>11.96441900890937</v>
      </c>
      <c r="E32" s="66">
        <f t="shared" si="36"/>
        <v>12.181578700463964</v>
      </c>
      <c r="F32" s="66">
        <f t="shared" si="36"/>
        <v>11.884727223896615</v>
      </c>
      <c r="G32" s="66"/>
      <c r="H32" s="65">
        <f>+SUM(H21:H28)</f>
        <v>15766.515624937889</v>
      </c>
      <c r="I32" s="66">
        <f t="shared" ref="I32:K32" si="37">+SUM(I21:I28)</f>
        <v>9.4383555685845746</v>
      </c>
      <c r="J32" s="66">
        <f t="shared" si="37"/>
        <v>9.8975112706059374</v>
      </c>
      <c r="K32" s="66">
        <f t="shared" si="37"/>
        <v>10.200932395755204</v>
      </c>
      <c r="L32" s="66"/>
      <c r="M32" s="65">
        <f>+SUM(M21:M28)</f>
        <v>5875.8752879302947</v>
      </c>
      <c r="N32" s="66">
        <f t="shared" si="5"/>
        <v>6.5400449182765747</v>
      </c>
      <c r="O32" s="66">
        <f t="shared" si="5"/>
        <v>6.9398896172173998</v>
      </c>
      <c r="P32" s="66">
        <f t="shared" si="5"/>
        <v>4.1624472811411168</v>
      </c>
      <c r="Q32" s="66"/>
      <c r="R32" s="65">
        <f>+SUM(R21:R28)</f>
        <v>3124.291338755057</v>
      </c>
      <c r="S32" s="64">
        <f t="shared" si="7"/>
        <v>5.4810248247518052</v>
      </c>
      <c r="T32" s="64">
        <f t="shared" si="7"/>
        <v>6.3640990821861312</v>
      </c>
      <c r="U32" s="64">
        <f t="shared" si="7"/>
        <v>10.584386633656756</v>
      </c>
      <c r="V32" s="64"/>
      <c r="W32" s="65">
        <f>+SUM(W21:W28)</f>
        <v>2935.6362203432877</v>
      </c>
      <c r="X32" s="64">
        <f t="shared" si="9"/>
        <v>6.8348412364212825</v>
      </c>
      <c r="Y32" s="64">
        <f t="shared" si="9"/>
        <v>7.4954647778073467</v>
      </c>
      <c r="Z32" s="64">
        <f t="shared" si="9"/>
        <v>8.7103145387108718</v>
      </c>
      <c r="AH32" s="65">
        <f>+SUM(AH21:AH28)</f>
        <v>2975.3531723986835</v>
      </c>
      <c r="AI32" s="65">
        <f t="shared" ref="AI32:AJ32" si="38">+SUM(AI21:AI28)</f>
        <v>27.016860637242601</v>
      </c>
      <c r="AJ32" s="65">
        <f t="shared" si="38"/>
        <v>0.63786640539695749</v>
      </c>
      <c r="AK32" s="65">
        <f>+SUM(AK21:AK28)</f>
        <v>148.93816635637407</v>
      </c>
      <c r="AL32" s="65">
        <f t="shared" ref="AL32:AM32" si="39">+SUM(AL21:AL28)</f>
        <v>4.369436792641797</v>
      </c>
      <c r="AM32" s="65">
        <f t="shared" si="39"/>
        <v>5.3487789496601393E-2</v>
      </c>
      <c r="AN32" s="79"/>
      <c r="AO32" s="65">
        <f>+SUM(AO21:AO28)</f>
        <v>305.39502479779941</v>
      </c>
      <c r="AP32" s="65">
        <f t="shared" ref="AP32:AQ32" si="40">+SUM(AP21:AP28)</f>
        <v>28.278388022140042</v>
      </c>
      <c r="AQ32" s="65">
        <f t="shared" si="40"/>
        <v>2.0655726543871129</v>
      </c>
      <c r="AR32" s="65">
        <f>+SUM(AR21:AR28)</f>
        <v>2099.2489937169703</v>
      </c>
      <c r="AS32" s="65">
        <f t="shared" ref="AS32:AT32" si="41">+SUM(AS21:AS28)</f>
        <v>89.982620932782766</v>
      </c>
      <c r="AT32" s="65">
        <f t="shared" si="41"/>
        <v>2.0209804841945465</v>
      </c>
      <c r="AU32" s="65">
        <f>+SUM(AU21:AU28)</f>
        <v>530.99220182851775</v>
      </c>
      <c r="AV32" s="65">
        <f t="shared" ref="AV32:AW32" si="42">+SUM(AV21:AV28)</f>
        <v>22.386017520837957</v>
      </c>
      <c r="AW32" s="65">
        <f t="shared" si="42"/>
        <v>0.46824042812959904</v>
      </c>
      <c r="AY32" s="65">
        <f>+SUM(AY21:AY28)</f>
        <v>5870.4394240092206</v>
      </c>
      <c r="AZ32" s="65">
        <f t="shared" ref="AZ32:BA32" si="43">+SUM(AZ21:AZ28)</f>
        <v>361.77136547786375</v>
      </c>
      <c r="BA32" s="65">
        <f t="shared" si="43"/>
        <v>5.2411420047360435</v>
      </c>
      <c r="BB32" s="65">
        <f>+SUM(BB21:BB28)</f>
        <v>5.4358639210738815</v>
      </c>
      <c r="BC32" s="65">
        <f t="shared" ref="BC32:BD32" si="44">+SUM(BC21:BC28)</f>
        <v>1.3879744691126112</v>
      </c>
      <c r="BD32" s="65">
        <f t="shared" si="44"/>
        <v>0.14527650564297645</v>
      </c>
    </row>
    <row r="33" spans="1:56" ht="17.25" customHeight="1" thickBot="1" x14ac:dyDescent="0.4">
      <c r="A33" s="57" t="s">
        <v>438</v>
      </c>
      <c r="B33" s="57"/>
      <c r="C33" s="67">
        <f>+SUM(C6:C28)-C20</f>
        <v>139734.64287760676</v>
      </c>
      <c r="D33" s="68">
        <f>+SUM(D6:D28)-D20</f>
        <v>99.999999999999972</v>
      </c>
      <c r="E33" s="68">
        <f>+SUM(E6:E28)-E20</f>
        <v>99.999999999999972</v>
      </c>
      <c r="F33" s="68">
        <f>+SUM(F6:F28)-F20</f>
        <v>100</v>
      </c>
      <c r="G33" s="68"/>
      <c r="H33" s="67">
        <f>+SUM(H6:H28)-H20</f>
        <v>167047.27333452558</v>
      </c>
      <c r="I33" s="68">
        <f>+SUM(I6:I28)-I20</f>
        <v>99.999999999999986</v>
      </c>
      <c r="J33" s="68">
        <f>+SUM(J6:J28)-J20</f>
        <v>100.00000000000001</v>
      </c>
      <c r="K33" s="68">
        <f>+SUM(K6:K28)-K20</f>
        <v>100</v>
      </c>
      <c r="L33" s="68"/>
      <c r="M33" s="67">
        <f>+SUM(M6:M28)-M20</f>
        <v>89844.570814946303</v>
      </c>
      <c r="N33" s="68">
        <f t="shared" si="5"/>
        <v>100</v>
      </c>
      <c r="O33" s="68">
        <f t="shared" si="5"/>
        <v>100</v>
      </c>
      <c r="P33" s="68">
        <f t="shared" si="5"/>
        <v>100</v>
      </c>
      <c r="Q33" s="68"/>
      <c r="R33" s="67">
        <f>+SUM(R6:R28)-R20</f>
        <v>57001.955631473233</v>
      </c>
      <c r="S33" s="68">
        <f t="shared" si="7"/>
        <v>100</v>
      </c>
      <c r="T33" s="68">
        <f t="shared" si="7"/>
        <v>100</v>
      </c>
      <c r="U33" s="68">
        <f t="shared" si="7"/>
        <v>100</v>
      </c>
      <c r="V33" s="68"/>
      <c r="W33" s="67">
        <f>+SUM(W6:W28)-W20</f>
        <v>42951.052099059212</v>
      </c>
      <c r="X33" s="68">
        <f t="shared" si="9"/>
        <v>100</v>
      </c>
      <c r="Y33" s="68">
        <f t="shared" si="9"/>
        <v>100</v>
      </c>
      <c r="Z33" s="68">
        <f t="shared" si="9"/>
        <v>100</v>
      </c>
      <c r="AH33" s="67">
        <f t="shared" ref="AH33:AM33" si="45">+SUM(AH6:AH28)-AH20</f>
        <v>50599.24388215816</v>
      </c>
      <c r="AI33" s="76">
        <f t="shared" si="45"/>
        <v>393.33551868401184</v>
      </c>
      <c r="AJ33" s="76">
        <f t="shared" si="45"/>
        <v>5.4524024544605778</v>
      </c>
      <c r="AK33" s="67">
        <f t="shared" si="45"/>
        <v>6402.7117493150727</v>
      </c>
      <c r="AL33" s="76">
        <f t="shared" si="45"/>
        <v>99.841866277488379</v>
      </c>
      <c r="AM33" s="76">
        <f t="shared" si="45"/>
        <v>1.0794280504376144</v>
      </c>
      <c r="AN33" s="79"/>
      <c r="AO33" s="67">
        <f t="shared" ref="AO33:AW33" si="46">+SUM(AO6:AO28)-AO20</f>
        <v>3619.1130375806538</v>
      </c>
      <c r="AP33" s="76">
        <f t="shared" si="46"/>
        <v>247.25312800677014</v>
      </c>
      <c r="AQ33" s="76">
        <f t="shared" si="46"/>
        <v>17.401616279616533</v>
      </c>
      <c r="AR33" s="67">
        <f t="shared" si="46"/>
        <v>19901.703122630734</v>
      </c>
      <c r="AS33" s="76">
        <f t="shared" si="46"/>
        <v>794.27224271136106</v>
      </c>
      <c r="AT33" s="76">
        <f t="shared" si="46"/>
        <v>17.154452779904744</v>
      </c>
      <c r="AU33" s="67">
        <f t="shared" si="46"/>
        <v>19430.235938847825</v>
      </c>
      <c r="AV33" s="76">
        <f t="shared" si="46"/>
        <v>834.90298489485212</v>
      </c>
      <c r="AW33" s="76">
        <f t="shared" si="46"/>
        <v>17.73588373355625</v>
      </c>
      <c r="AY33" s="67">
        <f t="shared" ref="AY33:BD33" si="47">+SUM(AY6:AY28)-AY20</f>
        <v>88826.407883689477</v>
      </c>
      <c r="AZ33" s="76">
        <f t="shared" si="47"/>
        <v>4858.5813812538399</v>
      </c>
      <c r="BA33" s="76">
        <f t="shared" si="47"/>
        <v>74.788212314346239</v>
      </c>
      <c r="BB33" s="67">
        <f t="shared" si="47"/>
        <v>1018.1629312568211</v>
      </c>
      <c r="BC33" s="76">
        <f t="shared" si="47"/>
        <v>374.34536510250655</v>
      </c>
      <c r="BD33" s="76">
        <f t="shared" si="47"/>
        <v>54.616874322627481</v>
      </c>
    </row>
    <row r="34" spans="1:56" ht="12" customHeight="1" x14ac:dyDescent="0.35">
      <c r="A34" s="54" t="s">
        <v>583</v>
      </c>
      <c r="B34" s="54"/>
      <c r="C34" s="54"/>
      <c r="D34" s="58"/>
      <c r="E34" s="58"/>
      <c r="F34" s="58"/>
      <c r="G34" s="59"/>
      <c r="H34" s="54"/>
      <c r="I34" s="58"/>
      <c r="J34" s="58"/>
      <c r="K34" s="58"/>
      <c r="L34" s="59"/>
      <c r="M34" s="59"/>
      <c r="N34" s="60"/>
      <c r="O34" s="60"/>
      <c r="P34" s="60"/>
      <c r="Q34" s="59"/>
      <c r="R34" s="59"/>
      <c r="S34" s="60"/>
      <c r="T34" s="60"/>
      <c r="U34" s="60"/>
      <c r="V34" s="59"/>
      <c r="W34" s="59"/>
      <c r="X34" s="60"/>
      <c r="Y34" s="60"/>
      <c r="Z34" s="60"/>
    </row>
    <row r="35" spans="1:56" ht="12" customHeight="1" x14ac:dyDescent="0.35">
      <c r="A35" s="59" t="s">
        <v>389</v>
      </c>
      <c r="C35" s="75"/>
      <c r="D35" s="75"/>
      <c r="E35" s="75"/>
      <c r="F35" s="75"/>
    </row>
    <row r="36" spans="1:56" ht="12" customHeight="1" x14ac:dyDescent="0.35">
      <c r="A36" s="48" t="s">
        <v>624</v>
      </c>
      <c r="C36" s="75"/>
      <c r="D36" s="75"/>
      <c r="E36" s="75"/>
      <c r="F36" s="75"/>
    </row>
    <row r="37" spans="1:56" ht="12" customHeight="1" x14ac:dyDescent="0.35">
      <c r="A37" s="48" t="s">
        <v>578</v>
      </c>
      <c r="C37" s="75"/>
      <c r="D37" s="75"/>
      <c r="E37" s="75"/>
      <c r="F37" s="75"/>
    </row>
    <row r="38" spans="1:56" ht="12" customHeight="1" x14ac:dyDescent="0.35">
      <c r="A38" s="48" t="s">
        <v>579</v>
      </c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56" ht="12" customHeight="1" x14ac:dyDescent="0.35">
      <c r="A39" s="48" t="s">
        <v>581</v>
      </c>
      <c r="C39" s="75"/>
      <c r="D39" s="75"/>
      <c r="E39" s="75"/>
      <c r="F39" s="75"/>
    </row>
    <row r="40" spans="1:56" x14ac:dyDescent="0.35">
      <c r="A40" s="59" t="s">
        <v>584</v>
      </c>
    </row>
  </sheetData>
  <mergeCells count="13">
    <mergeCell ref="A3:B3"/>
    <mergeCell ref="AK2:AM2"/>
    <mergeCell ref="AO2:AQ2"/>
    <mergeCell ref="AR2:AT2"/>
    <mergeCell ref="AU2:AW2"/>
    <mergeCell ref="AY2:BA2"/>
    <mergeCell ref="BB2:BD2"/>
    <mergeCell ref="C2:F2"/>
    <mergeCell ref="H2:K2"/>
    <mergeCell ref="M2:P2"/>
    <mergeCell ref="R2:U2"/>
    <mergeCell ref="W2:Z2"/>
    <mergeCell ref="AH2:AJ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46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9.1796875" defaultRowHeight="10" x14ac:dyDescent="0.35"/>
  <cols>
    <col min="1" max="1" width="2.81640625" style="48" customWidth="1"/>
    <col min="2" max="2" width="17.1796875" style="48" customWidth="1"/>
    <col min="3" max="6" width="9.453125" style="48" customWidth="1"/>
    <col min="7" max="7" width="3" style="48" customWidth="1"/>
    <col min="8" max="11" width="9.453125" style="48" customWidth="1"/>
    <col min="12" max="12" width="3" style="48" customWidth="1"/>
    <col min="13" max="16" width="9.453125" style="48" customWidth="1"/>
    <col min="17" max="17" width="3" style="48" customWidth="1"/>
    <col min="18" max="21" width="9.453125" style="48" customWidth="1"/>
    <col min="22" max="22" width="3" style="48" customWidth="1"/>
    <col min="23" max="26" width="9.453125" style="48" customWidth="1"/>
    <col min="27" max="16384" width="9.1796875" style="48"/>
  </cols>
  <sheetData>
    <row r="1" spans="1:26" ht="15.75" customHeight="1" thickBot="1" x14ac:dyDescent="0.4">
      <c r="A1" s="47" t="s">
        <v>623</v>
      </c>
    </row>
    <row r="2" spans="1:26" ht="18" customHeight="1" x14ac:dyDescent="0.35">
      <c r="A2" s="49"/>
      <c r="B2" s="49"/>
      <c r="C2" s="120" t="s">
        <v>437</v>
      </c>
      <c r="D2" s="121"/>
      <c r="E2" s="121"/>
      <c r="F2" s="121"/>
      <c r="G2" s="50"/>
      <c r="H2" s="120" t="s">
        <v>313</v>
      </c>
      <c r="I2" s="121"/>
      <c r="J2" s="121"/>
      <c r="K2" s="121"/>
      <c r="L2" s="50"/>
      <c r="M2" s="120" t="s">
        <v>316</v>
      </c>
      <c r="N2" s="121"/>
      <c r="O2" s="121"/>
      <c r="P2" s="121"/>
      <c r="Q2" s="50"/>
      <c r="R2" s="120" t="s">
        <v>320</v>
      </c>
      <c r="S2" s="121"/>
      <c r="T2" s="121"/>
      <c r="U2" s="121"/>
      <c r="V2" s="50"/>
      <c r="W2" s="120" t="s">
        <v>321</v>
      </c>
      <c r="X2" s="121"/>
      <c r="Y2" s="121"/>
      <c r="Z2" s="121"/>
    </row>
    <row r="3" spans="1:26" ht="48" customHeight="1" x14ac:dyDescent="0.35">
      <c r="A3" s="118" t="s">
        <v>385</v>
      </c>
      <c r="B3" s="118"/>
      <c r="C3" s="80" t="s">
        <v>573</v>
      </c>
      <c r="D3" s="80" t="s">
        <v>574</v>
      </c>
      <c r="E3" s="80" t="s">
        <v>575</v>
      </c>
      <c r="F3" s="80" t="s">
        <v>576</v>
      </c>
      <c r="G3" s="51"/>
      <c r="H3" s="80" t="s">
        <v>573</v>
      </c>
      <c r="I3" s="80" t="s">
        <v>574</v>
      </c>
      <c r="J3" s="80" t="s">
        <v>575</v>
      </c>
      <c r="K3" s="80" t="s">
        <v>576</v>
      </c>
      <c r="L3" s="51"/>
      <c r="M3" s="80" t="s">
        <v>573</v>
      </c>
      <c r="N3" s="80" t="s">
        <v>574</v>
      </c>
      <c r="O3" s="80" t="s">
        <v>575</v>
      </c>
      <c r="P3" s="80" t="s">
        <v>576</v>
      </c>
      <c r="Q3" s="51"/>
      <c r="R3" s="80" t="s">
        <v>573</v>
      </c>
      <c r="S3" s="80" t="s">
        <v>574</v>
      </c>
      <c r="T3" s="80" t="s">
        <v>575</v>
      </c>
      <c r="U3" s="80" t="s">
        <v>576</v>
      </c>
      <c r="V3" s="51"/>
      <c r="W3" s="80" t="s">
        <v>573</v>
      </c>
      <c r="X3" s="80" t="s">
        <v>574</v>
      </c>
      <c r="Y3" s="80" t="s">
        <v>575</v>
      </c>
      <c r="Z3" s="80" t="s">
        <v>576</v>
      </c>
    </row>
    <row r="4" spans="1:26" ht="11.25" customHeight="1" x14ac:dyDescent="0.35">
      <c r="A4" s="52"/>
      <c r="B4" s="52"/>
      <c r="C4" s="52" t="s">
        <v>570</v>
      </c>
      <c r="D4" s="53" t="s">
        <v>391</v>
      </c>
      <c r="E4" s="53" t="s">
        <v>391</v>
      </c>
      <c r="F4" s="53" t="s">
        <v>391</v>
      </c>
      <c r="G4" s="52"/>
      <c r="H4" s="52" t="s">
        <v>570</v>
      </c>
      <c r="I4" s="53" t="s">
        <v>391</v>
      </c>
      <c r="J4" s="53" t="s">
        <v>391</v>
      </c>
      <c r="K4" s="53" t="s">
        <v>391</v>
      </c>
      <c r="L4" s="52"/>
      <c r="M4" s="52" t="s">
        <v>570</v>
      </c>
      <c r="N4" s="53" t="s">
        <v>391</v>
      </c>
      <c r="O4" s="53" t="s">
        <v>391</v>
      </c>
      <c r="P4" s="53" t="s">
        <v>391</v>
      </c>
      <c r="Q4" s="52"/>
      <c r="R4" s="52" t="s">
        <v>570</v>
      </c>
      <c r="S4" s="53" t="s">
        <v>391</v>
      </c>
      <c r="T4" s="53" t="s">
        <v>391</v>
      </c>
      <c r="U4" s="53" t="s">
        <v>391</v>
      </c>
      <c r="V4" s="52"/>
      <c r="W4" s="52" t="s">
        <v>570</v>
      </c>
      <c r="X4" s="53" t="s">
        <v>391</v>
      </c>
      <c r="Y4" s="53" t="s">
        <v>391</v>
      </c>
      <c r="Z4" s="53" t="s">
        <v>391</v>
      </c>
    </row>
    <row r="5" spans="1:26" ht="11.25" customHeight="1" x14ac:dyDescent="0.35">
      <c r="A5" s="48" t="s">
        <v>386</v>
      </c>
      <c r="C5" s="54"/>
      <c r="D5" s="55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ht="11.25" customHeight="1" x14ac:dyDescent="0.35">
      <c r="A6" s="56"/>
      <c r="B6" s="56" t="s">
        <v>365</v>
      </c>
      <c r="C6" s="63">
        <f>+'Summary-total'!$N$7</f>
        <v>4269.6847617840549</v>
      </c>
      <c r="D6" s="64">
        <f t="shared" ref="D6:D11" si="0">+C6/C$33*100</f>
        <v>5.0521249235136612</v>
      </c>
      <c r="E6" s="64">
        <f>+'Summary-hc1.9'!$N$7/'Summary-hc1.9'!$AX$7*100</f>
        <v>6.3292329125567441</v>
      </c>
      <c r="F6" s="64">
        <f>+'Summary-gap1.9'!$N$7/'Summary-gap1.9'!$AX$7*100</f>
        <v>8.013884280575958</v>
      </c>
      <c r="G6" s="64"/>
      <c r="H6" s="63">
        <f>+'Summary-total'!$N$3</f>
        <v>649.70075537398134</v>
      </c>
      <c r="I6" s="64">
        <f t="shared" ref="I6:I11" si="1">+H6/H$33*100</f>
        <v>4.657232528286996</v>
      </c>
      <c r="J6" s="64">
        <f>+'Summary-hc1.9'!$N$3/'Summary-hc1.9'!$AX$3*100</f>
        <v>5.3317999687190349</v>
      </c>
      <c r="K6" s="64">
        <f>+'Summary-gap1.9'!$N$3/'Summary-gap1.9'!$AX$3*100</f>
        <v>5.3510774707063602</v>
      </c>
      <c r="L6" s="64"/>
      <c r="M6" s="63">
        <f>+'Summary-total'!$N$4</f>
        <v>119.89083874349414</v>
      </c>
      <c r="N6" s="64">
        <f t="shared" ref="N6:N11" si="2">+M6/M$33*100</f>
        <v>0.7336126466701155</v>
      </c>
      <c r="O6" s="64">
        <f>+'Summary-hc1.9'!$N$4/'Summary-hc1.9'!$AX$4*100</f>
        <v>0.83582943141907551</v>
      </c>
      <c r="P6" s="64">
        <f>+'Summary-gap1.9'!$N$4/'Summary-gap1.9'!$AX$4*100</f>
        <v>1.1803943660507179</v>
      </c>
      <c r="Q6" s="64"/>
      <c r="R6" s="63">
        <f>+'Summary-total'!$N$5</f>
        <v>1151.6170378723684</v>
      </c>
      <c r="S6" s="64">
        <f t="shared" ref="S6:S11" si="3">+R6/R$33*100</f>
        <v>11.770584418632628</v>
      </c>
      <c r="T6" s="64">
        <f>+'Summary-hc1.9'!$N$5/'Summary-hc1.9'!$AX$5*100</f>
        <v>18.807872099541672</v>
      </c>
      <c r="U6" s="64">
        <f>+'Summary-gap1.9'!$N$5/'Summary-gap1.9'!$AX$5*100</f>
        <v>24.272797736901477</v>
      </c>
      <c r="V6" s="64"/>
      <c r="W6" s="63">
        <f>+'Summary-total'!$N$6</f>
        <v>2348.4761297942109</v>
      </c>
      <c r="X6" s="64">
        <f t="shared" ref="X6:X11" si="4">+W6/W$33*100</f>
        <v>5.2850863050145609</v>
      </c>
      <c r="Y6" s="64">
        <f>+'Summary-hc1.9'!$N$6/'Summary-hc1.9'!$AX$6*100</f>
        <v>5.194596977253318</v>
      </c>
      <c r="Z6" s="64">
        <f>+'Summary-gap1.9'!$N$6/'Summary-gap1.9'!$AX$6*100</f>
        <v>4.7511405795777746</v>
      </c>
    </row>
    <row r="7" spans="1:26" ht="11.25" customHeight="1" x14ac:dyDescent="0.35">
      <c r="A7" s="56"/>
      <c r="B7" s="56" t="s">
        <v>361</v>
      </c>
      <c r="C7" s="65">
        <f>+'Summary-total'!$F$7</f>
        <v>9290.5633892266233</v>
      </c>
      <c r="D7" s="64">
        <f t="shared" si="0"/>
        <v>10.993103582800122</v>
      </c>
      <c r="E7" s="66">
        <f>+'Summary-hc1.9'!$F$7/'Summary-hc1.9'!$AX$7*100</f>
        <v>8.9588061026923835</v>
      </c>
      <c r="F7" s="66">
        <f>+'Summary-gap1.9'!$F$7/'Summary-gap1.9'!$AX$7*100</f>
        <v>8.2549901272784325</v>
      </c>
      <c r="G7" s="66"/>
      <c r="H7" s="65">
        <f>+'Summary-total'!$F$3</f>
        <v>1487.7561625834485</v>
      </c>
      <c r="I7" s="64">
        <f t="shared" si="1"/>
        <v>10.664642663921017</v>
      </c>
      <c r="J7" s="66">
        <f>+'Summary-hc1.9'!$F$3/'Summary-hc1.9'!$AX$3*100</f>
        <v>10.591134747645107</v>
      </c>
      <c r="K7" s="66">
        <f>+'Summary-gap1.9'!$F$3/'Summary-gap1.9'!$AX$3*100</f>
        <v>9.3879464008512041</v>
      </c>
      <c r="L7" s="66"/>
      <c r="M7" s="65">
        <f>+'Summary-total'!$F$4</f>
        <v>1762.1961356272559</v>
      </c>
      <c r="N7" s="64">
        <f t="shared" si="2"/>
        <v>10.782887037559515</v>
      </c>
      <c r="O7" s="66">
        <f>+'Summary-hc1.9'!$F$4/'Summary-hc1.9'!$AX$4*100</f>
        <v>7.1302910252433946</v>
      </c>
      <c r="P7" s="66">
        <f>+'Summary-gap1.9'!$F$4/'Summary-gap1.9'!$AX$4*100</f>
        <v>4.9667158224744572</v>
      </c>
      <c r="Q7" s="66"/>
      <c r="R7" s="65">
        <f>+'Summary-total'!$F$5</f>
        <v>3521.2762181244034</v>
      </c>
      <c r="S7" s="64">
        <f t="shared" si="3"/>
        <v>35.990678866067867</v>
      </c>
      <c r="T7" s="66">
        <f>+'Summary-hc1.9'!$F$5/'Summary-hc1.9'!$AX$5*100</f>
        <v>23.628526395040925</v>
      </c>
      <c r="U7" s="66">
        <f>+'Summary-gap1.9'!$F$5/'Summary-gap1.9'!$AX$5*100</f>
        <v>17.125342520890918</v>
      </c>
      <c r="V7" s="66"/>
      <c r="W7" s="65">
        <f>+'Summary-total'!$F$6</f>
        <v>2519.3348728915157</v>
      </c>
      <c r="X7" s="64">
        <f t="shared" si="4"/>
        <v>5.6695923222482527</v>
      </c>
      <c r="Y7" s="66">
        <f>+'Summary-hc1.9'!$F$6/'Summary-hc1.9'!$AX$6*100</f>
        <v>5.5086739473475035</v>
      </c>
      <c r="Z7" s="66">
        <f>+'Summary-gap1.9'!$F$6/'Summary-gap1.9'!$AX$6*100</f>
        <v>5.3393967679619196</v>
      </c>
    </row>
    <row r="8" spans="1:26" ht="11.25" customHeight="1" x14ac:dyDescent="0.35">
      <c r="A8" s="56"/>
      <c r="B8" s="56" t="s">
        <v>359</v>
      </c>
      <c r="C8" s="65">
        <f>+'Summary-total'!$D$7</f>
        <v>1982.7440699234487</v>
      </c>
      <c r="D8" s="64">
        <f t="shared" si="0"/>
        <v>2.3460914075594688</v>
      </c>
      <c r="E8" s="66">
        <f>+'Summary-hc1.9'!$D$7/'Summary-hc1.9'!$AX$7*100</f>
        <v>1.3801474979743105</v>
      </c>
      <c r="F8" s="66">
        <f>+'Summary-gap1.9'!$D$7/'Summary-gap1.9'!$AX$7*100</f>
        <v>0.63526956456637307</v>
      </c>
      <c r="G8" s="66"/>
      <c r="H8" s="65">
        <f>+'Summary-total'!$D$3</f>
        <v>31.102300623204236</v>
      </c>
      <c r="I8" s="64">
        <f t="shared" si="1"/>
        <v>0.22294978875862415</v>
      </c>
      <c r="J8" s="66">
        <f>+'Summary-hc1.9'!$D$3/'Summary-hc1.9'!$AX$3*100</f>
        <v>0.23342072041806997</v>
      </c>
      <c r="K8" s="66">
        <f>+'Summary-gap1.9'!$D$3/'Summary-gap1.9'!$AX$3*100</f>
        <v>0.17517526414552692</v>
      </c>
      <c r="L8" s="66"/>
      <c r="M8" s="65">
        <f>+'Summary-total'!$D$4</f>
        <v>1290.0113855246384</v>
      </c>
      <c r="N8" s="64">
        <f t="shared" si="2"/>
        <v>7.8935861712842286</v>
      </c>
      <c r="O8" s="66">
        <f>+'Summary-hc1.9'!$D$4/'Summary-hc1.9'!$AX$4*100</f>
        <v>6.7381855428201227</v>
      </c>
      <c r="P8" s="66">
        <f>+'Summary-gap1.9'!$D$4/'Summary-gap1.9'!$AX$4*100</f>
        <v>3.8551203635237807</v>
      </c>
      <c r="Q8" s="66"/>
      <c r="R8" s="65">
        <f>+'Summary-total'!$D$5</f>
        <v>635.19885755741018</v>
      </c>
      <c r="S8" s="64">
        <f t="shared" si="3"/>
        <v>6.4923160474525066</v>
      </c>
      <c r="T8" s="66">
        <f>+'Summary-hc1.9'!$D$5/'Summary-hc1.9'!$AX$5*100</f>
        <v>2.6804554784454413</v>
      </c>
      <c r="U8" s="66">
        <f>+'Summary-gap1.9'!$D$5/'Summary-gap1.9'!$AX$5*100</f>
        <v>0.8768294453080574</v>
      </c>
      <c r="V8" s="66"/>
      <c r="W8" s="65">
        <f>+'Summary-total'!$D$6</f>
        <v>26.431526218195998</v>
      </c>
      <c r="X8" s="64">
        <f t="shared" si="4"/>
        <v>5.9482357714515835E-2</v>
      </c>
      <c r="Y8" s="66">
        <f>+'Summary-hc1.9'!$D$6/'Summary-hc1.9'!$AX$6*100</f>
        <v>6.7179710891725017E-2</v>
      </c>
      <c r="Z8" s="66">
        <f>+'Summary-gap1.9'!$D$6/'Summary-gap1.9'!$AX$6*100</f>
        <v>7.0456149600041276E-2</v>
      </c>
    </row>
    <row r="9" spans="1:26" ht="11.25" customHeight="1" x14ac:dyDescent="0.35">
      <c r="A9" s="56"/>
      <c r="B9" s="56" t="s">
        <v>362</v>
      </c>
      <c r="C9" s="65">
        <f>+'Summary-total'!$H$7</f>
        <v>5484.9569657871671</v>
      </c>
      <c r="D9" s="64">
        <f t="shared" si="0"/>
        <v>6.4901015736052887</v>
      </c>
      <c r="E9" s="66">
        <f>+'Summary-hc1.9'!$H$7/'Summary-hc1.9'!$AX$7*100</f>
        <v>5.8608903666279497</v>
      </c>
      <c r="F9" s="66">
        <f>+'Summary-gap1.9'!$H$7/'Summary-gap1.9'!$AX$7*100</f>
        <v>4.7409275825975721</v>
      </c>
      <c r="G9" s="66"/>
      <c r="H9" s="65">
        <f>+'Summary-total'!$H$3</f>
        <v>524.29277110927001</v>
      </c>
      <c r="I9" s="64">
        <f t="shared" si="1"/>
        <v>3.7582738326205218</v>
      </c>
      <c r="J9" s="66">
        <f>+'Summary-hc1.9'!$H$3/'Summary-hc1.9'!$AX$3*100</f>
        <v>2.9970430001860411</v>
      </c>
      <c r="K9" s="66">
        <f>+'Summary-gap1.9'!$H$3/'Summary-gap1.9'!$AX$3*100</f>
        <v>1.8041174832376063</v>
      </c>
      <c r="L9" s="66"/>
      <c r="M9" s="65">
        <f>+'Summary-total'!$H$4</f>
        <v>1774.6835157823277</v>
      </c>
      <c r="N9" s="64">
        <f t="shared" si="2"/>
        <v>10.859297379680299</v>
      </c>
      <c r="O9" s="66">
        <f>+'Summary-hc1.9'!$H$4/'Summary-hc1.9'!$AX$4*100</f>
        <v>7.7841803844722817</v>
      </c>
      <c r="P9" s="66">
        <f>+'Summary-gap1.9'!$H$4/'Summary-gap1.9'!$AX$4*100</f>
        <v>4.6271130818769928</v>
      </c>
      <c r="Q9" s="66"/>
      <c r="R9" s="65">
        <f>+'Summary-total'!$H$5</f>
        <v>131.59380336885064</v>
      </c>
      <c r="S9" s="64">
        <f t="shared" si="3"/>
        <v>1.3450096000521876</v>
      </c>
      <c r="T9" s="66">
        <f>+'Summary-hc1.9'!$H$5/'Summary-hc1.9'!$AX$5*100</f>
        <v>1.0683832129626691</v>
      </c>
      <c r="U9" s="66">
        <f>+'Summary-gap1.9'!$H$5/'Summary-gap1.9'!$AX$5*100</f>
        <v>0.86357251510951849</v>
      </c>
      <c r="V9" s="66"/>
      <c r="W9" s="65">
        <f>+'Summary-total'!$H$6</f>
        <v>3054.3868755267181</v>
      </c>
      <c r="X9" s="64">
        <f t="shared" si="4"/>
        <v>6.8736905780162232</v>
      </c>
      <c r="Y9" s="66">
        <f>+'Summary-hc1.9'!$H$6/'Summary-hc1.9'!$AX$6*100</f>
        <v>7.4069105047399875</v>
      </c>
      <c r="Z9" s="66">
        <f>+'Summary-gap1.9'!$H$6/'Summary-gap1.9'!$AX$6*100</f>
        <v>7.3222997346674656</v>
      </c>
    </row>
    <row r="10" spans="1:26" ht="11.25" customHeight="1" x14ac:dyDescent="0.35">
      <c r="A10" s="56"/>
      <c r="B10" s="56" t="s">
        <v>363</v>
      </c>
      <c r="C10" s="65">
        <f>+'Summary-total'!$J$7</f>
        <v>4374.8544124990349</v>
      </c>
      <c r="D10" s="64">
        <f t="shared" si="0"/>
        <v>5.1765674159266997</v>
      </c>
      <c r="E10" s="66">
        <f>+'Summary-hc1.9'!$J$7/'Summary-hc1.9'!$AX$7*100</f>
        <v>5.3200859223372063</v>
      </c>
      <c r="F10" s="66">
        <f>+'Summary-gap1.9'!$J$7/'Summary-gap1.9'!$AX$7*100</f>
        <v>4.4361053431217101</v>
      </c>
      <c r="G10" s="66"/>
      <c r="H10" s="65">
        <f>+'Summary-total'!$J$3</f>
        <v>282.91560401001965</v>
      </c>
      <c r="I10" s="64">
        <f t="shared" si="1"/>
        <v>2.0280163488450711</v>
      </c>
      <c r="J10" s="66">
        <f>+'Summary-hc1.9'!$J$3/'Summary-hc1.9'!$AX$3*100</f>
        <v>1.7252103838772186</v>
      </c>
      <c r="K10" s="66">
        <f>+'Summary-gap1.9'!$J$3/'Summary-gap1.9'!$AX$3*100</f>
        <v>1.1902623352851254</v>
      </c>
      <c r="L10" s="66"/>
      <c r="M10" s="65">
        <f>+'Summary-total'!$J$4</f>
        <v>528.63264044971766</v>
      </c>
      <c r="N10" s="64">
        <f t="shared" si="2"/>
        <v>3.2347057918766415</v>
      </c>
      <c r="O10" s="66">
        <f>+'Summary-hc1.9'!$J$4/'Summary-hc1.9'!$AX$4*100</f>
        <v>2.6050658322409848</v>
      </c>
      <c r="P10" s="66">
        <f>+'Summary-gap1.9'!$J$4/'Summary-gap1.9'!$AX$4*100</f>
        <v>1.4976618161500179</v>
      </c>
      <c r="Q10" s="66"/>
      <c r="R10" s="65">
        <f>+'Summary-total'!$J$5</f>
        <v>63.02053075086738</v>
      </c>
      <c r="S10" s="64">
        <f t="shared" si="3"/>
        <v>0.64412773770748</v>
      </c>
      <c r="T10" s="66">
        <f>+'Summary-hc1.9'!$J$5/'Summary-hc1.9'!$AX$5*100</f>
        <v>0.4647440541505467</v>
      </c>
      <c r="U10" s="66">
        <f>+'Summary-gap1.9'!$J$5/'Summary-gap1.9'!$AX$5*100</f>
        <v>0.31444688110156749</v>
      </c>
      <c r="V10" s="66"/>
      <c r="W10" s="65">
        <f>+'Summary-total'!$J$6</f>
        <v>3500.2856372884298</v>
      </c>
      <c r="X10" s="64">
        <f t="shared" si="4"/>
        <v>7.8771555097276114</v>
      </c>
      <c r="Y10" s="66">
        <f>+'Summary-hc1.9'!$J$6/'Summary-hc1.9'!$AX$6*100</f>
        <v>8.3208930513296995</v>
      </c>
      <c r="Z10" s="66">
        <f>+'Summary-gap1.9'!$J$6/'Summary-gap1.9'!$AX$6*100</f>
        <v>7.8123420816917921</v>
      </c>
    </row>
    <row r="11" spans="1:26" ht="11.25" customHeight="1" x14ac:dyDescent="0.35">
      <c r="A11" s="56"/>
      <c r="B11" s="56" t="s">
        <v>364</v>
      </c>
      <c r="C11" s="65">
        <f>+'Summary-total'!$L$7</f>
        <v>320.22707796648405</v>
      </c>
      <c r="D11" s="64">
        <f t="shared" si="0"/>
        <v>0.37891022219224207</v>
      </c>
      <c r="E11" s="66">
        <f>+'Summary-hc1.9'!$L$7/'Summary-hc1.9'!$AX$7*100</f>
        <v>0.25345382978530734</v>
      </c>
      <c r="F11" s="66">
        <f>+'Summary-gap1.9'!$L$7/'Summary-gap1.9'!$AX$7*100</f>
        <v>0.10459662278092241</v>
      </c>
      <c r="G11" s="66"/>
      <c r="H11" s="65">
        <f>+'Summary-total'!$L$3</f>
        <v>0.81987874563289731</v>
      </c>
      <c r="I11" s="64">
        <f t="shared" si="1"/>
        <v>5.8771148591550242E-3</v>
      </c>
      <c r="J11" s="66">
        <f>+'Summary-hc1.9'!$L$3/'Summary-hc1.9'!$AX$3*100</f>
        <v>6.4366987162015037E-3</v>
      </c>
      <c r="K11" s="66">
        <f>+'Summary-gap1.9'!$L$3/'Summary-gap1.9'!$AX$3*100</f>
        <v>5.2167190920720703E-3</v>
      </c>
      <c r="L11" s="66"/>
      <c r="M11" s="65">
        <f>+'Summary-total'!$L$4</f>
        <v>274.08599498364504</v>
      </c>
      <c r="N11" s="64">
        <f t="shared" si="2"/>
        <v>1.6771335850386235</v>
      </c>
      <c r="O11" s="66">
        <f>+'Summary-hc1.9'!$L$4/'Summary-hc1.9'!$AX$4*100</f>
        <v>1.6196937803768765</v>
      </c>
      <c r="P11" s="66">
        <f>+'Summary-gap1.9'!$L$4/'Summary-gap1.9'!$AX$4*100</f>
        <v>0.93027972680544946</v>
      </c>
      <c r="Q11" s="66"/>
      <c r="R11" s="65">
        <f>+'Summary-total'!$L$5</f>
        <v>45.176930225026162</v>
      </c>
      <c r="S11" s="64">
        <f t="shared" si="3"/>
        <v>0.46174974275370195</v>
      </c>
      <c r="T11" s="66">
        <f>+'Summary-hc1.9'!$L$5/'Summary-hc1.9'!$AX$5*100</f>
        <v>0.1685953833646692</v>
      </c>
      <c r="U11" s="66">
        <f>+'Summary-gap1.9'!$L$5/'Summary-gap1.9'!$AX$5*100</f>
        <v>3.1501145419224885E-2</v>
      </c>
      <c r="V11" s="66"/>
      <c r="W11" s="65">
        <f>+'Summary-total'!$L$6</f>
        <v>0.14427401217992786</v>
      </c>
      <c r="X11" s="64">
        <f t="shared" si="4"/>
        <v>3.2467888273084389E-4</v>
      </c>
      <c r="Y11" s="66">
        <f>+'Summary-hc1.9'!$L$6/'Summary-hc1.9'!$AX$6*100</f>
        <v>4.1619789793156719E-5</v>
      </c>
      <c r="Z11" s="66">
        <f>+'Summary-gap1.9'!$L$6/'Summary-gap1.9'!$AX$6*100</f>
        <v>2.9667336338942062E-6</v>
      </c>
    </row>
    <row r="12" spans="1:26" ht="11.25" customHeight="1" x14ac:dyDescent="0.35">
      <c r="A12" s="56" t="s">
        <v>448</v>
      </c>
      <c r="B12" s="56"/>
      <c r="C12" s="65"/>
      <c r="D12" s="64"/>
      <c r="E12" s="66"/>
      <c r="F12" s="66"/>
      <c r="G12" s="66"/>
      <c r="H12" s="65"/>
      <c r="I12" s="64"/>
      <c r="J12" s="66"/>
      <c r="K12" s="66"/>
      <c r="L12" s="66"/>
      <c r="M12" s="65"/>
      <c r="N12" s="64"/>
      <c r="O12" s="66"/>
      <c r="P12" s="66"/>
      <c r="Q12" s="66"/>
      <c r="R12" s="65"/>
      <c r="S12" s="64"/>
      <c r="T12" s="66"/>
      <c r="U12" s="66"/>
      <c r="V12" s="66"/>
      <c r="W12" s="65"/>
      <c r="X12" s="64"/>
      <c r="Y12" s="66"/>
      <c r="Z12" s="66"/>
    </row>
    <row r="13" spans="1:26" ht="11.25" customHeight="1" x14ac:dyDescent="0.35">
      <c r="A13" s="56"/>
      <c r="B13" s="56" t="s">
        <v>367</v>
      </c>
      <c r="C13" s="65">
        <f>+'Summary-total'!$V$7</f>
        <v>2497.305470710492</v>
      </c>
      <c r="D13" s="64">
        <f t="shared" ref="D13:D18" si="5">+C13/C$33*100</f>
        <v>2.9549486470592976</v>
      </c>
      <c r="E13" s="66">
        <f>+'Summary-hc1.9'!$V$7/'Summary-hc1.9'!$AX$7*100</f>
        <v>2.7259567421872832</v>
      </c>
      <c r="F13" s="66">
        <f>+'Summary-gap1.9'!$V$7/'Summary-gap1.9'!$AX$7*100</f>
        <v>2.9749998737404462</v>
      </c>
      <c r="G13" s="66"/>
      <c r="H13" s="65">
        <f>+'Summary-total'!$V$3</f>
        <v>348.0244055153521</v>
      </c>
      <c r="I13" s="64">
        <f t="shared" ref="I13:I18" si="6">+H13/H$33*100</f>
        <v>2.4947340273151721</v>
      </c>
      <c r="J13" s="66">
        <f>+'Summary-hc1.9'!$V$3/'Summary-hc1.9'!$AX$3*100</f>
        <v>2.1424028601579796</v>
      </c>
      <c r="K13" s="66">
        <f>+'Summary-gap1.9'!$V$3/'Summary-gap1.9'!$AX$3*100</f>
        <v>1.4927810872715672</v>
      </c>
      <c r="L13" s="66"/>
      <c r="M13" s="65">
        <f>+'Summary-total'!$V$4</f>
        <v>891.08362511842677</v>
      </c>
      <c r="N13" s="64">
        <f t="shared" ref="N13:N18" si="7">+M13/M$33*100</f>
        <v>5.4525451942674277</v>
      </c>
      <c r="O13" s="66">
        <f>+'Summary-hc1.9'!$V$4/'Summary-hc1.9'!$AX$4*100</f>
        <v>5.3735478404722388</v>
      </c>
      <c r="P13" s="66">
        <f>+'Summary-gap1.9'!$V$4/'Summary-gap1.9'!$AX$4*100</f>
        <v>6.3641839096268864</v>
      </c>
      <c r="Q13" s="66"/>
      <c r="R13" s="65">
        <f>+'Summary-total'!$V$5</f>
        <v>1003.8190395193686</v>
      </c>
      <c r="S13" s="64">
        <f t="shared" ref="S13:S18" si="8">+R13/R$33*100</f>
        <v>10.259953054813128</v>
      </c>
      <c r="T13" s="66">
        <f>+'Summary-hc1.9'!$V$5/'Summary-hc1.9'!$AX$5*100</f>
        <v>9.5536935056159535</v>
      </c>
      <c r="U13" s="66">
        <f>+'Summary-gap1.9'!$V$5/'Summary-gap1.9'!$AX$5*100</f>
        <v>9.1220747039614949</v>
      </c>
      <c r="V13" s="66"/>
      <c r="W13" s="65">
        <f>+'Summary-total'!$V$6</f>
        <v>254.37840055734438</v>
      </c>
      <c r="X13" s="64">
        <f t="shared" ref="X13:X18" si="9">+W13/W$33*100</f>
        <v>0.57246134377143332</v>
      </c>
      <c r="Y13" s="66">
        <f>+'Summary-hc1.9'!$V$6/'Summary-hc1.9'!$AX$6*100</f>
        <v>0.65347170397615995</v>
      </c>
      <c r="Z13" s="66">
        <f>+'Summary-gap1.9'!$V$6/'Summary-gap1.9'!$AX$6*100</f>
        <v>0.69949322738421538</v>
      </c>
    </row>
    <row r="14" spans="1:26" ht="11.25" customHeight="1" x14ac:dyDescent="0.35">
      <c r="A14" s="56"/>
      <c r="B14" s="56" t="s">
        <v>368</v>
      </c>
      <c r="C14" s="65">
        <f>+'Summary-total'!$R$7</f>
        <v>14777.404826834334</v>
      </c>
      <c r="D14" s="64">
        <f t="shared" si="5"/>
        <v>17.485434966703689</v>
      </c>
      <c r="E14" s="66">
        <f>+'Summary-hc1.9'!$R$7/'Summary-hc1.9'!$AX$7*100</f>
        <v>19.907808950419831</v>
      </c>
      <c r="F14" s="66">
        <f>+'Summary-gap1.9'!$R$7/'Summary-gap1.9'!$AX$7*100</f>
        <v>23.501462944960348</v>
      </c>
      <c r="G14" s="66"/>
      <c r="H14" s="65">
        <f>+'Summary-total'!$R$3</f>
        <v>4497.4195175570276</v>
      </c>
      <c r="I14" s="64">
        <f t="shared" si="6"/>
        <v>32.238731904294482</v>
      </c>
      <c r="J14" s="66">
        <f>+'Summary-hc1.9'!$R$3/'Summary-hc1.9'!$AX$3*100</f>
        <v>36.217246478754248</v>
      </c>
      <c r="K14" s="66">
        <f>+'Summary-gap1.9'!$R$3/'Summary-gap1.9'!$AX$3*100</f>
        <v>44.110968715477341</v>
      </c>
      <c r="L14" s="66"/>
      <c r="M14" s="65">
        <f>+'Summary-total'!$R$4</f>
        <v>986.05716960609311</v>
      </c>
      <c r="N14" s="64">
        <f t="shared" si="7"/>
        <v>6.0336887917720343</v>
      </c>
      <c r="O14" s="66">
        <f>+'Summary-hc1.9'!$R$4/'Summary-hc1.9'!$AX$4*100</f>
        <v>6.9322673861815662</v>
      </c>
      <c r="P14" s="66">
        <f>+'Summary-gap1.9'!$R$4/'Summary-gap1.9'!$AX$4*100</f>
        <v>7.1175807728261962</v>
      </c>
      <c r="Q14" s="66"/>
      <c r="R14" s="65">
        <f>+'Summary-total'!$R$5</f>
        <v>1587.186935363246</v>
      </c>
      <c r="S14" s="64">
        <f t="shared" si="8"/>
        <v>16.222509042901464</v>
      </c>
      <c r="T14" s="66">
        <f>+'Summary-hc1.9'!$R$5/'Summary-hc1.9'!$AX$5*100</f>
        <v>23.264930914041003</v>
      </c>
      <c r="U14" s="66">
        <f>+'Summary-gap1.9'!$R$5/'Summary-gap1.9'!$AX$5*100</f>
        <v>25.694028673637092</v>
      </c>
      <c r="V14" s="66"/>
      <c r="W14" s="65">
        <f>+'Summary-total'!$R$6</f>
        <v>7706.7412043079676</v>
      </c>
      <c r="X14" s="64">
        <f t="shared" si="9"/>
        <v>17.343498568473237</v>
      </c>
      <c r="Y14" s="66">
        <f>+'Summary-hc1.9'!$R$6/'Summary-hc1.9'!$AX$6*100</f>
        <v>17.158030694278708</v>
      </c>
      <c r="Z14" s="66">
        <f>+'Summary-gap1.9'!$R$6/'Summary-gap1.9'!$AX$6*100</f>
        <v>17.78457505632349</v>
      </c>
    </row>
    <row r="15" spans="1:26" ht="11.25" customHeight="1" x14ac:dyDescent="0.35">
      <c r="A15" s="56"/>
      <c r="B15" s="56" t="s">
        <v>366</v>
      </c>
      <c r="C15" s="65">
        <f>+'Summary-total'!$P$7</f>
        <v>17480.1497065933</v>
      </c>
      <c r="D15" s="64">
        <f t="shared" si="5"/>
        <v>20.683470777484185</v>
      </c>
      <c r="E15" s="66">
        <f>+'Summary-hc1.9'!$P$7/'Summary-hc1.9'!$AX$7*100</f>
        <v>21.798313212768388</v>
      </c>
      <c r="F15" s="66">
        <f>+'Summary-gap1.9'!$P$7/'Summary-gap1.9'!$AX$7*100</f>
        <v>21.087531699812452</v>
      </c>
      <c r="G15" s="66"/>
      <c r="H15" s="65">
        <f>+'Summary-total'!$P$3</f>
        <v>403.44833924541138</v>
      </c>
      <c r="I15" s="64">
        <f t="shared" si="6"/>
        <v>2.8920279274348886</v>
      </c>
      <c r="J15" s="66">
        <f>+'Summary-hc1.9'!$P$3/'Summary-hc1.9'!$AX$3*100</f>
        <v>2.4338652855998246</v>
      </c>
      <c r="K15" s="66">
        <f>+'Summary-gap1.9'!$P$3/'Summary-gap1.9'!$AX$3*100</f>
        <v>2.5940714488824539</v>
      </c>
      <c r="L15" s="66"/>
      <c r="M15" s="65">
        <f>+'Summary-total'!$P$4</f>
        <v>161.97660849042575</v>
      </c>
      <c r="N15" s="64">
        <f t="shared" si="7"/>
        <v>0.99113568391612017</v>
      </c>
      <c r="O15" s="66">
        <f>+'Summary-hc1.9'!$P$4/'Summary-hc1.9'!$AX$4*100</f>
        <v>0.81516004254456342</v>
      </c>
      <c r="P15" s="66">
        <f>+'Summary-gap1.9'!$P$4/'Summary-gap1.9'!$AX$4*100</f>
        <v>0.53126224690897816</v>
      </c>
      <c r="Q15" s="66"/>
      <c r="R15" s="65">
        <f>+'Summary-total'!$P$5</f>
        <v>0</v>
      </c>
      <c r="S15" s="64">
        <f t="shared" si="8"/>
        <v>0</v>
      </c>
      <c r="T15" s="66">
        <f>+'Summary-hc1.9'!$P$5/'Summary-hc1.9'!$AX$5*100</f>
        <v>0</v>
      </c>
      <c r="U15" s="66">
        <f>+'Summary-gap1.9'!$P$5/'Summary-gap1.9'!$AX$5*100</f>
        <v>0</v>
      </c>
      <c r="V15" s="66"/>
      <c r="W15" s="65">
        <f>+'Summary-total'!$P$6</f>
        <v>16914.724758857465</v>
      </c>
      <c r="X15" s="64">
        <f t="shared" si="9"/>
        <v>38.065441262952824</v>
      </c>
      <c r="Y15" s="66">
        <f>+'Summary-hc1.9'!$P$6/'Summary-hc1.9'!$AX$6*100</f>
        <v>38.602750646309119</v>
      </c>
      <c r="Z15" s="66">
        <f>+'Summary-gap1.9'!$P$6/'Summary-gap1.9'!$AX$6*100</f>
        <v>40.264591765828847</v>
      </c>
    </row>
    <row r="16" spans="1:26" ht="11.25" customHeight="1" x14ac:dyDescent="0.35">
      <c r="A16" s="56"/>
      <c r="B16" s="56" t="s">
        <v>387</v>
      </c>
      <c r="C16" s="65">
        <f>+'Summary-total'!$T$7</f>
        <v>1424.597129972861</v>
      </c>
      <c r="D16" s="64">
        <f t="shared" si="5"/>
        <v>1.6856613703009327</v>
      </c>
      <c r="E16" s="66">
        <f>+'Summary-hc1.9'!$T$7/'Summary-hc1.9'!$AX$7*100</f>
        <v>1.8299931306243786</v>
      </c>
      <c r="F16" s="66">
        <f>+'Summary-gap1.9'!$T$7/'Summary-gap1.9'!$AX$7*100</f>
        <v>1.8791936508325686</v>
      </c>
      <c r="G16" s="66"/>
      <c r="H16" s="65">
        <f>+'Summary-total'!$T$3</f>
        <v>278.16017201954509</v>
      </c>
      <c r="I16" s="64">
        <f t="shared" si="6"/>
        <v>1.9939281130397328</v>
      </c>
      <c r="J16" s="66">
        <f>+'Summary-hc1.9'!$T$3/'Summary-hc1.9'!$AX$3*100</f>
        <v>1.8173691680016146</v>
      </c>
      <c r="K16" s="66">
        <f>+'Summary-gap1.9'!$T$3/'Summary-gap1.9'!$AX$3*100</f>
        <v>1.3245570976579282</v>
      </c>
      <c r="L16" s="66"/>
      <c r="M16" s="65">
        <f>+'Summary-total'!$T$4</f>
        <v>563.6331526643628</v>
      </c>
      <c r="N16" s="64">
        <f t="shared" si="7"/>
        <v>3.448874102564091</v>
      </c>
      <c r="O16" s="66">
        <f>+'Summary-hc1.9'!$T$4/'Summary-hc1.9'!$AX$4*100</f>
        <v>4.4303151361405142</v>
      </c>
      <c r="P16" s="66">
        <f>+'Summary-gap1.9'!$T$4/'Summary-gap1.9'!$AX$4*100</f>
        <v>5.5289515724093494</v>
      </c>
      <c r="Q16" s="66"/>
      <c r="R16" s="65">
        <f>+'Summary-total'!$T$5</f>
        <v>147.58623689608939</v>
      </c>
      <c r="S16" s="64">
        <f t="shared" si="8"/>
        <v>1.5084669671292774</v>
      </c>
      <c r="T16" s="66">
        <f>+'Summary-hc1.9'!$T$5/'Summary-hc1.9'!$AX$5*100</f>
        <v>2.1667222414374043</v>
      </c>
      <c r="U16" s="66">
        <f>+'Summary-gap1.9'!$T$5/'Summary-gap1.9'!$AX$5*100</f>
        <v>2.4642223319903529</v>
      </c>
      <c r="V16" s="66"/>
      <c r="W16" s="65">
        <f>+'Summary-total'!$T$6</f>
        <v>435.21756839286371</v>
      </c>
      <c r="X16" s="64">
        <f t="shared" si="9"/>
        <v>0.97942763021245505</v>
      </c>
      <c r="Y16" s="66">
        <f>+'Summary-hc1.9'!$T$6/'Summary-hc1.9'!$AX$6*100</f>
        <v>1.082913751959117</v>
      </c>
      <c r="Z16" s="66">
        <f>+'Summary-gap1.9'!$T$6/'Summary-gap1.9'!$AX$6*100</f>
        <v>1.1422743289358932</v>
      </c>
    </row>
    <row r="17" spans="1:26" ht="11.25" customHeight="1" x14ac:dyDescent="0.35">
      <c r="A17" s="56"/>
      <c r="B17" s="56" t="s">
        <v>455</v>
      </c>
      <c r="C17" s="65">
        <f>+'Summary-total'!$X$7</f>
        <v>4306.0668273794163</v>
      </c>
      <c r="D17" s="64">
        <f t="shared" si="5"/>
        <v>5.0951741767064034</v>
      </c>
      <c r="E17" s="66">
        <f>+'Summary-hc1.9'!$X$7/'Summary-hc1.9'!$AX$7*100</f>
        <v>5.3109342148116454</v>
      </c>
      <c r="F17" s="66">
        <f>+'Summary-gap1.9'!$X$7/'Summary-gap1.9'!$AX$7*100</f>
        <v>5.8269865005775339</v>
      </c>
      <c r="G17" s="66"/>
      <c r="H17" s="65">
        <f>+'Summary-total'!$X$3</f>
        <v>1932.7596034397845</v>
      </c>
      <c r="I17" s="64">
        <f t="shared" si="6"/>
        <v>13.854548913549433</v>
      </c>
      <c r="J17" s="66">
        <f>+'Summary-hc1.9'!$X$3/'Summary-hc1.9'!$AX$3*100</f>
        <v>12.79306176747634</v>
      </c>
      <c r="K17" s="66">
        <f>+'Summary-gap1.9'!$X$3/'Summary-gap1.9'!$AX$3*100</f>
        <v>9.4340597316484942</v>
      </c>
      <c r="L17" s="66"/>
      <c r="M17" s="65">
        <f>+'Summary-total'!$X$4</f>
        <v>1407.0851439163703</v>
      </c>
      <c r="N17" s="64">
        <f t="shared" si="7"/>
        <v>8.6099610890803291</v>
      </c>
      <c r="O17" s="66">
        <f>+'Summary-hc1.9'!$X$4/'Summary-hc1.9'!$AX$4*100</f>
        <v>12.670325620183087</v>
      </c>
      <c r="P17" s="66">
        <f>+'Summary-gap1.9'!$X$4/'Summary-gap1.9'!$AX$4*100</f>
        <v>22.952904213891433</v>
      </c>
      <c r="Q17" s="66"/>
      <c r="R17" s="65">
        <f>+'Summary-total'!$X$5</f>
        <v>584.22556097339782</v>
      </c>
      <c r="S17" s="64">
        <f t="shared" si="8"/>
        <v>5.971322113873164</v>
      </c>
      <c r="T17" s="66">
        <f>+'Summary-hc1.9'!$X$5/'Summary-hc1.9'!$AX$5*100</f>
        <v>6.7002337048173963</v>
      </c>
      <c r="U17" s="66">
        <f>+'Summary-gap1.9'!$X$5/'Summary-gap1.9'!$AX$5*100</f>
        <v>7.1038547165980344</v>
      </c>
      <c r="V17" s="66"/>
      <c r="W17" s="65">
        <f>+'Summary-total'!$X$6</f>
        <v>381.99651904986399</v>
      </c>
      <c r="X17" s="64">
        <f t="shared" si="9"/>
        <v>0.85965726701704992</v>
      </c>
      <c r="Y17" s="66">
        <f>+'Summary-hc1.9'!$X$6/'Summary-hc1.9'!$AX$6*100</f>
        <v>0.63690135648333224</v>
      </c>
      <c r="Z17" s="66">
        <f>+'Summary-gap1.9'!$X$6/'Summary-gap1.9'!$AX$6*100</f>
        <v>0.37963273281858584</v>
      </c>
    </row>
    <row r="18" spans="1:26" ht="11.25" customHeight="1" x14ac:dyDescent="0.35">
      <c r="A18" s="56"/>
      <c r="B18" s="56" t="s">
        <v>456</v>
      </c>
      <c r="C18" s="65">
        <f>+'Summary-total'!$Z$7</f>
        <v>7877.8898579019269</v>
      </c>
      <c r="D18" s="64">
        <f t="shared" si="5"/>
        <v>9.3215508676503944</v>
      </c>
      <c r="E18" s="66">
        <f>+'Summary-hc1.9'!$Z$7/'Summary-hc1.9'!$AX$7*100</f>
        <v>7.9409283292975585</v>
      </c>
      <c r="F18" s="66">
        <f>+'Summary-gap1.9'!$Z$7/'Summary-gap1.9'!$AX$7*100</f>
        <v>6.6315244485068634</v>
      </c>
      <c r="G18" s="66"/>
      <c r="H18" s="65">
        <f>+'Summary-total'!$Z$3</f>
        <v>1290.8175273418105</v>
      </c>
      <c r="I18" s="64">
        <f t="shared" si="6"/>
        <v>9.2529327181693741</v>
      </c>
      <c r="J18" s="66">
        <f>+'Summary-hc1.9'!$Z$3/'Summary-hc1.9'!$AX$3*100</f>
        <v>8.1457973594134927</v>
      </c>
      <c r="K18" s="66">
        <f>+'Summary-gap1.9'!$Z$3/'Summary-gap1.9'!$AX$3*100</f>
        <v>8.9453735843464308</v>
      </c>
      <c r="L18" s="66"/>
      <c r="M18" s="65">
        <f>+'Summary-total'!$Z$4</f>
        <v>4013.1652471636489</v>
      </c>
      <c r="N18" s="64">
        <f t="shared" si="7"/>
        <v>24.556578378729661</v>
      </c>
      <c r="O18" s="66">
        <f>+'Summary-hc1.9'!$Z$4/'Summary-hc1.9'!$AX$4*100</f>
        <v>28.397935504363716</v>
      </c>
      <c r="P18" s="66">
        <f>+'Summary-gap1.9'!$Z$4/'Summary-gap1.9'!$AX$4*100</f>
        <v>25.781781044561612</v>
      </c>
      <c r="Q18" s="66"/>
      <c r="R18" s="65">
        <f>+'Summary-total'!$Z$5</f>
        <v>170.13354527539903</v>
      </c>
      <c r="S18" s="64">
        <f t="shared" si="8"/>
        <v>1.7389211788713408</v>
      </c>
      <c r="T18" s="66">
        <f>+'Summary-hc1.9'!$Z$5/'Summary-hc1.9'!$AX$5*100</f>
        <v>2.5523876730728503</v>
      </c>
      <c r="U18" s="66">
        <f>+'Summary-gap1.9'!$Z$5/'Summary-gap1.9'!$AX$5*100</f>
        <v>2.8273578590473667</v>
      </c>
      <c r="V18" s="66"/>
      <c r="W18" s="65">
        <f>+'Summary-total'!$Z$6</f>
        <v>2403.7735381210687</v>
      </c>
      <c r="X18" s="64">
        <f t="shared" si="9"/>
        <v>5.409529373327409</v>
      </c>
      <c r="Y18" s="66">
        <f>+'Summary-hc1.9'!$Z$6/'Summary-hc1.9'!$AX$6*100</f>
        <v>3.8213661825088328</v>
      </c>
      <c r="Z18" s="66">
        <f>+'Summary-gap1.9'!$Z$6/'Summary-gap1.9'!$AX$6*100</f>
        <v>3.0854559169560556</v>
      </c>
    </row>
    <row r="19" spans="1:26" ht="11.25" customHeight="1" x14ac:dyDescent="0.35">
      <c r="A19" s="56" t="s">
        <v>447</v>
      </c>
      <c r="B19" s="56"/>
      <c r="C19" s="65"/>
      <c r="D19" s="64"/>
      <c r="E19" s="66"/>
      <c r="F19" s="66"/>
      <c r="G19" s="66"/>
      <c r="H19" s="65"/>
      <c r="I19" s="64"/>
      <c r="J19" s="66"/>
      <c r="K19" s="66"/>
      <c r="L19" s="66"/>
      <c r="M19" s="65"/>
      <c r="N19" s="64"/>
      <c r="O19" s="66"/>
      <c r="P19" s="66"/>
      <c r="Q19" s="66"/>
      <c r="R19" s="65"/>
      <c r="S19" s="64"/>
      <c r="T19" s="66"/>
      <c r="U19" s="66"/>
      <c r="V19" s="66"/>
      <c r="W19" s="65"/>
      <c r="X19" s="64"/>
      <c r="Y19" s="66"/>
      <c r="Z19" s="66"/>
    </row>
    <row r="20" spans="1:26" ht="11.25" customHeight="1" x14ac:dyDescent="0.35">
      <c r="A20" s="56"/>
      <c r="B20" s="56" t="s">
        <v>390</v>
      </c>
      <c r="C20" s="65">
        <f>+SUM(C21:C26)</f>
        <v>6370.9632955265797</v>
      </c>
      <c r="D20" s="64">
        <f t="shared" ref="D20:D28" si="10">+C20/C$33*100</f>
        <v>7.5384728025381236</v>
      </c>
      <c r="E20" s="66">
        <f t="shared" ref="E20:F20" si="11">+SUM(E21:E26)</f>
        <v>7.4724128316265492</v>
      </c>
      <c r="F20" s="66">
        <f t="shared" si="11"/>
        <v>6.9772566808173551</v>
      </c>
      <c r="G20" s="66"/>
      <c r="H20" s="65">
        <f>+SUM(H21:H26)</f>
        <v>1280.8229448854968</v>
      </c>
      <c r="I20" s="64">
        <f t="shared" ref="I20:I28" si="12">+H20/H$33*100</f>
        <v>9.181288820363843</v>
      </c>
      <c r="J20" s="66">
        <f t="shared" ref="J20" si="13">+SUM(J21:J26)</f>
        <v>8.6481042803467432</v>
      </c>
      <c r="K20" s="66">
        <f t="shared" ref="K20" si="14">+SUM(K21:K26)</f>
        <v>6.8017720870828864</v>
      </c>
      <c r="L20" s="66"/>
      <c r="M20" s="65">
        <f>+SUM(M21:M26)</f>
        <v>2114.8495218754565</v>
      </c>
      <c r="N20" s="64">
        <f t="shared" ref="N20:N28" si="15">+M20/M$33*100</f>
        <v>12.940774885823151</v>
      </c>
      <c r="O20" s="66">
        <f t="shared" ref="O20:P20" si="16">+SUM(O21:O26)</f>
        <v>12.815907242101943</v>
      </c>
      <c r="P20" s="66">
        <f t="shared" si="16"/>
        <v>13.550461647354201</v>
      </c>
      <c r="Q20" s="66"/>
      <c r="R20" s="65">
        <f>+SUM(R21:R26)</f>
        <v>463.18208230624964</v>
      </c>
      <c r="S20" s="64">
        <f t="shared" ref="S20:S28" si="17">+R20/R$33*100</f>
        <v>4.7341465276132739</v>
      </c>
      <c r="T20" s="66">
        <f t="shared" ref="T20:U20" si="18">+SUM(T21:T26)</f>
        <v>5.7750476956866317</v>
      </c>
      <c r="U20" s="66">
        <f t="shared" si="18"/>
        <v>6.1455458019389599</v>
      </c>
      <c r="V20" s="66"/>
      <c r="W20" s="65">
        <f>+SUM(W21:W26)</f>
        <v>2512.108746459377</v>
      </c>
      <c r="X20" s="64">
        <f t="shared" ref="X20:X28" si="19">+W20/W$33*100</f>
        <v>5.6533304146391909</v>
      </c>
      <c r="Y20" s="66">
        <f t="shared" ref="Y20:Z20" si="20">+SUM(Y21:Y26)</f>
        <v>6.0963058887969375</v>
      </c>
      <c r="Z20" s="66">
        <f t="shared" si="20"/>
        <v>5.9842035711194539</v>
      </c>
    </row>
    <row r="21" spans="1:26" ht="11.25" customHeight="1" x14ac:dyDescent="0.35">
      <c r="A21" s="56"/>
      <c r="B21" s="56" t="s">
        <v>439</v>
      </c>
      <c r="C21" s="65">
        <f>+'Summary-total'!$AF$7</f>
        <v>2470.4069722381873</v>
      </c>
      <c r="D21" s="64">
        <f t="shared" si="10"/>
        <v>2.923120870040874</v>
      </c>
      <c r="E21" s="66">
        <f>+'Summary-hc1.9'!$AF$7/'Summary-hc1.9'!$AX$7*100</f>
        <v>2.7366740364233753</v>
      </c>
      <c r="F21" s="66">
        <f>+'Summary-gap1.9'!$AF$7/'Summary-gap1.9'!$AX$7*100</f>
        <v>2.6978015795594223</v>
      </c>
      <c r="G21" s="66"/>
      <c r="H21" s="65">
        <f>+'Summary-total'!$AF$3</f>
        <v>984.48624037854916</v>
      </c>
      <c r="I21" s="64">
        <f t="shared" si="12"/>
        <v>7.0570663561915339</v>
      </c>
      <c r="J21" s="66">
        <f>+'Summary-hc1.9'!$AF$3/'Summary-hc1.9'!$AX$3*100</f>
        <v>6.5244962127308961</v>
      </c>
      <c r="K21" s="66">
        <f>+'Summary-gap1.9'!$AF$3/'Summary-gap1.9'!$AX$3*100</f>
        <v>4.8918862151158562</v>
      </c>
      <c r="L21" s="66"/>
      <c r="M21" s="65">
        <f>+'Summary-total'!$AF$4</f>
        <v>1111.5286340563875</v>
      </c>
      <c r="N21" s="64">
        <f t="shared" si="15"/>
        <v>6.8014493152753435</v>
      </c>
      <c r="O21" s="66">
        <f>+'Summary-hc1.9'!$AF$4/'Summary-hc1.9'!$AX$4*100</f>
        <v>7.5036085641911967</v>
      </c>
      <c r="P21" s="66">
        <f>+'Summary-gap1.9'!$AF$4/'Summary-gap1.9'!$AX$4*100</f>
        <v>10.079989024349993</v>
      </c>
      <c r="Q21" s="66"/>
      <c r="R21" s="65">
        <f>+'Summary-total'!$AF$5</f>
        <v>215.49945166101139</v>
      </c>
      <c r="S21" s="64">
        <f t="shared" si="17"/>
        <v>2.2026024316480264</v>
      </c>
      <c r="T21" s="66">
        <f>+'Summary-hc1.9'!$AF$5/'Summary-hc1.9'!$AX$5*100</f>
        <v>2.3794988847058307</v>
      </c>
      <c r="U21" s="66">
        <f>+'Summary-gap1.9'!$AF$5/'Summary-gap1.9'!$AX$5*100</f>
        <v>2.5144911620037171</v>
      </c>
      <c r="V21" s="66"/>
      <c r="W21" s="65">
        <f>+'Summary-total'!$AF$6</f>
        <v>158.89264614223947</v>
      </c>
      <c r="X21" s="64">
        <f t="shared" si="19"/>
        <v>0.35757712732956753</v>
      </c>
      <c r="Y21" s="66">
        <f>+'Summary-hc1.9'!$AF$6/'Summary-hc1.9'!$AX$6*100</f>
        <v>0.34585319302744544</v>
      </c>
      <c r="Z21" s="66">
        <f>+'Summary-gap1.9'!$AF$6/'Summary-gap1.9'!$AX$6*100</f>
        <v>0.35093468246597265</v>
      </c>
    </row>
    <row r="22" spans="1:26" ht="11.25" customHeight="1" x14ac:dyDescent="0.35">
      <c r="A22" s="56"/>
      <c r="B22" s="56" t="s">
        <v>440</v>
      </c>
      <c r="C22" s="65">
        <f>+'Summary-total'!$AL$7</f>
        <v>220.49744638430724</v>
      </c>
      <c r="D22" s="64">
        <f t="shared" si="10"/>
        <v>0.26090465844691724</v>
      </c>
      <c r="E22" s="66">
        <f>+'Summary-hc1.9'!$AL$7/'Summary-hc1.9'!$AX$7*100</f>
        <v>0.22450498231060242</v>
      </c>
      <c r="F22" s="66">
        <f>+'Summary-gap1.9'!$AL$7/'Summary-gap1.9'!$AX$7*100</f>
        <v>0.15410385048465733</v>
      </c>
      <c r="G22" s="66"/>
      <c r="H22" s="65">
        <f>+'Summary-total'!$AL$3</f>
        <v>22.10767791624761</v>
      </c>
      <c r="I22" s="64">
        <f t="shared" si="12"/>
        <v>0.15847387564937365</v>
      </c>
      <c r="J22" s="66">
        <f>+'Summary-hc1.9'!$AL$3/'Summary-hc1.9'!$AX$3*100</f>
        <v>0.16227338775525768</v>
      </c>
      <c r="K22" s="66">
        <f>+'Summary-gap1.9'!$AL$3/'Summary-gap1.9'!$AX$3*100</f>
        <v>0.10300500686476134</v>
      </c>
      <c r="L22" s="66"/>
      <c r="M22" s="65">
        <f>+'Summary-total'!$AL$4</f>
        <v>174.83178981414099</v>
      </c>
      <c r="N22" s="64">
        <f t="shared" si="15"/>
        <v>1.0697966032420076</v>
      </c>
      <c r="O22" s="66">
        <f>+'Summary-hc1.9'!$AL$4/'Summary-hc1.9'!$AX$4*100</f>
        <v>1.0573586684747374</v>
      </c>
      <c r="P22" s="66">
        <f>+'Summary-gap1.9'!$AL$4/'Summary-gap1.9'!$AX$4*100</f>
        <v>0.60107282158355557</v>
      </c>
      <c r="Q22" s="66"/>
      <c r="R22" s="65">
        <f>+'Summary-total'!$AL$5</f>
        <v>23.459192951349387</v>
      </c>
      <c r="S22" s="64">
        <f t="shared" si="17"/>
        <v>0.23977451005501035</v>
      </c>
      <c r="T22" s="66">
        <f>+'Summary-hc1.9'!$AL$5/'Summary-hc1.9'!$AX$5*100</f>
        <v>0.3498202516909904</v>
      </c>
      <c r="U22" s="66">
        <f>+'Summary-gap1.9'!$AL$5/'Summary-gap1.9'!$AX$5*100</f>
        <v>0.38664959788589776</v>
      </c>
      <c r="V22" s="66"/>
      <c r="W22" s="65">
        <f>+'Summary-total'!$AL$6</f>
        <v>9.8785702569247499E-2</v>
      </c>
      <c r="X22" s="64">
        <f t="shared" si="19"/>
        <v>2.2231052602851909E-4</v>
      </c>
      <c r="Y22" s="66">
        <f>+'Summary-hc1.9'!$AL$6/'Summary-hc1.9'!$AX$6*100</f>
        <v>2.1976840229902646E-4</v>
      </c>
      <c r="Z22" s="66">
        <f>+'Summary-gap1.9'!$AL$6/'Summary-gap1.9'!$AX$6*100</f>
        <v>1.5217902469867291E-4</v>
      </c>
    </row>
    <row r="23" spans="1:26" ht="11.25" customHeight="1" x14ac:dyDescent="0.35">
      <c r="A23" s="56"/>
      <c r="B23" s="56" t="s">
        <v>441</v>
      </c>
      <c r="C23" s="65">
        <f>+'Summary-total'!$AH$7</f>
        <v>2410.1999935096801</v>
      </c>
      <c r="D23" s="64">
        <f t="shared" si="10"/>
        <v>2.8518806743884317</v>
      </c>
      <c r="E23" s="66">
        <f>+'Summary-hc1.9'!$AH$7/'Summary-hc1.9'!$AX$7*100</f>
        <v>3.2371718626323385</v>
      </c>
      <c r="F23" s="66">
        <f>+'Summary-gap1.9'!$AH$7/'Summary-gap1.9'!$AX$7*100</f>
        <v>3.0292395763022695</v>
      </c>
      <c r="G23" s="66"/>
      <c r="H23" s="65">
        <f>+'Summary-total'!$AH$3</f>
        <v>141.27516877913763</v>
      </c>
      <c r="I23" s="64">
        <f t="shared" si="12"/>
        <v>1.0126990095597237</v>
      </c>
      <c r="J23" s="66">
        <f>+'Summary-hc1.9'!$AH$3/'Summary-hc1.9'!$AX$3*100</f>
        <v>0.96421454233625059</v>
      </c>
      <c r="K23" s="66">
        <f>+'Summary-gap1.9'!$AH$3/'Summary-gap1.9'!$AX$3*100</f>
        <v>0.93471126383187775</v>
      </c>
      <c r="L23" s="66"/>
      <c r="M23" s="65">
        <f>+'Summary-total'!$AH$4</f>
        <v>65.29884522179465</v>
      </c>
      <c r="N23" s="64">
        <f t="shared" si="15"/>
        <v>0.39956396309941161</v>
      </c>
      <c r="O23" s="66">
        <f>+'Summary-hc1.9'!$AH$4/'Summary-hc1.9'!$AX$4*100</f>
        <v>0.23802767741392389</v>
      </c>
      <c r="P23" s="66">
        <f>+'Summary-gap1.9'!$AH$4/'Summary-gap1.9'!$AX$4*100</f>
        <v>0.15082874941106353</v>
      </c>
      <c r="Q23" s="66"/>
      <c r="R23" s="65">
        <f>+'Summary-total'!$AH$5</f>
        <v>37.718109150629353</v>
      </c>
      <c r="S23" s="64">
        <f t="shared" si="17"/>
        <v>0.38551373700489339</v>
      </c>
      <c r="T23" s="66">
        <f>+'Summary-hc1.9'!$AH$5/'Summary-hc1.9'!$AX$5*100</f>
        <v>0.52119792692905897</v>
      </c>
      <c r="U23" s="66">
        <f>+'Summary-gap1.9'!$AH$5/'Summary-gap1.9'!$AX$5*100</f>
        <v>0.56956805947304501</v>
      </c>
      <c r="V23" s="66"/>
      <c r="W23" s="65">
        <f>+'Summary-total'!$AH$6</f>
        <v>2165.9078703581185</v>
      </c>
      <c r="X23" s="64">
        <f t="shared" si="19"/>
        <v>4.8742288151576867</v>
      </c>
      <c r="Y23" s="66">
        <f>+'Summary-hc1.9'!$AH$6/'Summary-hc1.9'!$AX$6*100</f>
        <v>5.3848514719769955</v>
      </c>
      <c r="Z23" s="66">
        <f>+'Summary-gap1.9'!$AH$6/'Summary-gap1.9'!$AX$6*100</f>
        <v>5.3401135372002493</v>
      </c>
    </row>
    <row r="24" spans="1:26" ht="11.25" customHeight="1" x14ac:dyDescent="0.35">
      <c r="A24" s="56"/>
      <c r="B24" s="56" t="s">
        <v>442</v>
      </c>
      <c r="C24" s="65">
        <f>+'Summary-total'!$AN$7</f>
        <v>280.33611574289904</v>
      </c>
      <c r="D24" s="64">
        <f t="shared" si="10"/>
        <v>0.33170905027515979</v>
      </c>
      <c r="E24" s="66">
        <f>+'Summary-hc1.9'!$AN$7/'Summary-hc1.9'!$AX$7*100</f>
        <v>0.27590863421202871</v>
      </c>
      <c r="F24" s="66">
        <f>+'Summary-gap1.9'!$AN$7/'Summary-gap1.9'!$AX$7*100</f>
        <v>0.32550597810523435</v>
      </c>
      <c r="G24" s="66"/>
      <c r="H24" s="65">
        <f>+'Summary-total'!$AN$3</f>
        <v>44.115798811051022</v>
      </c>
      <c r="I24" s="64">
        <f t="shared" si="12"/>
        <v>0.31623409936767882</v>
      </c>
      <c r="J24" s="66">
        <f>+'Summary-hc1.9'!$AN$3/'Summary-hc1.9'!$AX$3*100</f>
        <v>0.34869623072442507</v>
      </c>
      <c r="K24" s="66">
        <f>+'Summary-gap1.9'!$AN$3/'Summary-gap1.9'!$AX$3*100</f>
        <v>0.28854668124751309</v>
      </c>
      <c r="L24" s="66"/>
      <c r="M24" s="65">
        <f>+'Summary-total'!$AN$4</f>
        <v>159.27321858499641</v>
      </c>
      <c r="N24" s="64">
        <f t="shared" si="15"/>
        <v>0.97459362745635669</v>
      </c>
      <c r="O24" s="66">
        <f>+'Summary-hc1.9'!$AN$4/'Summary-hc1.9'!$AX$4*100</f>
        <v>0.46555026335973065</v>
      </c>
      <c r="P24" s="66">
        <f>+'Summary-gap1.9'!$AN$4/'Summary-gap1.9'!$AX$4*100</f>
        <v>0.34146709383930951</v>
      </c>
      <c r="Q24" s="66"/>
      <c r="R24" s="65">
        <f>+'Summary-total'!$AN$5</f>
        <v>76.947098346851604</v>
      </c>
      <c r="S24" s="64">
        <f t="shared" si="17"/>
        <v>0.78647005651615098</v>
      </c>
      <c r="T24" s="66">
        <f>+'Summary-hc1.9'!$AN$5/'Summary-hc1.9'!$AX$5*100</f>
        <v>1.1543803720854291</v>
      </c>
      <c r="U24" s="66">
        <f>+'Summary-gap1.9'!$AN$5/'Summary-gap1.9'!$AX$5*100</f>
        <v>1.2787424307751718</v>
      </c>
      <c r="V24" s="66"/>
      <c r="W24" s="65">
        <f>+'Summary-total'!$AN$6</f>
        <v>0</v>
      </c>
      <c r="X24" s="64">
        <f t="shared" si="19"/>
        <v>0</v>
      </c>
      <c r="Y24" s="66">
        <f>+'Summary-hc1.9'!$AN$6/'Summary-hc1.9'!$AX$6*100</f>
        <v>0</v>
      </c>
      <c r="Z24" s="66">
        <f>+'Summary-gap1.9'!$AN$6/'Summary-gap1.9'!$AX$6*100</f>
        <v>0</v>
      </c>
    </row>
    <row r="25" spans="1:26" ht="11.25" customHeight="1" x14ac:dyDescent="0.35">
      <c r="A25" s="56"/>
      <c r="B25" s="56" t="s">
        <v>443</v>
      </c>
      <c r="C25" s="65">
        <f>+'Summary-total'!$AJ$7</f>
        <v>38.022963165279577</v>
      </c>
      <c r="D25" s="64">
        <f t="shared" si="10"/>
        <v>4.4990853093539555E-2</v>
      </c>
      <c r="E25" s="66">
        <f>+'Summary-hc1.9'!$AJ$7/'Summary-hc1.9'!$AX$7*100</f>
        <v>3.539002608981167E-2</v>
      </c>
      <c r="F25" s="66">
        <f>+'Summary-gap1.9'!$AJ$7/'Summary-gap1.9'!$AX$7*100</f>
        <v>1.857913751505294E-2</v>
      </c>
      <c r="G25" s="66"/>
      <c r="H25" s="65">
        <f>+'Summary-total'!$AJ$3</f>
        <v>0</v>
      </c>
      <c r="I25" s="64">
        <f t="shared" si="12"/>
        <v>0</v>
      </c>
      <c r="J25" s="66">
        <f>+'Summary-hc1.9'!$AJ$3/'Summary-hc1.9'!$AX$3*100</f>
        <v>0</v>
      </c>
      <c r="K25" s="66">
        <f>+'Summary-gap1.9'!$AJ$3/'Summary-gap1.9'!$AX$3*100</f>
        <v>0</v>
      </c>
      <c r="L25" s="66"/>
      <c r="M25" s="65">
        <f>+'Summary-total'!$AJ$4</f>
        <v>36.540106867480851</v>
      </c>
      <c r="N25" s="64">
        <f t="shared" si="15"/>
        <v>0.22358909812961944</v>
      </c>
      <c r="O25" s="66">
        <f>+'Summary-hc1.9'!$AJ$4/'Summary-hc1.9'!$AX$4*100</f>
        <v>0.22791578170090829</v>
      </c>
      <c r="P25" s="66">
        <f>+'Summary-gap1.9'!$AJ$4/'Summary-gap1.9'!$AX$4*100</f>
        <v>0.13090463994128357</v>
      </c>
      <c r="Q25" s="66"/>
      <c r="R25" s="65">
        <f>+'Summary-total'!$AJ$5</f>
        <v>1.482856297798725</v>
      </c>
      <c r="S25" s="64">
        <f t="shared" si="17"/>
        <v>1.5156154051165872E-2</v>
      </c>
      <c r="T25" s="66">
        <f>+'Summary-hc1.9'!$AJ$5/'Summary-hc1.9'!$AX$5*100</f>
        <v>2.2870200513316334E-2</v>
      </c>
      <c r="U25" s="66">
        <f>+'Summary-gap1.9'!$AJ$5/'Summary-gap1.9'!$AX$5*100</f>
        <v>2.6714914491952832E-2</v>
      </c>
      <c r="V25" s="66"/>
      <c r="W25" s="65">
        <f>+'Summary-total'!$AJ$6</f>
        <v>0</v>
      </c>
      <c r="X25" s="64">
        <f t="shared" si="19"/>
        <v>0</v>
      </c>
      <c r="Y25" s="66">
        <f>+'Summary-hc1.9'!$AJ$6/'Summary-hc1.9'!$AX$6*100</f>
        <v>0</v>
      </c>
      <c r="Z25" s="66">
        <f>+'Summary-gap1.9'!$AJ$6/'Summary-gap1.9'!$AX$6*100</f>
        <v>0</v>
      </c>
    </row>
    <row r="26" spans="1:26" ht="11.25" customHeight="1" x14ac:dyDescent="0.35">
      <c r="A26" s="56"/>
      <c r="B26" s="56" t="s">
        <v>444</v>
      </c>
      <c r="C26" s="65">
        <f>+'Summary-total'!$AP$7</f>
        <v>951.49980448622659</v>
      </c>
      <c r="D26" s="64">
        <f t="shared" si="10"/>
        <v>1.125866696293202</v>
      </c>
      <c r="E26" s="66">
        <f>+'Summary-hc1.9'!$AP$7/'Summary-hc1.9'!$AX$7*100</f>
        <v>0.96276328995839255</v>
      </c>
      <c r="F26" s="66">
        <f>+'Summary-gap1.9'!$AP$7/'Summary-gap1.9'!$AX$7*100</f>
        <v>0.75202655885071867</v>
      </c>
      <c r="G26" s="66"/>
      <c r="H26" s="65">
        <f>+'Summary-total'!$AP$3</f>
        <v>88.838059000511208</v>
      </c>
      <c r="I26" s="64">
        <f t="shared" si="12"/>
        <v>0.6368154795955302</v>
      </c>
      <c r="J26" s="66">
        <f>+'Summary-hc1.9'!$AP$3/'Summary-hc1.9'!$AX$3*100</f>
        <v>0.64842390679991424</v>
      </c>
      <c r="K26" s="66">
        <f>+'Summary-gap1.9'!$AP$3/'Summary-gap1.9'!$AX$3*100</f>
        <v>0.58362292002287797</v>
      </c>
      <c r="L26" s="66"/>
      <c r="M26" s="65">
        <f>+'Summary-total'!$AP$4</f>
        <v>567.37692733065626</v>
      </c>
      <c r="N26" s="64">
        <f t="shared" si="15"/>
        <v>3.4717822786204127</v>
      </c>
      <c r="O26" s="66">
        <f>+'Summary-hc1.9'!$AP$4/'Summary-hc1.9'!$AX$4*100</f>
        <v>3.3234462869614454</v>
      </c>
      <c r="P26" s="66">
        <f>+'Summary-gap1.9'!$AP$4/'Summary-gap1.9'!$AX$4*100</f>
        <v>2.246199318228995</v>
      </c>
      <c r="Q26" s="66"/>
      <c r="R26" s="65">
        <f>+'Summary-total'!$AP$5</f>
        <v>108.07537389860917</v>
      </c>
      <c r="S26" s="64">
        <f t="shared" si="17"/>
        <v>1.1046296383380272</v>
      </c>
      <c r="T26" s="66">
        <f>+'Summary-hc1.9'!$AP$5/'Summary-hc1.9'!$AX$5*100</f>
        <v>1.3472800597620067</v>
      </c>
      <c r="U26" s="66">
        <f>+'Summary-gap1.9'!$AP$5/'Summary-gap1.9'!$AX$5*100</f>
        <v>1.3693796373091758</v>
      </c>
      <c r="V26" s="66"/>
      <c r="W26" s="65">
        <f>+'Summary-total'!$AP$6</f>
        <v>187.20944425644998</v>
      </c>
      <c r="X26" s="64">
        <f t="shared" si="19"/>
        <v>0.42130216162590933</v>
      </c>
      <c r="Y26" s="66">
        <f>+'Summary-hc1.9'!$AP$6/'Summary-hc1.9'!$AX$6*100</f>
        <v>0.36538145539019801</v>
      </c>
      <c r="Z26" s="66">
        <f>+'Summary-gap1.9'!$AP$6/'Summary-gap1.9'!$AX$6*100</f>
        <v>0.29300317242853358</v>
      </c>
    </row>
    <row r="27" spans="1:26" ht="11.25" customHeight="1" x14ac:dyDescent="0.35">
      <c r="A27" s="56"/>
      <c r="B27" s="56" t="s">
        <v>388</v>
      </c>
      <c r="C27" s="65">
        <f>+'Summary-total'!$AD$7</f>
        <v>3778.2557462068335</v>
      </c>
      <c r="D27" s="64">
        <f t="shared" si="10"/>
        <v>4.4706391894947259</v>
      </c>
      <c r="E27" s="66">
        <f>+'Summary-hc1.9'!$AD$7/'Summary-hc1.9'!$AX$7*100</f>
        <v>4.5290391632697338</v>
      </c>
      <c r="F27" s="66">
        <f>+'Summary-gap1.9'!$AD$7/'Summary-gap1.9'!$AX$7*100</f>
        <v>4.5308879034315854</v>
      </c>
      <c r="G27" s="66"/>
      <c r="H27" s="65">
        <f>+'Summary-total'!$AD$3</f>
        <v>932.2087109657682</v>
      </c>
      <c r="I27" s="64">
        <f t="shared" si="12"/>
        <v>6.6823267418908889</v>
      </c>
      <c r="J27" s="66">
        <f>+'Summary-hc1.9'!$AD$3/'Summary-hc1.9'!$AX$3*100</f>
        <v>6.824738642516488</v>
      </c>
      <c r="K27" s="66">
        <f>+'Summary-gap1.9'!$AD$3/'Summary-gap1.9'!$AX$3*100</f>
        <v>7.2532586378809691</v>
      </c>
      <c r="L27" s="66"/>
      <c r="M27" s="65">
        <f>+'Summary-total'!$AD$4</f>
        <v>430.04659674230641</v>
      </c>
      <c r="N27" s="64">
        <f t="shared" si="15"/>
        <v>2.6314572934349347</v>
      </c>
      <c r="O27" s="66">
        <f>+'Summary-hc1.9'!$AD$4/'Summary-hc1.9'!$AX$4*100</f>
        <v>1.6418451117089419</v>
      </c>
      <c r="P27" s="66">
        <f>+'Summary-gap1.9'!$AD$4/'Summary-gap1.9'!$AX$4*100</f>
        <v>0.87209261142171968</v>
      </c>
      <c r="Q27" s="66"/>
      <c r="R27" s="65">
        <f>+'Summary-total'!$AD$5</f>
        <v>244.71325198783168</v>
      </c>
      <c r="S27" s="64">
        <f t="shared" si="17"/>
        <v>2.5011943173422577</v>
      </c>
      <c r="T27" s="66">
        <f>+'Summary-hc1.9'!$AD$5/'Summary-hc1.9'!$AX$5*100</f>
        <v>2.8577243859396204</v>
      </c>
      <c r="U27" s="66">
        <f>+'Summary-gap1.9'!$AD$5/'Summary-gap1.9'!$AX$5*100</f>
        <v>2.8776994189648608</v>
      </c>
      <c r="V27" s="66"/>
      <c r="W27" s="65">
        <f>+'Summary-total'!$AD$6</f>
        <v>2171.2871865109273</v>
      </c>
      <c r="X27" s="64">
        <f t="shared" si="19"/>
        <v>4.8863346014455997</v>
      </c>
      <c r="Y27" s="66">
        <f>+'Summary-hc1.9'!$AD$6/'Summary-hc1.9'!$AX$6*100</f>
        <v>4.912076642001149</v>
      </c>
      <c r="Z27" s="66">
        <f>+'Summary-gap1.9'!$AD$6/'Summary-gap1.9'!$AX$6*100</f>
        <v>4.7716638669201625</v>
      </c>
    </row>
    <row r="28" spans="1:26" ht="11.25" customHeight="1" x14ac:dyDescent="0.35">
      <c r="A28" s="56"/>
      <c r="B28" s="56" t="s">
        <v>446</v>
      </c>
      <c r="C28" s="65">
        <f>+'Summary-total'!$AB$7</f>
        <v>276.98859172554018</v>
      </c>
      <c r="D28" s="64">
        <f t="shared" si="10"/>
        <v>0.32774807646474369</v>
      </c>
      <c r="E28" s="66">
        <f>+'Summary-hc1.9'!$AB$7/'Summary-hc1.9'!$AX$7*100</f>
        <v>0.38199679302072986</v>
      </c>
      <c r="F28" s="66">
        <f>+'Summary-gap1.9'!$AB$7/'Summary-gap1.9'!$AX$7*100</f>
        <v>0.40438277639986941</v>
      </c>
      <c r="G28" s="66"/>
      <c r="H28" s="65">
        <f>+'Summary-total'!$AB$3</f>
        <v>10.112415415366543</v>
      </c>
      <c r="I28" s="64">
        <f t="shared" si="12"/>
        <v>7.2488556650802338E-2</v>
      </c>
      <c r="J28" s="66">
        <f>+'Summary-hc1.9'!$AB$3/'Summary-hc1.9'!$AX$3*100</f>
        <v>9.2368638171582293E-2</v>
      </c>
      <c r="K28" s="66">
        <f>+'Summary-gap1.9'!$AB$3/'Summary-gap1.9'!$AX$3*100</f>
        <v>0.1293619364340432</v>
      </c>
      <c r="L28" s="66"/>
      <c r="M28" s="65">
        <f>+'Summary-total'!$AB$4</f>
        <v>25.12858990415512</v>
      </c>
      <c r="N28" s="64">
        <f t="shared" si="15"/>
        <v>0.1537619683028161</v>
      </c>
      <c r="O28" s="66">
        <f>+'Summary-hc1.9'!$AB$4/'Summary-hc1.9'!$AX$4*100</f>
        <v>0.20945011973071301</v>
      </c>
      <c r="P28" s="66">
        <f>+'Summary-gap1.9'!$AB$4/'Summary-gap1.9'!$AX$4*100</f>
        <v>0.24349680411820512</v>
      </c>
      <c r="Q28" s="66"/>
      <c r="R28" s="65">
        <f>+'Summary-total'!$AB$5</f>
        <v>35.126037702326194</v>
      </c>
      <c r="S28" s="64">
        <f t="shared" si="17"/>
        <v>0.35902038478969189</v>
      </c>
      <c r="T28" s="66">
        <f>+'Summary-hc1.9'!$AB$5/'Summary-hc1.9'!$AX$5*100</f>
        <v>0.31068325588322082</v>
      </c>
      <c r="U28" s="66">
        <f>+'Summary-gap1.9'!$AB$5/'Summary-gap1.9'!$AX$5*100</f>
        <v>0.28072624913107064</v>
      </c>
      <c r="V28" s="66"/>
      <c r="W28" s="65">
        <f>+'Summary-total'!$AB$6</f>
        <v>206.62154870369233</v>
      </c>
      <c r="X28" s="64">
        <f t="shared" si="19"/>
        <v>0.46498778655692485</v>
      </c>
      <c r="Y28" s="66">
        <f>+'Summary-hc1.9'!$AB$6/'Summary-hc1.9'!$AX$6*100</f>
        <v>0.53788732233462266</v>
      </c>
      <c r="Z28" s="66">
        <f>+'Summary-gap1.9'!$AB$6/'Summary-gap1.9'!$AX$6*100</f>
        <v>0.59247125348066276</v>
      </c>
    </row>
    <row r="29" spans="1:26" ht="11.25" customHeight="1" x14ac:dyDescent="0.35">
      <c r="A29" s="56"/>
      <c r="B29" s="56"/>
      <c r="C29" s="65"/>
      <c r="D29" s="66"/>
      <c r="E29" s="66"/>
      <c r="F29" s="66"/>
      <c r="G29" s="66"/>
      <c r="H29" s="65"/>
      <c r="I29" s="66"/>
      <c r="J29" s="66"/>
      <c r="K29" s="66"/>
      <c r="L29" s="66"/>
      <c r="M29" s="65"/>
      <c r="N29" s="66"/>
      <c r="O29" s="66"/>
      <c r="P29" s="66"/>
      <c r="Q29" s="66"/>
      <c r="R29" s="65"/>
      <c r="S29" s="66"/>
      <c r="T29" s="66"/>
      <c r="U29" s="66"/>
      <c r="V29" s="66"/>
      <c r="W29" s="65"/>
      <c r="X29" s="66"/>
      <c r="Y29" s="66"/>
      <c r="Z29" s="66"/>
    </row>
    <row r="30" spans="1:26" ht="11.25" customHeight="1" x14ac:dyDescent="0.35">
      <c r="A30" s="56" t="s">
        <v>386</v>
      </c>
      <c r="B30" s="56"/>
      <c r="C30" s="65">
        <f>+SUM(C6:C11)</f>
        <v>25723.030677186813</v>
      </c>
      <c r="D30" s="66">
        <f t="shared" ref="D30:F30" si="21">+SUM(D6:D11)</f>
        <v>30.436899125597481</v>
      </c>
      <c r="E30" s="66">
        <f t="shared" si="21"/>
        <v>28.102616631973902</v>
      </c>
      <c r="F30" s="66">
        <f t="shared" si="21"/>
        <v>26.185773520920964</v>
      </c>
      <c r="G30" s="66"/>
      <c r="H30" s="65">
        <f>+SUM(H6:H11)</f>
        <v>2976.5874724455571</v>
      </c>
      <c r="I30" s="66">
        <f t="shared" ref="I30:K30" si="22">+SUM(I6:I11)</f>
        <v>21.336992277291387</v>
      </c>
      <c r="J30" s="66">
        <f t="shared" si="22"/>
        <v>20.885045519561672</v>
      </c>
      <c r="K30" s="66">
        <f t="shared" si="22"/>
        <v>17.913795673317896</v>
      </c>
      <c r="L30" s="66"/>
      <c r="M30" s="65">
        <f>+SUM(M6:M11)</f>
        <v>5749.5005111110786</v>
      </c>
      <c r="N30" s="66">
        <f t="shared" ref="N30:P30" si="23">+SUM(N6:N11)</f>
        <v>35.181222612109423</v>
      </c>
      <c r="O30" s="66">
        <f t="shared" si="23"/>
        <v>26.713245996572738</v>
      </c>
      <c r="P30" s="66">
        <f t="shared" si="23"/>
        <v>17.057285176881415</v>
      </c>
      <c r="Q30" s="66"/>
      <c r="R30" s="65">
        <f>+SUM(R6:R11)</f>
        <v>5547.8833778989265</v>
      </c>
      <c r="S30" s="66">
        <f t="shared" ref="S30:U30" si="24">+SUM(S6:S11)</f>
        <v>56.70446641266637</v>
      </c>
      <c r="T30" s="66">
        <f t="shared" si="24"/>
        <v>46.818576623505919</v>
      </c>
      <c r="U30" s="66">
        <f t="shared" si="24"/>
        <v>43.484490244730758</v>
      </c>
      <c r="V30" s="66"/>
      <c r="W30" s="65">
        <f>+SUM(W6:W11)</f>
        <v>11449.059315731252</v>
      </c>
      <c r="X30" s="66">
        <f t="shared" ref="X30:Z30" si="25">+SUM(X6:X11)</f>
        <v>25.765331751603895</v>
      </c>
      <c r="Y30" s="66">
        <f t="shared" si="25"/>
        <v>26.498295811352026</v>
      </c>
      <c r="Z30" s="66">
        <f t="shared" si="25"/>
        <v>25.29563828023263</v>
      </c>
    </row>
    <row r="31" spans="1:26" ht="11.25" customHeight="1" x14ac:dyDescent="0.35">
      <c r="A31" s="56" t="s">
        <v>448</v>
      </c>
      <c r="B31" s="56"/>
      <c r="C31" s="65">
        <f>+SUM(C13:C18)</f>
        <v>48363.413819392335</v>
      </c>
      <c r="D31" s="66">
        <f>+SUM(D13:D18)</f>
        <v>57.226240805904901</v>
      </c>
      <c r="E31" s="66">
        <f>+SUM(E13:E18)</f>
        <v>59.513934580109087</v>
      </c>
      <c r="F31" s="66">
        <f>+SUM(F13:F18)</f>
        <v>61.901699118430216</v>
      </c>
      <c r="G31" s="66"/>
      <c r="H31" s="65">
        <f>+SUM(H13:H18)</f>
        <v>8750.6295651189321</v>
      </c>
      <c r="I31" s="66">
        <f>+SUM(I13:I18)</f>
        <v>62.726903603803095</v>
      </c>
      <c r="J31" s="66">
        <f>+SUM(J13:J18)</f>
        <v>63.549742919403492</v>
      </c>
      <c r="K31" s="66">
        <f>+SUM(K13:K18)</f>
        <v>67.901811665284214</v>
      </c>
      <c r="L31" s="66"/>
      <c r="M31" s="65">
        <f>+SUM(M13:M18)</f>
        <v>8023.0009469593278</v>
      </c>
      <c r="N31" s="66">
        <f>+SUM(N13:N18)</f>
        <v>49.092783240329666</v>
      </c>
      <c r="O31" s="66">
        <f>+SUM(O13:O18)</f>
        <v>58.619551529885683</v>
      </c>
      <c r="P31" s="66">
        <f>+SUM(P13:P18)</f>
        <v>68.276663760224451</v>
      </c>
      <c r="Q31" s="66"/>
      <c r="R31" s="65">
        <f>+SUM(R13:R18)</f>
        <v>3492.9513180275012</v>
      </c>
      <c r="S31" s="66">
        <f>+SUM(S13:S18)</f>
        <v>35.701172357588376</v>
      </c>
      <c r="T31" s="66">
        <f>+SUM(T13:T18)</f>
        <v>44.237968038984611</v>
      </c>
      <c r="U31" s="66">
        <f>+SUM(U13:U18)</f>
        <v>47.21153828523434</v>
      </c>
      <c r="V31" s="66"/>
      <c r="W31" s="65">
        <f>+SUM(W13:W18)</f>
        <v>28096.831989286573</v>
      </c>
      <c r="X31" s="66">
        <f>+SUM(X13:X18)</f>
        <v>63.230015445754404</v>
      </c>
      <c r="Y31" s="66">
        <f>+SUM(Y13:Y18)</f>
        <v>61.955434335515271</v>
      </c>
      <c r="Z31" s="66">
        <f>+SUM(Z13:Z18)</f>
        <v>63.356023028247087</v>
      </c>
    </row>
    <row r="32" spans="1:26" ht="11.25" customHeight="1" x14ac:dyDescent="0.35">
      <c r="A32" s="56" t="s">
        <v>447</v>
      </c>
      <c r="B32" s="56"/>
      <c r="C32" s="65">
        <f>+SUM(C21:C28)</f>
        <v>10426.207633458953</v>
      </c>
      <c r="D32" s="66">
        <f t="shared" ref="D32:F32" si="26">+SUM(D21:D28)</f>
        <v>12.336860068497593</v>
      </c>
      <c r="E32" s="66">
        <f t="shared" si="26"/>
        <v>12.383448787917011</v>
      </c>
      <c r="F32" s="66">
        <f t="shared" si="26"/>
        <v>11.912527360648809</v>
      </c>
      <c r="G32" s="66"/>
      <c r="H32" s="65">
        <f>+SUM(H21:H28)</f>
        <v>2223.1440712666317</v>
      </c>
      <c r="I32" s="66">
        <f t="shared" ref="I32:K32" si="27">+SUM(I21:I28)</f>
        <v>15.936104118905531</v>
      </c>
      <c r="J32" s="66">
        <f t="shared" si="27"/>
        <v>15.565211561034813</v>
      </c>
      <c r="K32" s="66">
        <f t="shared" si="27"/>
        <v>14.184392661397899</v>
      </c>
      <c r="L32" s="66"/>
      <c r="M32" s="65">
        <f>+SUM(M21:M28)</f>
        <v>2570.024708521918</v>
      </c>
      <c r="N32" s="66">
        <f t="shared" ref="N32:P32" si="28">+SUM(N21:N28)</f>
        <v>15.725994147560904</v>
      </c>
      <c r="O32" s="66">
        <f t="shared" si="28"/>
        <v>14.667202473541598</v>
      </c>
      <c r="P32" s="66">
        <f t="shared" si="28"/>
        <v>14.666051062894125</v>
      </c>
      <c r="Q32" s="66"/>
      <c r="R32" s="65">
        <f>+SUM(R21:R28)</f>
        <v>743.02137199640754</v>
      </c>
      <c r="S32" s="66">
        <f t="shared" ref="S32:U32" si="29">+SUM(S21:S28)</f>
        <v>7.5943612297452239</v>
      </c>
      <c r="T32" s="66">
        <f t="shared" si="29"/>
        <v>8.943455337509473</v>
      </c>
      <c r="U32" s="66">
        <f t="shared" si="29"/>
        <v>9.3039714700348917</v>
      </c>
      <c r="V32" s="66"/>
      <c r="W32" s="65">
        <f>+SUM(W21:W28)</f>
        <v>4890.0174816739973</v>
      </c>
      <c r="X32" s="66">
        <f t="shared" ref="X32:Z32" si="30">+SUM(X21:X28)</f>
        <v>11.004652802641717</v>
      </c>
      <c r="Y32" s="66">
        <f t="shared" si="30"/>
        <v>11.54626985313271</v>
      </c>
      <c r="Z32" s="66">
        <f t="shared" si="30"/>
        <v>11.348338691520278</v>
      </c>
    </row>
    <row r="33" spans="1:26" ht="17.25" customHeight="1" thickBot="1" x14ac:dyDescent="0.4">
      <c r="A33" s="57" t="s">
        <v>438</v>
      </c>
      <c r="B33" s="57"/>
      <c r="C33" s="67">
        <f>+SUM(C6:C28)-C20</f>
        <v>84512.652130038114</v>
      </c>
      <c r="D33" s="68">
        <f>+SUM(D6:D28)-D20</f>
        <v>100</v>
      </c>
      <c r="E33" s="68">
        <f>+SUM(E6:E28)-E20</f>
        <v>100.00000000000003</v>
      </c>
      <c r="F33" s="68">
        <f>+SUM(F6:F28)-F20</f>
        <v>99.999999999999972</v>
      </c>
      <c r="G33" s="68"/>
      <c r="H33" s="67">
        <f>+SUM(H6:H28)-H20</f>
        <v>13950.361108831119</v>
      </c>
      <c r="I33" s="68">
        <f>+SUM(I6:I28)-I20</f>
        <v>100.00000000000001</v>
      </c>
      <c r="J33" s="68">
        <f>+SUM(J6:J28)-J20</f>
        <v>100</v>
      </c>
      <c r="K33" s="68">
        <f>+SUM(K6:K28)-K20</f>
        <v>100</v>
      </c>
      <c r="L33" s="68"/>
      <c r="M33" s="67">
        <f>+SUM(M6:M28)-M20</f>
        <v>16342.526166592326</v>
      </c>
      <c r="N33" s="68">
        <f>+SUM(N6:N28)-N20</f>
        <v>100</v>
      </c>
      <c r="O33" s="68">
        <f>+SUM(O6:O28)-O20</f>
        <v>100.00000000000003</v>
      </c>
      <c r="P33" s="68">
        <f>+SUM(P6:P28)-P20</f>
        <v>100</v>
      </c>
      <c r="Q33" s="68"/>
      <c r="R33" s="67">
        <f>+SUM(R6:R28)-R20</f>
        <v>9783.8560679228376</v>
      </c>
      <c r="S33" s="68">
        <f>+SUM(S6:S28)-S20</f>
        <v>99.999999999999986</v>
      </c>
      <c r="T33" s="68">
        <f>+SUM(T6:T28)-T20</f>
        <v>99.999999999999986</v>
      </c>
      <c r="U33" s="68">
        <f>+SUM(U6:U28)-U20</f>
        <v>99.999999999999986</v>
      </c>
      <c r="V33" s="68"/>
      <c r="W33" s="67">
        <f>+SUM(W6:W28)-W20</f>
        <v>44435.908786691813</v>
      </c>
      <c r="X33" s="68">
        <f>+SUM(X6:X28)-X20</f>
        <v>100.00000000000001</v>
      </c>
      <c r="Y33" s="68">
        <f>+SUM(Y6:Y28)-Y20</f>
        <v>100.00000000000003</v>
      </c>
      <c r="Z33" s="68">
        <f>+SUM(Z6:Z28)-Z20</f>
        <v>100.00000000000001</v>
      </c>
    </row>
    <row r="34" spans="1:26" ht="12" customHeight="1" x14ac:dyDescent="0.35">
      <c r="A34" s="54" t="s">
        <v>583</v>
      </c>
      <c r="B34" s="54"/>
      <c r="C34" s="54"/>
      <c r="D34" s="58"/>
      <c r="E34" s="58"/>
      <c r="F34" s="58"/>
      <c r="G34" s="59"/>
      <c r="H34" s="54"/>
      <c r="I34" s="58"/>
      <c r="J34" s="58"/>
      <c r="K34" s="58"/>
      <c r="L34" s="59"/>
      <c r="M34" s="59"/>
      <c r="N34" s="60"/>
      <c r="O34" s="60"/>
      <c r="P34" s="60"/>
      <c r="Q34" s="59"/>
      <c r="R34" s="59"/>
      <c r="S34" s="60"/>
      <c r="T34" s="60"/>
      <c r="U34" s="60"/>
      <c r="V34" s="59"/>
      <c r="W34" s="59"/>
      <c r="X34" s="60"/>
      <c r="Y34" s="60"/>
      <c r="Z34" s="60"/>
    </row>
    <row r="35" spans="1:26" ht="12" customHeight="1" x14ac:dyDescent="0.35">
      <c r="A35" s="59" t="s">
        <v>389</v>
      </c>
      <c r="C35" s="61"/>
      <c r="D35" s="61"/>
      <c r="E35" s="61"/>
      <c r="F35" s="61"/>
    </row>
    <row r="36" spans="1:26" ht="12" customHeight="1" x14ac:dyDescent="0.35">
      <c r="A36" s="48" t="s">
        <v>580</v>
      </c>
      <c r="C36" s="61"/>
      <c r="D36" s="61"/>
      <c r="E36" s="61"/>
      <c r="F36" s="61"/>
    </row>
    <row r="37" spans="1:26" ht="12" customHeight="1" x14ac:dyDescent="0.35">
      <c r="A37" s="48" t="s">
        <v>578</v>
      </c>
      <c r="C37" s="61"/>
      <c r="D37" s="61"/>
      <c r="E37" s="61"/>
      <c r="F37" s="61"/>
    </row>
    <row r="38" spans="1:26" ht="12" customHeight="1" x14ac:dyDescent="0.35">
      <c r="A38" s="48" t="s">
        <v>579</v>
      </c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2" customHeight="1" x14ac:dyDescent="0.35">
      <c r="A39" s="48" t="s">
        <v>581</v>
      </c>
      <c r="C39" s="61"/>
      <c r="D39" s="61"/>
      <c r="E39" s="61"/>
      <c r="F39" s="61"/>
    </row>
    <row r="40" spans="1:26" x14ac:dyDescent="0.35">
      <c r="A40" s="59" t="s">
        <v>582</v>
      </c>
      <c r="B40" s="59"/>
    </row>
    <row r="41" spans="1:26" x14ac:dyDescent="0.35">
      <c r="A41" s="59"/>
      <c r="B41" s="59" t="s">
        <v>450</v>
      </c>
    </row>
    <row r="42" spans="1:26" x14ac:dyDescent="0.35">
      <c r="A42" s="59"/>
      <c r="B42" s="59" t="s">
        <v>451</v>
      </c>
    </row>
    <row r="43" spans="1:26" x14ac:dyDescent="0.35">
      <c r="A43" s="59"/>
      <c r="B43" s="59" t="s">
        <v>452</v>
      </c>
    </row>
    <row r="44" spans="1:26" x14ac:dyDescent="0.35">
      <c r="A44" s="59"/>
      <c r="B44" s="59" t="s">
        <v>453</v>
      </c>
    </row>
    <row r="45" spans="1:26" x14ac:dyDescent="0.35">
      <c r="B45" s="48" t="s">
        <v>251</v>
      </c>
    </row>
    <row r="46" spans="1:26" ht="12" customHeight="1" x14ac:dyDescent="0.35">
      <c r="A46" s="59" t="s">
        <v>584</v>
      </c>
    </row>
  </sheetData>
  <mergeCells count="6">
    <mergeCell ref="A3:B3"/>
    <mergeCell ref="W2:Z2"/>
    <mergeCell ref="C2:F2"/>
    <mergeCell ref="H2:K2"/>
    <mergeCell ref="M2:P2"/>
    <mergeCell ref="R2:U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443DB-C117-475A-94AD-4B86C69121B2}">
  <dimension ref="A1:Z46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9.1796875" defaultRowHeight="10" x14ac:dyDescent="0.35"/>
  <cols>
    <col min="1" max="1" width="2.81640625" style="48" customWidth="1"/>
    <col min="2" max="2" width="17.1796875" style="48" customWidth="1"/>
    <col min="3" max="6" width="9.453125" style="48" customWidth="1"/>
    <col min="7" max="7" width="3" style="48" customWidth="1"/>
    <col min="8" max="11" width="9.453125" style="48" customWidth="1"/>
    <col min="12" max="12" width="3" style="48" customWidth="1"/>
    <col min="13" max="16" width="9.453125" style="48" customWidth="1"/>
    <col min="17" max="17" width="3" style="48" customWidth="1"/>
    <col min="18" max="21" width="9.453125" style="48" customWidth="1"/>
    <col min="22" max="22" width="3" style="48" customWidth="1"/>
    <col min="23" max="26" width="9.453125" style="48" customWidth="1"/>
    <col min="27" max="16384" width="9.1796875" style="48"/>
  </cols>
  <sheetData>
    <row r="1" spans="1:26" ht="15.75" customHeight="1" thickBot="1" x14ac:dyDescent="0.4">
      <c r="A1" s="47" t="s">
        <v>623</v>
      </c>
    </row>
    <row r="2" spans="1:26" ht="18" customHeight="1" x14ac:dyDescent="0.35">
      <c r="A2" s="49"/>
      <c r="B2" s="49"/>
      <c r="C2" s="120" t="s">
        <v>437</v>
      </c>
      <c r="D2" s="121"/>
      <c r="E2" s="121"/>
      <c r="F2" s="121"/>
      <c r="G2" s="115"/>
      <c r="H2" s="120" t="s">
        <v>313</v>
      </c>
      <c r="I2" s="121"/>
      <c r="J2" s="121"/>
      <c r="K2" s="121"/>
      <c r="L2" s="115"/>
      <c r="M2" s="120" t="s">
        <v>316</v>
      </c>
      <c r="N2" s="121"/>
      <c r="O2" s="121"/>
      <c r="P2" s="121"/>
      <c r="Q2" s="115"/>
      <c r="R2" s="120" t="s">
        <v>320</v>
      </c>
      <c r="S2" s="121"/>
      <c r="T2" s="121"/>
      <c r="U2" s="121"/>
      <c r="V2" s="115"/>
      <c r="W2" s="120" t="s">
        <v>321</v>
      </c>
      <c r="X2" s="121"/>
      <c r="Y2" s="121"/>
      <c r="Z2" s="121"/>
    </row>
    <row r="3" spans="1:26" ht="48" customHeight="1" x14ac:dyDescent="0.35">
      <c r="A3" s="118" t="s">
        <v>385</v>
      </c>
      <c r="B3" s="118"/>
      <c r="C3" s="114" t="s">
        <v>573</v>
      </c>
      <c r="D3" s="114" t="s">
        <v>574</v>
      </c>
      <c r="E3" s="114" t="s">
        <v>575</v>
      </c>
      <c r="F3" s="114" t="s">
        <v>576</v>
      </c>
      <c r="G3" s="114"/>
      <c r="H3" s="114" t="s">
        <v>573</v>
      </c>
      <c r="I3" s="114" t="s">
        <v>574</v>
      </c>
      <c r="J3" s="114" t="s">
        <v>575</v>
      </c>
      <c r="K3" s="114" t="s">
        <v>576</v>
      </c>
      <c r="L3" s="114"/>
      <c r="M3" s="114" t="s">
        <v>573</v>
      </c>
      <c r="N3" s="114" t="s">
        <v>574</v>
      </c>
      <c r="O3" s="114" t="s">
        <v>575</v>
      </c>
      <c r="P3" s="114" t="s">
        <v>576</v>
      </c>
      <c r="Q3" s="114"/>
      <c r="R3" s="114" t="s">
        <v>573</v>
      </c>
      <c r="S3" s="114" t="s">
        <v>574</v>
      </c>
      <c r="T3" s="114" t="s">
        <v>575</v>
      </c>
      <c r="U3" s="114" t="s">
        <v>576</v>
      </c>
      <c r="V3" s="114"/>
      <c r="W3" s="114" t="s">
        <v>573</v>
      </c>
      <c r="X3" s="114" t="s">
        <v>574</v>
      </c>
      <c r="Y3" s="114" t="s">
        <v>575</v>
      </c>
      <c r="Z3" s="114" t="s">
        <v>576</v>
      </c>
    </row>
    <row r="4" spans="1:26" ht="11.25" customHeight="1" x14ac:dyDescent="0.35">
      <c r="A4" s="52"/>
      <c r="B4" s="52"/>
      <c r="C4" s="52" t="s">
        <v>570</v>
      </c>
      <c r="D4" s="53" t="s">
        <v>391</v>
      </c>
      <c r="E4" s="53" t="s">
        <v>391</v>
      </c>
      <c r="F4" s="53" t="s">
        <v>391</v>
      </c>
      <c r="G4" s="52"/>
      <c r="H4" s="52" t="s">
        <v>570</v>
      </c>
      <c r="I4" s="53" t="s">
        <v>391</v>
      </c>
      <c r="J4" s="53" t="s">
        <v>391</v>
      </c>
      <c r="K4" s="53" t="s">
        <v>391</v>
      </c>
      <c r="L4" s="52"/>
      <c r="M4" s="52" t="s">
        <v>570</v>
      </c>
      <c r="N4" s="53" t="s">
        <v>391</v>
      </c>
      <c r="O4" s="53" t="s">
        <v>391</v>
      </c>
      <c r="P4" s="53" t="s">
        <v>391</v>
      </c>
      <c r="Q4" s="52"/>
      <c r="R4" s="52" t="s">
        <v>570</v>
      </c>
      <c r="S4" s="53" t="s">
        <v>391</v>
      </c>
      <c r="T4" s="53" t="s">
        <v>391</v>
      </c>
      <c r="U4" s="53" t="s">
        <v>391</v>
      </c>
      <c r="V4" s="52"/>
      <c r="W4" s="52" t="s">
        <v>570</v>
      </c>
      <c r="X4" s="53" t="s">
        <v>391</v>
      </c>
      <c r="Y4" s="53" t="s">
        <v>391</v>
      </c>
      <c r="Z4" s="53" t="s">
        <v>391</v>
      </c>
    </row>
    <row r="5" spans="1:26" ht="11.25" customHeight="1" x14ac:dyDescent="0.35">
      <c r="A5" s="48" t="s">
        <v>386</v>
      </c>
      <c r="C5" s="54"/>
      <c r="D5" s="55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ht="11.25" customHeight="1" x14ac:dyDescent="0.35">
      <c r="A6" s="56"/>
      <c r="B6" s="56" t="s">
        <v>365</v>
      </c>
      <c r="C6" s="63">
        <f>+'Summary-total'!$M$7</f>
        <v>8155.7305635114171</v>
      </c>
      <c r="D6" s="64">
        <f t="shared" ref="D6:D11" si="0">+C6/C$33*100</f>
        <v>5.8365845402095466</v>
      </c>
      <c r="E6" s="64">
        <f>+'Summary-hc1.9'!$M$7/'Summary-hc1.9'!$AW$7*100</f>
        <v>7.3511408570214227</v>
      </c>
      <c r="F6" s="64">
        <f>+'Summary-gap1.9'!$M$7/'Summary-gap1.9'!$AW$7*100</f>
        <v>9.4242335750998674</v>
      </c>
      <c r="G6" s="64"/>
      <c r="H6" s="63">
        <f>+'Summary-total'!$M$3</f>
        <v>1151.3254888475926</v>
      </c>
      <c r="I6" s="64">
        <f t="shared" ref="I6:I11" si="1">+H6/H$33*100</f>
        <v>4.9964380004624322</v>
      </c>
      <c r="J6" s="64">
        <f>+'Summary-hc1.9'!$M$3/'Summary-hc1.9'!$AW$3*100</f>
        <v>5.6361035477165125</v>
      </c>
      <c r="K6" s="64">
        <f>+'Summary-gap1.9'!$M$3/'Summary-gap1.9'!$AW$3*100</f>
        <v>5.5404956207717477</v>
      </c>
      <c r="L6" s="64"/>
      <c r="M6" s="63">
        <f>+'Summary-total'!$M$4</f>
        <v>247.09430014666231</v>
      </c>
      <c r="N6" s="64">
        <f t="shared" ref="N6:N11" si="2">+M6/M$33*100</f>
        <v>0.90207597557826846</v>
      </c>
      <c r="O6" s="64">
        <f>+'Summary-hc1.9'!$M$4/'Summary-hc1.9'!$AW$4*100</f>
        <v>1.0205306189144696</v>
      </c>
      <c r="P6" s="64">
        <f>+'Summary-gap1.9'!$M$4/'Summary-gap1.9'!$AW$4*100</f>
        <v>1.5460858236651847</v>
      </c>
      <c r="Q6" s="64"/>
      <c r="R6" s="63">
        <f>+'Summary-total'!$M$5</f>
        <v>2314.0492043412623</v>
      </c>
      <c r="S6" s="64">
        <f t="shared" ref="S6:S11" si="3">+R6/R$33*100</f>
        <v>14.238416204224139</v>
      </c>
      <c r="T6" s="64">
        <f>+'Summary-hc1.9'!$M$5/'Summary-hc1.9'!$AW$5*100</f>
        <v>23.229691378001117</v>
      </c>
      <c r="U6" s="64">
        <f>+'Summary-gap1.9'!$M$5/'Summary-gap1.9'!$AW$5*100</f>
        <v>30.080130105666601</v>
      </c>
      <c r="V6" s="64"/>
      <c r="W6" s="63">
        <f>+'Summary-total'!$M$6</f>
        <v>4443.2615701758996</v>
      </c>
      <c r="X6" s="64">
        <f t="shared" ref="X6:X11" si="4">+W6/W$33*100</f>
        <v>6.0826747144757052</v>
      </c>
      <c r="Y6" s="64">
        <f>+'Summary-hc1.9'!$M$6/'Summary-hc1.9'!$AW$6*100</f>
        <v>5.9409538405514715</v>
      </c>
      <c r="Z6" s="64">
        <f>+'Summary-gap1.9'!$M$6/'Summary-gap1.9'!$AW$6*100</f>
        <v>5.4297678361074722</v>
      </c>
    </row>
    <row r="7" spans="1:26" ht="11.25" customHeight="1" x14ac:dyDescent="0.35">
      <c r="A7" s="56"/>
      <c r="B7" s="56" t="s">
        <v>361</v>
      </c>
      <c r="C7" s="65">
        <f>+'Summary-total'!$E$7</f>
        <v>15664.556685175683</v>
      </c>
      <c r="D7" s="64">
        <f t="shared" si="0"/>
        <v>11.210216996007375</v>
      </c>
      <c r="E7" s="66">
        <f>+'Summary-hc1.9'!$E$7/'Summary-hc1.9'!$AW$7*100</f>
        <v>8.9858944378044558</v>
      </c>
      <c r="F7" s="66">
        <f>+'Summary-gap1.9'!$E$7/'Summary-gap1.9'!$AW$7*100</f>
        <v>8.2764778787668849</v>
      </c>
      <c r="G7" s="66"/>
      <c r="H7" s="65">
        <f>+'Summary-total'!$E$3</f>
        <v>2372.8515682277221</v>
      </c>
      <c r="I7" s="64">
        <f t="shared" si="1"/>
        <v>10.297527380217051</v>
      </c>
      <c r="J7" s="66">
        <f>+'Summary-hc1.9'!$E$3/'Summary-hc1.9'!$AW$3*100</f>
        <v>9.8973333622405377</v>
      </c>
      <c r="K7" s="66">
        <f>+'Summary-gap1.9'!$E$3/'Summary-gap1.9'!$AW$3*100</f>
        <v>8.7894956633917598</v>
      </c>
      <c r="L7" s="66"/>
      <c r="M7" s="65">
        <f>+'Summary-total'!$E$4</f>
        <v>2825.1508827452772</v>
      </c>
      <c r="N7" s="64">
        <f t="shared" si="2"/>
        <v>10.313879102818621</v>
      </c>
      <c r="O7" s="66">
        <f>+'Summary-hc1.9'!$E$4/'Summary-hc1.9'!$AW$4*100</f>
        <v>6.8588880681936466</v>
      </c>
      <c r="P7" s="66">
        <f>+'Summary-gap1.9'!$E$4/'Summary-gap1.9'!$AW$4*100</f>
        <v>4.896603468126969</v>
      </c>
      <c r="Q7" s="66"/>
      <c r="R7" s="65">
        <f>+'Summary-total'!$E$5</f>
        <v>6547.1280662741028</v>
      </c>
      <c r="S7" s="64">
        <f t="shared" si="3"/>
        <v>40.284681144671197</v>
      </c>
      <c r="T7" s="66">
        <f>+'Summary-hc1.9'!$E$5/'Summary-hc1.9'!$AW$5*100</f>
        <v>26.805778328999523</v>
      </c>
      <c r="U7" s="66">
        <f>+'Summary-gap1.9'!$E$5/'Summary-gap1.9'!$AW$5*100</f>
        <v>19.099840845319381</v>
      </c>
      <c r="V7" s="66"/>
      <c r="W7" s="65">
        <f>+'Summary-total'!$E$6</f>
        <v>3919.4261679285805</v>
      </c>
      <c r="X7" s="64">
        <f t="shared" si="4"/>
        <v>5.3655617771721209</v>
      </c>
      <c r="Y7" s="66">
        <f>+'Summary-hc1.9'!$E$6/'Summary-hc1.9'!$AW$6*100</f>
        <v>5.1461759177487849</v>
      </c>
      <c r="Z7" s="66">
        <f>+'Summary-gap1.9'!$E$6/'Summary-gap1.9'!$AW$6*100</f>
        <v>4.9521984085116229</v>
      </c>
    </row>
    <row r="8" spans="1:26" ht="11.25" customHeight="1" x14ac:dyDescent="0.35">
      <c r="A8" s="56"/>
      <c r="B8" s="56" t="s">
        <v>359</v>
      </c>
      <c r="C8" s="65">
        <f>+'Summary-total'!$C$7</f>
        <v>2869.9734893379309</v>
      </c>
      <c r="D8" s="64">
        <f t="shared" si="0"/>
        <v>2.053873993045328</v>
      </c>
      <c r="E8" s="66">
        <f>+'Summary-hc1.9'!$C$7/'Summary-hc1.9'!$AW$7*100</f>
        <v>1.2519118295180414</v>
      </c>
      <c r="F8" s="66">
        <f>+'Summary-gap1.9'!$C$7/'Summary-gap1.9'!$AW$7*100</f>
        <v>0.58745910617621588</v>
      </c>
      <c r="G8" s="66"/>
      <c r="H8" s="65">
        <f>+'Summary-total'!$C$3</f>
        <v>42.85405766656347</v>
      </c>
      <c r="I8" s="64">
        <f t="shared" si="1"/>
        <v>0.185974899603365</v>
      </c>
      <c r="J8" s="66">
        <f>+'Summary-hc1.9'!$C$3/'Summary-hc1.9'!$AW$3*100</f>
        <v>0.19409554942498114</v>
      </c>
      <c r="K8" s="66">
        <f>+'Summary-gap1.9'!$C$3/'Summary-gap1.9'!$AW$3*100</f>
        <v>0.14481298135487838</v>
      </c>
      <c r="L8" s="66"/>
      <c r="M8" s="65">
        <f>+'Summary-total'!$C$4</f>
        <v>1930.240480932744</v>
      </c>
      <c r="N8" s="64">
        <f t="shared" si="2"/>
        <v>7.0467977768186945</v>
      </c>
      <c r="O8" s="66">
        <f>+'Summary-hc1.9'!$C$4/'Summary-hc1.9'!$AW$4*100</f>
        <v>6.2080832305582989</v>
      </c>
      <c r="P8" s="66">
        <f>+'Summary-gap1.9'!$C$4/'Summary-gap1.9'!$AW$4*100</f>
        <v>3.6584669428719025</v>
      </c>
      <c r="Q8" s="66"/>
      <c r="R8" s="65">
        <f>+'Summary-total'!$C$5</f>
        <v>846.88702134864241</v>
      </c>
      <c r="S8" s="64">
        <f t="shared" si="3"/>
        <v>5.2109219913282931</v>
      </c>
      <c r="T8" s="66">
        <f>+'Summary-hc1.9'!$C$5/'Summary-hc1.9'!$AW$5*100</f>
        <v>2.2213329893979479</v>
      </c>
      <c r="U8" s="66">
        <f>+'Summary-gap1.9'!$C$5/'Summary-gap1.9'!$AW$5*100</f>
        <v>0.74096658486438927</v>
      </c>
      <c r="V8" s="66"/>
      <c r="W8" s="65">
        <f>+'Summary-total'!$C$6</f>
        <v>49.991929389981316</v>
      </c>
      <c r="X8" s="64">
        <f t="shared" si="4"/>
        <v>6.8437259437835921E-2</v>
      </c>
      <c r="Y8" s="66">
        <f>+'Summary-hc1.9'!$C$6/'Summary-hc1.9'!$AW$6*100</f>
        <v>7.8551659285629849E-2</v>
      </c>
      <c r="Z8" s="66">
        <f>+'Summary-gap1.9'!$C$6/'Summary-gap1.9'!$AW$6*100</f>
        <v>8.4460144548264421E-2</v>
      </c>
    </row>
    <row r="9" spans="1:26" ht="11.25" customHeight="1" x14ac:dyDescent="0.35">
      <c r="A9" s="56"/>
      <c r="B9" s="56" t="s">
        <v>362</v>
      </c>
      <c r="C9" s="65">
        <f>+'Summary-total'!$G$7</f>
        <v>9165.9797484109713</v>
      </c>
      <c r="D9" s="64">
        <f t="shared" si="0"/>
        <v>6.559561437058548</v>
      </c>
      <c r="E9" s="66">
        <f>+'Summary-hc1.9'!$G$7/'Summary-hc1.9'!$AW$7*100</f>
        <v>5.8876585388163143</v>
      </c>
      <c r="F9" s="66">
        <f>+'Summary-gap1.9'!$G$7/'Summary-gap1.9'!$AW$7*100</f>
        <v>4.6828091505360332</v>
      </c>
      <c r="G9" s="66"/>
      <c r="H9" s="65">
        <f>+'Summary-total'!$G$3</f>
        <v>1044.7787102529771</v>
      </c>
      <c r="I9" s="64">
        <f t="shared" si="1"/>
        <v>4.5340540972537502</v>
      </c>
      <c r="J9" s="66">
        <f>+'Summary-hc1.9'!$G$3/'Summary-hc1.9'!$AW$3*100</f>
        <v>3.6593231536742641</v>
      </c>
      <c r="K9" s="66">
        <f>+'Summary-gap1.9'!$G$3/'Summary-gap1.9'!$AW$3*100</f>
        <v>2.1764370748213446</v>
      </c>
      <c r="L9" s="66"/>
      <c r="M9" s="65">
        <f>+'Summary-total'!$G$4</f>
        <v>3068.8205898933784</v>
      </c>
      <c r="N9" s="64">
        <f t="shared" si="2"/>
        <v>11.203452794579327</v>
      </c>
      <c r="O9" s="66">
        <f>+'Summary-hc1.9'!$G$4/'Summary-hc1.9'!$AW$4*100</f>
        <v>8.3645702616453139</v>
      </c>
      <c r="P9" s="66">
        <f>+'Summary-gap1.9'!$G$4/'Summary-gap1.9'!$AW$4*100</f>
        <v>5.134136552606936</v>
      </c>
      <c r="Q9" s="66"/>
      <c r="R9" s="65">
        <f>+'Summary-total'!$G$5</f>
        <v>244.01078658161572</v>
      </c>
      <c r="S9" s="64">
        <f t="shared" si="3"/>
        <v>1.5014059040538803</v>
      </c>
      <c r="T9" s="66">
        <f>+'Summary-hc1.9'!$G$5/'Summary-hc1.9'!$AW$5*100</f>
        <v>1.2732864231830276</v>
      </c>
      <c r="U9" s="66">
        <f>+'Summary-gap1.9'!$G$5/'Summary-gap1.9'!$AW$5*100</f>
        <v>1.0646308778024622</v>
      </c>
      <c r="V9" s="66"/>
      <c r="W9" s="65">
        <f>+'Summary-total'!$G$6</f>
        <v>4808.3696616830002</v>
      </c>
      <c r="X9" s="64">
        <f t="shared" si="4"/>
        <v>6.5824953352483879</v>
      </c>
      <c r="Y9" s="66">
        <f>+'Summary-hc1.9'!$G$6/'Summary-hc1.9'!$AW$6*100</f>
        <v>7.0407511403473579</v>
      </c>
      <c r="Z9" s="66">
        <f>+'Summary-gap1.9'!$G$6/'Summary-gap1.9'!$AW$6*100</f>
        <v>6.9208802435320402</v>
      </c>
    </row>
    <row r="10" spans="1:26" ht="11.25" customHeight="1" x14ac:dyDescent="0.35">
      <c r="A10" s="56"/>
      <c r="B10" s="56" t="s">
        <v>363</v>
      </c>
      <c r="C10" s="65">
        <f>+'Summary-total'!$I$7</f>
        <v>7539.9770390804779</v>
      </c>
      <c r="D10" s="64">
        <f t="shared" si="0"/>
        <v>5.3959253652544312</v>
      </c>
      <c r="E10" s="66">
        <f>+'Summary-hc1.9'!$I$7/'Summary-hc1.9'!$AW$7*100</f>
        <v>5.4954070398533963</v>
      </c>
      <c r="F10" s="66">
        <f>+'Summary-gap1.9'!$I$7/'Summary-gap1.9'!$AW$7*100</f>
        <v>4.5214930361239718</v>
      </c>
      <c r="G10" s="66"/>
      <c r="H10" s="65">
        <f>+'Summary-total'!$I$3</f>
        <v>573.07654636201153</v>
      </c>
      <c r="I10" s="64">
        <f t="shared" si="1"/>
        <v>2.4869956073698649</v>
      </c>
      <c r="J10" s="66">
        <f>+'Summary-hc1.9'!$I$3/'Summary-hc1.9'!$AW$3*100</f>
        <v>2.1453620984003252</v>
      </c>
      <c r="K10" s="66">
        <f>+'Summary-gap1.9'!$I$3/'Summary-gap1.9'!$AW$3*100</f>
        <v>1.5058414531409581</v>
      </c>
      <c r="L10" s="66"/>
      <c r="M10" s="65">
        <f>+'Summary-total'!$I$4</f>
        <v>1004.2597414169032</v>
      </c>
      <c r="N10" s="64">
        <f t="shared" si="2"/>
        <v>3.6662868606638295</v>
      </c>
      <c r="O10" s="66">
        <f>+'Summary-hc1.9'!$I$4/'Summary-hc1.9'!$AW$4*100</f>
        <v>3.0655356982751507</v>
      </c>
      <c r="P10" s="66">
        <f>+'Summary-gap1.9'!$I$4/'Summary-gap1.9'!$AW$4*100</f>
        <v>1.8101467259158528</v>
      </c>
      <c r="Q10" s="66"/>
      <c r="R10" s="65">
        <f>+'Summary-total'!$I$5</f>
        <v>132.3900449188387</v>
      </c>
      <c r="S10" s="64">
        <f t="shared" si="3"/>
        <v>0.81460003413668225</v>
      </c>
      <c r="T10" s="66">
        <f>+'Summary-hc1.9'!$I$5/'Summary-hc1.9'!$AW$5*100</f>
        <v>0.57962363360387947</v>
      </c>
      <c r="U10" s="66">
        <f>+'Summary-gap1.9'!$I$5/'Summary-gap1.9'!$AW$5*100</f>
        <v>0.37774681487001105</v>
      </c>
      <c r="V10" s="66"/>
      <c r="W10" s="65">
        <f>+'Summary-total'!$I$6</f>
        <v>5830.2507063827243</v>
      </c>
      <c r="X10" s="64">
        <f t="shared" si="4"/>
        <v>7.9814159015095729</v>
      </c>
      <c r="Y10" s="66">
        <f>+'Summary-hc1.9'!$I$6/'Summary-hc1.9'!$AW$6*100</f>
        <v>8.3834926079057777</v>
      </c>
      <c r="Z10" s="66">
        <f>+'Summary-gap1.9'!$I$6/'Summary-gap1.9'!$AW$6*100</f>
        <v>7.8145323038085763</v>
      </c>
    </row>
    <row r="11" spans="1:26" ht="11.25" customHeight="1" x14ac:dyDescent="0.35">
      <c r="A11" s="56"/>
      <c r="B11" s="56" t="s">
        <v>364</v>
      </c>
      <c r="C11" s="65">
        <f>+'Summary-total'!$K$7</f>
        <v>460.23884010868454</v>
      </c>
      <c r="D11" s="64">
        <f t="shared" si="0"/>
        <v>0.32936631219776091</v>
      </c>
      <c r="E11" s="66">
        <f>+'Summary-hc1.9'!$K$7/'Summary-hc1.9'!$AW$7*100</f>
        <v>0.22630475820882051</v>
      </c>
      <c r="F11" s="66">
        <f>+'Summary-gap1.9'!$K$7/'Summary-gap1.9'!$AW$7*100</f>
        <v>9.429574449186745E-2</v>
      </c>
      <c r="G11" s="66"/>
      <c r="H11" s="65">
        <f>+'Summary-total'!$K$3</f>
        <v>0.98694754128704776</v>
      </c>
      <c r="I11" s="64">
        <f t="shared" si="1"/>
        <v>4.2830826273857854E-3</v>
      </c>
      <c r="J11" s="66">
        <f>+'Summary-hc1.9'!$K$3/'Summary-hc1.9'!$AW$3*100</f>
        <v>4.7169153209779321E-3</v>
      </c>
      <c r="K11" s="66">
        <f>+'Summary-gap1.9'!$K$3/'Summary-gap1.9'!$AW$3*100</f>
        <v>3.9416623660028941E-3</v>
      </c>
      <c r="L11" s="66"/>
      <c r="M11" s="65">
        <f>+'Summary-total'!$K$4</f>
        <v>406.2406499204198</v>
      </c>
      <c r="N11" s="64">
        <f t="shared" si="2"/>
        <v>1.4830772315630145</v>
      </c>
      <c r="O11" s="66">
        <f>+'Summary-hc1.9'!$K$4/'Summary-hc1.9'!$AW$4*100</f>
        <v>1.4579203844885607</v>
      </c>
      <c r="P11" s="66">
        <f>+'Summary-gap1.9'!$K$4/'Summary-gap1.9'!$AW$4*100</f>
        <v>0.85277607212915407</v>
      </c>
      <c r="Q11" s="66"/>
      <c r="R11" s="65">
        <f>+'Summary-total'!$K$5</f>
        <v>52.824697694596551</v>
      </c>
      <c r="S11" s="64">
        <f t="shared" si="3"/>
        <v>0.32503199596055948</v>
      </c>
      <c r="T11" s="66">
        <f>+'Summary-hc1.9'!$K$5/'Summary-hc1.9'!$AW$5*100</f>
        <v>0.12297786066426822</v>
      </c>
      <c r="U11" s="66">
        <f>+'Summary-gap1.9'!$K$5/'Summary-gap1.9'!$AW$5*100</f>
        <v>2.4327648992392484E-2</v>
      </c>
      <c r="V11" s="66"/>
      <c r="W11" s="65">
        <f>+'Summary-total'!$K$6</f>
        <v>0.18654495238110208</v>
      </c>
      <c r="X11" s="64">
        <f t="shared" si="4"/>
        <v>2.5537372649359557E-4</v>
      </c>
      <c r="Y11" s="66">
        <f>+'Summary-hc1.9'!$K$6/'Summary-hc1.9'!$AW$6*100</f>
        <v>3.292061130322667E-5</v>
      </c>
      <c r="Z11" s="66">
        <f>+'Summary-gap1.9'!$K$6/'Summary-gap1.9'!$AW$6*100</f>
        <v>2.357684915130894E-6</v>
      </c>
    </row>
    <row r="12" spans="1:26" ht="11.25" customHeight="1" x14ac:dyDescent="0.35">
      <c r="A12" s="56" t="s">
        <v>448</v>
      </c>
      <c r="B12" s="56"/>
      <c r="C12" s="65"/>
      <c r="D12" s="64"/>
      <c r="E12" s="66"/>
      <c r="F12" s="66"/>
      <c r="G12" s="66"/>
      <c r="H12" s="65"/>
      <c r="I12" s="64"/>
      <c r="J12" s="66"/>
      <c r="K12" s="66"/>
      <c r="L12" s="66"/>
      <c r="M12" s="65"/>
      <c r="N12" s="64"/>
      <c r="O12" s="66"/>
      <c r="P12" s="66"/>
      <c r="Q12" s="66"/>
      <c r="R12" s="65"/>
      <c r="S12" s="64"/>
      <c r="T12" s="66"/>
      <c r="U12" s="66"/>
      <c r="V12" s="66"/>
      <c r="W12" s="65"/>
      <c r="X12" s="64"/>
      <c r="Y12" s="66"/>
      <c r="Z12" s="66"/>
    </row>
    <row r="13" spans="1:26" ht="11.25" customHeight="1" x14ac:dyDescent="0.35">
      <c r="A13" s="56"/>
      <c r="B13" s="56" t="s">
        <v>367</v>
      </c>
      <c r="C13" s="65">
        <f>+'Summary-total'!$U$7</f>
        <v>3585.3034090368974</v>
      </c>
      <c r="D13" s="64">
        <f t="shared" ref="D13:D18" si="5">+C13/C$33*100</f>
        <v>2.5657942334151569</v>
      </c>
      <c r="E13" s="66">
        <f>+'Summary-hc1.9'!$U$7/'Summary-hc1.9'!$AW$7*100</f>
        <v>2.1190083294104558</v>
      </c>
      <c r="F13" s="66">
        <f>+'Summary-gap1.9'!$U$7/'Summary-gap1.9'!$AW$7*100</f>
        <v>2.1780416609213242</v>
      </c>
      <c r="G13" s="66"/>
      <c r="H13" s="65">
        <f>+'Summary-total'!$U$3</f>
        <v>498.76525430978165</v>
      </c>
      <c r="I13" s="64">
        <f t="shared" ref="I13:I18" si="6">+H13/H$33*100</f>
        <v>2.1645049068079727</v>
      </c>
      <c r="J13" s="66">
        <f>+'Summary-hc1.9'!$U$3/'Summary-hc1.9'!$AW$3*100</f>
        <v>1.841814204816715</v>
      </c>
      <c r="K13" s="66">
        <f>+'Summary-gap1.9'!$U$3/'Summary-gap1.9'!$AW$3*100</f>
        <v>1.3420171981078974</v>
      </c>
      <c r="L13" s="66"/>
      <c r="M13" s="65">
        <f>+'Summary-total'!$U$4</f>
        <v>1454.8135594476455</v>
      </c>
      <c r="N13" s="64">
        <f t="shared" ref="N13:N18" si="7">+M13/M$33*100</f>
        <v>5.3111397557300357</v>
      </c>
      <c r="O13" s="66">
        <f>+'Summary-hc1.9'!$U$4/'Summary-hc1.9'!$AW$4*100</f>
        <v>4.6390813373897455</v>
      </c>
      <c r="P13" s="66">
        <f>+'Summary-gap1.9'!$U$4/'Summary-gap1.9'!$AW$4*100</f>
        <v>4.9965455030990764</v>
      </c>
      <c r="Q13" s="66"/>
      <c r="R13" s="65">
        <f>+'Summary-total'!$U$5</f>
        <v>1396.6120249010314</v>
      </c>
      <c r="S13" s="64">
        <f t="shared" ref="S13:S18" si="8">+R13/R$33*100</f>
        <v>8.593396911811098</v>
      </c>
      <c r="T13" s="66">
        <f>+'Summary-hc1.9'!$U$5/'Summary-hc1.9'!$AW$5*100</f>
        <v>7.275894713624047</v>
      </c>
      <c r="U13" s="66">
        <f>+'Summary-gap1.9'!$U$5/'Summary-gap1.9'!$AW$5*100</f>
        <v>6.6360570504344931</v>
      </c>
      <c r="V13" s="66"/>
      <c r="W13" s="65">
        <f>+'Summary-total'!$U$6</f>
        <v>235.11257037843853</v>
      </c>
      <c r="X13" s="64">
        <f t="shared" ref="X13:X18" si="9">+W13/W$33*100</f>
        <v>0.32186115183844616</v>
      </c>
      <c r="Y13" s="66">
        <f>+'Summary-hc1.9'!$U$6/'Summary-hc1.9'!$AW$6*100</f>
        <v>0.36356475430400093</v>
      </c>
      <c r="Z13" s="66">
        <f>+'Summary-gap1.9'!$U$6/'Summary-gap1.9'!$AW$6*100</f>
        <v>0.37923128805817957</v>
      </c>
    </row>
    <row r="14" spans="1:26" ht="11.25" customHeight="1" x14ac:dyDescent="0.35">
      <c r="A14" s="56"/>
      <c r="B14" s="56" t="s">
        <v>368</v>
      </c>
      <c r="C14" s="65">
        <f>+'Summary-total'!$Q$7</f>
        <v>22085.842161449691</v>
      </c>
      <c r="D14" s="64">
        <f t="shared" si="5"/>
        <v>15.805559528136934</v>
      </c>
      <c r="E14" s="66">
        <f>+'Summary-hc1.9'!$Q$7/'Summary-hc1.9'!$AW$7*100</f>
        <v>18.259138705619325</v>
      </c>
      <c r="F14" s="66">
        <f>+'Summary-gap1.9'!$Q$7/'Summary-gap1.9'!$AW$7*100</f>
        <v>21.807463066895604</v>
      </c>
      <c r="G14" s="66"/>
      <c r="H14" s="65">
        <f>+'Summary-total'!$Q$3</f>
        <v>7204.3412995511399</v>
      </c>
      <c r="I14" s="64">
        <f t="shared" si="6"/>
        <v>31.264872519593123</v>
      </c>
      <c r="J14" s="66">
        <f>+'Summary-hc1.9'!$Q$3/'Summary-hc1.9'!$AW$3*100</f>
        <v>35.807086042201469</v>
      </c>
      <c r="K14" s="66">
        <f>+'Summary-gap1.9'!$Q$3/'Summary-gap1.9'!$AW$3*100</f>
        <v>43.630245999763979</v>
      </c>
      <c r="L14" s="66"/>
      <c r="M14" s="65">
        <f>+'Summary-total'!$Q$4</f>
        <v>1526.6512224592677</v>
      </c>
      <c r="N14" s="64">
        <f t="shared" si="7"/>
        <v>5.5734000745880925</v>
      </c>
      <c r="O14" s="66">
        <f>+'Summary-hc1.9'!$Q$4/'Summary-hc1.9'!$AW$4*100</f>
        <v>6.4283903106326203</v>
      </c>
      <c r="P14" s="66">
        <f>+'Summary-gap1.9'!$Q$4/'Summary-gap1.9'!$AW$4*100</f>
        <v>6.6264443415347971</v>
      </c>
      <c r="Q14" s="66"/>
      <c r="R14" s="65">
        <f>+'Summary-total'!$Q$5</f>
        <v>2084.9950525459008</v>
      </c>
      <c r="S14" s="64">
        <f t="shared" si="8"/>
        <v>12.829038935819725</v>
      </c>
      <c r="T14" s="66">
        <f>+'Summary-hc1.9'!$Q$5/'Summary-hc1.9'!$AW$5*100</f>
        <v>18.836584790750432</v>
      </c>
      <c r="U14" s="66">
        <f>+'Summary-gap1.9'!$Q$5/'Summary-gap1.9'!$AW$5*100</f>
        <v>21.067912893522454</v>
      </c>
      <c r="V14" s="66"/>
      <c r="W14" s="65">
        <f>+'Summary-total'!$Q$6</f>
        <v>11269.854586893383</v>
      </c>
      <c r="X14" s="64">
        <f t="shared" si="9"/>
        <v>15.428049519218522</v>
      </c>
      <c r="Y14" s="66">
        <f>+'Summary-hc1.9'!$Q$6/'Summary-hc1.9'!$AW$6*100</f>
        <v>15.376794380747139</v>
      </c>
      <c r="Z14" s="66">
        <f>+'Summary-gap1.9'!$Q$6/'Summary-gap1.9'!$AW$6*100</f>
        <v>15.993357894009449</v>
      </c>
    </row>
    <row r="15" spans="1:26" ht="11.25" customHeight="1" x14ac:dyDescent="0.35">
      <c r="A15" s="56"/>
      <c r="B15" s="56" t="s">
        <v>366</v>
      </c>
      <c r="C15" s="65">
        <f>+'Summary-total'!$O$7</f>
        <v>29304.288601091248</v>
      </c>
      <c r="D15" s="64">
        <f t="shared" si="5"/>
        <v>20.971384044512714</v>
      </c>
      <c r="E15" s="66">
        <f>+'Summary-hc1.9'!$O$7/'Summary-hc1.9'!$AW$7*100</f>
        <v>22.275625459982873</v>
      </c>
      <c r="F15" s="66">
        <f>+'Summary-gap1.9'!$O$7/'Summary-gap1.9'!$AW$7*100</f>
        <v>21.657103189594444</v>
      </c>
      <c r="G15" s="66"/>
      <c r="H15" s="65">
        <f>+'Summary-total'!$O$3</f>
        <v>636.53809309899032</v>
      </c>
      <c r="I15" s="64">
        <f t="shared" si="6"/>
        <v>2.7624013781585783</v>
      </c>
      <c r="J15" s="66">
        <f>+'Summary-hc1.9'!$O$3/'Summary-hc1.9'!$AW$3*100</f>
        <v>2.3421276456143372</v>
      </c>
      <c r="K15" s="66">
        <f>+'Summary-gap1.9'!$O$3/'Summary-gap1.9'!$AW$3*100</f>
        <v>2.4455135910884316</v>
      </c>
      <c r="L15" s="66"/>
      <c r="M15" s="65">
        <f>+'Summary-total'!$O$4</f>
        <v>253.31131872492554</v>
      </c>
      <c r="N15" s="64">
        <f t="shared" si="7"/>
        <v>0.92477266706749461</v>
      </c>
      <c r="O15" s="66">
        <f>+'Summary-hc1.9'!$O$4/'Summary-hc1.9'!$AW$4*100</f>
        <v>0.76427744945607634</v>
      </c>
      <c r="P15" s="66">
        <f>+'Summary-gap1.9'!$O$4/'Summary-gap1.9'!$AW$4*100</f>
        <v>0.51855093528373486</v>
      </c>
      <c r="Q15" s="66"/>
      <c r="R15" s="65">
        <f>+'Summary-total'!$O$5</f>
        <v>0</v>
      </c>
      <c r="S15" s="64">
        <f t="shared" si="8"/>
        <v>0</v>
      </c>
      <c r="T15" s="66">
        <f>+'Summary-hc1.9'!$O$5/'Summary-hc1.9'!$AW$5*100</f>
        <v>0</v>
      </c>
      <c r="U15" s="66">
        <f>+'Summary-gap1.9'!$O$5/'Summary-gap1.9'!$AW$5*100</f>
        <v>0</v>
      </c>
      <c r="V15" s="66"/>
      <c r="W15" s="65">
        <f>+'Summary-total'!$O$6</f>
        <v>28414.439189267334</v>
      </c>
      <c r="X15" s="64">
        <f t="shared" si="9"/>
        <v>38.898405608770354</v>
      </c>
      <c r="Y15" s="66">
        <f>+'Summary-hc1.9'!$O$6/'Summary-hc1.9'!$AW$6*100</f>
        <v>39.713412630131181</v>
      </c>
      <c r="Z15" s="66">
        <f>+'Summary-gap1.9'!$O$6/'Summary-gap1.9'!$AW$6*100</f>
        <v>41.768472203991927</v>
      </c>
    </row>
    <row r="16" spans="1:26" ht="11.25" customHeight="1" x14ac:dyDescent="0.35">
      <c r="A16" s="56"/>
      <c r="B16" s="56" t="s">
        <v>387</v>
      </c>
      <c r="C16" s="65">
        <f>+'Summary-total'!$S$7</f>
        <v>2334.095059884361</v>
      </c>
      <c r="D16" s="64">
        <f t="shared" si="5"/>
        <v>1.6703768026435573</v>
      </c>
      <c r="E16" s="66">
        <f>+'Summary-hc1.9'!$S$7/'Summary-hc1.9'!$AW$7*100</f>
        <v>1.814896468870316</v>
      </c>
      <c r="F16" s="66">
        <f>+'Summary-gap1.9'!$S$7/'Summary-gap1.9'!$AW$7*100</f>
        <v>1.8137748085307177</v>
      </c>
      <c r="G16" s="66"/>
      <c r="H16" s="65">
        <f>+'Summary-total'!$S$3</f>
        <v>460.39689646959437</v>
      </c>
      <c r="I16" s="64">
        <f t="shared" si="6"/>
        <v>1.9979967186500456</v>
      </c>
      <c r="J16" s="66">
        <f>+'Summary-hc1.9'!$S$3/'Summary-hc1.9'!$AW$3*100</f>
        <v>1.8411709418334792</v>
      </c>
      <c r="K16" s="66">
        <f>+'Summary-gap1.9'!$S$3/'Summary-gap1.9'!$AW$3*100</f>
        <v>1.3393115701536999</v>
      </c>
      <c r="L16" s="66"/>
      <c r="M16" s="65">
        <f>+'Summary-total'!$S$4</f>
        <v>918.46361176684741</v>
      </c>
      <c r="N16" s="64">
        <f t="shared" si="7"/>
        <v>3.3530678697402179</v>
      </c>
      <c r="O16" s="66">
        <f>+'Summary-hc1.9'!$S$4/'Summary-hc1.9'!$AW$4*100</f>
        <v>4.3781772002589845</v>
      </c>
      <c r="P16" s="66">
        <f>+'Summary-gap1.9'!$S$4/'Summary-gap1.9'!$AW$4*100</f>
        <v>5.5361893934946558</v>
      </c>
      <c r="Q16" s="66"/>
      <c r="R16" s="65">
        <f>+'Summary-total'!$S$5</f>
        <v>167.20532889792466</v>
      </c>
      <c r="S16" s="64">
        <f t="shared" si="8"/>
        <v>1.0288195514367029</v>
      </c>
      <c r="T16" s="66">
        <f>+'Summary-hc1.9'!$S$5/'Summary-hc1.9'!$AW$5*100</f>
        <v>1.4810974673347772</v>
      </c>
      <c r="U16" s="66">
        <f>+'Summary-gap1.9'!$S$5/'Summary-gap1.9'!$AW$5*100</f>
        <v>1.679655400580526</v>
      </c>
      <c r="V16" s="66"/>
      <c r="W16" s="65">
        <f>+'Summary-total'!$S$6</f>
        <v>788.02922274999491</v>
      </c>
      <c r="X16" s="64">
        <f t="shared" si="9"/>
        <v>1.0787853363536235</v>
      </c>
      <c r="Y16" s="66">
        <f>+'Summary-hc1.9'!$S$6/'Summary-hc1.9'!$AW$6*100</f>
        <v>1.2084136496935336</v>
      </c>
      <c r="Z16" s="66">
        <f>+'Summary-gap1.9'!$S$6/'Summary-gap1.9'!$AW$6*100</f>
        <v>1.290499301735152</v>
      </c>
    </row>
    <row r="17" spans="1:26" ht="11.25" customHeight="1" x14ac:dyDescent="0.35">
      <c r="A17" s="56"/>
      <c r="B17" s="56" t="s">
        <v>455</v>
      </c>
      <c r="C17" s="65">
        <f>+'Summary-total'!$W$7</f>
        <v>7468.5417550519796</v>
      </c>
      <c r="D17" s="64">
        <f t="shared" si="5"/>
        <v>5.3448032651385224</v>
      </c>
      <c r="E17" s="66">
        <f>+'Summary-hc1.9'!$W$7/'Summary-hc1.9'!$AW$7*100</f>
        <v>5.5095156283959517</v>
      </c>
      <c r="F17" s="66">
        <f>+'Summary-gap1.9'!$W$7/'Summary-gap1.9'!$AW$7*100</f>
        <v>6.0744564395008886</v>
      </c>
      <c r="G17" s="66"/>
      <c r="H17" s="65">
        <f>+'Summary-total'!$W$3</f>
        <v>3181.6134935665477</v>
      </c>
      <c r="I17" s="64">
        <f t="shared" si="6"/>
        <v>13.807333126926261</v>
      </c>
      <c r="J17" s="66">
        <f>+'Summary-hc1.9'!$W$3/'Summary-hc1.9'!$AW$3*100</f>
        <v>12.665064679802757</v>
      </c>
      <c r="K17" s="66">
        <f>+'Summary-gap1.9'!$W$3/'Summary-gap1.9'!$AW$3*100</f>
        <v>9.4154726419693429</v>
      </c>
      <c r="L17" s="66"/>
      <c r="M17" s="65">
        <f>+'Summary-total'!$W$4</f>
        <v>2544.0085391205457</v>
      </c>
      <c r="N17" s="64">
        <f t="shared" si="7"/>
        <v>9.2875027203965654</v>
      </c>
      <c r="O17" s="66">
        <f>+'Summary-hc1.9'!$W$4/'Summary-hc1.9'!$AW$4*100</f>
        <v>13.435808279442204</v>
      </c>
      <c r="P17" s="66">
        <f>+'Summary-gap1.9'!$W$4/'Summary-gap1.9'!$AW$4*100</f>
        <v>24.69979902790601</v>
      </c>
      <c r="Q17" s="66"/>
      <c r="R17" s="65">
        <f>+'Summary-total'!$W$5</f>
        <v>984.62074097597929</v>
      </c>
      <c r="S17" s="64">
        <f t="shared" si="8"/>
        <v>6.0584018209407349</v>
      </c>
      <c r="T17" s="66">
        <f>+'Summary-hc1.9'!$W$5/'Summary-hc1.9'!$AW$5*100</f>
        <v>6.744855551118051</v>
      </c>
      <c r="U17" s="66">
        <f>+'Summary-gap1.9'!$W$5/'Summary-gap1.9'!$AW$5*100</f>
        <v>7.1368878423258355</v>
      </c>
      <c r="V17" s="66"/>
      <c r="W17" s="65">
        <f>+'Summary-total'!$W$6</f>
        <v>758.29898138890746</v>
      </c>
      <c r="X17" s="64">
        <f t="shared" si="9"/>
        <v>1.0380856421028557</v>
      </c>
      <c r="Y17" s="66">
        <f>+'Summary-hc1.9'!$W$6/'Summary-hc1.9'!$AW$6*100</f>
        <v>0.74970141588316974</v>
      </c>
      <c r="Z17" s="66">
        <f>+'Summary-gap1.9'!$W$6/'Summary-gap1.9'!$AW$6*100</f>
        <v>0.43232180594865754</v>
      </c>
    </row>
    <row r="18" spans="1:26" ht="11.25" customHeight="1" x14ac:dyDescent="0.35">
      <c r="A18" s="56"/>
      <c r="B18" s="56" t="s">
        <v>456</v>
      </c>
      <c r="C18" s="65">
        <f>+'Summary-total'!$Y$7</f>
        <v>14381.67735098736</v>
      </c>
      <c r="D18" s="64">
        <f t="shared" si="5"/>
        <v>10.292134473470718</v>
      </c>
      <c r="E18" s="66">
        <f>+'Summary-hc1.9'!$Y$7/'Summary-hc1.9'!$AW$7*100</f>
        <v>8.6419192460346679</v>
      </c>
      <c r="F18" s="66">
        <f>+'Summary-gap1.9'!$Y$7/'Summary-gap1.9'!$AW$7*100</f>
        <v>6.9976651194655597</v>
      </c>
      <c r="G18" s="66"/>
      <c r="H18" s="65">
        <f>+'Summary-total'!$Y$3</f>
        <v>2235.0196221242445</v>
      </c>
      <c r="I18" s="64">
        <f t="shared" si="6"/>
        <v>9.6993743992746939</v>
      </c>
      <c r="J18" s="66">
        <f>+'Summary-hc1.9'!$Y$3/'Summary-hc1.9'!$AW$3*100</f>
        <v>8.5134964361354424</v>
      </c>
      <c r="K18" s="66">
        <f>+'Summary-gap1.9'!$Y$3/'Summary-gap1.9'!$AW$3*100</f>
        <v>9.2571098325938799</v>
      </c>
      <c r="L18" s="66"/>
      <c r="M18" s="65">
        <f>+'Summary-total'!$Y$4</f>
        <v>7384.1992233277642</v>
      </c>
      <c r="N18" s="64">
        <f t="shared" si="7"/>
        <v>26.95775950434307</v>
      </c>
      <c r="O18" s="66">
        <f>+'Summary-hc1.9'!$Y$4/'Summary-hc1.9'!$AW$4*100</f>
        <v>30.299377141782902</v>
      </c>
      <c r="P18" s="66">
        <f>+'Summary-gap1.9'!$Y$4/'Summary-gap1.9'!$AW$4*100</f>
        <v>26.199366109064009</v>
      </c>
      <c r="Q18" s="66"/>
      <c r="R18" s="65">
        <f>+'Summary-total'!$Y$5</f>
        <v>281.11311462988124</v>
      </c>
      <c r="S18" s="64">
        <f t="shared" si="8"/>
        <v>1.7296976741276493</v>
      </c>
      <c r="T18" s="66">
        <f>+'Summary-hc1.9'!$Y$5/'Summary-hc1.9'!$AW$5*100</f>
        <v>2.5943374024360368</v>
      </c>
      <c r="U18" s="66">
        <f>+'Summary-gap1.9'!$Y$5/'Summary-gap1.9'!$AW$5*100</f>
        <v>2.8867853287053991</v>
      </c>
      <c r="V18" s="66"/>
      <c r="W18" s="65">
        <f>+'Summary-total'!$Y$6</f>
        <v>4481.3453909054706</v>
      </c>
      <c r="X18" s="64">
        <f t="shared" si="9"/>
        <v>6.1348101761683687</v>
      </c>
      <c r="Y18" s="66">
        <f>+'Summary-hc1.9'!$Y$6/'Summary-hc1.9'!$AW$6*100</f>
        <v>4.3763413181570154</v>
      </c>
      <c r="Z18" s="66">
        <f>+'Summary-gap1.9'!$Y$6/'Summary-gap1.9'!$AW$6*100</f>
        <v>3.5129378195990593</v>
      </c>
    </row>
    <row r="19" spans="1:26" ht="11.25" customHeight="1" x14ac:dyDescent="0.35">
      <c r="A19" s="56" t="s">
        <v>447</v>
      </c>
      <c r="B19" s="56"/>
      <c r="C19" s="65"/>
      <c r="D19" s="64"/>
      <c r="E19" s="66"/>
      <c r="F19" s="66"/>
      <c r="G19" s="66"/>
      <c r="H19" s="65"/>
      <c r="I19" s="64"/>
      <c r="J19" s="66"/>
      <c r="K19" s="66"/>
      <c r="L19" s="66"/>
      <c r="M19" s="65"/>
      <c r="N19" s="64"/>
      <c r="O19" s="66"/>
      <c r="P19" s="66"/>
      <c r="Q19" s="66"/>
      <c r="R19" s="65"/>
      <c r="S19" s="64"/>
      <c r="T19" s="66"/>
      <c r="U19" s="66"/>
      <c r="V19" s="66"/>
      <c r="W19" s="65"/>
      <c r="X19" s="64"/>
      <c r="Y19" s="66"/>
      <c r="Z19" s="66"/>
    </row>
    <row r="20" spans="1:26" ht="11.25" customHeight="1" x14ac:dyDescent="0.35">
      <c r="A20" s="56"/>
      <c r="B20" s="56" t="s">
        <v>390</v>
      </c>
      <c r="C20" s="65">
        <f>+SUM(C21:C26)</f>
        <v>10361.378077720439</v>
      </c>
      <c r="D20" s="64">
        <f t="shared" ref="D20:D28" si="10">+C20/C$33*100</f>
        <v>7.4150388653413213</v>
      </c>
      <c r="E20" s="66">
        <f t="shared" ref="E20:F20" si="11">+SUM(E21:E26)</f>
        <v>7.4656647085232919</v>
      </c>
      <c r="F20" s="66">
        <f t="shared" si="11"/>
        <v>7.0482674650363837</v>
      </c>
      <c r="G20" s="66"/>
      <c r="H20" s="65">
        <f>+SUM(H21:H26)</f>
        <v>2012.916362272688</v>
      </c>
      <c r="I20" s="64">
        <f t="shared" ref="I20:I28" si="12">+H20/H$33*100</f>
        <v>8.7355069453719167</v>
      </c>
      <c r="J20" s="66">
        <f t="shared" ref="J20" si="13">+SUM(J21:J26)</f>
        <v>8.0867970816719179</v>
      </c>
      <c r="K20" s="66">
        <f t="shared" ref="K20" si="14">+SUM(K21:K26)</f>
        <v>6.3795645514179142</v>
      </c>
      <c r="L20" s="66"/>
      <c r="M20" s="65">
        <f>+SUM(M21:M26)</f>
        <v>3171.1263056948874</v>
      </c>
      <c r="N20" s="64">
        <f t="shared" ref="N20:N28" si="15">+M20/M$33*100</f>
        <v>11.576943920574957</v>
      </c>
      <c r="O20" s="66">
        <f t="shared" ref="O20:P20" si="16">+SUM(O21:O26)</f>
        <v>11.452095180046046</v>
      </c>
      <c r="P20" s="66">
        <f t="shared" si="16"/>
        <v>12.483122839618087</v>
      </c>
      <c r="Q20" s="66"/>
      <c r="R20" s="65">
        <f>+SUM(R21:R26)</f>
        <v>725.22581750890993</v>
      </c>
      <c r="S20" s="64">
        <f t="shared" ref="S20:S28" si="17">+R20/R$33*100</f>
        <v>4.4623368476212111</v>
      </c>
      <c r="T20" s="66">
        <f t="shared" ref="T20:U20" si="18">+SUM(T21:T26)</f>
        <v>5.5202258160867013</v>
      </c>
      <c r="U20" s="66">
        <f t="shared" si="18"/>
        <v>5.9037727202173178</v>
      </c>
      <c r="V20" s="66"/>
      <c r="W20" s="65">
        <f>+SUM(W21:W26)</f>
        <v>4452.1095922439545</v>
      </c>
      <c r="X20" s="64">
        <f t="shared" ref="X20:X28" si="19">+W20/W$33*100</f>
        <v>6.0947873572396905</v>
      </c>
      <c r="Y20" s="66">
        <f t="shared" ref="Y20:Z20" si="20">+SUM(Y21:Y26)</f>
        <v>6.6563577511312531</v>
      </c>
      <c r="Z20" s="66">
        <f t="shared" si="20"/>
        <v>6.6078479094967664</v>
      </c>
    </row>
    <row r="21" spans="1:26" ht="11.25" customHeight="1" x14ac:dyDescent="0.35">
      <c r="A21" s="56"/>
      <c r="B21" s="56" t="s">
        <v>439</v>
      </c>
      <c r="C21" s="65">
        <f>+'Summary-total'!$AE$7</f>
        <v>3857.1250811969453</v>
      </c>
      <c r="D21" s="64">
        <f t="shared" si="10"/>
        <v>2.7603212787936862</v>
      </c>
      <c r="E21" s="66">
        <f>+'Summary-hc1.9'!$AE$7/'Summary-hc1.9'!$AW$7*100</f>
        <v>2.5719058506193502</v>
      </c>
      <c r="F21" s="66">
        <f>+'Summary-gap1.9'!$AE$7/'Summary-gap1.9'!$AW$7*100</f>
        <v>2.5636583519442806</v>
      </c>
      <c r="G21" s="66"/>
      <c r="H21" s="65">
        <f>+'Summary-total'!$AE$3</f>
        <v>1530.1145295678989</v>
      </c>
      <c r="I21" s="64">
        <f t="shared" si="12"/>
        <v>6.6402789260273005</v>
      </c>
      <c r="J21" s="66">
        <f>+'Summary-hc1.9'!$AE$3/'Summary-hc1.9'!$AW$3*100</f>
        <v>6.01017657161196</v>
      </c>
      <c r="K21" s="66">
        <f>+'Summary-gap1.9'!$AE$3/'Summary-gap1.9'!$AW$3*100</f>
        <v>4.4867836676658079</v>
      </c>
      <c r="L21" s="66"/>
      <c r="M21" s="65">
        <f>+'Summary-total'!$AE$4</f>
        <v>1728.4995189736237</v>
      </c>
      <c r="N21" s="64">
        <f t="shared" si="15"/>
        <v>6.3102948507481438</v>
      </c>
      <c r="O21" s="66">
        <f>+'Summary-hc1.9'!$AE$4/'Summary-hc1.9'!$AW$4*100</f>
        <v>6.9053866939260438</v>
      </c>
      <c r="P21" s="66">
        <f>+'Summary-gap1.9'!$AE$4/'Summary-gap1.9'!$AW$4*100</f>
        <v>9.513342816985638</v>
      </c>
      <c r="Q21" s="66"/>
      <c r="R21" s="65">
        <f>+'Summary-total'!$AE$5</f>
        <v>347.17101055545629</v>
      </c>
      <c r="S21" s="64">
        <f t="shared" si="17"/>
        <v>2.1361539473992486</v>
      </c>
      <c r="T21" s="66">
        <f>+'Summary-hc1.9'!$AE$5/'Summary-hc1.9'!$AW$5*100</f>
        <v>2.3361959137408452</v>
      </c>
      <c r="U21" s="66">
        <f>+'Summary-gap1.9'!$AE$5/'Summary-gap1.9'!$AW$5*100</f>
        <v>2.4738960958134752</v>
      </c>
      <c r="V21" s="66"/>
      <c r="W21" s="65">
        <f>+'Summary-total'!$AE$6</f>
        <v>251.34002209996663</v>
      </c>
      <c r="X21" s="64">
        <f t="shared" si="19"/>
        <v>0.34407598405301837</v>
      </c>
      <c r="Y21" s="66">
        <f>+'Summary-hc1.9'!$AE$6/'Summary-hc1.9'!$AW$6*100</f>
        <v>0.33726645381515297</v>
      </c>
      <c r="Z21" s="66">
        <f>+'Summary-gap1.9'!$AE$6/'Summary-gap1.9'!$AW$6*100</f>
        <v>0.34368559667496745</v>
      </c>
    </row>
    <row r="22" spans="1:26" ht="11.25" customHeight="1" x14ac:dyDescent="0.35">
      <c r="A22" s="56"/>
      <c r="B22" s="56" t="s">
        <v>440</v>
      </c>
      <c r="C22" s="65">
        <f>+'Summary-total'!$AK$7</f>
        <v>390.85615144514765</v>
      </c>
      <c r="D22" s="64">
        <f t="shared" si="10"/>
        <v>0.27971313583811686</v>
      </c>
      <c r="E22" s="66">
        <f>+'Summary-hc1.9'!$AK$7/'Summary-hc1.9'!$AW$7*100</f>
        <v>0.23987391794769505</v>
      </c>
      <c r="F22" s="66">
        <f>+'Summary-gap1.9'!$AK$7/'Summary-gap1.9'!$AW$7*100</f>
        <v>0.16192667024129029</v>
      </c>
      <c r="G22" s="66"/>
      <c r="H22" s="65">
        <f>+'Summary-total'!$AK$3</f>
        <v>36.50148735958507</v>
      </c>
      <c r="I22" s="64">
        <f t="shared" si="12"/>
        <v>0.15840648042924749</v>
      </c>
      <c r="J22" s="66">
        <f>+'Summary-hc1.9'!$AK$3/'Summary-hc1.9'!$AW$3*100</f>
        <v>0.16046401122962176</v>
      </c>
      <c r="K22" s="66">
        <f>+'Summary-gap1.9'!$AK$3/'Summary-gap1.9'!$AW$3*100</f>
        <v>9.9977817000563809E-2</v>
      </c>
      <c r="L22" s="66"/>
      <c r="M22" s="65">
        <f>+'Summary-total'!$AK$4</f>
        <v>314.77585841435501</v>
      </c>
      <c r="N22" s="64">
        <f t="shared" si="15"/>
        <v>1.149163454596392</v>
      </c>
      <c r="O22" s="66">
        <f>+'Summary-hc1.9'!$AK$4/'Summary-hc1.9'!$AW$4*100</f>
        <v>1.1454524451860648</v>
      </c>
      <c r="P22" s="66">
        <f>+'Summary-gap1.9'!$AK$4/'Summary-gap1.9'!$AW$4*100</f>
        <v>0.66324774429525402</v>
      </c>
      <c r="Q22" s="66"/>
      <c r="R22" s="65">
        <f>+'Summary-total'!$AK$5</f>
        <v>39.380839854571803</v>
      </c>
      <c r="S22" s="64">
        <f t="shared" si="17"/>
        <v>0.24231152357061078</v>
      </c>
      <c r="T22" s="66">
        <f>+'Summary-hc1.9'!$AK$5/'Summary-hc1.9'!$AW$5*100</f>
        <v>0.36116791835334938</v>
      </c>
      <c r="U22" s="66">
        <f>+'Summary-gap1.9'!$AK$5/'Summary-gap1.9'!$AW$5*100</f>
        <v>0.40095923812086159</v>
      </c>
      <c r="V22" s="66"/>
      <c r="W22" s="65">
        <f>+'Summary-total'!$AK$6</f>
        <v>0.197965816635778</v>
      </c>
      <c r="X22" s="64">
        <f t="shared" si="19"/>
        <v>2.7100850313732726E-4</v>
      </c>
      <c r="Y22" s="66">
        <f>+'Summary-hc1.9'!$AK$6/'Summary-hc1.9'!$AW$6*100</f>
        <v>2.6942257316994413E-4</v>
      </c>
      <c r="Z22" s="66">
        <f>+'Summary-gap1.9'!$AK$6/'Summary-gap1.9'!$AW$6*100</f>
        <v>1.8744019443850965E-4</v>
      </c>
    </row>
    <row r="23" spans="1:26" ht="11.25" customHeight="1" x14ac:dyDescent="0.35">
      <c r="A23" s="56"/>
      <c r="B23" s="56" t="s">
        <v>441</v>
      </c>
      <c r="C23" s="65">
        <f>+'Summary-total'!$AG$7</f>
        <v>4454.6602758740892</v>
      </c>
      <c r="D23" s="64">
        <f t="shared" si="10"/>
        <v>3.1879426491080785</v>
      </c>
      <c r="E23" s="66">
        <f>+'Summary-hc1.9'!$AG$7/'Summary-hc1.9'!$AW$7*100</f>
        <v>3.6399447070090094</v>
      </c>
      <c r="F23" s="66">
        <f>+'Summary-gap1.9'!$AG$7/'Summary-gap1.9'!$AW$7*100</f>
        <v>3.4392885750188826</v>
      </c>
      <c r="G23" s="66"/>
      <c r="H23" s="65">
        <f>+'Summary-total'!$AG$3</f>
        <v>273.14750235143669</v>
      </c>
      <c r="I23" s="64">
        <f t="shared" si="12"/>
        <v>1.1853855175621681</v>
      </c>
      <c r="J23" s="66">
        <f>+'Summary-hc1.9'!$AG$3/'Summary-hc1.9'!$AW$3*100</f>
        <v>1.1300917308188734</v>
      </c>
      <c r="K23" s="66">
        <f>+'Summary-gap1.9'!$AG$3/'Summary-gap1.9'!$AW$3*100</f>
        <v>1.1146670712794433</v>
      </c>
      <c r="L23" s="66"/>
      <c r="M23" s="65">
        <f>+'Summary-total'!$AG$4</f>
        <v>121.35388684358568</v>
      </c>
      <c r="N23" s="64">
        <f t="shared" si="15"/>
        <v>0.44303096348101273</v>
      </c>
      <c r="O23" s="66">
        <f>+'Summary-hc1.9'!$AG$4/'Summary-hc1.9'!$AW$4*100</f>
        <v>0.23062908957374506</v>
      </c>
      <c r="P23" s="66">
        <f>+'Summary-gap1.9'!$AG$4/'Summary-gap1.9'!$AW$4*100</f>
        <v>0.14782983243327982</v>
      </c>
      <c r="Q23" s="66"/>
      <c r="R23" s="65">
        <f>+'Summary-total'!$AG$5</f>
        <v>81.714403417779053</v>
      </c>
      <c r="S23" s="64">
        <f t="shared" si="17"/>
        <v>0.50279124729044866</v>
      </c>
      <c r="T23" s="66">
        <f>+'Summary-hc1.9'!$AG$5/'Summary-hc1.9'!$AW$5*100</f>
        <v>0.67358919927473204</v>
      </c>
      <c r="U23" s="66">
        <f>+'Summary-gap1.9'!$AG$5/'Summary-gap1.9'!$AW$5*100</f>
        <v>0.7321904972727179</v>
      </c>
      <c r="V23" s="66"/>
      <c r="W23" s="65">
        <f>+'Summary-total'!$AG$6</f>
        <v>3978.4444832612876</v>
      </c>
      <c r="X23" s="64">
        <f t="shared" si="19"/>
        <v>5.4463558534819247</v>
      </c>
      <c r="Y23" s="66">
        <f>+'Summary-hc1.9'!$AG$6/'Summary-hc1.9'!$AW$6*100</f>
        <v>6.0570757000906763</v>
      </c>
      <c r="Z23" s="66">
        <f>+'Summary-gap1.9'!$AG$6/'Summary-gap1.9'!$AW$6*100</f>
        <v>6.0551734609196677</v>
      </c>
    </row>
    <row r="24" spans="1:26" ht="11.25" customHeight="1" x14ac:dyDescent="0.35">
      <c r="A24" s="56"/>
      <c r="B24" s="56" t="s">
        <v>442</v>
      </c>
      <c r="C24" s="65">
        <f>+'Summary-total'!$AM$7</f>
        <v>427.05689523548494</v>
      </c>
      <c r="D24" s="64">
        <f t="shared" si="10"/>
        <v>0.30561991388888654</v>
      </c>
      <c r="E24" s="66">
        <f>+'Summary-hc1.9'!$AM$7/'Summary-hc1.9'!$AW$7*100</f>
        <v>0.26721418840060368</v>
      </c>
      <c r="F24" s="66">
        <f>+'Summary-gap1.9'!$AM$7/'Summary-gap1.9'!$AW$7*100</f>
        <v>0.3192838172597291</v>
      </c>
      <c r="G24" s="66"/>
      <c r="H24" s="65">
        <f>+'Summary-total'!$AM$3</f>
        <v>73.837660413771914</v>
      </c>
      <c r="I24" s="64">
        <f t="shared" si="12"/>
        <v>0.32043526867965255</v>
      </c>
      <c r="J24" s="66">
        <f>+'Summary-hc1.9'!$AM$3/'Summary-hc1.9'!$AW$3*100</f>
        <v>0.34909801528287415</v>
      </c>
      <c r="K24" s="66">
        <f>+'Summary-gap1.9'!$AM$3/'Summary-gap1.9'!$AW$3*100</f>
        <v>0.28246855646607499</v>
      </c>
      <c r="L24" s="66"/>
      <c r="M24" s="65">
        <f>+'Summary-total'!$AM$4</f>
        <v>228.59854768840444</v>
      </c>
      <c r="N24" s="64">
        <f t="shared" si="15"/>
        <v>0.83455287232200548</v>
      </c>
      <c r="O24" s="66">
        <f>+'Summary-hc1.9'!$AM$4/'Summary-hc1.9'!$AW$4*100</f>
        <v>0.40776478633514229</v>
      </c>
      <c r="P24" s="66">
        <f>+'Summary-gap1.9'!$AM$4/'Summary-gap1.9'!$AW$4*100</f>
        <v>0.30459154934047239</v>
      </c>
      <c r="Q24" s="66"/>
      <c r="R24" s="65">
        <f>+'Summary-total'!$AM$5</f>
        <v>124.62068713330862</v>
      </c>
      <c r="S24" s="64">
        <f t="shared" si="17"/>
        <v>0.7667949357911622</v>
      </c>
      <c r="T24" s="66">
        <f>+'Summary-hc1.9'!$AM$5/'Summary-hc1.9'!$AW$5*100</f>
        <v>1.1500997033628098</v>
      </c>
      <c r="U24" s="66">
        <f>+'Summary-gap1.9'!$AM$5/'Summary-gap1.9'!$AW$5*100</f>
        <v>1.2797452432743264</v>
      </c>
      <c r="V24" s="66"/>
      <c r="W24" s="65">
        <f>+'Summary-total'!$AM$6</f>
        <v>0</v>
      </c>
      <c r="X24" s="64">
        <f t="shared" si="19"/>
        <v>0</v>
      </c>
      <c r="Y24" s="66">
        <f>+'Summary-hc1.9'!$AM$6/'Summary-hc1.9'!$AW$6*100</f>
        <v>0</v>
      </c>
      <c r="Z24" s="66">
        <f>+'Summary-gap1.9'!$AM$6/'Summary-gap1.9'!$AW$6*100</f>
        <v>0</v>
      </c>
    </row>
    <row r="25" spans="1:26" ht="11.25" customHeight="1" x14ac:dyDescent="0.35">
      <c r="A25" s="56"/>
      <c r="B25" s="56" t="s">
        <v>443</v>
      </c>
      <c r="C25" s="65">
        <f>+'Summary-total'!$AI$7</f>
        <v>57.448484510734964</v>
      </c>
      <c r="D25" s="64">
        <f t="shared" si="10"/>
        <v>4.1112556863264003E-2</v>
      </c>
      <c r="E25" s="66">
        <f>+'Summary-hc1.9'!$AI$7/'Summary-hc1.9'!$AW$7*100</f>
        <v>3.2440677516703674E-2</v>
      </c>
      <c r="F25" s="66">
        <f>+'Summary-gap1.9'!$AI$7/'Summary-gap1.9'!$AW$7*100</f>
        <v>1.6874792091077746E-2</v>
      </c>
      <c r="G25" s="66"/>
      <c r="H25" s="65">
        <f>+'Summary-total'!$AI$3</f>
        <v>0</v>
      </c>
      <c r="I25" s="64">
        <f t="shared" si="12"/>
        <v>0</v>
      </c>
      <c r="J25" s="66">
        <f>+'Summary-hc1.9'!$AI$3/'Summary-hc1.9'!$AW$3*100</f>
        <v>0</v>
      </c>
      <c r="K25" s="66">
        <f>+'Summary-gap1.9'!$AI$3/'Summary-gap1.9'!$AW$3*100</f>
        <v>0</v>
      </c>
      <c r="L25" s="66"/>
      <c r="M25" s="65">
        <f>+'Summary-total'!$AI$4</f>
        <v>55.332400905136005</v>
      </c>
      <c r="N25" s="64">
        <f t="shared" si="15"/>
        <v>0.20200396973124052</v>
      </c>
      <c r="O25" s="66">
        <f>+'Summary-hc1.9'!$AI$4/'Summary-hc1.9'!$AW$4*100</f>
        <v>0.20774412386776511</v>
      </c>
      <c r="P25" s="66">
        <f>+'Summary-gap1.9'!$AI$4/'Summary-gap1.9'!$AW$4*100</f>
        <v>0.12151501539092119</v>
      </c>
      <c r="Q25" s="66"/>
      <c r="R25" s="65">
        <f>+'Summary-total'!$AI$5</f>
        <v>2.1160836055989622</v>
      </c>
      <c r="S25" s="64">
        <f t="shared" si="17"/>
        <v>1.3020327762663233E-2</v>
      </c>
      <c r="T25" s="66">
        <f>+'Summary-hc1.9'!$AI$5/'Summary-hc1.9'!$AW$5*100</f>
        <v>2.0061373866484346E-2</v>
      </c>
      <c r="U25" s="66">
        <f>+'Summary-gap1.9'!$AI$5/'Summary-gap1.9'!$AW$5*100</f>
        <v>2.350641635382093E-2</v>
      </c>
      <c r="V25" s="66"/>
      <c r="W25" s="65">
        <f>+'Summary-total'!$AI$6</f>
        <v>0</v>
      </c>
      <c r="X25" s="64">
        <f t="shared" si="19"/>
        <v>0</v>
      </c>
      <c r="Y25" s="66">
        <f>+'Summary-hc1.9'!$AI$6/'Summary-hc1.9'!$AW$6*100</f>
        <v>0</v>
      </c>
      <c r="Z25" s="66">
        <f>+'Summary-gap1.9'!$AI$6/'Summary-gap1.9'!$AW$6*100</f>
        <v>0</v>
      </c>
    </row>
    <row r="26" spans="1:26" ht="11.25" customHeight="1" x14ac:dyDescent="0.35">
      <c r="A26" s="56"/>
      <c r="B26" s="56" t="s">
        <v>444</v>
      </c>
      <c r="C26" s="65">
        <f>+'Summary-total'!$AO$7</f>
        <v>1174.2311894580373</v>
      </c>
      <c r="D26" s="64">
        <f t="shared" si="10"/>
        <v>0.84032933084928951</v>
      </c>
      <c r="E26" s="66">
        <f>+'Summary-hc1.9'!$AO$7/'Summary-hc1.9'!$AW$7*100</f>
        <v>0.71428536702992984</v>
      </c>
      <c r="F26" s="66">
        <f>+'Summary-gap1.9'!$AO$7/'Summary-gap1.9'!$AW$7*100</f>
        <v>0.54723525848112453</v>
      </c>
      <c r="G26" s="66"/>
      <c r="H26" s="65">
        <f>+'Summary-total'!$AO$3</f>
        <v>99.315182579995351</v>
      </c>
      <c r="I26" s="64">
        <f t="shared" si="12"/>
        <v>0.43100075267354837</v>
      </c>
      <c r="J26" s="66">
        <f>+'Summary-hc1.9'!$AO$3/'Summary-hc1.9'!$AW$3*100</f>
        <v>0.43696675272858831</v>
      </c>
      <c r="K26" s="66">
        <f>+'Summary-gap1.9'!$AO$3/'Summary-gap1.9'!$AW$3*100</f>
        <v>0.39566743900602397</v>
      </c>
      <c r="L26" s="66"/>
      <c r="M26" s="65">
        <f>+'Summary-total'!$AO$4</f>
        <v>722.56609286978232</v>
      </c>
      <c r="N26" s="64">
        <f t="shared" si="15"/>
        <v>2.6378978096961623</v>
      </c>
      <c r="O26" s="66">
        <f>+'Summary-hc1.9'!$AO$4/'Summary-hc1.9'!$AW$4*100</f>
        <v>2.5551180411572845</v>
      </c>
      <c r="P26" s="66">
        <f>+'Summary-gap1.9'!$AO$4/'Summary-gap1.9'!$AW$4*100</f>
        <v>1.7325958811725217</v>
      </c>
      <c r="Q26" s="66"/>
      <c r="R26" s="65">
        <f>+'Summary-total'!$AO$5</f>
        <v>130.22279294219516</v>
      </c>
      <c r="S26" s="64">
        <f t="shared" si="17"/>
        <v>0.80126486580707756</v>
      </c>
      <c r="T26" s="66">
        <f>+'Summary-hc1.9'!$AO$5/'Summary-hc1.9'!$AW$5*100</f>
        <v>0.97911170748848064</v>
      </c>
      <c r="U26" s="66">
        <f>+'Summary-gap1.9'!$AO$5/'Summary-gap1.9'!$AW$5*100</f>
        <v>0.99347522938211597</v>
      </c>
      <c r="V26" s="66"/>
      <c r="W26" s="65">
        <f>+'Summary-total'!$AO$6</f>
        <v>222.12712106606449</v>
      </c>
      <c r="X26" s="64">
        <f t="shared" si="19"/>
        <v>0.30408451120160951</v>
      </c>
      <c r="Y26" s="66">
        <f>+'Summary-hc1.9'!$AO$6/'Summary-hc1.9'!$AW$6*100</f>
        <v>0.26174617465225364</v>
      </c>
      <c r="Z26" s="66">
        <f>+'Summary-gap1.9'!$AO$6/'Summary-gap1.9'!$AW$6*100</f>
        <v>0.20880141170769298</v>
      </c>
    </row>
    <row r="27" spans="1:26" ht="11.25" customHeight="1" x14ac:dyDescent="0.35">
      <c r="A27" s="56"/>
      <c r="B27" s="56" t="s">
        <v>388</v>
      </c>
      <c r="C27" s="65">
        <f>+'Summary-total'!$AC$7</f>
        <v>5983.6022506643112</v>
      </c>
      <c r="D27" s="64">
        <f t="shared" si="10"/>
        <v>4.2821179683447106</v>
      </c>
      <c r="E27" s="66">
        <f>+'Summary-hc1.9'!$AC$7/'Summary-hc1.9'!$AW$7*100</f>
        <v>4.405097936172214</v>
      </c>
      <c r="F27" s="66">
        <f>+'Summary-gap1.9'!$AC$7/'Summary-gap1.9'!$AW$7*100</f>
        <v>4.5098360472489745</v>
      </c>
      <c r="G27" s="66"/>
      <c r="H27" s="65">
        <f>+'Summary-total'!$AC$3</f>
        <v>1614.384643278102</v>
      </c>
      <c r="I27" s="64">
        <f t="shared" si="12"/>
        <v>7.0059881911512703</v>
      </c>
      <c r="J27" s="66">
        <f>+'Summary-hc1.9'!$AC$3/'Summary-hc1.9'!$AW$3*100</f>
        <v>7.2930865185379989</v>
      </c>
      <c r="K27" s="66">
        <f>+'Summary-gap1.9'!$AC$3/'Summary-gap1.9'!$AW$3*100</f>
        <v>7.9292137334559403</v>
      </c>
      <c r="L27" s="66"/>
      <c r="M27" s="65">
        <f>+'Summary-total'!$AC$4</f>
        <v>621.95986770781701</v>
      </c>
      <c r="N27" s="64">
        <f t="shared" si="15"/>
        <v>2.2706110748003772</v>
      </c>
      <c r="O27" s="66">
        <f>+'Summary-hc1.9'!$AC$4/'Summary-hc1.9'!$AW$4*100</f>
        <v>1.4470625617569672</v>
      </c>
      <c r="P27" s="66">
        <f>+'Summary-gap1.9'!$AC$4/'Summary-gap1.9'!$AW$4*100</f>
        <v>0.82780585095979176</v>
      </c>
      <c r="Q27" s="66"/>
      <c r="R27" s="65">
        <f>+'Summary-total'!$AC$5</f>
        <v>428.76189051231836</v>
      </c>
      <c r="S27" s="64">
        <f t="shared" si="17"/>
        <v>2.6381851510206942</v>
      </c>
      <c r="T27" s="66">
        <f>+'Summary-hc1.9'!$AC$5/'Summary-hc1.9'!$AW$5*100</f>
        <v>3.0874321806127361</v>
      </c>
      <c r="U27" s="66">
        <f>+'Summary-gap1.9'!$AC$5/'Summary-gap1.9'!$AW$5*100</f>
        <v>3.107712725656774</v>
      </c>
      <c r="V27" s="66"/>
      <c r="W27" s="65">
        <f>+'Summary-total'!$AC$6</f>
        <v>3318.4958491660736</v>
      </c>
      <c r="X27" s="64">
        <f t="shared" si="19"/>
        <v>4.5429085083136274</v>
      </c>
      <c r="Y27" s="66">
        <f>+'Summary-hc1.9'!$AC$6/'Summary-hc1.9'!$AW$6*100</f>
        <v>4.5213454693071853</v>
      </c>
      <c r="Z27" s="66">
        <f>+'Summary-gap1.9'!$AC$6/'Summary-gap1.9'!$AW$6*100</f>
        <v>4.3212248364656185</v>
      </c>
    </row>
    <row r="28" spans="1:26" ht="11.25" customHeight="1" x14ac:dyDescent="0.35">
      <c r="A28" s="56"/>
      <c r="B28" s="56" t="s">
        <v>446</v>
      </c>
      <c r="C28" s="65">
        <f>+'Summary-total'!$AA$7</f>
        <v>373.45784609525253</v>
      </c>
      <c r="D28" s="64">
        <f t="shared" si="10"/>
        <v>0.26726217522333623</v>
      </c>
      <c r="E28" s="66">
        <f>+'Summary-hc1.9'!$AA$7/'Summary-hc1.9'!$AW$7*100</f>
        <v>0.31081605576845706</v>
      </c>
      <c r="F28" s="66">
        <f>+'Summary-gap1.9'!$AA$7/'Summary-gap1.9'!$AW$7*100</f>
        <v>0.32662371161125658</v>
      </c>
      <c r="G28" s="66"/>
      <c r="H28" s="65">
        <f>+'Summary-total'!$AA$3</f>
        <v>13.0765714168264</v>
      </c>
      <c r="I28" s="64">
        <f t="shared" si="12"/>
        <v>5.6748746532303364E-2</v>
      </c>
      <c r="J28" s="66">
        <f>+'Summary-hc1.9'!$AA$3/'Summary-hc1.9'!$AW$3*100</f>
        <v>7.2421822608296063E-2</v>
      </c>
      <c r="K28" s="66">
        <f>+'Summary-gap1.9'!$AA$3/'Summary-gap1.9'!$AW$3*100</f>
        <v>0.10052642560224567</v>
      </c>
      <c r="L28" s="66"/>
      <c r="M28" s="65">
        <f>+'Summary-total'!$AA$4</f>
        <v>35.399076348836047</v>
      </c>
      <c r="N28" s="64">
        <f t="shared" si="15"/>
        <v>0.12923267073741615</v>
      </c>
      <c r="O28" s="66">
        <f>+'Summary-hc1.9'!$AA$4/'Summary-hc1.9'!$AW$4*100</f>
        <v>0.18020227715901532</v>
      </c>
      <c r="P28" s="66">
        <f>+'Summary-gap1.9'!$AA$4/'Summary-gap1.9'!$AW$4*100</f>
        <v>0.21396041372382721</v>
      </c>
      <c r="Q28" s="66"/>
      <c r="R28" s="65">
        <f>+'Summary-total'!$AA$5</f>
        <v>46.329335666548516</v>
      </c>
      <c r="S28" s="64">
        <f t="shared" si="17"/>
        <v>0.28506583284745124</v>
      </c>
      <c r="T28" s="66">
        <f>+'Summary-hc1.9'!$AA$5/'Summary-hc1.9'!$AW$5*100</f>
        <v>0.22688146418743926</v>
      </c>
      <c r="U28" s="66">
        <f>+'Summary-gap1.9'!$AA$5/'Summary-gap1.9'!$AW$5*100</f>
        <v>0.19357316104195943</v>
      </c>
      <c r="V28" s="66"/>
      <c r="W28" s="65">
        <f>+'Summary-total'!$AA$6</f>
        <v>278.65286266304156</v>
      </c>
      <c r="X28" s="64">
        <f t="shared" si="19"/>
        <v>0.38146633842437833</v>
      </c>
      <c r="Y28" s="66">
        <f>+'Summary-hc1.9'!$AA$6/'Summary-hc1.9'!$AW$6*100</f>
        <v>0.44411054419519974</v>
      </c>
      <c r="Z28" s="66">
        <f>+'Summary-gap1.9'!$AA$6/'Summary-gap1.9'!$AW$6*100</f>
        <v>0.49226564650229049</v>
      </c>
    </row>
    <row r="29" spans="1:26" ht="11.25" customHeight="1" x14ac:dyDescent="0.35">
      <c r="A29" s="56"/>
      <c r="B29" s="56"/>
      <c r="C29" s="65"/>
      <c r="D29" s="66"/>
      <c r="E29" s="66"/>
      <c r="F29" s="66"/>
      <c r="G29" s="66"/>
      <c r="H29" s="65"/>
      <c r="I29" s="66"/>
      <c r="J29" s="66"/>
      <c r="K29" s="66"/>
      <c r="L29" s="66"/>
      <c r="M29" s="65"/>
      <c r="N29" s="66"/>
      <c r="O29" s="66"/>
      <c r="P29" s="66"/>
      <c r="Q29" s="66"/>
      <c r="R29" s="65"/>
      <c r="S29" s="66"/>
      <c r="T29" s="66"/>
      <c r="U29" s="66"/>
      <c r="V29" s="66"/>
      <c r="W29" s="65"/>
      <c r="X29" s="66"/>
      <c r="Y29" s="66"/>
      <c r="Z29" s="66"/>
    </row>
    <row r="30" spans="1:26" ht="11.25" customHeight="1" x14ac:dyDescent="0.35">
      <c r="A30" s="56" t="s">
        <v>386</v>
      </c>
      <c r="B30" s="56"/>
      <c r="C30" s="65">
        <f>+SUM(C6:C11)</f>
        <v>43856.456365625163</v>
      </c>
      <c r="D30" s="66">
        <f t="shared" ref="D30:F30" si="21">+SUM(D6:D11)</f>
        <v>31.385528643772989</v>
      </c>
      <c r="E30" s="66">
        <f t="shared" si="21"/>
        <v>29.198317461222448</v>
      </c>
      <c r="F30" s="66">
        <f t="shared" si="21"/>
        <v>27.586768491194839</v>
      </c>
      <c r="G30" s="66"/>
      <c r="H30" s="65">
        <f>+SUM(H6:H11)</f>
        <v>5185.8733188981541</v>
      </c>
      <c r="I30" s="66">
        <f t="shared" ref="I30:K30" si="22">+SUM(I6:I11)</f>
        <v>22.505273067533853</v>
      </c>
      <c r="J30" s="66">
        <f t="shared" si="22"/>
        <v>21.536934626777597</v>
      </c>
      <c r="K30" s="66">
        <f t="shared" si="22"/>
        <v>18.161024455846693</v>
      </c>
      <c r="L30" s="66"/>
      <c r="M30" s="65">
        <f>+SUM(M6:M11)</f>
        <v>9481.8066450553852</v>
      </c>
      <c r="N30" s="66">
        <f t="shared" ref="N30:P30" si="23">+SUM(N6:N11)</f>
        <v>34.615569742021755</v>
      </c>
      <c r="O30" s="66">
        <f t="shared" si="23"/>
        <v>26.975528262075439</v>
      </c>
      <c r="P30" s="66">
        <f t="shared" si="23"/>
        <v>17.898215585315999</v>
      </c>
      <c r="Q30" s="66"/>
      <c r="R30" s="65">
        <f>+SUM(R6:R11)</f>
        <v>10137.289821159056</v>
      </c>
      <c r="S30" s="66">
        <f t="shared" ref="S30:U30" si="24">+SUM(S6:S11)</f>
        <v>62.375057274374747</v>
      </c>
      <c r="T30" s="66">
        <f t="shared" si="24"/>
        <v>54.232690613849776</v>
      </c>
      <c r="U30" s="66">
        <f t="shared" si="24"/>
        <v>51.387642877515233</v>
      </c>
      <c r="V30" s="66"/>
      <c r="W30" s="65">
        <f>+SUM(W6:W11)</f>
        <v>19051.486580512566</v>
      </c>
      <c r="X30" s="66">
        <f t="shared" ref="X30:Z30" si="25">+SUM(X6:X11)</f>
        <v>26.080840361570115</v>
      </c>
      <c r="Y30" s="66">
        <f t="shared" si="25"/>
        <v>26.589958086450324</v>
      </c>
      <c r="Z30" s="66">
        <f t="shared" si="25"/>
        <v>25.201841294192892</v>
      </c>
    </row>
    <row r="31" spans="1:26" ht="11.25" customHeight="1" x14ac:dyDescent="0.35">
      <c r="A31" s="56" t="s">
        <v>448</v>
      </c>
      <c r="B31" s="56"/>
      <c r="C31" s="65">
        <f>+SUM(C13:C18)</f>
        <v>79159.748337501544</v>
      </c>
      <c r="D31" s="66">
        <f>+SUM(D13:D18)</f>
        <v>56.650052347317605</v>
      </c>
      <c r="E31" s="66">
        <f>+SUM(E13:E18)</f>
        <v>58.62010383831359</v>
      </c>
      <c r="F31" s="66">
        <f>+SUM(F13:F18)</f>
        <v>60.528504284908529</v>
      </c>
      <c r="G31" s="66"/>
      <c r="H31" s="65">
        <f>+SUM(H13:H18)</f>
        <v>14216.674659120297</v>
      </c>
      <c r="I31" s="66">
        <f>+SUM(I13:I18)</f>
        <v>61.696483049410674</v>
      </c>
      <c r="J31" s="66">
        <f>+SUM(J13:J18)</f>
        <v>63.010759950404207</v>
      </c>
      <c r="K31" s="66">
        <f>+SUM(K13:K18)</f>
        <v>67.429670833677235</v>
      </c>
      <c r="L31" s="66"/>
      <c r="M31" s="65">
        <f>+SUM(M13:M18)</f>
        <v>14081.447474846997</v>
      </c>
      <c r="N31" s="66">
        <f>+SUM(N13:N18)</f>
        <v>51.407642591865482</v>
      </c>
      <c r="O31" s="66">
        <f>+SUM(O13:O18)</f>
        <v>59.945111718962536</v>
      </c>
      <c r="P31" s="66">
        <f>+SUM(P13:P18)</f>
        <v>68.576895310382284</v>
      </c>
      <c r="Q31" s="66"/>
      <c r="R31" s="65">
        <f>+SUM(R13:R18)</f>
        <v>4914.5462619507171</v>
      </c>
      <c r="S31" s="66">
        <f>+SUM(S13:S18)</f>
        <v>30.239354894135911</v>
      </c>
      <c r="T31" s="66">
        <f>+SUM(T13:T18)</f>
        <v>36.932769925263351</v>
      </c>
      <c r="U31" s="66">
        <f>+SUM(U13:U18)</f>
        <v>39.407298515568712</v>
      </c>
      <c r="V31" s="66"/>
      <c r="W31" s="65">
        <f>+SUM(W13:W18)</f>
        <v>45947.079941583528</v>
      </c>
      <c r="X31" s="66">
        <f>+SUM(X13:X18)</f>
        <v>62.899997434452175</v>
      </c>
      <c r="Y31" s="66">
        <f>+SUM(Y13:Y18)</f>
        <v>61.788228148916048</v>
      </c>
      <c r="Z31" s="66">
        <f>+SUM(Z13:Z18)</f>
        <v>63.376820313342428</v>
      </c>
    </row>
    <row r="32" spans="1:26" ht="11.25" customHeight="1" x14ac:dyDescent="0.35">
      <c r="A32" s="56" t="s">
        <v>447</v>
      </c>
      <c r="B32" s="56"/>
      <c r="C32" s="65">
        <f>+SUM(C21:C28)</f>
        <v>16718.438174480005</v>
      </c>
      <c r="D32" s="66">
        <f t="shared" ref="D32:F32" si="26">+SUM(D21:D28)</f>
        <v>11.96441900890937</v>
      </c>
      <c r="E32" s="66">
        <f t="shared" si="26"/>
        <v>12.181578700463964</v>
      </c>
      <c r="F32" s="66">
        <f t="shared" si="26"/>
        <v>11.884727223896615</v>
      </c>
      <c r="G32" s="66"/>
      <c r="H32" s="65">
        <f>+SUM(H21:H28)</f>
        <v>3640.3775769676167</v>
      </c>
      <c r="I32" s="66">
        <f t="shared" ref="I32:K32" si="27">+SUM(I21:I28)</f>
        <v>15.798243883055491</v>
      </c>
      <c r="J32" s="66">
        <f t="shared" si="27"/>
        <v>15.452305422818213</v>
      </c>
      <c r="K32" s="66">
        <f t="shared" si="27"/>
        <v>14.4093047104761</v>
      </c>
      <c r="L32" s="66"/>
      <c r="M32" s="65">
        <f>+SUM(M21:M28)</f>
        <v>3828.4852497515403</v>
      </c>
      <c r="N32" s="66">
        <f t="shared" ref="N32:P32" si="28">+SUM(N21:N28)</f>
        <v>13.976787666112752</v>
      </c>
      <c r="O32" s="66">
        <f t="shared" si="28"/>
        <v>13.079360018962028</v>
      </c>
      <c r="P32" s="66">
        <f t="shared" si="28"/>
        <v>13.524889104301705</v>
      </c>
      <c r="Q32" s="66"/>
      <c r="R32" s="65">
        <f>+SUM(R21:R28)</f>
        <v>1200.3170436877767</v>
      </c>
      <c r="S32" s="66">
        <f t="shared" ref="S32:U32" si="29">+SUM(S21:S28)</f>
        <v>7.3855878314893566</v>
      </c>
      <c r="T32" s="66">
        <f t="shared" si="29"/>
        <v>8.8345394608868766</v>
      </c>
      <c r="U32" s="66">
        <f t="shared" si="29"/>
        <v>9.2050586069160509</v>
      </c>
      <c r="V32" s="66"/>
      <c r="W32" s="65">
        <f>+SUM(W21:W28)</f>
        <v>8049.2583040730697</v>
      </c>
      <c r="X32" s="66">
        <f t="shared" ref="X32:Z32" si="30">+SUM(X21:X28)</f>
        <v>11.019162203977695</v>
      </c>
      <c r="Y32" s="66">
        <f t="shared" si="30"/>
        <v>11.621813764633638</v>
      </c>
      <c r="Z32" s="66">
        <f t="shared" si="30"/>
        <v>11.421338392464675</v>
      </c>
    </row>
    <row r="33" spans="1:26" ht="17.25" customHeight="1" thickBot="1" x14ac:dyDescent="0.4">
      <c r="A33" s="57" t="s">
        <v>438</v>
      </c>
      <c r="B33" s="57"/>
      <c r="C33" s="67">
        <f>+SUM(C6:C28)-C20</f>
        <v>139734.64287760676</v>
      </c>
      <c r="D33" s="68">
        <f>+SUM(D6:D28)-D20</f>
        <v>99.999999999999972</v>
      </c>
      <c r="E33" s="68">
        <f>+SUM(E6:E28)-E20</f>
        <v>99.999999999999972</v>
      </c>
      <c r="F33" s="68">
        <f>+SUM(F6:F28)-F20</f>
        <v>100</v>
      </c>
      <c r="G33" s="68"/>
      <c r="H33" s="67">
        <f>+SUM(H6:H28)-H20</f>
        <v>23042.925554986065</v>
      </c>
      <c r="I33" s="68">
        <f>+SUM(I6:I28)-I20</f>
        <v>100.00000000000003</v>
      </c>
      <c r="J33" s="68">
        <f>+SUM(J6:J28)-J20</f>
        <v>100.00000000000003</v>
      </c>
      <c r="K33" s="68">
        <f>+SUM(K6:K28)-K20</f>
        <v>100</v>
      </c>
      <c r="L33" s="68"/>
      <c r="M33" s="67">
        <f>+SUM(M6:M28)-M20</f>
        <v>27391.739369653926</v>
      </c>
      <c r="N33" s="68">
        <f>+SUM(N6:N28)-N20</f>
        <v>99.999999999999972</v>
      </c>
      <c r="O33" s="68">
        <f>+SUM(O6:O28)-O20</f>
        <v>99.999999999999986</v>
      </c>
      <c r="P33" s="68">
        <f>+SUM(P6:P28)-P20</f>
        <v>99.999999999999986</v>
      </c>
      <c r="Q33" s="68"/>
      <c r="R33" s="67">
        <f>+SUM(R6:R28)-R20</f>
        <v>16252.15312679755</v>
      </c>
      <c r="S33" s="68">
        <f>+SUM(S6:S28)-S20</f>
        <v>100.00000000000001</v>
      </c>
      <c r="T33" s="68">
        <f>+SUM(T6:T28)-T20</f>
        <v>100.00000000000001</v>
      </c>
      <c r="U33" s="68">
        <f>+SUM(U6:U28)-U20</f>
        <v>99.999999999999972</v>
      </c>
      <c r="V33" s="68"/>
      <c r="W33" s="67">
        <f>+SUM(W6:W28)-W20</f>
        <v>73047.824826169177</v>
      </c>
      <c r="X33" s="68">
        <f>+SUM(X6:X28)-X20</f>
        <v>99.999999999999972</v>
      </c>
      <c r="Y33" s="68">
        <f>+SUM(Y6:Y28)-Y20</f>
        <v>99.999999999999986</v>
      </c>
      <c r="Z33" s="68">
        <f>+SUM(Z6:Z28)-Z20</f>
        <v>100</v>
      </c>
    </row>
    <row r="34" spans="1:26" ht="12" customHeight="1" x14ac:dyDescent="0.35">
      <c r="A34" s="54" t="s">
        <v>583</v>
      </c>
      <c r="B34" s="54"/>
      <c r="C34" s="54"/>
      <c r="D34" s="58"/>
      <c r="E34" s="58"/>
      <c r="F34" s="58"/>
      <c r="G34" s="59"/>
      <c r="H34" s="54"/>
      <c r="I34" s="58"/>
      <c r="J34" s="58"/>
      <c r="K34" s="58"/>
      <c r="L34" s="59"/>
      <c r="M34" s="59"/>
      <c r="N34" s="60"/>
      <c r="O34" s="60"/>
      <c r="P34" s="60"/>
      <c r="Q34" s="59"/>
      <c r="R34" s="59"/>
      <c r="S34" s="60"/>
      <c r="T34" s="60"/>
      <c r="U34" s="60"/>
      <c r="V34" s="59"/>
      <c r="W34" s="59"/>
      <c r="X34" s="60"/>
      <c r="Y34" s="60"/>
      <c r="Z34" s="60"/>
    </row>
    <row r="35" spans="1:26" ht="12" customHeight="1" x14ac:dyDescent="0.35">
      <c r="A35" s="59" t="s">
        <v>389</v>
      </c>
      <c r="C35" s="75"/>
      <c r="D35" s="75"/>
      <c r="E35" s="75"/>
      <c r="F35" s="75"/>
    </row>
    <row r="36" spans="1:26" ht="12" customHeight="1" x14ac:dyDescent="0.35">
      <c r="A36" s="48" t="s">
        <v>624</v>
      </c>
      <c r="C36" s="75"/>
      <c r="D36" s="75"/>
      <c r="E36" s="75"/>
      <c r="F36" s="75"/>
    </row>
    <row r="37" spans="1:26" ht="12" customHeight="1" x14ac:dyDescent="0.35">
      <c r="A37" s="48" t="s">
        <v>578</v>
      </c>
      <c r="C37" s="75"/>
      <c r="D37" s="75"/>
      <c r="E37" s="75"/>
      <c r="F37" s="75"/>
    </row>
    <row r="38" spans="1:26" ht="12" customHeight="1" x14ac:dyDescent="0.35">
      <c r="A38" s="48" t="s">
        <v>579</v>
      </c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2" customHeight="1" x14ac:dyDescent="0.35">
      <c r="A39" s="48" t="s">
        <v>581</v>
      </c>
      <c r="C39" s="75"/>
      <c r="D39" s="75"/>
      <c r="E39" s="75"/>
      <c r="F39" s="75"/>
    </row>
    <row r="40" spans="1:26" x14ac:dyDescent="0.35">
      <c r="A40" s="59" t="s">
        <v>582</v>
      </c>
      <c r="B40" s="59"/>
    </row>
    <row r="41" spans="1:26" x14ac:dyDescent="0.35">
      <c r="A41" s="59"/>
      <c r="B41" s="59" t="s">
        <v>450</v>
      </c>
    </row>
    <row r="42" spans="1:26" x14ac:dyDescent="0.35">
      <c r="A42" s="59"/>
      <c r="B42" s="59" t="s">
        <v>451</v>
      </c>
    </row>
    <row r="43" spans="1:26" x14ac:dyDescent="0.35">
      <c r="A43" s="59"/>
      <c r="B43" s="59" t="s">
        <v>452</v>
      </c>
    </row>
    <row r="44" spans="1:26" x14ac:dyDescent="0.35">
      <c r="A44" s="59"/>
      <c r="B44" s="59" t="s">
        <v>453</v>
      </c>
    </row>
    <row r="45" spans="1:26" x14ac:dyDescent="0.35">
      <c r="B45" s="48" t="s">
        <v>251</v>
      </c>
    </row>
    <row r="46" spans="1:26" ht="12" customHeight="1" x14ac:dyDescent="0.35">
      <c r="A46" s="59" t="s">
        <v>584</v>
      </c>
    </row>
  </sheetData>
  <mergeCells count="6">
    <mergeCell ref="W2:Z2"/>
    <mergeCell ref="A3:B3"/>
    <mergeCell ref="C2:F2"/>
    <mergeCell ref="H2:K2"/>
    <mergeCell ref="M2:P2"/>
    <mergeCell ref="R2:U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5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4.81640625" defaultRowHeight="14.5" x14ac:dyDescent="0.35"/>
  <cols>
    <col min="3" max="42" width="14" customWidth="1"/>
    <col min="43" max="48" width="14" style="37" customWidth="1"/>
    <col min="49" max="50" width="14" style="18" customWidth="1"/>
  </cols>
  <sheetData>
    <row r="1" spans="1:52" x14ac:dyDescent="0.35">
      <c r="A1" s="34" t="s">
        <v>307</v>
      </c>
      <c r="C1" t="s">
        <v>359</v>
      </c>
      <c r="E1" t="s">
        <v>361</v>
      </c>
      <c r="G1" t="s">
        <v>362</v>
      </c>
      <c r="I1" t="s">
        <v>363</v>
      </c>
      <c r="K1" t="s">
        <v>364</v>
      </c>
      <c r="M1" t="s">
        <v>365</v>
      </c>
      <c r="O1" t="s">
        <v>366</v>
      </c>
      <c r="Q1" t="s">
        <v>368</v>
      </c>
      <c r="S1" t="s">
        <v>358</v>
      </c>
      <c r="U1" t="s">
        <v>367</v>
      </c>
      <c r="W1" t="s">
        <v>455</v>
      </c>
      <c r="Y1" t="s">
        <v>456</v>
      </c>
      <c r="AA1" t="s">
        <v>446</v>
      </c>
      <c r="AC1" t="s">
        <v>360</v>
      </c>
      <c r="AE1" t="s">
        <v>416</v>
      </c>
      <c r="AG1" t="s">
        <v>417</v>
      </c>
      <c r="AI1" t="s">
        <v>418</v>
      </c>
      <c r="AK1" t="s">
        <v>419</v>
      </c>
      <c r="AM1" t="s">
        <v>420</v>
      </c>
      <c r="AO1" t="s">
        <v>421</v>
      </c>
      <c r="AQ1" s="37" t="s">
        <v>370</v>
      </c>
      <c r="AS1" s="37" t="s">
        <v>448</v>
      </c>
      <c r="AU1" s="37" t="s">
        <v>447</v>
      </c>
      <c r="AW1" s="18" t="s">
        <v>369</v>
      </c>
      <c r="AY1" s="18"/>
      <c r="AZ1" s="18"/>
    </row>
    <row r="2" spans="1:52" x14ac:dyDescent="0.35">
      <c r="A2" s="8" t="s">
        <v>308</v>
      </c>
      <c r="B2" s="8" t="s">
        <v>311</v>
      </c>
      <c r="C2" s="34" t="s">
        <v>564</v>
      </c>
      <c r="D2" s="34" t="s">
        <v>563</v>
      </c>
      <c r="E2" s="34" t="s">
        <v>564</v>
      </c>
      <c r="F2" s="34" t="s">
        <v>563</v>
      </c>
      <c r="G2" s="34" t="s">
        <v>564</v>
      </c>
      <c r="H2" s="34" t="s">
        <v>563</v>
      </c>
      <c r="I2" s="34" t="s">
        <v>564</v>
      </c>
      <c r="J2" s="34" t="s">
        <v>563</v>
      </c>
      <c r="K2" s="34" t="s">
        <v>564</v>
      </c>
      <c r="L2" s="34" t="s">
        <v>563</v>
      </c>
      <c r="M2" s="34" t="s">
        <v>564</v>
      </c>
      <c r="N2" s="34" t="s">
        <v>563</v>
      </c>
      <c r="O2" s="34" t="s">
        <v>564</v>
      </c>
      <c r="P2" s="34" t="s">
        <v>563</v>
      </c>
      <c r="Q2" s="34" t="s">
        <v>564</v>
      </c>
      <c r="R2" s="34" t="s">
        <v>563</v>
      </c>
      <c r="S2" s="34" t="s">
        <v>564</v>
      </c>
      <c r="T2" s="34" t="s">
        <v>563</v>
      </c>
      <c r="U2" s="34" t="s">
        <v>564</v>
      </c>
      <c r="V2" s="34" t="s">
        <v>563</v>
      </c>
      <c r="W2" s="34" t="s">
        <v>564</v>
      </c>
      <c r="X2" s="34" t="s">
        <v>563</v>
      </c>
      <c r="Y2" s="34" t="s">
        <v>564</v>
      </c>
      <c r="Z2" s="34" t="s">
        <v>563</v>
      </c>
      <c r="AA2" s="34" t="s">
        <v>564</v>
      </c>
      <c r="AB2" s="34" t="s">
        <v>563</v>
      </c>
      <c r="AC2" s="34" t="s">
        <v>564</v>
      </c>
      <c r="AD2" s="34" t="s">
        <v>563</v>
      </c>
      <c r="AE2" s="34" t="s">
        <v>564</v>
      </c>
      <c r="AF2" s="34" t="s">
        <v>563</v>
      </c>
      <c r="AG2" s="34" t="s">
        <v>564</v>
      </c>
      <c r="AH2" s="34" t="s">
        <v>563</v>
      </c>
      <c r="AI2" s="34" t="s">
        <v>564</v>
      </c>
      <c r="AJ2" s="34" t="s">
        <v>563</v>
      </c>
      <c r="AK2" s="34" t="s">
        <v>564</v>
      </c>
      <c r="AL2" s="34" t="s">
        <v>563</v>
      </c>
      <c r="AM2" s="34" t="s">
        <v>564</v>
      </c>
      <c r="AN2" s="34" t="s">
        <v>563</v>
      </c>
      <c r="AO2" s="34" t="s">
        <v>564</v>
      </c>
      <c r="AP2" s="34" t="s">
        <v>563</v>
      </c>
      <c r="AQ2" s="34" t="s">
        <v>564</v>
      </c>
      <c r="AR2" s="34" t="s">
        <v>563</v>
      </c>
      <c r="AS2" s="34" t="s">
        <v>564</v>
      </c>
      <c r="AT2" s="34" t="s">
        <v>563</v>
      </c>
      <c r="AU2" s="34" t="s">
        <v>564</v>
      </c>
      <c r="AV2" s="34" t="s">
        <v>563</v>
      </c>
      <c r="AW2" s="34" t="s">
        <v>564</v>
      </c>
      <c r="AX2" s="34" t="s">
        <v>563</v>
      </c>
    </row>
    <row r="3" spans="1:52" x14ac:dyDescent="0.35">
      <c r="A3" s="9" t="s">
        <v>312</v>
      </c>
      <c r="B3" s="9" t="s">
        <v>313</v>
      </c>
      <c r="C3" s="37">
        <f>+whea!$C167</f>
        <v>42.85405766656347</v>
      </c>
      <c r="D3" s="37">
        <f>+whea!$D167</f>
        <v>31.102300623204236</v>
      </c>
      <c r="E3" s="37">
        <f>+maiz!$C167</f>
        <v>2372.8515682277221</v>
      </c>
      <c r="F3" s="37">
        <f>+maiz!$D167</f>
        <v>1487.7561625834485</v>
      </c>
      <c r="G3" s="37">
        <f>+sorg!$C167</f>
        <v>1044.7787102529771</v>
      </c>
      <c r="H3" s="37">
        <f>+sorg!$D167</f>
        <v>524.29277110927001</v>
      </c>
      <c r="I3" s="37">
        <f>+mill!$C167</f>
        <v>573.07654636201153</v>
      </c>
      <c r="J3" s="37">
        <f>+mill!$D167</f>
        <v>282.91560401001965</v>
      </c>
      <c r="K3" s="37">
        <f>+barl!$C167</f>
        <v>0.98694754128704776</v>
      </c>
      <c r="L3" s="37">
        <f>+barl!$D167</f>
        <v>0.81987874563289731</v>
      </c>
      <c r="M3" s="37">
        <f>+rice!$C167</f>
        <v>1151.3254888475926</v>
      </c>
      <c r="N3" s="37">
        <f>+rice!$D167</f>
        <v>649.70075537398134</v>
      </c>
      <c r="O3" s="37">
        <f>+yams!$C167</f>
        <v>636.53809309899032</v>
      </c>
      <c r="P3" s="37">
        <f>+yams!$D167</f>
        <v>403.44833924541138</v>
      </c>
      <c r="Q3" s="37">
        <f>+cass!$C167</f>
        <v>7204.3412995511399</v>
      </c>
      <c r="R3" s="37">
        <f>+cass!$D167</f>
        <v>4497.4195175570276</v>
      </c>
      <c r="S3" s="37">
        <f>+swpt!$C167</f>
        <v>460.39689646959437</v>
      </c>
      <c r="T3" s="37">
        <f>+swpt!$D167</f>
        <v>278.16017201954509</v>
      </c>
      <c r="U3" s="37">
        <f>+pota!$C167</f>
        <v>498.76525430978165</v>
      </c>
      <c r="V3" s="37">
        <f>+pota!$D167</f>
        <v>348.0244055153521</v>
      </c>
      <c r="W3" s="37">
        <f>+Bana!$C167</f>
        <v>3181.6134935665477</v>
      </c>
      <c r="X3" s="37">
        <f>+Bana!$D167</f>
        <v>1932.7596034397845</v>
      </c>
      <c r="Y3" s="37">
        <f>+Plan!$C167</f>
        <v>2235.0196221242445</v>
      </c>
      <c r="Z3" s="37">
        <f>+Plan!$D167</f>
        <v>1290.8175273418105</v>
      </c>
      <c r="AA3" s="37">
        <f>+soyb!$C167</f>
        <v>13.0765714168264</v>
      </c>
      <c r="AB3" s="37">
        <f>+soyb!$D167</f>
        <v>10.112415415366543</v>
      </c>
      <c r="AC3" s="37">
        <f>+grnd!$C167</f>
        <v>1614.384643278102</v>
      </c>
      <c r="AD3" s="37">
        <f>+grnd!$D167</f>
        <v>932.2087109657682</v>
      </c>
      <c r="AE3" s="37">
        <f>+bean!$C167</f>
        <v>1530.1145295678989</v>
      </c>
      <c r="AF3" s="37">
        <f>+bean!$D167</f>
        <v>984.48624037854916</v>
      </c>
      <c r="AG3" s="37">
        <f>+cowp!$C167</f>
        <v>273.14750235143669</v>
      </c>
      <c r="AH3" s="37">
        <f>+cowp!$D167</f>
        <v>141.27516877913763</v>
      </c>
      <c r="AI3" s="37">
        <f>+lent!$C167</f>
        <v>0</v>
      </c>
      <c r="AJ3" s="37">
        <f>+lent!$D167</f>
        <v>0</v>
      </c>
      <c r="AK3" s="37">
        <f>+chkp!$C167</f>
        <v>36.50148735958507</v>
      </c>
      <c r="AL3" s="37">
        <f>+chkp!$D167</f>
        <v>22.10767791624761</v>
      </c>
      <c r="AM3" s="37">
        <f>+pigp!$C167</f>
        <v>73.837660413771914</v>
      </c>
      <c r="AN3" s="37">
        <f>+pigp!$D167</f>
        <v>44.115798811051022</v>
      </c>
      <c r="AO3" s="37">
        <f>+opul!$C167</f>
        <v>99.315182579995351</v>
      </c>
      <c r="AP3" s="37">
        <f>+opul!$D167</f>
        <v>88.838059000511208</v>
      </c>
      <c r="AQ3" s="37">
        <f t="shared" ref="AQ3:AQ32" si="0">+SUM(C3,E3,G3,I3,K3,M3)</f>
        <v>5185.8733188981541</v>
      </c>
      <c r="AR3" s="37">
        <f t="shared" ref="AR3:AR32" si="1">+SUM(D3,F3,H3,J3,L3,N3)</f>
        <v>2976.5874724455566</v>
      </c>
      <c r="AS3" s="37">
        <f t="shared" ref="AS3:AS32" si="2">+SUM(O3,U3,Q3,S3,W3,Y3)</f>
        <v>14216.674659120297</v>
      </c>
      <c r="AT3" s="37">
        <f t="shared" ref="AT3:AT32" si="3">+SUM(P3,V3,R3,T3,X3,Z3)</f>
        <v>8750.6295651189321</v>
      </c>
      <c r="AU3" s="37">
        <f t="shared" ref="AU3:AU32" si="4">+SUM(AA3,AE3,AC3,AG3,AI3,AK3,AM3,AO3)</f>
        <v>3640.3775769676167</v>
      </c>
      <c r="AV3" s="37">
        <f t="shared" ref="AV3:AV32" si="5">+SUM(AB3,AF3,AD3,AH3,AJ3,AL3,AN3,AP3)</f>
        <v>2223.1440712666313</v>
      </c>
      <c r="AW3" s="18">
        <f t="shared" ref="AW3:AW32" si="6">+SUM(AQ3,AS3,AU3)</f>
        <v>23042.925554986068</v>
      </c>
      <c r="AX3" s="18">
        <f t="shared" ref="AX3:AX32" si="7">+SUM(AR3,AT3,AV3)</f>
        <v>13950.361108831121</v>
      </c>
    </row>
    <row r="4" spans="1:52" x14ac:dyDescent="0.35">
      <c r="A4" s="9" t="s">
        <v>312</v>
      </c>
      <c r="B4" s="9" t="s">
        <v>316</v>
      </c>
      <c r="C4" s="37">
        <f>+whea!$C168</f>
        <v>1930.240480932744</v>
      </c>
      <c r="D4" s="37">
        <f>+whea!$D168</f>
        <v>1290.0113855246384</v>
      </c>
      <c r="E4" s="37">
        <f>+maiz!$C168</f>
        <v>2825.1508827452772</v>
      </c>
      <c r="F4" s="37">
        <f>+maiz!$D168</f>
        <v>1762.1961356272559</v>
      </c>
      <c r="G4" s="37">
        <f>+sorg!$C168</f>
        <v>3068.8205898933784</v>
      </c>
      <c r="H4" s="37">
        <f>+sorg!$D168</f>
        <v>1774.6835157823277</v>
      </c>
      <c r="I4" s="37">
        <f>+mill!$C168</f>
        <v>1004.2597414169032</v>
      </c>
      <c r="J4" s="37">
        <f>+mill!$D168</f>
        <v>528.63264044971766</v>
      </c>
      <c r="K4" s="37">
        <f>+barl!$C168</f>
        <v>406.2406499204198</v>
      </c>
      <c r="L4" s="37">
        <f>+barl!$D168</f>
        <v>274.08599498364504</v>
      </c>
      <c r="M4" s="37">
        <f>+rice!$C168</f>
        <v>247.09430014666231</v>
      </c>
      <c r="N4" s="37">
        <f>+rice!$D168</f>
        <v>119.89083874349414</v>
      </c>
      <c r="O4" s="37">
        <f>+yams!$C168</f>
        <v>253.31131872492554</v>
      </c>
      <c r="P4" s="37">
        <f>+yams!$D168</f>
        <v>161.97660849042575</v>
      </c>
      <c r="Q4" s="37">
        <f>+cass!$C168</f>
        <v>1526.6512224592677</v>
      </c>
      <c r="R4" s="37">
        <f>+cass!$D168</f>
        <v>986.05716960609311</v>
      </c>
      <c r="S4" s="37">
        <f>+swpt!$C168</f>
        <v>918.46361176684741</v>
      </c>
      <c r="T4" s="37">
        <f>+swpt!$D168</f>
        <v>563.6331526643628</v>
      </c>
      <c r="U4" s="37">
        <f>+pota!$C168</f>
        <v>1454.8135594476455</v>
      </c>
      <c r="V4" s="37">
        <f>+pota!$D168</f>
        <v>891.08362511842677</v>
      </c>
      <c r="W4" s="37">
        <f>+Bana!$C168</f>
        <v>2544.0085391205457</v>
      </c>
      <c r="X4" s="37">
        <f>+Bana!$D168</f>
        <v>1407.0851439163703</v>
      </c>
      <c r="Y4" s="37">
        <f>+Plan!$C168</f>
        <v>7384.1992233277642</v>
      </c>
      <c r="Z4" s="37">
        <f>+Plan!$D168</f>
        <v>4013.1652471636489</v>
      </c>
      <c r="AA4" s="37">
        <f>+soyb!$C168</f>
        <v>35.399076348836047</v>
      </c>
      <c r="AB4" s="37">
        <f>+soyb!$D168</f>
        <v>25.12858990415512</v>
      </c>
      <c r="AC4" s="37">
        <f>+grnd!$C168</f>
        <v>621.95986770781701</v>
      </c>
      <c r="AD4" s="37">
        <f>+grnd!$D168</f>
        <v>430.04659674230641</v>
      </c>
      <c r="AE4" s="37">
        <f>+bean!$C168</f>
        <v>1728.4995189736237</v>
      </c>
      <c r="AF4" s="37">
        <f>+bean!$D168</f>
        <v>1111.5286340563875</v>
      </c>
      <c r="AG4" s="37">
        <f>+cowp!$C168</f>
        <v>121.35388684358568</v>
      </c>
      <c r="AH4" s="37">
        <f>+cowp!$D168</f>
        <v>65.29884522179465</v>
      </c>
      <c r="AI4" s="37">
        <f>+lent!$C168</f>
        <v>55.332400905136005</v>
      </c>
      <c r="AJ4" s="37">
        <f>+lent!$D168</f>
        <v>36.540106867480851</v>
      </c>
      <c r="AK4" s="37">
        <f>+chkp!$C168</f>
        <v>314.77585841435501</v>
      </c>
      <c r="AL4" s="37">
        <f>+chkp!$D168</f>
        <v>174.83178981414099</v>
      </c>
      <c r="AM4" s="37">
        <f>+pigp!$C168</f>
        <v>228.59854768840444</v>
      </c>
      <c r="AN4" s="37">
        <f>+pigp!$D168</f>
        <v>159.27321858499641</v>
      </c>
      <c r="AO4" s="37">
        <f>+opul!$C168</f>
        <v>722.56609286978232</v>
      </c>
      <c r="AP4" s="37">
        <f>+opul!$D168</f>
        <v>567.37692733065626</v>
      </c>
      <c r="AQ4" s="37">
        <f t="shared" si="0"/>
        <v>9481.8066450553852</v>
      </c>
      <c r="AR4" s="37">
        <f t="shared" si="1"/>
        <v>5749.5005111110786</v>
      </c>
      <c r="AS4" s="37">
        <f t="shared" si="2"/>
        <v>14081.447474846997</v>
      </c>
      <c r="AT4" s="37">
        <f t="shared" si="3"/>
        <v>8023.0009469593278</v>
      </c>
      <c r="AU4" s="37">
        <f t="shared" si="4"/>
        <v>3828.4852497515403</v>
      </c>
      <c r="AV4" s="37">
        <f t="shared" si="5"/>
        <v>2570.024708521918</v>
      </c>
      <c r="AW4" s="18">
        <f t="shared" si="6"/>
        <v>27391.739369653922</v>
      </c>
      <c r="AX4" s="18">
        <f t="shared" si="7"/>
        <v>16342.526166592324</v>
      </c>
    </row>
    <row r="5" spans="1:52" x14ac:dyDescent="0.35">
      <c r="A5" s="9" t="s">
        <v>312</v>
      </c>
      <c r="B5" s="9" t="s">
        <v>320</v>
      </c>
      <c r="C5" s="37">
        <f>+whea!$C170</f>
        <v>846.88702134864241</v>
      </c>
      <c r="D5" s="37">
        <f>+whea!$D170</f>
        <v>635.19885755741018</v>
      </c>
      <c r="E5" s="37">
        <f>+maiz!$C170</f>
        <v>6547.1280662741028</v>
      </c>
      <c r="F5" s="37">
        <f>+maiz!$D170</f>
        <v>3521.2762181244034</v>
      </c>
      <c r="G5" s="37">
        <f>+sorg!$C170</f>
        <v>244.01078658161572</v>
      </c>
      <c r="H5" s="37">
        <f>+sorg!$D170</f>
        <v>131.59380336885064</v>
      </c>
      <c r="I5" s="37">
        <f>+mill!$C170</f>
        <v>132.3900449188387</v>
      </c>
      <c r="J5" s="37">
        <f>+mill!$D170</f>
        <v>63.02053075086738</v>
      </c>
      <c r="K5" s="37">
        <f>+barl!$C170</f>
        <v>52.824697694596551</v>
      </c>
      <c r="L5" s="37">
        <f>+barl!$D170</f>
        <v>45.176930225026162</v>
      </c>
      <c r="M5" s="37">
        <f>+rice!$C170</f>
        <v>2314.0492043412623</v>
      </c>
      <c r="N5" s="37">
        <f>+rice!$D170</f>
        <v>1151.6170378723684</v>
      </c>
      <c r="O5" s="37">
        <f>+yams!$C170</f>
        <v>0</v>
      </c>
      <c r="P5" s="37">
        <f>+yams!$D170</f>
        <v>0</v>
      </c>
      <c r="Q5" s="37">
        <f>+cass!$C170</f>
        <v>2084.9950525459008</v>
      </c>
      <c r="R5" s="37">
        <f>+cass!$D170</f>
        <v>1587.186935363246</v>
      </c>
      <c r="S5" s="37">
        <f>+swpt!$C170</f>
        <v>167.20532889792466</v>
      </c>
      <c r="T5" s="37">
        <f>+swpt!$D170</f>
        <v>147.58623689608939</v>
      </c>
      <c r="U5" s="37">
        <f>+pota!$C170</f>
        <v>1396.6120249010314</v>
      </c>
      <c r="V5" s="37">
        <f>+pota!$D170</f>
        <v>1003.8190395193686</v>
      </c>
      <c r="W5" s="37">
        <f>+Bana!$C170</f>
        <v>984.62074097597929</v>
      </c>
      <c r="X5" s="37">
        <f>+Bana!$D170</f>
        <v>584.22556097339782</v>
      </c>
      <c r="Y5" s="37">
        <f>+Plan!$C170</f>
        <v>281.11311462988124</v>
      </c>
      <c r="Z5" s="37">
        <f>+Plan!$D170</f>
        <v>170.13354527539903</v>
      </c>
      <c r="AA5" s="37">
        <f>+soyb!$C170</f>
        <v>46.329335666548516</v>
      </c>
      <c r="AB5" s="37">
        <f>+soyb!$D170</f>
        <v>35.126037702326194</v>
      </c>
      <c r="AC5" s="37">
        <f>+grnd!$C170</f>
        <v>428.76189051231836</v>
      </c>
      <c r="AD5" s="37">
        <f>+grnd!$D170</f>
        <v>244.71325198783168</v>
      </c>
      <c r="AE5" s="37">
        <f>+bean!$C170</f>
        <v>347.17101055545629</v>
      </c>
      <c r="AF5" s="37">
        <f>+bean!$D170</f>
        <v>215.49945166101139</v>
      </c>
      <c r="AG5" s="37">
        <f>+cowp!$C170</f>
        <v>81.714403417779053</v>
      </c>
      <c r="AH5" s="37">
        <f>+cowp!$D170</f>
        <v>37.718109150629353</v>
      </c>
      <c r="AI5" s="37">
        <f>+lent!$C170</f>
        <v>2.1160836055989622</v>
      </c>
      <c r="AJ5" s="37">
        <f>+lent!$D170</f>
        <v>1.482856297798725</v>
      </c>
      <c r="AK5" s="37">
        <f>+chkp!$C170</f>
        <v>39.380839854571803</v>
      </c>
      <c r="AL5" s="37">
        <f>+chkp!$D170</f>
        <v>23.459192951349387</v>
      </c>
      <c r="AM5" s="37">
        <f>+pigp!$C170</f>
        <v>124.62068713330862</v>
      </c>
      <c r="AN5" s="37">
        <f>+pigp!$D170</f>
        <v>76.947098346851604</v>
      </c>
      <c r="AO5" s="37">
        <f>+opul!$C170</f>
        <v>130.22279294219516</v>
      </c>
      <c r="AP5" s="37">
        <f>+opul!$D170</f>
        <v>108.07537389860917</v>
      </c>
      <c r="AQ5" s="37">
        <f t="shared" si="0"/>
        <v>10137.289821159058</v>
      </c>
      <c r="AR5" s="37">
        <f t="shared" si="1"/>
        <v>5547.8833778989265</v>
      </c>
      <c r="AS5" s="37">
        <f t="shared" si="2"/>
        <v>4914.5462619507171</v>
      </c>
      <c r="AT5" s="37">
        <f t="shared" si="3"/>
        <v>3492.9513180275012</v>
      </c>
      <c r="AU5" s="37">
        <f t="shared" si="4"/>
        <v>1200.3170436877767</v>
      </c>
      <c r="AV5" s="37">
        <f t="shared" si="5"/>
        <v>743.02137199640754</v>
      </c>
      <c r="AW5" s="18">
        <f t="shared" si="6"/>
        <v>16252.153126797552</v>
      </c>
      <c r="AX5" s="18">
        <f t="shared" si="7"/>
        <v>9783.856067922834</v>
      </c>
    </row>
    <row r="6" spans="1:52" x14ac:dyDescent="0.35">
      <c r="A6" s="9" t="s">
        <v>312</v>
      </c>
      <c r="B6" s="9" t="s">
        <v>321</v>
      </c>
      <c r="C6" s="37">
        <f>+whea!$C172</f>
        <v>49.991929389981316</v>
      </c>
      <c r="D6" s="37">
        <f>+whea!$D172</f>
        <v>26.431526218195998</v>
      </c>
      <c r="E6" s="37">
        <f>+maiz!$C172</f>
        <v>3919.4261679285805</v>
      </c>
      <c r="F6" s="37">
        <f>+maiz!$D172</f>
        <v>2519.3348728915157</v>
      </c>
      <c r="G6" s="37">
        <f>+sorg!$C172</f>
        <v>4808.3696616830002</v>
      </c>
      <c r="H6" s="37">
        <f>+sorg!$D172</f>
        <v>3054.3868755267181</v>
      </c>
      <c r="I6" s="37">
        <f>+mill!$C172</f>
        <v>5830.2507063827243</v>
      </c>
      <c r="J6" s="37">
        <f>+mill!$D172</f>
        <v>3500.2856372884298</v>
      </c>
      <c r="K6" s="37">
        <f>+barl!$C172</f>
        <v>0.18654495238110208</v>
      </c>
      <c r="L6" s="37">
        <f>+barl!$D172</f>
        <v>0.14427401217992786</v>
      </c>
      <c r="M6" s="37">
        <f>+rice!$C172</f>
        <v>4443.2615701758996</v>
      </c>
      <c r="N6" s="37">
        <f>+rice!$D172</f>
        <v>2348.4761297942109</v>
      </c>
      <c r="O6" s="37">
        <f>+yams!$C172</f>
        <v>28414.439189267334</v>
      </c>
      <c r="P6" s="37">
        <f>+yams!$D172</f>
        <v>16914.724758857465</v>
      </c>
      <c r="Q6" s="37">
        <f>+cass!$C172</f>
        <v>11269.854586893383</v>
      </c>
      <c r="R6" s="37">
        <f>+cass!$D172</f>
        <v>7706.7412043079676</v>
      </c>
      <c r="S6" s="37">
        <f>+swpt!$C172</f>
        <v>788.02922274999491</v>
      </c>
      <c r="T6" s="37">
        <f>+swpt!$D172</f>
        <v>435.21756839286371</v>
      </c>
      <c r="U6" s="37">
        <f>+pota!$C172</f>
        <v>235.11257037843853</v>
      </c>
      <c r="V6" s="37">
        <f>+pota!$D172</f>
        <v>254.37840055734438</v>
      </c>
      <c r="W6" s="37">
        <f>+Bana!$C172</f>
        <v>758.29898138890746</v>
      </c>
      <c r="X6" s="37">
        <f>+Bana!$D172</f>
        <v>381.99651904986399</v>
      </c>
      <c r="Y6" s="37">
        <f>+Plan!$C172</f>
        <v>4481.3453909054706</v>
      </c>
      <c r="Z6" s="37">
        <f>+Plan!$D172</f>
        <v>2403.7735381210687</v>
      </c>
      <c r="AA6" s="37">
        <f>+soyb!$C172</f>
        <v>278.65286266304156</v>
      </c>
      <c r="AB6" s="37">
        <f>+soyb!$D172</f>
        <v>206.62154870369233</v>
      </c>
      <c r="AC6" s="37">
        <f>+grnd!$C172</f>
        <v>3318.4958491660736</v>
      </c>
      <c r="AD6" s="37">
        <f>+grnd!$D172</f>
        <v>2171.2871865109273</v>
      </c>
      <c r="AE6" s="37">
        <f>+bean!$C172</f>
        <v>251.34002209996663</v>
      </c>
      <c r="AF6" s="37">
        <f>+bean!$D172</f>
        <v>158.89264614223947</v>
      </c>
      <c r="AG6" s="37">
        <f>+cowp!$C172</f>
        <v>3978.4444832612876</v>
      </c>
      <c r="AH6" s="37">
        <f>+cowp!$D172</f>
        <v>2165.9078703581185</v>
      </c>
      <c r="AI6" s="37">
        <f>+lent!$C172</f>
        <v>0</v>
      </c>
      <c r="AJ6" s="37">
        <f>+lent!$D172</f>
        <v>0</v>
      </c>
      <c r="AK6" s="37">
        <f>+chkp!$C172</f>
        <v>0.197965816635778</v>
      </c>
      <c r="AL6" s="37">
        <f>+chkp!$D172</f>
        <v>9.8785702569247499E-2</v>
      </c>
      <c r="AM6" s="37">
        <f>+pigp!$C172</f>
        <v>0</v>
      </c>
      <c r="AN6" s="37">
        <f>+pigp!$D172</f>
        <v>0</v>
      </c>
      <c r="AO6" s="37">
        <f>+opul!$C172</f>
        <v>222.12712106606449</v>
      </c>
      <c r="AP6" s="37">
        <f>+opul!$D172</f>
        <v>187.20944425644998</v>
      </c>
      <c r="AQ6" s="37">
        <f t="shared" si="0"/>
        <v>19051.486580512566</v>
      </c>
      <c r="AR6" s="37">
        <f t="shared" si="1"/>
        <v>11449.059315731251</v>
      </c>
      <c r="AS6" s="37">
        <f t="shared" si="2"/>
        <v>45947.079941583528</v>
      </c>
      <c r="AT6" s="37">
        <f t="shared" si="3"/>
        <v>28096.831989286573</v>
      </c>
      <c r="AU6" s="37">
        <f t="shared" si="4"/>
        <v>8049.2583040730697</v>
      </c>
      <c r="AV6" s="37">
        <f t="shared" si="5"/>
        <v>4890.0174816739973</v>
      </c>
      <c r="AW6" s="18">
        <f t="shared" si="6"/>
        <v>73047.824826169162</v>
      </c>
      <c r="AX6" s="18">
        <f t="shared" si="7"/>
        <v>44435.90878669182</v>
      </c>
    </row>
    <row r="7" spans="1:52" s="1" customFormat="1" x14ac:dyDescent="0.35">
      <c r="A7" s="10" t="s">
        <v>352</v>
      </c>
      <c r="B7" s="10"/>
      <c r="C7" s="38">
        <f>+whea!$C173</f>
        <v>2869.9734893379309</v>
      </c>
      <c r="D7" s="38">
        <f>+whea!$D173</f>
        <v>1982.7440699234487</v>
      </c>
      <c r="E7" s="38">
        <f>+maiz!$C173</f>
        <v>15664.556685175683</v>
      </c>
      <c r="F7" s="38">
        <f>+maiz!$D173</f>
        <v>9290.5633892266233</v>
      </c>
      <c r="G7" s="38">
        <f>+sorg!$C173</f>
        <v>9165.9797484109713</v>
      </c>
      <c r="H7" s="38">
        <f>+sorg!$D173</f>
        <v>5484.9569657871671</v>
      </c>
      <c r="I7" s="38">
        <f>+mill!$C173</f>
        <v>7539.9770390804779</v>
      </c>
      <c r="J7" s="38">
        <f>+mill!$D173</f>
        <v>4374.8544124990349</v>
      </c>
      <c r="K7" s="38">
        <f>+barl!$C173</f>
        <v>460.23884010868454</v>
      </c>
      <c r="L7" s="38">
        <f>+barl!$D173</f>
        <v>320.22707796648405</v>
      </c>
      <c r="M7" s="38">
        <f>+rice!$C173</f>
        <v>8155.7305635114171</v>
      </c>
      <c r="N7" s="38">
        <f>+rice!$D173</f>
        <v>4269.6847617840549</v>
      </c>
      <c r="O7" s="38">
        <f>+yams!$C173</f>
        <v>29304.288601091248</v>
      </c>
      <c r="P7" s="38">
        <f>+yams!$D173</f>
        <v>17480.1497065933</v>
      </c>
      <c r="Q7" s="38">
        <f>+cass!$C173</f>
        <v>22085.842161449691</v>
      </c>
      <c r="R7" s="38">
        <f>+cass!$D173</f>
        <v>14777.404826834334</v>
      </c>
      <c r="S7" s="38">
        <f>+swpt!$C173</f>
        <v>2334.095059884361</v>
      </c>
      <c r="T7" s="38">
        <f>+swpt!$D173</f>
        <v>1424.597129972861</v>
      </c>
      <c r="U7" s="38">
        <f>+pota!$C173</f>
        <v>3585.3034090368974</v>
      </c>
      <c r="V7" s="38">
        <f>+pota!$D173</f>
        <v>2497.305470710492</v>
      </c>
      <c r="W7" s="38">
        <f>+Bana!$C173</f>
        <v>7468.5417550519796</v>
      </c>
      <c r="X7" s="38">
        <f>+Bana!$D173</f>
        <v>4306.0668273794163</v>
      </c>
      <c r="Y7" s="38">
        <f>+Plan!$C173</f>
        <v>14381.67735098736</v>
      </c>
      <c r="Z7" s="38">
        <f>+Plan!$D173</f>
        <v>7877.8898579019269</v>
      </c>
      <c r="AA7" s="38">
        <f>+soyb!$C173</f>
        <v>373.45784609525253</v>
      </c>
      <c r="AB7" s="38">
        <f>+soyb!$D173</f>
        <v>276.98859172554018</v>
      </c>
      <c r="AC7" s="38">
        <f>+grnd!$C173</f>
        <v>5983.6022506643112</v>
      </c>
      <c r="AD7" s="38">
        <f>+grnd!$D173</f>
        <v>3778.2557462068335</v>
      </c>
      <c r="AE7" s="38">
        <f>+bean!$C173</f>
        <v>3857.1250811969453</v>
      </c>
      <c r="AF7" s="38">
        <f>+bean!$D173</f>
        <v>2470.4069722381873</v>
      </c>
      <c r="AG7" s="38">
        <f>+cowp!$C173</f>
        <v>4454.6602758740892</v>
      </c>
      <c r="AH7" s="38">
        <f>+cowp!$D173</f>
        <v>2410.1999935096801</v>
      </c>
      <c r="AI7" s="38">
        <f>+lent!$C173</f>
        <v>57.448484510734964</v>
      </c>
      <c r="AJ7" s="38">
        <f>+lent!$D173</f>
        <v>38.022963165279577</v>
      </c>
      <c r="AK7" s="38">
        <f>+chkp!$C173</f>
        <v>390.85615144514765</v>
      </c>
      <c r="AL7" s="38">
        <f>+chkp!$D173</f>
        <v>220.49744638430724</v>
      </c>
      <c r="AM7" s="38">
        <f>+pigp!$C173</f>
        <v>427.05689523548494</v>
      </c>
      <c r="AN7" s="38">
        <f>+pigp!$D173</f>
        <v>280.33611574289904</v>
      </c>
      <c r="AO7" s="38">
        <f>+opul!$C173</f>
        <v>1174.2311894580373</v>
      </c>
      <c r="AP7" s="38">
        <f>+opul!$D173</f>
        <v>951.49980448622659</v>
      </c>
      <c r="AQ7" s="38">
        <f t="shared" si="0"/>
        <v>43856.456365625163</v>
      </c>
      <c r="AR7" s="38">
        <f t="shared" si="1"/>
        <v>25723.030677186813</v>
      </c>
      <c r="AS7" s="37">
        <f t="shared" si="2"/>
        <v>79159.748337501544</v>
      </c>
      <c r="AT7" s="37">
        <f t="shared" si="3"/>
        <v>48363.413819392335</v>
      </c>
      <c r="AU7" s="37">
        <f t="shared" si="4"/>
        <v>16718.438174480005</v>
      </c>
      <c r="AV7" s="37">
        <f t="shared" si="5"/>
        <v>10426.207633458951</v>
      </c>
      <c r="AW7" s="15">
        <f t="shared" si="6"/>
        <v>139734.64287760673</v>
      </c>
      <c r="AX7" s="15">
        <f t="shared" si="7"/>
        <v>84512.652130038099</v>
      </c>
    </row>
    <row r="8" spans="1:52" x14ac:dyDescent="0.35">
      <c r="A8" s="9" t="s">
        <v>322</v>
      </c>
      <c r="B8" s="9" t="s">
        <v>323</v>
      </c>
      <c r="C8" s="37">
        <f>+whea!$C174</f>
        <v>0</v>
      </c>
      <c r="D8" s="37">
        <f>+whea!$D174</f>
        <v>0</v>
      </c>
      <c r="E8" s="37">
        <f>+maiz!$C174</f>
        <v>233.12197832733523</v>
      </c>
      <c r="F8" s="37">
        <f>+maiz!$D174</f>
        <v>133.75962595509705</v>
      </c>
      <c r="G8" s="37">
        <f>+sorg!$C174</f>
        <v>51.95978225797311</v>
      </c>
      <c r="H8" s="37">
        <f>+sorg!$D174</f>
        <v>28.067484970865628</v>
      </c>
      <c r="I8" s="37">
        <f>+mill!$C174</f>
        <v>0</v>
      </c>
      <c r="J8" s="37">
        <f>+mill!$D174</f>
        <v>0</v>
      </c>
      <c r="K8" s="37">
        <f>+barl!$C174</f>
        <v>0</v>
      </c>
      <c r="L8" s="37">
        <f>+barl!$D174</f>
        <v>0</v>
      </c>
      <c r="M8" s="37">
        <f>+rice!$C174</f>
        <v>625.92022890967758</v>
      </c>
      <c r="N8" s="37">
        <f>+rice!$D174</f>
        <v>462.05593548439384</v>
      </c>
      <c r="O8" s="37">
        <f>+yams!$C174</f>
        <v>257.89577404841077</v>
      </c>
      <c r="P8" s="37">
        <f>+yams!$D174</f>
        <v>174.86988788066822</v>
      </c>
      <c r="Q8" s="37">
        <f>+cass!$C174</f>
        <v>244.63423816112444</v>
      </c>
      <c r="R8" s="37">
        <f>+cass!$D174</f>
        <v>153.02315708018719</v>
      </c>
      <c r="S8" s="37">
        <f>+swpt!$C174</f>
        <v>90.010354829015625</v>
      </c>
      <c r="T8" s="37">
        <f>+swpt!$D174</f>
        <v>65.60307235958588</v>
      </c>
      <c r="U8" s="37">
        <f>+pota!$C174</f>
        <v>95.539426755632789</v>
      </c>
      <c r="V8" s="37">
        <f>+pota!$D174</f>
        <v>79.299732988968401</v>
      </c>
      <c r="W8" s="37">
        <f>+Bana!$C174</f>
        <v>1085.6330083155456</v>
      </c>
      <c r="X8" s="37">
        <f>+Bana!$D174</f>
        <v>739.00743854308928</v>
      </c>
      <c r="Y8" s="37">
        <f>+Plan!$C174</f>
        <v>629.00322117813892</v>
      </c>
      <c r="Z8" s="37">
        <f>+Plan!$D174</f>
        <v>468.65778074850158</v>
      </c>
      <c r="AA8" s="37">
        <f>+soyb!$C174</f>
        <v>1.1274698313126514E-2</v>
      </c>
      <c r="AB8" s="37">
        <f>+soyb!$D174</f>
        <v>8.5356051607163377E-3</v>
      </c>
      <c r="AC8" s="37">
        <f>+grnd!$C174</f>
        <v>35.948192150524406</v>
      </c>
      <c r="AD8" s="37">
        <f>+grnd!$D174</f>
        <v>32.196417925469007</v>
      </c>
      <c r="AE8" s="37">
        <f>+bean!$C174</f>
        <v>187.69373656938041</v>
      </c>
      <c r="AF8" s="37">
        <f>+bean!$D174</f>
        <v>131.96565805664855</v>
      </c>
      <c r="AG8" s="37">
        <f>+cowp!$C174</f>
        <v>31.504972679902746</v>
      </c>
      <c r="AH8" s="37">
        <f>+cowp!$D174</f>
        <v>16.241854010817217</v>
      </c>
      <c r="AI8" s="37">
        <f>+lent!$C174</f>
        <v>0.43244898070990595</v>
      </c>
      <c r="AJ8" s="37">
        <f>+lent!$D174</f>
        <v>0.39103483111032211</v>
      </c>
      <c r="AK8" s="37">
        <f>+chkp!$C174</f>
        <v>0</v>
      </c>
      <c r="AL8" s="37">
        <f>+chkp!$D174</f>
        <v>0</v>
      </c>
      <c r="AM8" s="37">
        <f>+pigp!$C174</f>
        <v>42.330580731809782</v>
      </c>
      <c r="AN8" s="37">
        <f>+pigp!$D174</f>
        <v>23.259210973734071</v>
      </c>
      <c r="AO8" s="37">
        <f>+opul!$C174</f>
        <v>7.4738189871590386</v>
      </c>
      <c r="AP8" s="37">
        <f>+opul!$D174</f>
        <v>5.7716356355752003</v>
      </c>
      <c r="AQ8" s="37">
        <f t="shared" si="0"/>
        <v>911.00198949498599</v>
      </c>
      <c r="AR8" s="37">
        <f t="shared" si="1"/>
        <v>623.88304641035654</v>
      </c>
      <c r="AS8" s="37">
        <f t="shared" si="2"/>
        <v>2402.7160232878682</v>
      </c>
      <c r="AT8" s="37">
        <f t="shared" si="3"/>
        <v>1680.4610696010006</v>
      </c>
      <c r="AU8" s="37">
        <f t="shared" si="4"/>
        <v>305.39502479779941</v>
      </c>
      <c r="AV8" s="37">
        <f t="shared" si="5"/>
        <v>209.83434703851506</v>
      </c>
      <c r="AW8" s="18">
        <f t="shared" si="6"/>
        <v>3619.1130375806538</v>
      </c>
      <c r="AX8" s="18">
        <f t="shared" si="7"/>
        <v>2514.1784630498723</v>
      </c>
    </row>
    <row r="9" spans="1:52" x14ac:dyDescent="0.35">
      <c r="A9" s="9" t="s">
        <v>322</v>
      </c>
      <c r="B9" s="9" t="s">
        <v>324</v>
      </c>
      <c r="C9" s="37">
        <f>+whea!$C175</f>
        <v>754.72674491707005</v>
      </c>
      <c r="D9" s="37">
        <f>+whea!$D175</f>
        <v>746.62951688679834</v>
      </c>
      <c r="E9" s="37">
        <f>+maiz!$C175</f>
        <v>9075.0398279472865</v>
      </c>
      <c r="F9" s="37">
        <f>+maiz!$D175</f>
        <v>5174.3472230066445</v>
      </c>
      <c r="G9" s="37">
        <f>+sorg!$C175</f>
        <v>1904.4135934726705</v>
      </c>
      <c r="H9" s="37">
        <f>+sorg!$D175</f>
        <v>1412.7839284667098</v>
      </c>
      <c r="I9" s="37">
        <f>+mill!$C175</f>
        <v>0.36216745434650044</v>
      </c>
      <c r="J9" s="37">
        <f>+mill!$D175</f>
        <v>0.19446614060763667</v>
      </c>
      <c r="K9" s="37">
        <f>+barl!$C175</f>
        <v>155.82557453502815</v>
      </c>
      <c r="L9" s="37">
        <f>+barl!$D175</f>
        <v>131.8460033127194</v>
      </c>
      <c r="M9" s="37">
        <f>+rice!$C175</f>
        <v>407.40211366573402</v>
      </c>
      <c r="N9" s="37">
        <f>+rice!$D175</f>
        <v>292.81187629270005</v>
      </c>
      <c r="O9" s="37">
        <f>+yams!$C175</f>
        <v>33.034186429911628</v>
      </c>
      <c r="P9" s="37">
        <f>+yams!$D175</f>
        <v>20.613144008794698</v>
      </c>
      <c r="Q9" s="37">
        <f>+cass!$C175</f>
        <v>128.06244967420474</v>
      </c>
      <c r="R9" s="37">
        <f>+cass!$D175</f>
        <v>75.526773421498106</v>
      </c>
      <c r="S9" s="37">
        <f>+swpt!$C175</f>
        <v>8.997941963746678</v>
      </c>
      <c r="T9" s="37">
        <f>+swpt!$D175</f>
        <v>6.7134087194618619</v>
      </c>
      <c r="U9" s="37">
        <f>+pota!$C175</f>
        <v>777.09190293494419</v>
      </c>
      <c r="V9" s="37">
        <f>+pota!$D175</f>
        <v>503.792802053326</v>
      </c>
      <c r="W9" s="37">
        <f>+Bana!$C175</f>
        <v>4288.2260297039638</v>
      </c>
      <c r="X9" s="37">
        <f>+Bana!$D175</f>
        <v>3077.7291464193495</v>
      </c>
      <c r="Y9" s="37">
        <f>+Plan!$C175</f>
        <v>269.27159621485549</v>
      </c>
      <c r="Z9" s="37">
        <f>+Plan!$D175</f>
        <v>206.44648092720888</v>
      </c>
      <c r="AA9" s="37">
        <f>+soyb!$C175</f>
        <v>1.6789768502737432</v>
      </c>
      <c r="AB9" s="37">
        <f>+soyb!$D175</f>
        <v>1.4614829475190203</v>
      </c>
      <c r="AC9" s="37">
        <f>+grnd!$C175</f>
        <v>139.65644112231078</v>
      </c>
      <c r="AD9" s="37">
        <f>+grnd!$D175</f>
        <v>124.47302675926812</v>
      </c>
      <c r="AE9" s="37">
        <f>+bean!$C175</f>
        <v>1703.0583935609402</v>
      </c>
      <c r="AF9" s="37">
        <f>+bean!$D175</f>
        <v>1141.6685939630133</v>
      </c>
      <c r="AG9" s="37">
        <f>+cowp!$C175</f>
        <v>0</v>
      </c>
      <c r="AH9" s="37">
        <f>+cowp!$D175</f>
        <v>0</v>
      </c>
      <c r="AI9" s="37">
        <f>+lent!$C175</f>
        <v>4.9426897425520826</v>
      </c>
      <c r="AJ9" s="37">
        <f>+lent!$D175</f>
        <v>3.6739236763145549</v>
      </c>
      <c r="AK9" s="37">
        <f>+chkp!$C175</f>
        <v>175.4278590035436</v>
      </c>
      <c r="AL9" s="37">
        <f>+chkp!$D175</f>
        <v>100.60118054633189</v>
      </c>
      <c r="AM9" s="37">
        <f>+pigp!$C175</f>
        <v>3.2100908117757467</v>
      </c>
      <c r="AN9" s="37">
        <f>+pigp!$D175</f>
        <v>1.9268176519811515</v>
      </c>
      <c r="AO9" s="37">
        <f>+opul!$C175</f>
        <v>71.274542625574412</v>
      </c>
      <c r="AP9" s="37">
        <f>+opul!$D175</f>
        <v>63.466454913909914</v>
      </c>
      <c r="AQ9" s="37">
        <f t="shared" si="0"/>
        <v>12297.770021992137</v>
      </c>
      <c r="AR9" s="37">
        <f t="shared" si="1"/>
        <v>7758.6130141061794</v>
      </c>
      <c r="AS9" s="37">
        <f t="shared" si="2"/>
        <v>5504.6841069216271</v>
      </c>
      <c r="AT9" s="37">
        <f t="shared" si="3"/>
        <v>3890.821755549639</v>
      </c>
      <c r="AU9" s="37">
        <f t="shared" si="4"/>
        <v>2099.2489937169703</v>
      </c>
      <c r="AV9" s="37">
        <f t="shared" si="5"/>
        <v>1437.2714804583381</v>
      </c>
      <c r="AW9" s="18">
        <f t="shared" si="6"/>
        <v>19901.703122630734</v>
      </c>
      <c r="AX9" s="18">
        <f t="shared" si="7"/>
        <v>13086.706250114155</v>
      </c>
    </row>
    <row r="10" spans="1:52" x14ac:dyDescent="0.35">
      <c r="A10" s="9" t="s">
        <v>322</v>
      </c>
      <c r="B10" s="9" t="s">
        <v>325</v>
      </c>
      <c r="C10" s="37">
        <f>+whea!$C176</f>
        <v>177.33495128625293</v>
      </c>
      <c r="D10" s="37">
        <f>+whea!$D176</f>
        <v>123.08090849837976</v>
      </c>
      <c r="E10" s="37">
        <f>+maiz!$C176</f>
        <v>2435.6724064175255</v>
      </c>
      <c r="F10" s="37">
        <f>+maiz!$D176</f>
        <v>1425.5243212874507</v>
      </c>
      <c r="G10" s="37">
        <f>+sorg!$C176</f>
        <v>285.72255436627296</v>
      </c>
      <c r="H10" s="37">
        <f>+sorg!$D176</f>
        <v>215.65518147062767</v>
      </c>
      <c r="I10" s="37">
        <f>+mill!$C176</f>
        <v>0</v>
      </c>
      <c r="J10" s="37">
        <f>+mill!$D176</f>
        <v>0</v>
      </c>
      <c r="K10" s="37">
        <f>+barl!$C176</f>
        <v>65.054469731950107</v>
      </c>
      <c r="L10" s="37">
        <f>+barl!$D176</f>
        <v>47.096025079551367</v>
      </c>
      <c r="M10" s="37">
        <f>+rice!$C176</f>
        <v>2472.5654307904019</v>
      </c>
      <c r="N10" s="37">
        <f>+rice!$D176</f>
        <v>1980.3813788489772</v>
      </c>
      <c r="O10" s="37">
        <f>+yams!$C176</f>
        <v>218.58511167129501</v>
      </c>
      <c r="P10" s="37">
        <f>+yams!$D176</f>
        <v>133.18136856147751</v>
      </c>
      <c r="Q10" s="37">
        <f>+cass!$C176</f>
        <v>698.5408225811334</v>
      </c>
      <c r="R10" s="37">
        <f>+cass!$D176</f>
        <v>466.59093615363167</v>
      </c>
      <c r="S10" s="37">
        <f>+swpt!$C176</f>
        <v>37.859874229889272</v>
      </c>
      <c r="T10" s="37">
        <f>+swpt!$D176</f>
        <v>21.443513154218806</v>
      </c>
      <c r="U10" s="37">
        <f>+pota!$C176</f>
        <v>3171.2108485959793</v>
      </c>
      <c r="V10" s="37">
        <f>+pota!$D176</f>
        <v>1674.4757290215416</v>
      </c>
      <c r="W10" s="37">
        <f>+Bana!$C176</f>
        <v>5797.9718509241302</v>
      </c>
      <c r="X10" s="37">
        <f>+Bana!$D176</f>
        <v>3450.6438761188806</v>
      </c>
      <c r="Y10" s="37">
        <f>+Plan!$C176</f>
        <v>3538.7254164244787</v>
      </c>
      <c r="Z10" s="37">
        <f>+Plan!$D176</f>
        <v>2075.5100239309513</v>
      </c>
      <c r="AA10" s="37">
        <f>+soyb!$C176</f>
        <v>2.7689533130137702</v>
      </c>
      <c r="AB10" s="37">
        <f>+soyb!$D176</f>
        <v>2.279747184387428</v>
      </c>
      <c r="AC10" s="37">
        <f>+grnd!$C176</f>
        <v>43.798156269727095</v>
      </c>
      <c r="AD10" s="37">
        <f>+grnd!$D176</f>
        <v>29.843933877456195</v>
      </c>
      <c r="AE10" s="37">
        <f>+bean!$C176</f>
        <v>352.18202574682715</v>
      </c>
      <c r="AF10" s="37">
        <f>+bean!$D176</f>
        <v>226.72547232068095</v>
      </c>
      <c r="AG10" s="37">
        <f>+cowp!$C176</f>
        <v>23.735477988078745</v>
      </c>
      <c r="AH10" s="37">
        <f>+cowp!$D176</f>
        <v>11.21106022290261</v>
      </c>
      <c r="AI10" s="37">
        <f>+lent!$C176</f>
        <v>5.17169450027035</v>
      </c>
      <c r="AJ10" s="37">
        <f>+lent!$D176</f>
        <v>3.549503084838296</v>
      </c>
      <c r="AK10" s="37">
        <f>+chkp!$C176</f>
        <v>5.277234629558901</v>
      </c>
      <c r="AL10" s="37">
        <f>+chkp!$D176</f>
        <v>2.7061375469497939</v>
      </c>
      <c r="AM10" s="37">
        <f>+pigp!$C176</f>
        <v>2.8652975298137373</v>
      </c>
      <c r="AN10" s="37">
        <f>+pigp!$D176</f>
        <v>2.012924861200188</v>
      </c>
      <c r="AO10" s="37">
        <f>+opul!$C176</f>
        <v>95.193361851227991</v>
      </c>
      <c r="AP10" s="37">
        <f>+opul!$D176</f>
        <v>69.77153978751457</v>
      </c>
      <c r="AQ10" s="37">
        <f t="shared" si="0"/>
        <v>5436.3498125924034</v>
      </c>
      <c r="AR10" s="37">
        <f t="shared" si="1"/>
        <v>3791.7378151849866</v>
      </c>
      <c r="AS10" s="37">
        <f t="shared" si="2"/>
        <v>13462.893924426906</v>
      </c>
      <c r="AT10" s="37">
        <f t="shared" si="3"/>
        <v>7821.8454469407015</v>
      </c>
      <c r="AU10" s="37">
        <f t="shared" si="4"/>
        <v>530.99220182851775</v>
      </c>
      <c r="AV10" s="37">
        <f t="shared" si="5"/>
        <v>348.10031888593005</v>
      </c>
      <c r="AW10" s="18">
        <f t="shared" si="6"/>
        <v>19430.235938847825</v>
      </c>
      <c r="AX10" s="18">
        <f t="shared" si="7"/>
        <v>11961.683581011619</v>
      </c>
    </row>
    <row r="11" spans="1:52" x14ac:dyDescent="0.35">
      <c r="A11" s="9" t="s">
        <v>322</v>
      </c>
      <c r="B11" s="9" t="s">
        <v>326</v>
      </c>
      <c r="C11" s="37">
        <f>+whea!$C177</f>
        <v>0</v>
      </c>
      <c r="D11" s="37">
        <f>+whea!$D177</f>
        <v>0</v>
      </c>
      <c r="E11" s="37">
        <f>+maiz!$C177</f>
        <v>0</v>
      </c>
      <c r="F11" s="37">
        <f>+maiz!$D177</f>
        <v>0</v>
      </c>
      <c r="G11" s="37">
        <f>+sorg!$C177</f>
        <v>0</v>
      </c>
      <c r="H11" s="37">
        <f>+sorg!$D177</f>
        <v>0</v>
      </c>
      <c r="I11" s="37">
        <f>+mill!$C177</f>
        <v>0</v>
      </c>
      <c r="J11" s="37">
        <f>+mill!$D177</f>
        <v>0</v>
      </c>
      <c r="K11" s="37">
        <f>+barl!$C177</f>
        <v>0</v>
      </c>
      <c r="L11" s="37">
        <f>+barl!$D177</f>
        <v>0</v>
      </c>
      <c r="M11" s="37">
        <f>+rice!$C177</f>
        <v>0</v>
      </c>
      <c r="N11" s="37">
        <f>+rice!$D177</f>
        <v>0</v>
      </c>
      <c r="O11" s="37">
        <f>+yams!$C177</f>
        <v>0</v>
      </c>
      <c r="P11" s="37">
        <f>+yams!$D177</f>
        <v>0</v>
      </c>
      <c r="Q11" s="37">
        <f>+cass!$C177</f>
        <v>0</v>
      </c>
      <c r="R11" s="37">
        <f>+cass!$D177</f>
        <v>0</v>
      </c>
      <c r="S11" s="37">
        <f>+swpt!$C177</f>
        <v>0</v>
      </c>
      <c r="T11" s="37">
        <f>+swpt!$D177</f>
        <v>0</v>
      </c>
      <c r="U11" s="37">
        <f>+pota!$C177</f>
        <v>0</v>
      </c>
      <c r="V11" s="37">
        <f>+pota!$D177</f>
        <v>0</v>
      </c>
      <c r="W11" s="37">
        <f>+Bana!$C177</f>
        <v>0</v>
      </c>
      <c r="X11" s="37">
        <f>+Bana!$D177</f>
        <v>0</v>
      </c>
      <c r="Y11" s="37">
        <f>+Plan!$C177</f>
        <v>0</v>
      </c>
      <c r="Z11" s="37">
        <f>+Plan!$D177</f>
        <v>0</v>
      </c>
      <c r="AA11" s="37">
        <f>+soyb!$C177</f>
        <v>0</v>
      </c>
      <c r="AB11" s="37">
        <f>+soyb!$D177</f>
        <v>0</v>
      </c>
      <c r="AC11" s="37">
        <f>+grnd!$C177</f>
        <v>0</v>
      </c>
      <c r="AD11" s="37">
        <f>+grnd!$D177</f>
        <v>0</v>
      </c>
      <c r="AE11" s="37">
        <f>+bean!$C177</f>
        <v>0</v>
      </c>
      <c r="AF11" s="37">
        <f>+bean!$D177</f>
        <v>0</v>
      </c>
      <c r="AG11" s="37">
        <f>+cowp!$C177</f>
        <v>0</v>
      </c>
      <c r="AH11" s="37">
        <f>+cowp!$D177</f>
        <v>0</v>
      </c>
      <c r="AI11" s="37">
        <f>+lent!$C177</f>
        <v>0</v>
      </c>
      <c r="AJ11" s="37">
        <f>+lent!$D177</f>
        <v>0</v>
      </c>
      <c r="AK11" s="37">
        <f>+chkp!$C177</f>
        <v>0</v>
      </c>
      <c r="AL11" s="37">
        <f>+chkp!$D177</f>
        <v>0</v>
      </c>
      <c r="AM11" s="37">
        <f>+pigp!$C177</f>
        <v>0</v>
      </c>
      <c r="AN11" s="37">
        <f>+pigp!$D177</f>
        <v>0</v>
      </c>
      <c r="AO11" s="37">
        <f>+opul!$C177</f>
        <v>0</v>
      </c>
      <c r="AP11" s="37">
        <f>+opul!$D177</f>
        <v>0</v>
      </c>
      <c r="AQ11" s="37">
        <f t="shared" si="0"/>
        <v>0</v>
      </c>
      <c r="AR11" s="37">
        <f t="shared" si="1"/>
        <v>0</v>
      </c>
      <c r="AS11" s="37">
        <f t="shared" si="2"/>
        <v>0</v>
      </c>
      <c r="AT11" s="37">
        <f t="shared" si="3"/>
        <v>0</v>
      </c>
      <c r="AU11" s="37">
        <f t="shared" si="4"/>
        <v>0</v>
      </c>
      <c r="AV11" s="37">
        <f t="shared" si="5"/>
        <v>0</v>
      </c>
      <c r="AW11" s="18">
        <f t="shared" si="6"/>
        <v>0</v>
      </c>
      <c r="AX11" s="18">
        <f t="shared" si="7"/>
        <v>0</v>
      </c>
    </row>
    <row r="12" spans="1:52" x14ac:dyDescent="0.35">
      <c r="A12" s="9" t="s">
        <v>322</v>
      </c>
      <c r="B12" s="9" t="s">
        <v>327</v>
      </c>
      <c r="C12" s="37">
        <f>+whea!$C178</f>
        <v>0</v>
      </c>
      <c r="D12" s="37">
        <f>+whea!$D178</f>
        <v>0</v>
      </c>
      <c r="E12" s="37">
        <f>+maiz!$C178</f>
        <v>0</v>
      </c>
      <c r="F12" s="37">
        <f>+maiz!$D178</f>
        <v>0</v>
      </c>
      <c r="G12" s="37">
        <f>+sorg!$C178</f>
        <v>0</v>
      </c>
      <c r="H12" s="37">
        <f>+sorg!$D178</f>
        <v>0</v>
      </c>
      <c r="I12" s="37">
        <f>+mill!$C178</f>
        <v>0</v>
      </c>
      <c r="J12" s="37">
        <f>+mill!$D178</f>
        <v>0</v>
      </c>
      <c r="K12" s="37">
        <f>+barl!$C178</f>
        <v>0</v>
      </c>
      <c r="L12" s="37">
        <f>+barl!$D178</f>
        <v>0</v>
      </c>
      <c r="M12" s="37">
        <f>+rice!$C178</f>
        <v>0</v>
      </c>
      <c r="N12" s="37">
        <f>+rice!$D178</f>
        <v>0</v>
      </c>
      <c r="O12" s="37">
        <f>+yams!$C178</f>
        <v>0</v>
      </c>
      <c r="P12" s="37">
        <f>+yams!$D178</f>
        <v>0</v>
      </c>
      <c r="Q12" s="37">
        <f>+cass!$C178</f>
        <v>0</v>
      </c>
      <c r="R12" s="37">
        <f>+cass!$D178</f>
        <v>0</v>
      </c>
      <c r="S12" s="37">
        <f>+swpt!$C178</f>
        <v>0</v>
      </c>
      <c r="T12" s="37">
        <f>+swpt!$D178</f>
        <v>0</v>
      </c>
      <c r="U12" s="37">
        <f>+pota!$C178</f>
        <v>0</v>
      </c>
      <c r="V12" s="37">
        <f>+pota!$D178</f>
        <v>0</v>
      </c>
      <c r="W12" s="37">
        <f>+Bana!$C178</f>
        <v>0</v>
      </c>
      <c r="X12" s="37">
        <f>+Bana!$D178</f>
        <v>0</v>
      </c>
      <c r="Y12" s="37">
        <f>+Plan!$C178</f>
        <v>0</v>
      </c>
      <c r="Z12" s="37">
        <f>+Plan!$D178</f>
        <v>0</v>
      </c>
      <c r="AA12" s="37">
        <f>+soyb!$C178</f>
        <v>0</v>
      </c>
      <c r="AB12" s="37">
        <f>+soyb!$D178</f>
        <v>0</v>
      </c>
      <c r="AC12" s="37">
        <f>+grnd!$C178</f>
        <v>0</v>
      </c>
      <c r="AD12" s="37">
        <f>+grnd!$D178</f>
        <v>0</v>
      </c>
      <c r="AE12" s="37">
        <f>+bean!$C178</f>
        <v>0</v>
      </c>
      <c r="AF12" s="37">
        <f>+bean!$D178</f>
        <v>0</v>
      </c>
      <c r="AG12" s="37">
        <f>+cowp!$C178</f>
        <v>0</v>
      </c>
      <c r="AH12" s="37">
        <f>+cowp!$D178</f>
        <v>0</v>
      </c>
      <c r="AI12" s="37">
        <f>+lent!$C178</f>
        <v>0</v>
      </c>
      <c r="AJ12" s="37">
        <f>+lent!$D178</f>
        <v>0</v>
      </c>
      <c r="AK12" s="37">
        <f>+chkp!$C178</f>
        <v>0</v>
      </c>
      <c r="AL12" s="37">
        <f>+chkp!$D178</f>
        <v>0</v>
      </c>
      <c r="AM12" s="37">
        <f>+pigp!$C178</f>
        <v>0</v>
      </c>
      <c r="AN12" s="37">
        <f>+pigp!$D178</f>
        <v>0</v>
      </c>
      <c r="AO12" s="37">
        <f>+opul!$C178</f>
        <v>0</v>
      </c>
      <c r="AP12" s="37">
        <f>+opul!$D178</f>
        <v>0</v>
      </c>
      <c r="AQ12" s="37">
        <f t="shared" si="0"/>
        <v>0</v>
      </c>
      <c r="AR12" s="37">
        <f t="shared" si="1"/>
        <v>0</v>
      </c>
      <c r="AS12" s="37">
        <f t="shared" si="2"/>
        <v>0</v>
      </c>
      <c r="AT12" s="37">
        <f t="shared" si="3"/>
        <v>0</v>
      </c>
      <c r="AU12" s="37">
        <f t="shared" si="4"/>
        <v>0</v>
      </c>
      <c r="AV12" s="37">
        <f t="shared" si="5"/>
        <v>0</v>
      </c>
      <c r="AW12" s="18">
        <f t="shared" si="6"/>
        <v>0</v>
      </c>
      <c r="AX12" s="18">
        <f t="shared" si="7"/>
        <v>0</v>
      </c>
    </row>
    <row r="13" spans="1:52" x14ac:dyDescent="0.35">
      <c r="A13" s="10" t="s">
        <v>322</v>
      </c>
      <c r="B13" s="10"/>
      <c r="C13" s="37">
        <f>+whea!$C179</f>
        <v>932.06169620332298</v>
      </c>
      <c r="D13" s="37">
        <f>+whea!$D179</f>
        <v>869.71042538517804</v>
      </c>
      <c r="E13" s="37">
        <f>+maiz!$C179</f>
        <v>11743.834212692147</v>
      </c>
      <c r="F13" s="37">
        <f>+maiz!$D179</f>
        <v>6733.631170249193</v>
      </c>
      <c r="G13" s="37">
        <f>+sorg!$C179</f>
        <v>2242.0959300969166</v>
      </c>
      <c r="H13" s="37">
        <f>+sorg!$D179</f>
        <v>1656.5065949082032</v>
      </c>
      <c r="I13" s="37">
        <f>+mill!$C179</f>
        <v>0.36216745434650044</v>
      </c>
      <c r="J13" s="37">
        <f>+mill!$D179</f>
        <v>0.19446614060763667</v>
      </c>
      <c r="K13" s="37">
        <f>+barl!$C179</f>
        <v>220.88004426697825</v>
      </c>
      <c r="L13" s="37">
        <f>+barl!$D179</f>
        <v>178.94202839227077</v>
      </c>
      <c r="M13" s="37">
        <f>+rice!$C179</f>
        <v>3505.8877733658137</v>
      </c>
      <c r="N13" s="37">
        <f>+rice!$D179</f>
        <v>2735.2491906260711</v>
      </c>
      <c r="O13" s="37">
        <f>+yams!$C179</f>
        <v>509.51507214961742</v>
      </c>
      <c r="P13" s="37">
        <f>+yams!$D179</f>
        <v>328.66440045094043</v>
      </c>
      <c r="Q13" s="37">
        <f>+cass!$C179</f>
        <v>1071.2375104164626</v>
      </c>
      <c r="R13" s="37">
        <f>+cass!$D179</f>
        <v>695.14086665531704</v>
      </c>
      <c r="S13" s="37">
        <f>+swpt!$C179</f>
        <v>136.86817102265158</v>
      </c>
      <c r="T13" s="37">
        <f>+swpt!$D179</f>
        <v>93.759994233266553</v>
      </c>
      <c r="U13" s="37">
        <f>+pota!$C179</f>
        <v>4043.8421782865562</v>
      </c>
      <c r="V13" s="37">
        <f>+pota!$D179</f>
        <v>2257.5682640638361</v>
      </c>
      <c r="W13" s="37">
        <f>+Bana!$C179</f>
        <v>11171.830888943639</v>
      </c>
      <c r="X13" s="37">
        <f>+Bana!$D179</f>
        <v>7267.3804610813195</v>
      </c>
      <c r="Y13" s="37">
        <f>+Plan!$C179</f>
        <v>4437.0002338174727</v>
      </c>
      <c r="Z13" s="37">
        <f>+Plan!$D179</f>
        <v>2750.6142856066617</v>
      </c>
      <c r="AA13" s="37">
        <f>+soyb!$C179</f>
        <v>4.4592048616006394</v>
      </c>
      <c r="AB13" s="37">
        <f>+soyb!$D179</f>
        <v>3.7497657370671647</v>
      </c>
      <c r="AC13" s="37">
        <f>+grnd!$C179</f>
        <v>219.40278954256229</v>
      </c>
      <c r="AD13" s="37">
        <f>+grnd!$D179</f>
        <v>186.51337856219334</v>
      </c>
      <c r="AE13" s="37">
        <f>+bean!$C179</f>
        <v>2242.934155877148</v>
      </c>
      <c r="AF13" s="37">
        <f>+bean!$D179</f>
        <v>1500.3597243403428</v>
      </c>
      <c r="AG13" s="37">
        <f>+cowp!$C179</f>
        <v>55.240450667981492</v>
      </c>
      <c r="AH13" s="37">
        <f>+cowp!$D179</f>
        <v>27.452914233719827</v>
      </c>
      <c r="AI13" s="37">
        <f>+lent!$C179</f>
        <v>10.546833223532339</v>
      </c>
      <c r="AJ13" s="37">
        <f>+lent!$D179</f>
        <v>7.6144615922631731</v>
      </c>
      <c r="AK13" s="37">
        <f>+chkp!$C179</f>
        <v>180.70509363310251</v>
      </c>
      <c r="AL13" s="37">
        <f>+chkp!$D179</f>
        <v>103.30731809328168</v>
      </c>
      <c r="AM13" s="37">
        <f>+pigp!$C179</f>
        <v>48.40596907339927</v>
      </c>
      <c r="AN13" s="37">
        <f>+pigp!$D179</f>
        <v>27.198953486915411</v>
      </c>
      <c r="AO13" s="37">
        <f>+opul!$C179</f>
        <v>173.94172346396144</v>
      </c>
      <c r="AP13" s="37">
        <f>+opul!$D179</f>
        <v>139.00963033699969</v>
      </c>
      <c r="AQ13" s="37">
        <f t="shared" si="0"/>
        <v>18645.121824079528</v>
      </c>
      <c r="AR13" s="37">
        <f t="shared" si="1"/>
        <v>12174.233875701522</v>
      </c>
      <c r="AS13" s="37">
        <f t="shared" si="2"/>
        <v>21370.294054636404</v>
      </c>
      <c r="AT13" s="37">
        <f t="shared" si="3"/>
        <v>13393.12827209134</v>
      </c>
      <c r="AU13" s="37">
        <f t="shared" si="4"/>
        <v>2935.6362203432877</v>
      </c>
      <c r="AV13" s="37">
        <f t="shared" si="5"/>
        <v>1995.2061463827831</v>
      </c>
      <c r="AW13" s="18">
        <f t="shared" si="6"/>
        <v>42951.052099059219</v>
      </c>
      <c r="AX13" s="18">
        <f t="shared" si="7"/>
        <v>27562.568294175646</v>
      </c>
    </row>
    <row r="14" spans="1:52" x14ac:dyDescent="0.35">
      <c r="A14" s="10" t="s">
        <v>328</v>
      </c>
      <c r="B14" s="10" t="s">
        <v>328</v>
      </c>
      <c r="C14" s="37">
        <f>+whea!$C180</f>
        <v>0</v>
      </c>
      <c r="D14" s="37">
        <f>+whea!$D180</f>
        <v>0</v>
      </c>
      <c r="E14" s="37">
        <f>+maiz!$C180</f>
        <v>0</v>
      </c>
      <c r="F14" s="37">
        <f>+maiz!$D180</f>
        <v>0</v>
      </c>
      <c r="G14" s="37">
        <f>+sorg!$C180</f>
        <v>0</v>
      </c>
      <c r="H14" s="37">
        <f>+sorg!$D180</f>
        <v>0</v>
      </c>
      <c r="I14" s="37">
        <f>+mill!$C180</f>
        <v>0</v>
      </c>
      <c r="J14" s="37">
        <f>+mill!$D180</f>
        <v>0</v>
      </c>
      <c r="K14" s="37">
        <f>+barl!$C180</f>
        <v>0</v>
      </c>
      <c r="L14" s="37">
        <f>+barl!$D180</f>
        <v>0</v>
      </c>
      <c r="M14" s="37">
        <f>+rice!$C180</f>
        <v>0</v>
      </c>
      <c r="N14" s="37">
        <f>+rice!$D180</f>
        <v>0</v>
      </c>
      <c r="O14" s="37">
        <f>+yams!$C180</f>
        <v>0</v>
      </c>
      <c r="P14" s="37">
        <f>+yams!$D180</f>
        <v>0</v>
      </c>
      <c r="Q14" s="37">
        <f>+cass!$C180</f>
        <v>0</v>
      </c>
      <c r="R14" s="37">
        <f>+cass!$D180</f>
        <v>0</v>
      </c>
      <c r="S14" s="37">
        <f>+swpt!$C180</f>
        <v>0</v>
      </c>
      <c r="T14" s="37">
        <f>+swpt!$D180</f>
        <v>0</v>
      </c>
      <c r="U14" s="37">
        <f>+pota!$C180</f>
        <v>0</v>
      </c>
      <c r="V14" s="37">
        <f>+pota!$D180</f>
        <v>0</v>
      </c>
      <c r="W14" s="37">
        <f>+Bana!$C180</f>
        <v>0</v>
      </c>
      <c r="X14" s="37">
        <f>+Bana!$D180</f>
        <v>0</v>
      </c>
      <c r="Y14" s="37">
        <f>+Plan!$C180</f>
        <v>0</v>
      </c>
      <c r="Z14" s="37">
        <f>+Plan!$D180</f>
        <v>0</v>
      </c>
      <c r="AA14" s="37">
        <f>+soyb!$C180</f>
        <v>0</v>
      </c>
      <c r="AB14" s="37">
        <f>+soyb!$D180</f>
        <v>0</v>
      </c>
      <c r="AC14" s="37">
        <f>+grnd!$C180</f>
        <v>0</v>
      </c>
      <c r="AD14" s="37">
        <f>+grnd!$D180</f>
        <v>0</v>
      </c>
      <c r="AE14" s="37">
        <f>+bean!$C180</f>
        <v>0</v>
      </c>
      <c r="AF14" s="37">
        <f>+bean!$D180</f>
        <v>0</v>
      </c>
      <c r="AG14" s="37">
        <f>+cowp!$C180</f>
        <v>0</v>
      </c>
      <c r="AH14" s="37">
        <f>+cowp!$D180</f>
        <v>0</v>
      </c>
      <c r="AI14" s="37">
        <f>+lent!$C180</f>
        <v>0</v>
      </c>
      <c r="AJ14" s="37">
        <f>+lent!$D180</f>
        <v>0</v>
      </c>
      <c r="AK14" s="37">
        <f>+chkp!$C180</f>
        <v>0</v>
      </c>
      <c r="AL14" s="37">
        <f>+chkp!$D180</f>
        <v>0</v>
      </c>
      <c r="AM14" s="37">
        <f>+pigp!$C180</f>
        <v>0</v>
      </c>
      <c r="AN14" s="37">
        <f>+pigp!$D180</f>
        <v>0</v>
      </c>
      <c r="AO14" s="37">
        <f>+opul!$C180</f>
        <v>0</v>
      </c>
      <c r="AP14" s="37">
        <f>+opul!$D180</f>
        <v>0</v>
      </c>
      <c r="AQ14" s="37">
        <f t="shared" si="0"/>
        <v>0</v>
      </c>
      <c r="AR14" s="37">
        <f t="shared" si="1"/>
        <v>0</v>
      </c>
      <c r="AS14" s="37">
        <f t="shared" si="2"/>
        <v>0</v>
      </c>
      <c r="AT14" s="37">
        <f t="shared" si="3"/>
        <v>0</v>
      </c>
      <c r="AU14" s="37">
        <f t="shared" si="4"/>
        <v>0</v>
      </c>
      <c r="AV14" s="37">
        <f t="shared" si="5"/>
        <v>0</v>
      </c>
      <c r="AW14" s="18">
        <f t="shared" si="6"/>
        <v>0</v>
      </c>
      <c r="AX14" s="18">
        <f t="shared" si="7"/>
        <v>0</v>
      </c>
    </row>
    <row r="15" spans="1:52" x14ac:dyDescent="0.35">
      <c r="A15" s="10" t="s">
        <v>329</v>
      </c>
      <c r="B15" s="10" t="s">
        <v>330</v>
      </c>
      <c r="C15" s="37">
        <f>+whea!$C181</f>
        <v>0</v>
      </c>
      <c r="D15" s="37">
        <f>+whea!$D181</f>
        <v>0</v>
      </c>
      <c r="E15" s="37">
        <f>+maiz!$C181</f>
        <v>0</v>
      </c>
      <c r="F15" s="37">
        <f>+maiz!$D181</f>
        <v>0</v>
      </c>
      <c r="G15" s="37">
        <f>+sorg!$C181</f>
        <v>0</v>
      </c>
      <c r="H15" s="37">
        <f>+sorg!$D181</f>
        <v>0</v>
      </c>
      <c r="I15" s="37">
        <f>+mill!$C181</f>
        <v>0</v>
      </c>
      <c r="J15" s="37">
        <f>+mill!$D181</f>
        <v>0</v>
      </c>
      <c r="K15" s="37">
        <f>+barl!$C181</f>
        <v>0</v>
      </c>
      <c r="L15" s="37">
        <f>+barl!$D181</f>
        <v>0</v>
      </c>
      <c r="M15" s="37">
        <f>+rice!$C181</f>
        <v>0</v>
      </c>
      <c r="N15" s="37">
        <f>+rice!$D181</f>
        <v>0</v>
      </c>
      <c r="O15" s="37">
        <f>+yams!$C181</f>
        <v>0</v>
      </c>
      <c r="P15" s="37">
        <f>+yams!$D181</f>
        <v>0</v>
      </c>
      <c r="Q15" s="37">
        <f>+cass!$C181</f>
        <v>0</v>
      </c>
      <c r="R15" s="37">
        <f>+cass!$D181</f>
        <v>0</v>
      </c>
      <c r="S15" s="37">
        <f>+swpt!$C181</f>
        <v>0</v>
      </c>
      <c r="T15" s="37">
        <f>+swpt!$D181</f>
        <v>0</v>
      </c>
      <c r="U15" s="37">
        <f>+pota!$C181</f>
        <v>0</v>
      </c>
      <c r="V15" s="37">
        <f>+pota!$D181</f>
        <v>0</v>
      </c>
      <c r="W15" s="37">
        <f>+Bana!$C181</f>
        <v>0</v>
      </c>
      <c r="X15" s="37">
        <f>+Bana!$D181</f>
        <v>0</v>
      </c>
      <c r="Y15" s="37">
        <f>+Plan!$C181</f>
        <v>0</v>
      </c>
      <c r="Z15" s="37">
        <f>+Plan!$D181</f>
        <v>0</v>
      </c>
      <c r="AA15" s="37">
        <f>+soyb!$C181</f>
        <v>0</v>
      </c>
      <c r="AB15" s="37">
        <f>+soyb!$D181</f>
        <v>0</v>
      </c>
      <c r="AC15" s="37">
        <f>+grnd!$C181</f>
        <v>0</v>
      </c>
      <c r="AD15" s="37">
        <f>+grnd!$D181</f>
        <v>0</v>
      </c>
      <c r="AE15" s="37">
        <f>+bean!$C181</f>
        <v>0</v>
      </c>
      <c r="AF15" s="37">
        <f>+bean!$D181</f>
        <v>0</v>
      </c>
      <c r="AG15" s="37">
        <f>+cowp!$C181</f>
        <v>0</v>
      </c>
      <c r="AH15" s="37">
        <f>+cowp!$D181</f>
        <v>0</v>
      </c>
      <c r="AI15" s="37">
        <f>+lent!$C181</f>
        <v>0</v>
      </c>
      <c r="AJ15" s="37">
        <f>+lent!$D181</f>
        <v>0</v>
      </c>
      <c r="AK15" s="37">
        <f>+chkp!$C181</f>
        <v>0</v>
      </c>
      <c r="AL15" s="37">
        <f>+chkp!$D181</f>
        <v>0</v>
      </c>
      <c r="AM15" s="37">
        <f>+pigp!$C181</f>
        <v>0</v>
      </c>
      <c r="AN15" s="37">
        <f>+pigp!$D181</f>
        <v>0</v>
      </c>
      <c r="AO15" s="37">
        <f>+opul!$C181</f>
        <v>0</v>
      </c>
      <c r="AP15" s="37">
        <f>+opul!$D181</f>
        <v>0</v>
      </c>
      <c r="AQ15" s="37">
        <f t="shared" si="0"/>
        <v>0</v>
      </c>
      <c r="AR15" s="37">
        <f t="shared" si="1"/>
        <v>0</v>
      </c>
      <c r="AS15" s="37">
        <f t="shared" si="2"/>
        <v>0</v>
      </c>
      <c r="AT15" s="37">
        <f t="shared" si="3"/>
        <v>0</v>
      </c>
      <c r="AU15" s="37">
        <f t="shared" si="4"/>
        <v>0</v>
      </c>
      <c r="AV15" s="37">
        <f t="shared" si="5"/>
        <v>0</v>
      </c>
      <c r="AW15" s="18">
        <f t="shared" si="6"/>
        <v>0</v>
      </c>
      <c r="AX15" s="18">
        <f t="shared" si="7"/>
        <v>0</v>
      </c>
    </row>
    <row r="16" spans="1:52" x14ac:dyDescent="0.35">
      <c r="A16" s="9" t="s">
        <v>329</v>
      </c>
      <c r="B16" s="9" t="s">
        <v>331</v>
      </c>
      <c r="C16" s="37">
        <f>+whea!$C182</f>
        <v>0</v>
      </c>
      <c r="D16" s="37">
        <f>+whea!$D182</f>
        <v>0</v>
      </c>
      <c r="E16" s="37">
        <f>+maiz!$C182</f>
        <v>0</v>
      </c>
      <c r="F16" s="37">
        <f>+maiz!$D182</f>
        <v>0</v>
      </c>
      <c r="G16" s="37">
        <f>+sorg!$C182</f>
        <v>0</v>
      </c>
      <c r="H16" s="37">
        <f>+sorg!$D182</f>
        <v>0</v>
      </c>
      <c r="I16" s="37">
        <f>+mill!$C182</f>
        <v>0</v>
      </c>
      <c r="J16" s="37">
        <f>+mill!$D182</f>
        <v>0</v>
      </c>
      <c r="K16" s="37">
        <f>+barl!$C182</f>
        <v>0</v>
      </c>
      <c r="L16" s="37">
        <f>+barl!$D182</f>
        <v>0</v>
      </c>
      <c r="M16" s="37">
        <f>+rice!$C182</f>
        <v>0</v>
      </c>
      <c r="N16" s="37">
        <f>+rice!$D182</f>
        <v>0</v>
      </c>
      <c r="O16" s="37">
        <f>+yams!$C182</f>
        <v>0</v>
      </c>
      <c r="P16" s="37">
        <f>+yams!$D182</f>
        <v>0</v>
      </c>
      <c r="Q16" s="37">
        <f>+cass!$C182</f>
        <v>0</v>
      </c>
      <c r="R16" s="37">
        <f>+cass!$D182</f>
        <v>0</v>
      </c>
      <c r="S16" s="37">
        <f>+swpt!$C182</f>
        <v>0</v>
      </c>
      <c r="T16" s="37">
        <f>+swpt!$D182</f>
        <v>0</v>
      </c>
      <c r="U16" s="37">
        <f>+pota!$C182</f>
        <v>0</v>
      </c>
      <c r="V16" s="37">
        <f>+pota!$D182</f>
        <v>0</v>
      </c>
      <c r="W16" s="37">
        <f>+Bana!$C182</f>
        <v>0</v>
      </c>
      <c r="X16" s="37">
        <f>+Bana!$D182</f>
        <v>0</v>
      </c>
      <c r="Y16" s="37">
        <f>+Plan!$C182</f>
        <v>0</v>
      </c>
      <c r="Z16" s="37">
        <f>+Plan!$D182</f>
        <v>0</v>
      </c>
      <c r="AA16" s="37">
        <f>+soyb!$C182</f>
        <v>0</v>
      </c>
      <c r="AB16" s="37">
        <f>+soyb!$D182</f>
        <v>0</v>
      </c>
      <c r="AC16" s="37">
        <f>+grnd!$C182</f>
        <v>0</v>
      </c>
      <c r="AD16" s="37">
        <f>+grnd!$D182</f>
        <v>0</v>
      </c>
      <c r="AE16" s="37">
        <f>+bean!$C182</f>
        <v>0</v>
      </c>
      <c r="AF16" s="37">
        <f>+bean!$D182</f>
        <v>0</v>
      </c>
      <c r="AG16" s="37">
        <f>+cowp!$C182</f>
        <v>0</v>
      </c>
      <c r="AH16" s="37">
        <f>+cowp!$D182</f>
        <v>0</v>
      </c>
      <c r="AI16" s="37">
        <f>+lent!$C182</f>
        <v>0</v>
      </c>
      <c r="AJ16" s="37">
        <f>+lent!$D182</f>
        <v>0</v>
      </c>
      <c r="AK16" s="37">
        <f>+chkp!$C182</f>
        <v>0</v>
      </c>
      <c r="AL16" s="37">
        <f>+chkp!$D182</f>
        <v>0</v>
      </c>
      <c r="AM16" s="37">
        <f>+pigp!$C182</f>
        <v>0</v>
      </c>
      <c r="AN16" s="37">
        <f>+pigp!$D182</f>
        <v>0</v>
      </c>
      <c r="AO16" s="37">
        <f>+opul!$C182</f>
        <v>0</v>
      </c>
      <c r="AP16" s="37">
        <f>+opul!$D182</f>
        <v>0</v>
      </c>
      <c r="AQ16" s="37">
        <f t="shared" si="0"/>
        <v>0</v>
      </c>
      <c r="AR16" s="37">
        <f t="shared" si="1"/>
        <v>0</v>
      </c>
      <c r="AS16" s="37">
        <f t="shared" si="2"/>
        <v>0</v>
      </c>
      <c r="AT16" s="37">
        <f t="shared" si="3"/>
        <v>0</v>
      </c>
      <c r="AU16" s="37">
        <f t="shared" si="4"/>
        <v>0</v>
      </c>
      <c r="AV16" s="37">
        <f t="shared" si="5"/>
        <v>0</v>
      </c>
      <c r="AW16" s="18">
        <f t="shared" si="6"/>
        <v>0</v>
      </c>
      <c r="AX16" s="18">
        <f t="shared" si="7"/>
        <v>0</v>
      </c>
    </row>
    <row r="17" spans="1:50" x14ac:dyDescent="0.35">
      <c r="A17" s="9" t="s">
        <v>329</v>
      </c>
      <c r="B17" s="9" t="s">
        <v>332</v>
      </c>
      <c r="C17" s="37">
        <f>+whea!$C183</f>
        <v>60.475318678181651</v>
      </c>
      <c r="D17" s="37">
        <f>+whea!$D183</f>
        <v>44.570191973002132</v>
      </c>
      <c r="E17" s="37">
        <f>+maiz!$C183</f>
        <v>7993.7126535776242</v>
      </c>
      <c r="F17" s="37">
        <f>+maiz!$D183</f>
        <v>5335.424840256489</v>
      </c>
      <c r="G17" s="37">
        <f>+sorg!$C183</f>
        <v>19.023037909314407</v>
      </c>
      <c r="H17" s="37">
        <f>+sorg!$D183</f>
        <v>13.909947667621255</v>
      </c>
      <c r="I17" s="37">
        <f>+mill!$C183</f>
        <v>74.051716188082651</v>
      </c>
      <c r="J17" s="37">
        <f>+mill!$D183</f>
        <v>47.854300498807923</v>
      </c>
      <c r="K17" s="37">
        <f>+barl!$C183</f>
        <v>4.636410603173915</v>
      </c>
      <c r="L17" s="37">
        <f>+barl!$D183</f>
        <v>3.3907930229642811</v>
      </c>
      <c r="M17" s="37">
        <f>+rice!$C183</f>
        <v>55496.383971859941</v>
      </c>
      <c r="N17" s="37">
        <f>+rice!$D183</f>
        <v>41850.389584923651</v>
      </c>
      <c r="O17" s="37">
        <f>+yams!$C183</f>
        <v>13.540277989291109</v>
      </c>
      <c r="P17" s="37">
        <f>+yams!$D183</f>
        <v>9.6995406874060741</v>
      </c>
      <c r="Q17" s="37">
        <f>+cass!$C183</f>
        <v>7557.8967214238792</v>
      </c>
      <c r="R17" s="37">
        <f>+cass!$D183</f>
        <v>6125.4872915620244</v>
      </c>
      <c r="S17" s="37">
        <f>+swpt!$C183</f>
        <v>565.1632256782849</v>
      </c>
      <c r="T17" s="37">
        <f>+swpt!$D183</f>
        <v>407.97650919484556</v>
      </c>
      <c r="U17" s="37">
        <f>+pota!$C183</f>
        <v>602.89352921053944</v>
      </c>
      <c r="V17" s="37">
        <f>+pota!$D183</f>
        <v>448.0994242095523</v>
      </c>
      <c r="W17" s="37">
        <f>+Bana!$C183</f>
        <v>10187.031921024147</v>
      </c>
      <c r="X17" s="37">
        <f>+Bana!$D183</f>
        <v>6431.2243856507148</v>
      </c>
      <c r="Y17" s="37">
        <f>+Plan!$C183</f>
        <v>381.15967553780177</v>
      </c>
      <c r="Z17" s="37">
        <f>+Plan!$D183</f>
        <v>220.04593178145694</v>
      </c>
      <c r="AA17" s="37">
        <f>+soyb!$C183</f>
        <v>141.96775836786924</v>
      </c>
      <c r="AB17" s="37">
        <f>+soyb!$D183</f>
        <v>124.96508370024188</v>
      </c>
      <c r="AC17" s="37">
        <f>+grnd!$C183</f>
        <v>2027.9391137811742</v>
      </c>
      <c r="AD17" s="37">
        <f>+grnd!$D183</f>
        <v>1677.4977507967485</v>
      </c>
      <c r="AE17" s="37">
        <f>+bean!$C183</f>
        <v>2694.2282084210874</v>
      </c>
      <c r="AF17" s="37">
        <f>+bean!$D183</f>
        <v>2259.6613263784857</v>
      </c>
      <c r="AG17" s="37">
        <f>+cowp!$C183</f>
        <v>92.878898846079935</v>
      </c>
      <c r="AH17" s="37">
        <f>+cowp!$D183</f>
        <v>69.663376149192501</v>
      </c>
      <c r="AI17" s="37">
        <f>+lent!$C183</f>
        <v>0.67435925309602307</v>
      </c>
      <c r="AJ17" s="37">
        <f>+lent!$D183</f>
        <v>0.64385747512573999</v>
      </c>
      <c r="AK17" s="37">
        <f>+chkp!$C183</f>
        <v>217.64185678682031</v>
      </c>
      <c r="AL17" s="37">
        <f>+chkp!$D183</f>
        <v>172.48520721726501</v>
      </c>
      <c r="AM17" s="37">
        <f>+pigp!$C183</f>
        <v>586.85199492408367</v>
      </c>
      <c r="AN17" s="37">
        <f>+pigp!$D183</f>
        <v>432.37301531083023</v>
      </c>
      <c r="AO17" s="37">
        <f>+opul!$C183</f>
        <v>108.25723362900968</v>
      </c>
      <c r="AP17" s="37">
        <f>+opul!$D183</f>
        <v>99.977837830056131</v>
      </c>
      <c r="AQ17" s="37">
        <f t="shared" si="0"/>
        <v>63648.283108816322</v>
      </c>
      <c r="AR17" s="37">
        <f t="shared" si="1"/>
        <v>47295.539658342532</v>
      </c>
      <c r="AS17" s="37">
        <f t="shared" si="2"/>
        <v>19307.685350863943</v>
      </c>
      <c r="AT17" s="37">
        <f t="shared" si="3"/>
        <v>13642.533083086</v>
      </c>
      <c r="AU17" s="37">
        <f t="shared" si="4"/>
        <v>5870.4394240092206</v>
      </c>
      <c r="AV17" s="37">
        <f t="shared" si="5"/>
        <v>4837.2674548579453</v>
      </c>
      <c r="AW17" s="18">
        <f t="shared" si="6"/>
        <v>88826.407883689491</v>
      </c>
      <c r="AX17" s="18">
        <f t="shared" si="7"/>
        <v>65775.340196286474</v>
      </c>
    </row>
    <row r="18" spans="1:50" x14ac:dyDescent="0.35">
      <c r="A18" s="9" t="s">
        <v>329</v>
      </c>
      <c r="B18" s="9" t="s">
        <v>335</v>
      </c>
      <c r="C18" s="37">
        <f>+whea!$C184</f>
        <v>0</v>
      </c>
      <c r="D18" s="37">
        <f>+whea!$D184</f>
        <v>0</v>
      </c>
      <c r="E18" s="37">
        <f>+maiz!$C184</f>
        <v>2.4373203533602492</v>
      </c>
      <c r="F18" s="37">
        <f>+maiz!$D184</f>
        <v>1.5757698393448136</v>
      </c>
      <c r="G18" s="37">
        <f>+sorg!$C184</f>
        <v>1.106807317150565</v>
      </c>
      <c r="H18" s="37">
        <f>+sorg!$D184</f>
        <v>0.87227424622681293</v>
      </c>
      <c r="I18" s="37">
        <f>+mill!$C184</f>
        <v>0</v>
      </c>
      <c r="J18" s="37">
        <f>+mill!$D184</f>
        <v>0</v>
      </c>
      <c r="K18" s="37">
        <f>+barl!$C184</f>
        <v>0</v>
      </c>
      <c r="L18" s="37">
        <f>+barl!$D184</f>
        <v>0</v>
      </c>
      <c r="M18" s="37">
        <f>+rice!$C184</f>
        <v>5.970479396544901</v>
      </c>
      <c r="N18" s="37">
        <f>+rice!$D184</f>
        <v>4.4719668572161861</v>
      </c>
      <c r="O18" s="37">
        <f>+yams!$C184</f>
        <v>163.95650775730508</v>
      </c>
      <c r="P18" s="37">
        <f>+yams!$D184</f>
        <v>106.36001504758421</v>
      </c>
      <c r="Q18" s="37">
        <f>+cass!$C184</f>
        <v>32.176860455420425</v>
      </c>
      <c r="R18" s="37">
        <f>+cass!$D184</f>
        <v>22.052505937262239</v>
      </c>
      <c r="S18" s="37">
        <f>+swpt!$C184</f>
        <v>84.792749015690305</v>
      </c>
      <c r="T18" s="37">
        <f>+swpt!$D184</f>
        <v>59.002345011878603</v>
      </c>
      <c r="U18" s="37">
        <f>+pota!$C184</f>
        <v>0.35672431328574411</v>
      </c>
      <c r="V18" s="37">
        <f>+pota!$D184</f>
        <v>0.23715300347356205</v>
      </c>
      <c r="W18" s="37">
        <f>+Bana!$C184</f>
        <v>721.92961872699004</v>
      </c>
      <c r="X18" s="37">
        <f>+Bana!$D184</f>
        <v>425.39072819542884</v>
      </c>
      <c r="Y18" s="37">
        <f>+Plan!$C184</f>
        <v>0</v>
      </c>
      <c r="Z18" s="37">
        <f>+Plan!$D184</f>
        <v>0</v>
      </c>
      <c r="AA18" s="37">
        <f>+soyb!$C184</f>
        <v>0</v>
      </c>
      <c r="AB18" s="37">
        <f>+soyb!$D184</f>
        <v>0</v>
      </c>
      <c r="AC18" s="37">
        <f>+grnd!$C184</f>
        <v>2.3313256689480668</v>
      </c>
      <c r="AD18" s="37">
        <f>+grnd!$D184</f>
        <v>1.9735260769891987</v>
      </c>
      <c r="AE18" s="37">
        <f>+bean!$C184</f>
        <v>0</v>
      </c>
      <c r="AF18" s="37">
        <f>+bean!$D184</f>
        <v>0</v>
      </c>
      <c r="AG18" s="37">
        <f>+cowp!$C184</f>
        <v>0</v>
      </c>
      <c r="AH18" s="37">
        <f>+cowp!$D184</f>
        <v>0</v>
      </c>
      <c r="AI18" s="37">
        <f>+lent!$C184</f>
        <v>0</v>
      </c>
      <c r="AJ18" s="37">
        <f>+lent!$D184</f>
        <v>0</v>
      </c>
      <c r="AK18" s="37">
        <f>+chkp!$C184</f>
        <v>0</v>
      </c>
      <c r="AL18" s="37">
        <f>+chkp!$D184</f>
        <v>0</v>
      </c>
      <c r="AM18" s="37">
        <f>+pigp!$C184</f>
        <v>0</v>
      </c>
      <c r="AN18" s="37">
        <f>+pigp!$D184</f>
        <v>0</v>
      </c>
      <c r="AO18" s="37">
        <f>+opul!$C184</f>
        <v>3.1045382521258142</v>
      </c>
      <c r="AP18" s="37">
        <f>+opul!$D184</f>
        <v>2.7531984912829999</v>
      </c>
      <c r="AQ18" s="37">
        <f t="shared" si="0"/>
        <v>9.5146070670557155</v>
      </c>
      <c r="AR18" s="37">
        <f t="shared" si="1"/>
        <v>6.9200109427878127</v>
      </c>
      <c r="AS18" s="37">
        <f t="shared" si="2"/>
        <v>1003.2124602686916</v>
      </c>
      <c r="AT18" s="37">
        <f t="shared" si="3"/>
        <v>613.0427471956275</v>
      </c>
      <c r="AU18" s="37">
        <f t="shared" si="4"/>
        <v>5.4358639210738815</v>
      </c>
      <c r="AV18" s="37">
        <f t="shared" si="5"/>
        <v>4.7267245682721981</v>
      </c>
      <c r="AW18" s="18">
        <f t="shared" si="6"/>
        <v>1018.1629312568213</v>
      </c>
      <c r="AX18" s="18">
        <f t="shared" si="7"/>
        <v>624.6894827066875</v>
      </c>
    </row>
    <row r="19" spans="1:50" x14ac:dyDescent="0.35">
      <c r="A19" s="9" t="s">
        <v>329</v>
      </c>
      <c r="B19" s="9" t="s">
        <v>336</v>
      </c>
      <c r="C19" s="37">
        <f>+whea!$C185</f>
        <v>45915.112030952761</v>
      </c>
      <c r="D19" s="37">
        <f>+whea!$D185</f>
        <v>30568.761530119493</v>
      </c>
      <c r="E19" s="37">
        <f>+maiz!$C185</f>
        <v>7521.721516482844</v>
      </c>
      <c r="F19" s="37">
        <f>+maiz!$D185</f>
        <v>4378.7353957066107</v>
      </c>
      <c r="G19" s="37">
        <f>+sorg!$C185</f>
        <v>1546.0308884586309</v>
      </c>
      <c r="H19" s="37">
        <f>+sorg!$D185</f>
        <v>1346.8962762954188</v>
      </c>
      <c r="I19" s="37">
        <f>+mill!$C185</f>
        <v>3056.3757155254484</v>
      </c>
      <c r="J19" s="37">
        <f>+mill!$D185</f>
        <v>2569.5447920663869</v>
      </c>
      <c r="K19" s="37">
        <f>+barl!$C185</f>
        <v>322.49595932069292</v>
      </c>
      <c r="L19" s="37">
        <f>+barl!$D185</f>
        <v>251.34262663777062</v>
      </c>
      <c r="M19" s="37">
        <f>+rice!$C185</f>
        <v>58808.815482597893</v>
      </c>
      <c r="N19" s="37">
        <f>+rice!$D185</f>
        <v>44631.027596520726</v>
      </c>
      <c r="O19" s="37">
        <f>+yams!$C185</f>
        <v>0</v>
      </c>
      <c r="P19" s="37">
        <f>+yams!$D185</f>
        <v>0</v>
      </c>
      <c r="Q19" s="37">
        <f>+cass!$C185</f>
        <v>935.03477158519524</v>
      </c>
      <c r="R19" s="37">
        <f>+cass!$D185</f>
        <v>734.63498257669039</v>
      </c>
      <c r="S19" s="37">
        <f>+swpt!$C185</f>
        <v>163.62051915767313</v>
      </c>
      <c r="T19" s="37">
        <f>+swpt!$D185</f>
        <v>128.62831235761701</v>
      </c>
      <c r="U19" s="37">
        <f>+pota!$C185</f>
        <v>17304.074580856493</v>
      </c>
      <c r="V19" s="37">
        <f>+pota!$D185</f>
        <v>9448.2102303183055</v>
      </c>
      <c r="W19" s="37">
        <f>+Bana!$C185</f>
        <v>15381.133919574253</v>
      </c>
      <c r="X19" s="37">
        <f>+Bana!$D185</f>
        <v>8350.816330780699</v>
      </c>
      <c r="Y19" s="37">
        <f>+Plan!$C185</f>
        <v>326.34232507580793</v>
      </c>
      <c r="Z19" s="37">
        <f>+Plan!$D185</f>
        <v>191.00999727334192</v>
      </c>
      <c r="AA19" s="37">
        <f>+soyb!$C185</f>
        <v>987.00472187816172</v>
      </c>
      <c r="AB19" s="37">
        <f>+soyb!$D185</f>
        <v>780.33906241212173</v>
      </c>
      <c r="AC19" s="37">
        <f>+grnd!$C185</f>
        <v>1489.2213528441098</v>
      </c>
      <c r="AD19" s="37">
        <f>+grnd!$D185</f>
        <v>1389.6267770201216</v>
      </c>
      <c r="AE19" s="37">
        <f>+bean!$C185</f>
        <v>2593.7652840933119</v>
      </c>
      <c r="AF19" s="37">
        <f>+bean!$D185</f>
        <v>2100.3393785475619</v>
      </c>
      <c r="AG19" s="37">
        <f>+cowp!$C185</f>
        <v>8.579473288097013</v>
      </c>
      <c r="AH19" s="37">
        <f>+cowp!$D185</f>
        <v>5.0383244049755289</v>
      </c>
      <c r="AI19" s="37">
        <f>+lent!$C185</f>
        <v>760.98017342763137</v>
      </c>
      <c r="AJ19" s="37">
        <f>+lent!$D185</f>
        <v>641.12077885115093</v>
      </c>
      <c r="AK19" s="37">
        <f>+chkp!$C185</f>
        <v>6233.0790157515366</v>
      </c>
      <c r="AL19" s="37">
        <f>+chkp!$D185</f>
        <v>4210.9305562782474</v>
      </c>
      <c r="AM19" s="37">
        <f>+pigp!$C185</f>
        <v>2987.4651885802759</v>
      </c>
      <c r="AN19" s="37">
        <f>+pigp!$D185</f>
        <v>1931.272486437023</v>
      </c>
      <c r="AO19" s="37">
        <f>+opul!$C185</f>
        <v>706.42041507476529</v>
      </c>
      <c r="AP19" s="37">
        <f>+opul!$D185</f>
        <v>692.63074844678806</v>
      </c>
      <c r="AQ19" s="37">
        <f t="shared" si="0"/>
        <v>117170.55159333828</v>
      </c>
      <c r="AR19" s="37">
        <f t="shared" si="1"/>
        <v>83746.308217346406</v>
      </c>
      <c r="AS19" s="37">
        <f t="shared" si="2"/>
        <v>34110.206116249421</v>
      </c>
      <c r="AT19" s="37">
        <f t="shared" si="3"/>
        <v>18853.299853306653</v>
      </c>
      <c r="AU19" s="37">
        <f t="shared" si="4"/>
        <v>15766.515624937889</v>
      </c>
      <c r="AV19" s="37">
        <f t="shared" si="5"/>
        <v>11751.298112397992</v>
      </c>
      <c r="AW19" s="18">
        <f t="shared" si="6"/>
        <v>167047.27333452558</v>
      </c>
      <c r="AX19" s="18">
        <f t="shared" si="7"/>
        <v>114350.90618305106</v>
      </c>
    </row>
    <row r="20" spans="1:50" x14ac:dyDescent="0.35">
      <c r="A20" s="10" t="s">
        <v>355</v>
      </c>
      <c r="B20" s="10"/>
      <c r="C20" s="37">
        <f>+whea!$C186</f>
        <v>45975.587349630943</v>
      </c>
      <c r="D20" s="37">
        <f>+whea!$D186</f>
        <v>30613.331722092495</v>
      </c>
      <c r="E20" s="37">
        <f>+maiz!$C186</f>
        <v>15517.871490413829</v>
      </c>
      <c r="F20" s="37">
        <f>+maiz!$D186</f>
        <v>9715.7360058024442</v>
      </c>
      <c r="G20" s="37">
        <f>+sorg!$C186</f>
        <v>1566.1607336850959</v>
      </c>
      <c r="H20" s="37">
        <f>+sorg!$D186</f>
        <v>1361.678498209267</v>
      </c>
      <c r="I20" s="37">
        <f>+mill!$C186</f>
        <v>3130.427431713531</v>
      </c>
      <c r="J20" s="37">
        <f>+mill!$D186</f>
        <v>2617.3990925651947</v>
      </c>
      <c r="K20" s="37">
        <f>+barl!$C186</f>
        <v>327.13236992386686</v>
      </c>
      <c r="L20" s="37">
        <f>+barl!$D186</f>
        <v>254.73341966073491</v>
      </c>
      <c r="M20" s="37">
        <f>+rice!$C186</f>
        <v>114311.16993385437</v>
      </c>
      <c r="N20" s="37">
        <f>+rice!$D186</f>
        <v>86485.88914830159</v>
      </c>
      <c r="O20" s="37">
        <f>+yams!$C186</f>
        <v>177.49678574659617</v>
      </c>
      <c r="P20" s="37">
        <f>+yams!$D186</f>
        <v>116.05955573499028</v>
      </c>
      <c r="Q20" s="37">
        <f>+cass!$C186</f>
        <v>8525.1083534644949</v>
      </c>
      <c r="R20" s="37">
        <f>+cass!$D186</f>
        <v>6882.1747800759767</v>
      </c>
      <c r="S20" s="37">
        <f>+swpt!$C186</f>
        <v>813.57649385164837</v>
      </c>
      <c r="T20" s="37">
        <f>+swpt!$D186</f>
        <v>595.60716656434124</v>
      </c>
      <c r="U20" s="37">
        <f>+pota!$C186</f>
        <v>17907.324834380317</v>
      </c>
      <c r="V20" s="37">
        <f>+pota!$D186</f>
        <v>9896.5468075313311</v>
      </c>
      <c r="W20" s="37">
        <f>+Bana!$C186</f>
        <v>26290.095459325392</v>
      </c>
      <c r="X20" s="37">
        <f>+Bana!$D186</f>
        <v>15207.431444626844</v>
      </c>
      <c r="Y20" s="37">
        <f>+Plan!$C186</f>
        <v>707.50200061360965</v>
      </c>
      <c r="Z20" s="37">
        <f>+Plan!$D186</f>
        <v>411.05592905479887</v>
      </c>
      <c r="AA20" s="37">
        <f>+soyb!$C186</f>
        <v>1128.972480246031</v>
      </c>
      <c r="AB20" s="37">
        <f>+soyb!$D186</f>
        <v>905.30414611236358</v>
      </c>
      <c r="AC20" s="37">
        <f>+grnd!$C186</f>
        <v>3519.4917922942323</v>
      </c>
      <c r="AD20" s="37">
        <f>+grnd!$D186</f>
        <v>3069.0980538938593</v>
      </c>
      <c r="AE20" s="37">
        <f>+bean!$C186</f>
        <v>5287.9934925143989</v>
      </c>
      <c r="AF20" s="37">
        <f>+bean!$D186</f>
        <v>4360.0007049260475</v>
      </c>
      <c r="AG20" s="37">
        <f>+cowp!$C186</f>
        <v>101.45837213417695</v>
      </c>
      <c r="AH20" s="37">
        <f>+cowp!$D186</f>
        <v>74.701700554168028</v>
      </c>
      <c r="AI20" s="37">
        <f>+lent!$C186</f>
        <v>761.65453268072736</v>
      </c>
      <c r="AJ20" s="37">
        <f>+lent!$D186</f>
        <v>641.76463632627667</v>
      </c>
      <c r="AK20" s="37">
        <f>+chkp!$C186</f>
        <v>6450.7208725383571</v>
      </c>
      <c r="AL20" s="37">
        <f>+chkp!$D186</f>
        <v>4383.4157634955127</v>
      </c>
      <c r="AM20" s="37">
        <f>+pigp!$C186</f>
        <v>3574.3171835043595</v>
      </c>
      <c r="AN20" s="37">
        <f>+pigp!$D186</f>
        <v>2363.6455017478534</v>
      </c>
      <c r="AO20" s="37">
        <f>+opul!$C186</f>
        <v>817.78218695590078</v>
      </c>
      <c r="AP20" s="37">
        <f>+opul!$D186</f>
        <v>795.36178476812722</v>
      </c>
      <c r="AQ20" s="37">
        <f t="shared" si="0"/>
        <v>180828.34930922164</v>
      </c>
      <c r="AR20" s="37">
        <f t="shared" si="1"/>
        <v>131048.76788663171</v>
      </c>
      <c r="AS20" s="37">
        <f t="shared" si="2"/>
        <v>54421.103927382057</v>
      </c>
      <c r="AT20" s="37">
        <f t="shared" si="3"/>
        <v>33108.875683588281</v>
      </c>
      <c r="AU20" s="37">
        <f t="shared" si="4"/>
        <v>21642.390912868188</v>
      </c>
      <c r="AV20" s="37">
        <f t="shared" si="5"/>
        <v>16593.292291824211</v>
      </c>
      <c r="AW20" s="18">
        <f t="shared" si="6"/>
        <v>256891.8441494719</v>
      </c>
      <c r="AX20" s="18">
        <f t="shared" si="7"/>
        <v>180750.93586204419</v>
      </c>
    </row>
    <row r="21" spans="1:50" x14ac:dyDescent="0.35">
      <c r="A21" s="9" t="s">
        <v>337</v>
      </c>
      <c r="B21" s="9" t="s">
        <v>338</v>
      </c>
      <c r="C21" s="37">
        <f>+whea!$C187</f>
        <v>0</v>
      </c>
      <c r="D21" s="37">
        <f>+whea!$D187</f>
        <v>0</v>
      </c>
      <c r="E21" s="37">
        <f>+maiz!$C187</f>
        <v>0</v>
      </c>
      <c r="F21" s="37">
        <f>+maiz!$D187</f>
        <v>0</v>
      </c>
      <c r="G21" s="37">
        <f>+sorg!$C187</f>
        <v>0</v>
      </c>
      <c r="H21" s="37">
        <f>+sorg!$D187</f>
        <v>0</v>
      </c>
      <c r="I21" s="37">
        <f>+mill!$C187</f>
        <v>0</v>
      </c>
      <c r="J21" s="37">
        <f>+mill!$D187</f>
        <v>0</v>
      </c>
      <c r="K21" s="37">
        <f>+barl!$C187</f>
        <v>0</v>
      </c>
      <c r="L21" s="37">
        <f>+barl!$D187</f>
        <v>0</v>
      </c>
      <c r="M21" s="37">
        <f>+rice!$C187</f>
        <v>0</v>
      </c>
      <c r="N21" s="37">
        <f>+rice!$D187</f>
        <v>0</v>
      </c>
      <c r="O21" s="37">
        <f>+yams!$C187</f>
        <v>0</v>
      </c>
      <c r="P21" s="37">
        <f>+yams!$D187</f>
        <v>0</v>
      </c>
      <c r="Q21" s="37">
        <f>+cass!$C187</f>
        <v>0</v>
      </c>
      <c r="R21" s="37">
        <f>+cass!$D187</f>
        <v>0</v>
      </c>
      <c r="S21" s="37">
        <f>+swpt!$C187</f>
        <v>0</v>
      </c>
      <c r="T21" s="37">
        <f>+swpt!$D187</f>
        <v>0</v>
      </c>
      <c r="U21" s="37">
        <f>+pota!$C187</f>
        <v>0</v>
      </c>
      <c r="V21" s="37">
        <f>+pota!$D187</f>
        <v>0</v>
      </c>
      <c r="W21" s="37">
        <f>+Bana!$C187</f>
        <v>0</v>
      </c>
      <c r="X21" s="37">
        <f>+Bana!$D187</f>
        <v>0</v>
      </c>
      <c r="Y21" s="37">
        <f>+Plan!$C187</f>
        <v>0</v>
      </c>
      <c r="Z21" s="37">
        <f>+Plan!$D187</f>
        <v>0</v>
      </c>
      <c r="AA21" s="37">
        <f>+soyb!$C187</f>
        <v>0</v>
      </c>
      <c r="AB21" s="37">
        <f>+soyb!$D187</f>
        <v>0</v>
      </c>
      <c r="AC21" s="37">
        <f>+grnd!$C187</f>
        <v>0</v>
      </c>
      <c r="AD21" s="37">
        <f>+grnd!$D187</f>
        <v>0</v>
      </c>
      <c r="AE21" s="37">
        <f>+bean!$C187</f>
        <v>0</v>
      </c>
      <c r="AF21" s="37">
        <f>+bean!$D187</f>
        <v>0</v>
      </c>
      <c r="AG21" s="37">
        <f>+cowp!$C187</f>
        <v>0</v>
      </c>
      <c r="AH21" s="37">
        <f>+cowp!$D187</f>
        <v>0</v>
      </c>
      <c r="AI21" s="37">
        <f>+lent!$C187</f>
        <v>0</v>
      </c>
      <c r="AJ21" s="37">
        <f>+lent!$D187</f>
        <v>0</v>
      </c>
      <c r="AK21" s="37">
        <f>+chkp!$C187</f>
        <v>0</v>
      </c>
      <c r="AL21" s="37">
        <f>+chkp!$D187</f>
        <v>0</v>
      </c>
      <c r="AM21" s="37">
        <f>+pigp!$C187</f>
        <v>0</v>
      </c>
      <c r="AN21" s="37">
        <f>+pigp!$D187</f>
        <v>0</v>
      </c>
      <c r="AO21" s="37">
        <f>+opul!$C187</f>
        <v>0</v>
      </c>
      <c r="AP21" s="37">
        <f>+opul!$D187</f>
        <v>0</v>
      </c>
      <c r="AQ21" s="37">
        <f t="shared" si="0"/>
        <v>0</v>
      </c>
      <c r="AR21" s="37">
        <f t="shared" si="1"/>
        <v>0</v>
      </c>
      <c r="AS21" s="37">
        <f t="shared" si="2"/>
        <v>0</v>
      </c>
      <c r="AT21" s="37">
        <f t="shared" si="3"/>
        <v>0</v>
      </c>
      <c r="AU21" s="37">
        <f t="shared" si="4"/>
        <v>0</v>
      </c>
      <c r="AV21" s="37">
        <f t="shared" si="5"/>
        <v>0</v>
      </c>
      <c r="AW21" s="18">
        <f t="shared" si="6"/>
        <v>0</v>
      </c>
      <c r="AX21" s="18">
        <f t="shared" si="7"/>
        <v>0</v>
      </c>
    </row>
    <row r="22" spans="1:50" x14ac:dyDescent="0.35">
      <c r="A22" s="9" t="s">
        <v>337</v>
      </c>
      <c r="B22" s="9" t="s">
        <v>339</v>
      </c>
      <c r="C22" s="37">
        <f>+whea!$C188</f>
        <v>0</v>
      </c>
      <c r="D22" s="37">
        <f>+whea!$D188</f>
        <v>0</v>
      </c>
      <c r="E22" s="37">
        <f>+maiz!$C188</f>
        <v>0</v>
      </c>
      <c r="F22" s="37">
        <f>+maiz!$D188</f>
        <v>0</v>
      </c>
      <c r="G22" s="37">
        <f>+sorg!$C188</f>
        <v>0</v>
      </c>
      <c r="H22" s="37">
        <f>+sorg!$D188</f>
        <v>0</v>
      </c>
      <c r="I22" s="37">
        <f>+mill!$C188</f>
        <v>0</v>
      </c>
      <c r="J22" s="37">
        <f>+mill!$D188</f>
        <v>0</v>
      </c>
      <c r="K22" s="37">
        <f>+barl!$C188</f>
        <v>0</v>
      </c>
      <c r="L22" s="37">
        <f>+barl!$D188</f>
        <v>0</v>
      </c>
      <c r="M22" s="37">
        <f>+rice!$C188</f>
        <v>0</v>
      </c>
      <c r="N22" s="37">
        <f>+rice!$D188</f>
        <v>0</v>
      </c>
      <c r="O22" s="37">
        <f>+yams!$C188</f>
        <v>0</v>
      </c>
      <c r="P22" s="37">
        <f>+yams!$D188</f>
        <v>0</v>
      </c>
      <c r="Q22" s="37">
        <f>+cass!$C188</f>
        <v>0</v>
      </c>
      <c r="R22" s="37">
        <f>+cass!$D188</f>
        <v>0</v>
      </c>
      <c r="S22" s="37">
        <f>+swpt!$C188</f>
        <v>0</v>
      </c>
      <c r="T22" s="37">
        <f>+swpt!$D188</f>
        <v>0</v>
      </c>
      <c r="U22" s="37">
        <f>+pota!$C188</f>
        <v>0</v>
      </c>
      <c r="V22" s="37">
        <f>+pota!$D188</f>
        <v>0</v>
      </c>
      <c r="W22" s="37">
        <f>+Bana!$C188</f>
        <v>0</v>
      </c>
      <c r="X22" s="37">
        <f>+Bana!$D188</f>
        <v>0</v>
      </c>
      <c r="Y22" s="37">
        <f>+Plan!$C188</f>
        <v>0</v>
      </c>
      <c r="Z22" s="37">
        <f>+Plan!$D188</f>
        <v>0</v>
      </c>
      <c r="AA22" s="37">
        <f>+soyb!$C188</f>
        <v>0</v>
      </c>
      <c r="AB22" s="37">
        <f>+soyb!$D188</f>
        <v>0</v>
      </c>
      <c r="AC22" s="37">
        <f>+grnd!$C188</f>
        <v>0</v>
      </c>
      <c r="AD22" s="37">
        <f>+grnd!$D188</f>
        <v>0</v>
      </c>
      <c r="AE22" s="37">
        <f>+bean!$C188</f>
        <v>0</v>
      </c>
      <c r="AF22" s="37">
        <f>+bean!$D188</f>
        <v>0</v>
      </c>
      <c r="AG22" s="37">
        <f>+cowp!$C188</f>
        <v>0</v>
      </c>
      <c r="AH22" s="37">
        <f>+cowp!$D188</f>
        <v>0</v>
      </c>
      <c r="AI22" s="37">
        <f>+lent!$C188</f>
        <v>0</v>
      </c>
      <c r="AJ22" s="37">
        <f>+lent!$D188</f>
        <v>0</v>
      </c>
      <c r="AK22" s="37">
        <f>+chkp!$C188</f>
        <v>0</v>
      </c>
      <c r="AL22" s="37">
        <f>+chkp!$D188</f>
        <v>0</v>
      </c>
      <c r="AM22" s="37">
        <f>+pigp!$C188</f>
        <v>0</v>
      </c>
      <c r="AN22" s="37">
        <f>+pigp!$D188</f>
        <v>0</v>
      </c>
      <c r="AO22" s="37">
        <f>+opul!$C188</f>
        <v>0</v>
      </c>
      <c r="AP22" s="37">
        <f>+opul!$D188</f>
        <v>0</v>
      </c>
      <c r="AQ22" s="37">
        <f t="shared" si="0"/>
        <v>0</v>
      </c>
      <c r="AR22" s="37">
        <f t="shared" si="1"/>
        <v>0</v>
      </c>
      <c r="AS22" s="37">
        <f t="shared" si="2"/>
        <v>0</v>
      </c>
      <c r="AT22" s="37">
        <f t="shared" si="3"/>
        <v>0</v>
      </c>
      <c r="AU22" s="37">
        <f t="shared" si="4"/>
        <v>0</v>
      </c>
      <c r="AV22" s="37">
        <f t="shared" si="5"/>
        <v>0</v>
      </c>
      <c r="AW22" s="18">
        <f t="shared" si="6"/>
        <v>0</v>
      </c>
      <c r="AX22" s="18">
        <f t="shared" si="7"/>
        <v>0</v>
      </c>
    </row>
    <row r="23" spans="1:50" x14ac:dyDescent="0.35">
      <c r="A23" s="9" t="s">
        <v>337</v>
      </c>
      <c r="B23" s="9" t="s">
        <v>340</v>
      </c>
      <c r="C23" s="37">
        <f>+whea!$C189</f>
        <v>0</v>
      </c>
      <c r="D23" s="37">
        <f>+whea!$D189</f>
        <v>0</v>
      </c>
      <c r="E23" s="37">
        <f>+maiz!$C189</f>
        <v>0</v>
      </c>
      <c r="F23" s="37">
        <f>+maiz!$D189</f>
        <v>0</v>
      </c>
      <c r="G23" s="37">
        <f>+sorg!$C189</f>
        <v>0</v>
      </c>
      <c r="H23" s="37">
        <f>+sorg!$D189</f>
        <v>0</v>
      </c>
      <c r="I23" s="37">
        <f>+mill!$C189</f>
        <v>0</v>
      </c>
      <c r="J23" s="37">
        <f>+mill!$D189</f>
        <v>0</v>
      </c>
      <c r="K23" s="37">
        <f>+barl!$C189</f>
        <v>0</v>
      </c>
      <c r="L23" s="37">
        <f>+barl!$D189</f>
        <v>0</v>
      </c>
      <c r="M23" s="37">
        <f>+rice!$C189</f>
        <v>0</v>
      </c>
      <c r="N23" s="37">
        <f>+rice!$D189</f>
        <v>0</v>
      </c>
      <c r="O23" s="37">
        <f>+yams!$C189</f>
        <v>0</v>
      </c>
      <c r="P23" s="37">
        <f>+yams!$D189</f>
        <v>0</v>
      </c>
      <c r="Q23" s="37">
        <f>+cass!$C189</f>
        <v>0</v>
      </c>
      <c r="R23" s="37">
        <f>+cass!$D189</f>
        <v>0</v>
      </c>
      <c r="S23" s="37">
        <f>+swpt!$C189</f>
        <v>0</v>
      </c>
      <c r="T23" s="37">
        <f>+swpt!$D189</f>
        <v>0</v>
      </c>
      <c r="U23" s="37">
        <f>+pota!$C189</f>
        <v>0</v>
      </c>
      <c r="V23" s="37">
        <f>+pota!$D189</f>
        <v>0</v>
      </c>
      <c r="W23" s="37">
        <f>+Bana!$C189</f>
        <v>0</v>
      </c>
      <c r="X23" s="37">
        <f>+Bana!$D189</f>
        <v>0</v>
      </c>
      <c r="Y23" s="37">
        <f>+Plan!$C189</f>
        <v>0</v>
      </c>
      <c r="Z23" s="37">
        <f>+Plan!$D189</f>
        <v>0</v>
      </c>
      <c r="AA23" s="37">
        <f>+soyb!$C189</f>
        <v>0</v>
      </c>
      <c r="AB23" s="37">
        <f>+soyb!$D189</f>
        <v>0</v>
      </c>
      <c r="AC23" s="37">
        <f>+grnd!$C189</f>
        <v>0</v>
      </c>
      <c r="AD23" s="37">
        <f>+grnd!$D189</f>
        <v>0</v>
      </c>
      <c r="AE23" s="37">
        <f>+bean!$C189</f>
        <v>0</v>
      </c>
      <c r="AF23" s="37">
        <f>+bean!$D189</f>
        <v>0</v>
      </c>
      <c r="AG23" s="37">
        <f>+cowp!$C189</f>
        <v>0</v>
      </c>
      <c r="AH23" s="37">
        <f>+cowp!$D189</f>
        <v>0</v>
      </c>
      <c r="AI23" s="37">
        <f>+lent!$C189</f>
        <v>0</v>
      </c>
      <c r="AJ23" s="37">
        <f>+lent!$D189</f>
        <v>0</v>
      </c>
      <c r="AK23" s="37">
        <f>+chkp!$C189</f>
        <v>0</v>
      </c>
      <c r="AL23" s="37">
        <f>+chkp!$D189</f>
        <v>0</v>
      </c>
      <c r="AM23" s="37">
        <f>+pigp!$C189</f>
        <v>0</v>
      </c>
      <c r="AN23" s="37">
        <f>+pigp!$D189</f>
        <v>0</v>
      </c>
      <c r="AO23" s="37">
        <f>+opul!$C189</f>
        <v>0</v>
      </c>
      <c r="AP23" s="37">
        <f>+opul!$D189</f>
        <v>0</v>
      </c>
      <c r="AQ23" s="37">
        <f t="shared" si="0"/>
        <v>0</v>
      </c>
      <c r="AR23" s="37">
        <f t="shared" si="1"/>
        <v>0</v>
      </c>
      <c r="AS23" s="37">
        <f t="shared" si="2"/>
        <v>0</v>
      </c>
      <c r="AT23" s="37">
        <f t="shared" si="3"/>
        <v>0</v>
      </c>
      <c r="AU23" s="37">
        <f t="shared" si="4"/>
        <v>0</v>
      </c>
      <c r="AV23" s="37">
        <f t="shared" si="5"/>
        <v>0</v>
      </c>
      <c r="AW23" s="18">
        <f t="shared" si="6"/>
        <v>0</v>
      </c>
      <c r="AX23" s="18">
        <f t="shared" si="7"/>
        <v>0</v>
      </c>
    </row>
    <row r="24" spans="1:50" x14ac:dyDescent="0.35">
      <c r="A24" s="10" t="s">
        <v>353</v>
      </c>
      <c r="B24" s="10"/>
      <c r="C24" s="37">
        <f>+whea!$C190</f>
        <v>0</v>
      </c>
      <c r="D24" s="37">
        <f>+whea!$D190</f>
        <v>0</v>
      </c>
      <c r="E24" s="37">
        <f>+maiz!$C190</f>
        <v>0</v>
      </c>
      <c r="F24" s="37">
        <f>+maiz!$D190</f>
        <v>0</v>
      </c>
      <c r="G24" s="37">
        <f>+sorg!$C190</f>
        <v>0</v>
      </c>
      <c r="H24" s="37">
        <f>+sorg!$D190</f>
        <v>0</v>
      </c>
      <c r="I24" s="37">
        <f>+mill!$C190</f>
        <v>0</v>
      </c>
      <c r="J24" s="37">
        <f>+mill!$D190</f>
        <v>0</v>
      </c>
      <c r="K24" s="37">
        <f>+barl!$C190</f>
        <v>0</v>
      </c>
      <c r="L24" s="37">
        <f>+barl!$D190</f>
        <v>0</v>
      </c>
      <c r="M24" s="37">
        <f>+rice!$C190</f>
        <v>0</v>
      </c>
      <c r="N24" s="37">
        <f>+rice!$D190</f>
        <v>0</v>
      </c>
      <c r="O24" s="37">
        <f>+yams!$C190</f>
        <v>0</v>
      </c>
      <c r="P24" s="37">
        <f>+yams!$D190</f>
        <v>0</v>
      </c>
      <c r="Q24" s="37">
        <f>+cass!$C190</f>
        <v>0</v>
      </c>
      <c r="R24" s="37">
        <f>+cass!$D190</f>
        <v>0</v>
      </c>
      <c r="S24" s="37">
        <f>+swpt!$C190</f>
        <v>0</v>
      </c>
      <c r="T24" s="37">
        <f>+swpt!$D190</f>
        <v>0</v>
      </c>
      <c r="U24" s="37">
        <f>+pota!$C190</f>
        <v>0</v>
      </c>
      <c r="V24" s="37">
        <f>+pota!$D190</f>
        <v>0</v>
      </c>
      <c r="W24" s="37">
        <f>+Bana!$C190</f>
        <v>0</v>
      </c>
      <c r="X24" s="37">
        <f>+Bana!$D190</f>
        <v>0</v>
      </c>
      <c r="Y24" s="37">
        <f>+Plan!$C190</f>
        <v>0</v>
      </c>
      <c r="Z24" s="37">
        <f>+Plan!$D190</f>
        <v>0</v>
      </c>
      <c r="AA24" s="37">
        <f>+soyb!$C190</f>
        <v>0</v>
      </c>
      <c r="AB24" s="37">
        <f>+soyb!$D190</f>
        <v>0</v>
      </c>
      <c r="AC24" s="37">
        <f>+grnd!$C190</f>
        <v>0</v>
      </c>
      <c r="AD24" s="37">
        <f>+grnd!$D190</f>
        <v>0</v>
      </c>
      <c r="AE24" s="37">
        <f>+bean!$C190</f>
        <v>0</v>
      </c>
      <c r="AF24" s="37">
        <f>+bean!$D190</f>
        <v>0</v>
      </c>
      <c r="AG24" s="37">
        <f>+cowp!$C190</f>
        <v>0</v>
      </c>
      <c r="AH24" s="37">
        <f>+cowp!$D190</f>
        <v>0</v>
      </c>
      <c r="AI24" s="37">
        <f>+lent!$C190</f>
        <v>0</v>
      </c>
      <c r="AJ24" s="37">
        <f>+lent!$D190</f>
        <v>0</v>
      </c>
      <c r="AK24" s="37">
        <f>+chkp!$C190</f>
        <v>0</v>
      </c>
      <c r="AL24" s="37">
        <f>+chkp!$D190</f>
        <v>0</v>
      </c>
      <c r="AM24" s="37">
        <f>+pigp!$C190</f>
        <v>0</v>
      </c>
      <c r="AN24" s="37">
        <f>+pigp!$D190</f>
        <v>0</v>
      </c>
      <c r="AO24" s="37">
        <f>+opul!$C190</f>
        <v>0</v>
      </c>
      <c r="AP24" s="37">
        <f>+opul!$D190</f>
        <v>0</v>
      </c>
      <c r="AQ24" s="37">
        <f t="shared" si="0"/>
        <v>0</v>
      </c>
      <c r="AR24" s="37">
        <f t="shared" si="1"/>
        <v>0</v>
      </c>
      <c r="AS24" s="37">
        <f t="shared" si="2"/>
        <v>0</v>
      </c>
      <c r="AT24" s="37">
        <f t="shared" si="3"/>
        <v>0</v>
      </c>
      <c r="AU24" s="37">
        <f t="shared" si="4"/>
        <v>0</v>
      </c>
      <c r="AV24" s="37">
        <f t="shared" si="5"/>
        <v>0</v>
      </c>
      <c r="AW24" s="18">
        <f t="shared" si="6"/>
        <v>0</v>
      </c>
      <c r="AX24" s="18">
        <f t="shared" si="7"/>
        <v>0</v>
      </c>
    </row>
    <row r="25" spans="1:50" x14ac:dyDescent="0.35">
      <c r="A25" s="9" t="s">
        <v>341</v>
      </c>
      <c r="B25" s="9" t="s">
        <v>342</v>
      </c>
      <c r="C25" s="37">
        <f>+whea!$C191</f>
        <v>6169.324987291091</v>
      </c>
      <c r="D25" s="37">
        <f>+whea!$D191</f>
        <v>5150.6944973786622</v>
      </c>
      <c r="E25" s="37">
        <f>+maiz!$C191</f>
        <v>2172.7159750170254</v>
      </c>
      <c r="F25" s="37">
        <f>+maiz!$D191</f>
        <v>1346.1165841170787</v>
      </c>
      <c r="G25" s="37">
        <f>+sorg!$C191</f>
        <v>214.49556508961803</v>
      </c>
      <c r="H25" s="37">
        <f>+sorg!$D191</f>
        <v>162.43299105116566</v>
      </c>
      <c r="I25" s="37">
        <f>+mill!$C191</f>
        <v>7.5021933632947384</v>
      </c>
      <c r="J25" s="37">
        <f>+mill!$D191</f>
        <v>4.1415040394609823</v>
      </c>
      <c r="K25" s="37">
        <f>+barl!$C191</f>
        <v>839.76128418498149</v>
      </c>
      <c r="L25" s="37">
        <f>+barl!$D191</f>
        <v>674.64779703829606</v>
      </c>
      <c r="M25" s="37">
        <f>+rice!$C191</f>
        <v>1348.8011024707914</v>
      </c>
      <c r="N25" s="37">
        <f>+rice!$D191</f>
        <v>1320.2802116277956</v>
      </c>
      <c r="O25" s="37">
        <f>+yams!$C191</f>
        <v>0</v>
      </c>
      <c r="P25" s="37">
        <f>+yams!$D191</f>
        <v>0</v>
      </c>
      <c r="Q25" s="37">
        <f>+cass!$C191</f>
        <v>0</v>
      </c>
      <c r="R25" s="37">
        <f>+cass!$D191</f>
        <v>0</v>
      </c>
      <c r="S25" s="37">
        <f>+swpt!$C191</f>
        <v>44.981722699062196</v>
      </c>
      <c r="T25" s="37">
        <f>+swpt!$D191</f>
        <v>32.624426820237666</v>
      </c>
      <c r="U25" s="37">
        <f>+pota!$C191</f>
        <v>3261.5019846144628</v>
      </c>
      <c r="V25" s="37">
        <f>+pota!$D191</f>
        <v>1801.3422423531199</v>
      </c>
      <c r="W25" s="37">
        <f>+Bana!$C191</f>
        <v>948.28342277306922</v>
      </c>
      <c r="X25" s="37">
        <f>+Bana!$D191</f>
        <v>502.63892163565822</v>
      </c>
      <c r="Y25" s="37">
        <f>+Plan!$C191</f>
        <v>0</v>
      </c>
      <c r="Z25" s="37">
        <f>+Plan!$D191</f>
        <v>0</v>
      </c>
      <c r="AA25" s="37">
        <f>+soyb!$C191</f>
        <v>0</v>
      </c>
      <c r="AB25" s="37">
        <f>+soyb!$D191</f>
        <v>0</v>
      </c>
      <c r="AC25" s="37">
        <f>+grnd!$C191</f>
        <v>138.22946181647893</v>
      </c>
      <c r="AD25" s="37">
        <f>+grnd!$D191</f>
        <v>99.158740686039238</v>
      </c>
      <c r="AE25" s="37">
        <f>+bean!$C191</f>
        <v>91.057483716677282</v>
      </c>
      <c r="AF25" s="37">
        <f>+bean!$D191</f>
        <v>56.508328402547193</v>
      </c>
      <c r="AG25" s="37">
        <f>+cowp!$C191</f>
        <v>5.5128752698850771</v>
      </c>
      <c r="AH25" s="37">
        <f>+cowp!$D191</f>
        <v>3.3175347169174469</v>
      </c>
      <c r="AI25" s="37">
        <f>+lent!$C191</f>
        <v>23.959136943768989</v>
      </c>
      <c r="AJ25" s="37">
        <f>+lent!$D191</f>
        <v>18.358844669735561</v>
      </c>
      <c r="AK25" s="37">
        <f>+chkp!$C191</f>
        <v>107.37268366210034</v>
      </c>
      <c r="AL25" s="37">
        <f>+chkp!$D191</f>
        <v>66.699057311182628</v>
      </c>
      <c r="AM25" s="37">
        <f>+pigp!$C191</f>
        <v>0</v>
      </c>
      <c r="AN25" s="37">
        <f>+pigp!$D191</f>
        <v>0</v>
      </c>
      <c r="AO25" s="37">
        <f>+opul!$C191</f>
        <v>316.98267370280564</v>
      </c>
      <c r="AP25" s="37">
        <f>+opul!$D191</f>
        <v>270.24974375739203</v>
      </c>
      <c r="AQ25" s="37">
        <f t="shared" si="0"/>
        <v>10752.601107416802</v>
      </c>
      <c r="AR25" s="37">
        <f t="shared" si="1"/>
        <v>8658.3135852524592</v>
      </c>
      <c r="AS25" s="37">
        <f t="shared" si="2"/>
        <v>4254.7671300865941</v>
      </c>
      <c r="AT25" s="37">
        <f t="shared" si="3"/>
        <v>2336.6055908090157</v>
      </c>
      <c r="AU25" s="37">
        <f t="shared" si="4"/>
        <v>683.11431511171622</v>
      </c>
      <c r="AV25" s="37">
        <f t="shared" si="5"/>
        <v>514.29224954381402</v>
      </c>
      <c r="AW25" s="18">
        <f t="shared" si="6"/>
        <v>15690.482552615113</v>
      </c>
      <c r="AX25" s="18">
        <f t="shared" si="7"/>
        <v>11509.211425605288</v>
      </c>
    </row>
    <row r="26" spans="1:50" x14ac:dyDescent="0.35">
      <c r="A26" s="9" t="s">
        <v>341</v>
      </c>
      <c r="B26" s="9" t="s">
        <v>343</v>
      </c>
      <c r="C26" s="37">
        <f>+whea!$C192</f>
        <v>21284.281078926946</v>
      </c>
      <c r="D26" s="37">
        <f>+whea!$D192</f>
        <v>14660.369015690598</v>
      </c>
      <c r="E26" s="37">
        <f>+maiz!$C192</f>
        <v>2075.6276684490763</v>
      </c>
      <c r="F26" s="37">
        <f>+maiz!$D192</f>
        <v>1373.3412401915848</v>
      </c>
      <c r="G26" s="37">
        <f>+sorg!$C192</f>
        <v>208.22373621480338</v>
      </c>
      <c r="H26" s="37">
        <f>+sorg!$D192</f>
        <v>129.00354670535381</v>
      </c>
      <c r="I26" s="37">
        <f>+mill!$C192</f>
        <v>73.338307120427928</v>
      </c>
      <c r="J26" s="37">
        <f>+mill!$D192</f>
        <v>39.476436949661021</v>
      </c>
      <c r="K26" s="37">
        <f>+barl!$C192</f>
        <v>2946.4149946992725</v>
      </c>
      <c r="L26" s="37">
        <f>+barl!$D192</f>
        <v>2256.2273464354303</v>
      </c>
      <c r="M26" s="37">
        <f>+rice!$C192</f>
        <v>1670.3271591770508</v>
      </c>
      <c r="N26" s="37">
        <f>+rice!$D192</f>
        <v>1003.6131489251369</v>
      </c>
      <c r="O26" s="37">
        <f>+yams!$C192</f>
        <v>0</v>
      </c>
      <c r="P26" s="37">
        <f>+yams!$D192</f>
        <v>0</v>
      </c>
      <c r="Q26" s="37">
        <f>+cass!$C192</f>
        <v>0</v>
      </c>
      <c r="R26" s="37">
        <f>+cass!$D192</f>
        <v>0</v>
      </c>
      <c r="S26" s="37">
        <f>+swpt!$C192</f>
        <v>3.0600278715078373</v>
      </c>
      <c r="T26" s="37">
        <f>+swpt!$D192</f>
        <v>2.6188994729874757</v>
      </c>
      <c r="U26" s="37">
        <f>+pota!$C192</f>
        <v>3823.6850240952544</v>
      </c>
      <c r="V26" s="37">
        <f>+pota!$D192</f>
        <v>2659.4024525472482</v>
      </c>
      <c r="W26" s="37">
        <f>+Bana!$C192</f>
        <v>531.56447570173668</v>
      </c>
      <c r="X26" s="37">
        <f>+Bana!$D192</f>
        <v>278.83134545246486</v>
      </c>
      <c r="Y26" s="37">
        <f>+Plan!$C192</f>
        <v>0</v>
      </c>
      <c r="Z26" s="37">
        <f>+Plan!$D192</f>
        <v>0</v>
      </c>
      <c r="AA26" s="37">
        <f>+soyb!$C192</f>
        <v>0</v>
      </c>
      <c r="AB26" s="37">
        <f>+soyb!$D192</f>
        <v>0</v>
      </c>
      <c r="AC26" s="37">
        <f>+grnd!$C192</f>
        <v>118.4311101670952</v>
      </c>
      <c r="AD26" s="37">
        <f>+grnd!$D192</f>
        <v>82.472909486929439</v>
      </c>
      <c r="AE26" s="37">
        <f>+bean!$C192</f>
        <v>405.37018547747209</v>
      </c>
      <c r="AF26" s="37">
        <f>+bean!$D192</f>
        <v>323.5732794423206</v>
      </c>
      <c r="AG26" s="37">
        <f>+cowp!$C192</f>
        <v>0.56285886963446574</v>
      </c>
      <c r="AH26" s="37">
        <f>+cowp!$D192</f>
        <v>0.2831020768567587</v>
      </c>
      <c r="AI26" s="37">
        <f>+lent!$C192</f>
        <v>544.50112669981672</v>
      </c>
      <c r="AJ26" s="37">
        <f>+lent!$D192</f>
        <v>458.89241293415688</v>
      </c>
      <c r="AK26" s="37">
        <f>+chkp!$C192</f>
        <v>1059.8631444859936</v>
      </c>
      <c r="AL26" s="37">
        <f>+chkp!$D192</f>
        <v>737.4485276388624</v>
      </c>
      <c r="AM26" s="37">
        <f>+pigp!$C192</f>
        <v>0</v>
      </c>
      <c r="AN26" s="37">
        <f>+pigp!$D192</f>
        <v>0</v>
      </c>
      <c r="AO26" s="37">
        <f>+opul!$C192</f>
        <v>163.51043158695529</v>
      </c>
      <c r="AP26" s="37">
        <f>+opul!$D192</f>
        <v>155.67117231028328</v>
      </c>
      <c r="AQ26" s="37">
        <f t="shared" si="0"/>
        <v>28258.212944587576</v>
      </c>
      <c r="AR26" s="37">
        <f t="shared" si="1"/>
        <v>19462.030734897766</v>
      </c>
      <c r="AS26" s="37">
        <f t="shared" si="2"/>
        <v>4358.309527668499</v>
      </c>
      <c r="AT26" s="37">
        <f t="shared" si="3"/>
        <v>2940.8526974727006</v>
      </c>
      <c r="AU26" s="37">
        <f t="shared" si="4"/>
        <v>2292.2388572869672</v>
      </c>
      <c r="AV26" s="37">
        <f t="shared" si="5"/>
        <v>1758.3414038894095</v>
      </c>
      <c r="AW26" s="18">
        <f t="shared" si="6"/>
        <v>34908.761329543042</v>
      </c>
      <c r="AX26" s="18">
        <f t="shared" si="7"/>
        <v>24161.224836259873</v>
      </c>
    </row>
    <row r="27" spans="1:50" x14ac:dyDescent="0.35">
      <c r="A27" s="10" t="s">
        <v>341</v>
      </c>
      <c r="B27" s="10"/>
      <c r="C27" s="37">
        <f>+whea!$C193</f>
        <v>27453.606066218039</v>
      </c>
      <c r="D27" s="37">
        <f>+whea!$D193</f>
        <v>19811.063513069261</v>
      </c>
      <c r="E27" s="37">
        <f>+maiz!$C193</f>
        <v>4248.3436434661016</v>
      </c>
      <c r="F27" s="37">
        <f>+maiz!$D193</f>
        <v>2719.4578243086635</v>
      </c>
      <c r="G27" s="37">
        <f>+sorg!$C193</f>
        <v>422.71930130442138</v>
      </c>
      <c r="H27" s="37">
        <f>+sorg!$D193</f>
        <v>291.43653775651944</v>
      </c>
      <c r="I27" s="37">
        <f>+mill!$C193</f>
        <v>80.840500483722664</v>
      </c>
      <c r="J27" s="37">
        <f>+mill!$D193</f>
        <v>43.617940989122005</v>
      </c>
      <c r="K27" s="37">
        <f>+barl!$C193</f>
        <v>3786.1762788842539</v>
      </c>
      <c r="L27" s="37">
        <f>+barl!$D193</f>
        <v>2930.8751434737264</v>
      </c>
      <c r="M27" s="37">
        <f>+rice!$C193</f>
        <v>3019.128261647842</v>
      </c>
      <c r="N27" s="37">
        <f>+rice!$D193</f>
        <v>2323.8933605529323</v>
      </c>
      <c r="O27" s="37">
        <f>+yams!$C193</f>
        <v>0</v>
      </c>
      <c r="P27" s="37">
        <f>+yams!$D193</f>
        <v>0</v>
      </c>
      <c r="Q27" s="37">
        <f>+cass!$C193</f>
        <v>0</v>
      </c>
      <c r="R27" s="37">
        <f>+cass!$D193</f>
        <v>0</v>
      </c>
      <c r="S27" s="37">
        <f>+swpt!$C193</f>
        <v>48.041750570570031</v>
      </c>
      <c r="T27" s="37">
        <f>+swpt!$D193</f>
        <v>35.243326293225138</v>
      </c>
      <c r="U27" s="37">
        <f>+pota!$C193</f>
        <v>7085.1870087097177</v>
      </c>
      <c r="V27" s="37">
        <f>+pota!$D193</f>
        <v>4460.7446949003679</v>
      </c>
      <c r="W27" s="37">
        <f>+Bana!$C193</f>
        <v>1479.8478984748058</v>
      </c>
      <c r="X27" s="37">
        <f>+Bana!$D193</f>
        <v>781.47026708812314</v>
      </c>
      <c r="Y27" s="37">
        <f>+Plan!$C193</f>
        <v>0</v>
      </c>
      <c r="Z27" s="37">
        <f>+Plan!$D193</f>
        <v>0</v>
      </c>
      <c r="AA27" s="37">
        <f>+soyb!$C193</f>
        <v>0</v>
      </c>
      <c r="AB27" s="37">
        <f>+soyb!$D193</f>
        <v>0</v>
      </c>
      <c r="AC27" s="37">
        <f>+grnd!$C193</f>
        <v>256.66057198357413</v>
      </c>
      <c r="AD27" s="37">
        <f>+grnd!$D193</f>
        <v>181.63165017296868</v>
      </c>
      <c r="AE27" s="37">
        <f>+bean!$C193</f>
        <v>496.42766919414936</v>
      </c>
      <c r="AF27" s="37">
        <f>+bean!$D193</f>
        <v>380.08160784486779</v>
      </c>
      <c r="AG27" s="37">
        <f>+cowp!$C193</f>
        <v>6.0757341395195432</v>
      </c>
      <c r="AH27" s="37">
        <f>+cowp!$D193</f>
        <v>3.6006367937742056</v>
      </c>
      <c r="AI27" s="37">
        <f>+lent!$C193</f>
        <v>568.46026364358568</v>
      </c>
      <c r="AJ27" s="37">
        <f>+lent!$D193</f>
        <v>477.25125760389244</v>
      </c>
      <c r="AK27" s="37">
        <f>+chkp!$C193</f>
        <v>1167.235828148094</v>
      </c>
      <c r="AL27" s="37">
        <f>+chkp!$D193</f>
        <v>804.14758495004503</v>
      </c>
      <c r="AM27" s="37">
        <f>+pigp!$C193</f>
        <v>0</v>
      </c>
      <c r="AN27" s="37">
        <f>+pigp!$D193</f>
        <v>0</v>
      </c>
      <c r="AO27" s="37">
        <f>+opul!$C193</f>
        <v>480.49310528976093</v>
      </c>
      <c r="AP27" s="37">
        <f>+opul!$D193</f>
        <v>425.92091606767531</v>
      </c>
      <c r="AQ27" s="37">
        <f t="shared" si="0"/>
        <v>39010.814052004382</v>
      </c>
      <c r="AR27" s="37">
        <f t="shared" si="1"/>
        <v>28120.344320150227</v>
      </c>
      <c r="AS27" s="37">
        <f t="shared" si="2"/>
        <v>8613.076657755093</v>
      </c>
      <c r="AT27" s="37">
        <f t="shared" si="3"/>
        <v>5277.4582882817167</v>
      </c>
      <c r="AU27" s="37">
        <f t="shared" si="4"/>
        <v>2975.3531723986835</v>
      </c>
      <c r="AV27" s="37">
        <f t="shared" si="5"/>
        <v>2272.6336534332236</v>
      </c>
      <c r="AW27" s="18">
        <f t="shared" si="6"/>
        <v>50599.24388215816</v>
      </c>
      <c r="AX27" s="18">
        <f t="shared" si="7"/>
        <v>35670.436261865165</v>
      </c>
    </row>
    <row r="28" spans="1:50" x14ac:dyDescent="0.35">
      <c r="A28" s="10" t="s">
        <v>344</v>
      </c>
      <c r="B28" s="10" t="s">
        <v>356</v>
      </c>
      <c r="C28" s="37">
        <f>+whea!$C194</f>
        <v>0</v>
      </c>
      <c r="D28" s="37">
        <f>+whea!$D194</f>
        <v>0</v>
      </c>
      <c r="E28" s="37">
        <f>+maiz!$C194</f>
        <v>0</v>
      </c>
      <c r="F28" s="37">
        <f>+maiz!$D194</f>
        <v>0</v>
      </c>
      <c r="G28" s="37">
        <f>+sorg!$C194</f>
        <v>0</v>
      </c>
      <c r="H28" s="37">
        <f>+sorg!$D194</f>
        <v>0</v>
      </c>
      <c r="I28" s="37">
        <f>+mill!$C194</f>
        <v>0</v>
      </c>
      <c r="J28" s="37">
        <f>+mill!$D194</f>
        <v>0</v>
      </c>
      <c r="K28" s="37">
        <f>+barl!$C194</f>
        <v>0</v>
      </c>
      <c r="L28" s="37">
        <f>+barl!$D194</f>
        <v>0</v>
      </c>
      <c r="M28" s="37">
        <f>+rice!$C194</f>
        <v>0</v>
      </c>
      <c r="N28" s="37">
        <f>+rice!$D194</f>
        <v>0</v>
      </c>
      <c r="O28" s="37">
        <f>+yams!$C194</f>
        <v>0</v>
      </c>
      <c r="P28" s="37">
        <f>+yams!$D194</f>
        <v>0</v>
      </c>
      <c r="Q28" s="37">
        <f>+cass!$C194</f>
        <v>0</v>
      </c>
      <c r="R28" s="37">
        <f>+cass!$D194</f>
        <v>0</v>
      </c>
      <c r="S28" s="37">
        <f>+swpt!$C194</f>
        <v>0</v>
      </c>
      <c r="T28" s="37">
        <f>+swpt!$D194</f>
        <v>0</v>
      </c>
      <c r="U28" s="37">
        <f>+pota!$C194</f>
        <v>0</v>
      </c>
      <c r="V28" s="37">
        <f>+pota!$D194</f>
        <v>0</v>
      </c>
      <c r="W28" s="37">
        <f>+Bana!$C194</f>
        <v>0</v>
      </c>
      <c r="X28" s="37">
        <f>+Bana!$D194</f>
        <v>0</v>
      </c>
      <c r="Y28" s="37">
        <f>+Plan!$C194</f>
        <v>0</v>
      </c>
      <c r="Z28" s="37">
        <f>+Plan!$D194</f>
        <v>0</v>
      </c>
      <c r="AA28" s="37">
        <f>+soyb!$C194</f>
        <v>0</v>
      </c>
      <c r="AB28" s="37">
        <f>+soyb!$D194</f>
        <v>0</v>
      </c>
      <c r="AC28" s="37">
        <f>+grnd!$C194</f>
        <v>0</v>
      </c>
      <c r="AD28" s="37">
        <f>+grnd!$D194</f>
        <v>0</v>
      </c>
      <c r="AE28" s="37">
        <f>+bean!$C194</f>
        <v>0</v>
      </c>
      <c r="AF28" s="37">
        <f>+bean!$D194</f>
        <v>0</v>
      </c>
      <c r="AG28" s="37">
        <f>+cowp!$C194</f>
        <v>0</v>
      </c>
      <c r="AH28" s="37">
        <f>+cowp!$D194</f>
        <v>0</v>
      </c>
      <c r="AI28" s="37">
        <f>+lent!$C194</f>
        <v>0</v>
      </c>
      <c r="AJ28" s="37">
        <f>+lent!$D194</f>
        <v>0</v>
      </c>
      <c r="AK28" s="37">
        <f>+chkp!$C194</f>
        <v>0</v>
      </c>
      <c r="AL28" s="37">
        <f>+chkp!$D194</f>
        <v>0</v>
      </c>
      <c r="AM28" s="37">
        <f>+pigp!$C194</f>
        <v>0</v>
      </c>
      <c r="AN28" s="37">
        <f>+pigp!$D194</f>
        <v>0</v>
      </c>
      <c r="AO28" s="37">
        <f>+opul!$C194</f>
        <v>0</v>
      </c>
      <c r="AP28" s="37">
        <f>+opul!$D194</f>
        <v>0</v>
      </c>
      <c r="AQ28" s="37">
        <f t="shared" si="0"/>
        <v>0</v>
      </c>
      <c r="AR28" s="37">
        <f t="shared" si="1"/>
        <v>0</v>
      </c>
      <c r="AS28" s="37">
        <f t="shared" si="2"/>
        <v>0</v>
      </c>
      <c r="AT28" s="37">
        <f t="shared" si="3"/>
        <v>0</v>
      </c>
      <c r="AU28" s="37">
        <f t="shared" si="4"/>
        <v>0</v>
      </c>
      <c r="AV28" s="37">
        <f t="shared" si="5"/>
        <v>0</v>
      </c>
      <c r="AW28" s="18">
        <f t="shared" si="6"/>
        <v>0</v>
      </c>
      <c r="AX28" s="18">
        <f t="shared" si="7"/>
        <v>0</v>
      </c>
    </row>
    <row r="29" spans="1:50" x14ac:dyDescent="0.35">
      <c r="A29" s="9" t="s">
        <v>346</v>
      </c>
      <c r="B29" s="9" t="s">
        <v>347</v>
      </c>
      <c r="C29" s="37">
        <f>+whea!$C195</f>
        <v>0</v>
      </c>
      <c r="D29" s="37">
        <f>+whea!$D195</f>
        <v>0</v>
      </c>
      <c r="E29" s="37">
        <f>+maiz!$C195</f>
        <v>0</v>
      </c>
      <c r="F29" s="37">
        <f>+maiz!$D195</f>
        <v>0</v>
      </c>
      <c r="G29" s="37">
        <f>+sorg!$C195</f>
        <v>0</v>
      </c>
      <c r="H29" s="37">
        <f>+sorg!$D195</f>
        <v>0</v>
      </c>
      <c r="I29" s="37">
        <f>+mill!$C195</f>
        <v>0</v>
      </c>
      <c r="J29" s="37">
        <f>+mill!$D195</f>
        <v>0</v>
      </c>
      <c r="K29" s="37">
        <f>+barl!$C195</f>
        <v>0</v>
      </c>
      <c r="L29" s="37">
        <f>+barl!$D195</f>
        <v>0</v>
      </c>
      <c r="M29" s="37">
        <f>+rice!$C195</f>
        <v>0</v>
      </c>
      <c r="N29" s="37">
        <f>+rice!$D195</f>
        <v>0</v>
      </c>
      <c r="O29" s="37">
        <f>+yams!$C195</f>
        <v>0</v>
      </c>
      <c r="P29" s="37">
        <f>+yams!$D195</f>
        <v>0</v>
      </c>
      <c r="Q29" s="37">
        <f>+cass!$C195</f>
        <v>0</v>
      </c>
      <c r="R29" s="37">
        <f>+cass!$D195</f>
        <v>0</v>
      </c>
      <c r="S29" s="37">
        <f>+swpt!$C195</f>
        <v>0</v>
      </c>
      <c r="T29" s="37">
        <f>+swpt!$D195</f>
        <v>0</v>
      </c>
      <c r="U29" s="37">
        <f>+pota!$C195</f>
        <v>0</v>
      </c>
      <c r="V29" s="37">
        <f>+pota!$D195</f>
        <v>0</v>
      </c>
      <c r="W29" s="37">
        <f>+Bana!$C195</f>
        <v>0</v>
      </c>
      <c r="X29" s="37">
        <f>+Bana!$D195</f>
        <v>0</v>
      </c>
      <c r="Y29" s="37">
        <f>+Plan!$C195</f>
        <v>0</v>
      </c>
      <c r="Z29" s="37">
        <f>+Plan!$D195</f>
        <v>0</v>
      </c>
      <c r="AA29" s="37">
        <f>+soyb!$C195</f>
        <v>0</v>
      </c>
      <c r="AB29" s="37">
        <f>+soyb!$D195</f>
        <v>0</v>
      </c>
      <c r="AC29" s="37">
        <f>+grnd!$C195</f>
        <v>0</v>
      </c>
      <c r="AD29" s="37">
        <f>+grnd!$D195</f>
        <v>0</v>
      </c>
      <c r="AE29" s="37">
        <f>+bean!$C195</f>
        <v>0</v>
      </c>
      <c r="AF29" s="37">
        <f>+bean!$D195</f>
        <v>0</v>
      </c>
      <c r="AG29" s="37">
        <f>+cowp!$C195</f>
        <v>0</v>
      </c>
      <c r="AH29" s="37">
        <f>+cowp!$D195</f>
        <v>0</v>
      </c>
      <c r="AI29" s="37">
        <f>+lent!$C195</f>
        <v>0</v>
      </c>
      <c r="AJ29" s="37">
        <f>+lent!$D195</f>
        <v>0</v>
      </c>
      <c r="AK29" s="37">
        <f>+chkp!$C195</f>
        <v>0</v>
      </c>
      <c r="AL29" s="37">
        <f>+chkp!$D195</f>
        <v>0</v>
      </c>
      <c r="AM29" s="37">
        <f>+pigp!$C195</f>
        <v>0</v>
      </c>
      <c r="AN29" s="37">
        <f>+pigp!$D195</f>
        <v>0</v>
      </c>
      <c r="AO29" s="37">
        <f>+opul!$C195</f>
        <v>0</v>
      </c>
      <c r="AP29" s="37">
        <f>+opul!$D195</f>
        <v>0</v>
      </c>
      <c r="AQ29" s="37">
        <f t="shared" si="0"/>
        <v>0</v>
      </c>
      <c r="AR29" s="37">
        <f t="shared" si="1"/>
        <v>0</v>
      </c>
      <c r="AS29" s="37">
        <f t="shared" si="2"/>
        <v>0</v>
      </c>
      <c r="AT29" s="37">
        <f t="shared" si="3"/>
        <v>0</v>
      </c>
      <c r="AU29" s="37">
        <f t="shared" si="4"/>
        <v>0</v>
      </c>
      <c r="AV29" s="37">
        <f t="shared" si="5"/>
        <v>0</v>
      </c>
      <c r="AW29" s="18">
        <f t="shared" si="6"/>
        <v>0</v>
      </c>
      <c r="AX29" s="18">
        <f t="shared" si="7"/>
        <v>0</v>
      </c>
    </row>
    <row r="30" spans="1:50" x14ac:dyDescent="0.35">
      <c r="A30" s="9" t="s">
        <v>346</v>
      </c>
      <c r="B30" s="9" t="s">
        <v>348</v>
      </c>
      <c r="C30" s="37">
        <f>+whea!$C196</f>
        <v>3433.4915395219514</v>
      </c>
      <c r="D30" s="37">
        <f>+whea!$D196</f>
        <v>2716.0331880978292</v>
      </c>
      <c r="E30" s="37">
        <f>+maiz!$C196</f>
        <v>457.99156328734728</v>
      </c>
      <c r="F30" s="37">
        <f>+maiz!$D196</f>
        <v>255.16102387291303</v>
      </c>
      <c r="G30" s="37">
        <f>+sorg!$C196</f>
        <v>4.2167278703601507</v>
      </c>
      <c r="H30" s="37">
        <f>+sorg!$D196</f>
        <v>2.4329503212802299</v>
      </c>
      <c r="I30" s="37">
        <f>+mill!$C196</f>
        <v>1.4500437950966591</v>
      </c>
      <c r="J30" s="37">
        <f>+mill!$D196</f>
        <v>0.84855329228877774</v>
      </c>
      <c r="K30" s="37">
        <f>+barl!$C196</f>
        <v>229.0907151980735</v>
      </c>
      <c r="L30" s="37">
        <f>+barl!$D196</f>
        <v>162.41976749670209</v>
      </c>
      <c r="M30" s="37">
        <f>+rice!$C196</f>
        <v>234.64550882343204</v>
      </c>
      <c r="N30" s="37">
        <f>+rice!$D196</f>
        <v>137.81884854250379</v>
      </c>
      <c r="O30" s="37">
        <f>+yams!$C196</f>
        <v>0</v>
      </c>
      <c r="P30" s="37">
        <f>+yams!$D196</f>
        <v>0</v>
      </c>
      <c r="Q30" s="37">
        <f>+cass!$C196</f>
        <v>0</v>
      </c>
      <c r="R30" s="37">
        <f>+cass!$D196</f>
        <v>0</v>
      </c>
      <c r="S30" s="37">
        <f>+swpt!$C196</f>
        <v>0</v>
      </c>
      <c r="T30" s="37">
        <f>+swpt!$D196</f>
        <v>0</v>
      </c>
      <c r="U30" s="37">
        <f>+pota!$C196</f>
        <v>1892.8874844624374</v>
      </c>
      <c r="V30" s="37">
        <f>+pota!$D196</f>
        <v>1165.1963899188854</v>
      </c>
      <c r="W30" s="37">
        <f>+Bana!$C196</f>
        <v>0</v>
      </c>
      <c r="X30" s="37">
        <f>+Bana!$D196</f>
        <v>0</v>
      </c>
      <c r="Y30" s="37">
        <f>+Plan!$C196</f>
        <v>0</v>
      </c>
      <c r="Z30" s="37">
        <f>+Plan!$D196</f>
        <v>0</v>
      </c>
      <c r="AA30" s="37">
        <f>+soyb!$C196</f>
        <v>2.0916735799953368</v>
      </c>
      <c r="AB30" s="37">
        <f>+soyb!$D196</f>
        <v>2.2684253887149923</v>
      </c>
      <c r="AC30" s="37">
        <f>+grnd!$C196</f>
        <v>8.69582697585302</v>
      </c>
      <c r="AD30" s="37">
        <f>+grnd!$D196</f>
        <v>7.8685728012656906</v>
      </c>
      <c r="AE30" s="37">
        <f>+bean!$C196</f>
        <v>101.33917419274687</v>
      </c>
      <c r="AF30" s="37">
        <f>+bean!$D196</f>
        <v>60.925320030013005</v>
      </c>
      <c r="AG30" s="37">
        <f>+cowp!$C196</f>
        <v>0</v>
      </c>
      <c r="AH30" s="37">
        <f>+cowp!$D196</f>
        <v>0</v>
      </c>
      <c r="AI30" s="37">
        <f>+lent!$C196</f>
        <v>2.788406834466469</v>
      </c>
      <c r="AJ30" s="37">
        <f>+lent!$D196</f>
        <v>1.7625356394092966</v>
      </c>
      <c r="AK30" s="37">
        <f>+chkp!$C196</f>
        <v>1.9037107092802763</v>
      </c>
      <c r="AL30" s="37">
        <f>+chkp!$D196</f>
        <v>1.3572822499015558</v>
      </c>
      <c r="AM30" s="37">
        <f>+pigp!$C196</f>
        <v>0</v>
      </c>
      <c r="AN30" s="37">
        <f>+pigp!$D196</f>
        <v>0</v>
      </c>
      <c r="AO30" s="37">
        <f>+opul!$C196</f>
        <v>32.119374064032122</v>
      </c>
      <c r="AP30" s="37">
        <f>+opul!$D196</f>
        <v>25.498836604639646</v>
      </c>
      <c r="AQ30" s="37">
        <f t="shared" si="0"/>
        <v>4360.8860984962612</v>
      </c>
      <c r="AR30" s="37">
        <f t="shared" si="1"/>
        <v>3274.7143316235174</v>
      </c>
      <c r="AS30" s="37">
        <f t="shared" si="2"/>
        <v>1892.8874844624374</v>
      </c>
      <c r="AT30" s="37">
        <f t="shared" si="3"/>
        <v>1165.1963899188854</v>
      </c>
      <c r="AU30" s="37">
        <f t="shared" si="4"/>
        <v>148.9381663563741</v>
      </c>
      <c r="AV30" s="37">
        <f t="shared" si="5"/>
        <v>99.680972713944186</v>
      </c>
      <c r="AW30" s="18">
        <f t="shared" si="6"/>
        <v>6402.7117493150727</v>
      </c>
      <c r="AX30" s="18">
        <f t="shared" si="7"/>
        <v>4539.5916942563472</v>
      </c>
    </row>
    <row r="31" spans="1:50" x14ac:dyDescent="0.35">
      <c r="A31" s="9" t="s">
        <v>346</v>
      </c>
      <c r="B31" s="9" t="s">
        <v>349</v>
      </c>
      <c r="C31" s="37">
        <f>+whea!$C197</f>
        <v>0</v>
      </c>
      <c r="D31" s="37">
        <f>+whea!$D197</f>
        <v>0</v>
      </c>
      <c r="E31" s="37">
        <f>+maiz!$C197</f>
        <v>0</v>
      </c>
      <c r="F31" s="37">
        <f>+maiz!$D197</f>
        <v>0</v>
      </c>
      <c r="G31" s="37">
        <f>+sorg!$C197</f>
        <v>0</v>
      </c>
      <c r="H31" s="37">
        <f>+sorg!$D197</f>
        <v>0</v>
      </c>
      <c r="I31" s="37">
        <f>+mill!$C197</f>
        <v>0</v>
      </c>
      <c r="J31" s="37">
        <f>+mill!$D197</f>
        <v>0</v>
      </c>
      <c r="K31" s="37">
        <f>+barl!$C197</f>
        <v>0</v>
      </c>
      <c r="L31" s="37">
        <f>+barl!$D197</f>
        <v>0</v>
      </c>
      <c r="M31" s="37">
        <f>+rice!$C197</f>
        <v>0</v>
      </c>
      <c r="N31" s="37">
        <f>+rice!$D197</f>
        <v>0</v>
      </c>
      <c r="O31" s="37">
        <f>+yams!$C197</f>
        <v>0</v>
      </c>
      <c r="P31" s="37">
        <f>+yams!$D197</f>
        <v>0</v>
      </c>
      <c r="Q31" s="37">
        <f>+cass!$C197</f>
        <v>0</v>
      </c>
      <c r="R31" s="37">
        <f>+cass!$D197</f>
        <v>0</v>
      </c>
      <c r="S31" s="37">
        <f>+swpt!$C197</f>
        <v>0</v>
      </c>
      <c r="T31" s="37">
        <f>+swpt!$D197</f>
        <v>0</v>
      </c>
      <c r="U31" s="37">
        <f>+pota!$C197</f>
        <v>0</v>
      </c>
      <c r="V31" s="37">
        <f>+pota!$D197</f>
        <v>0</v>
      </c>
      <c r="W31" s="37">
        <f>+Bana!$C197</f>
        <v>0</v>
      </c>
      <c r="X31" s="37">
        <f>+Bana!$D197</f>
        <v>0</v>
      </c>
      <c r="Y31" s="37">
        <f>+Plan!$C197</f>
        <v>0</v>
      </c>
      <c r="Z31" s="37">
        <f>+Plan!$D197</f>
        <v>0</v>
      </c>
      <c r="AA31" s="37">
        <f>+soyb!$C197</f>
        <v>0</v>
      </c>
      <c r="AB31" s="37">
        <f>+soyb!$D197</f>
        <v>0</v>
      </c>
      <c r="AC31" s="37">
        <f>+grnd!$C197</f>
        <v>0</v>
      </c>
      <c r="AD31" s="37">
        <f>+grnd!$D197</f>
        <v>0</v>
      </c>
      <c r="AE31" s="37">
        <f>+bean!$C197</f>
        <v>0</v>
      </c>
      <c r="AF31" s="37">
        <f>+bean!$D197</f>
        <v>0</v>
      </c>
      <c r="AG31" s="37">
        <f>+cowp!$C197</f>
        <v>0</v>
      </c>
      <c r="AH31" s="37">
        <f>+cowp!$D197</f>
        <v>0</v>
      </c>
      <c r="AI31" s="37">
        <f>+lent!$C197</f>
        <v>0</v>
      </c>
      <c r="AJ31" s="37">
        <f>+lent!$D197</f>
        <v>0</v>
      </c>
      <c r="AK31" s="37">
        <f>+chkp!$C197</f>
        <v>0</v>
      </c>
      <c r="AL31" s="37">
        <f>+chkp!$D197</f>
        <v>0</v>
      </c>
      <c r="AM31" s="37">
        <f>+pigp!$C197</f>
        <v>0</v>
      </c>
      <c r="AN31" s="37">
        <f>+pigp!$D197</f>
        <v>0</v>
      </c>
      <c r="AO31" s="37">
        <f>+opul!$C197</f>
        <v>0</v>
      </c>
      <c r="AP31" s="37">
        <f>+opul!$D197</f>
        <v>0</v>
      </c>
      <c r="AQ31" s="37">
        <f t="shared" si="0"/>
        <v>0</v>
      </c>
      <c r="AR31" s="37">
        <f t="shared" si="1"/>
        <v>0</v>
      </c>
      <c r="AS31" s="37">
        <f t="shared" si="2"/>
        <v>0</v>
      </c>
      <c r="AT31" s="37">
        <f t="shared" si="3"/>
        <v>0</v>
      </c>
      <c r="AU31" s="37">
        <f t="shared" si="4"/>
        <v>0</v>
      </c>
      <c r="AV31" s="37">
        <f t="shared" si="5"/>
        <v>0</v>
      </c>
      <c r="AW31" s="18">
        <f t="shared" si="6"/>
        <v>0</v>
      </c>
      <c r="AX31" s="18">
        <f t="shared" si="7"/>
        <v>0</v>
      </c>
    </row>
    <row r="32" spans="1:50" x14ac:dyDescent="0.35">
      <c r="A32" s="10" t="s">
        <v>350</v>
      </c>
      <c r="B32" s="10" t="s">
        <v>350</v>
      </c>
      <c r="C32" s="37">
        <f>+whea!$C198</f>
        <v>3433.4915395219514</v>
      </c>
      <c r="D32" s="37">
        <f>+whea!$D198</f>
        <v>2716.0331880978292</v>
      </c>
      <c r="E32" s="37">
        <f>+maiz!$C198</f>
        <v>457.99156328734728</v>
      </c>
      <c r="F32" s="37">
        <f>+maiz!$D198</f>
        <v>255.16102387291303</v>
      </c>
      <c r="G32" s="37">
        <f>+sorg!$C198</f>
        <v>4.2167278703601507</v>
      </c>
      <c r="H32" s="37">
        <f>+sorg!$D198</f>
        <v>2.4329503212802299</v>
      </c>
      <c r="I32" s="37">
        <f>+mill!$C198</f>
        <v>1.4500437950966591</v>
      </c>
      <c r="J32" s="37">
        <f>+mill!$D198</f>
        <v>0.84855329228877774</v>
      </c>
      <c r="K32" s="37">
        <f>+barl!$C198</f>
        <v>229.0907151980735</v>
      </c>
      <c r="L32" s="37">
        <f>+barl!$D198</f>
        <v>162.41976749670209</v>
      </c>
      <c r="M32" s="37">
        <f>+rice!$C198</f>
        <v>234.64550882343204</v>
      </c>
      <c r="N32" s="37">
        <f>+rice!$D198</f>
        <v>137.81884854250379</v>
      </c>
      <c r="O32" s="37">
        <f>+yams!$C198</f>
        <v>0</v>
      </c>
      <c r="P32" s="37">
        <f>+yams!$D198</f>
        <v>0</v>
      </c>
      <c r="Q32" s="37">
        <f>+cass!$C198</f>
        <v>0</v>
      </c>
      <c r="R32" s="37">
        <f>+cass!$D198</f>
        <v>0</v>
      </c>
      <c r="S32" s="37">
        <f>+swpt!$C198</f>
        <v>0</v>
      </c>
      <c r="T32" s="37">
        <f>+swpt!$D198</f>
        <v>0</v>
      </c>
      <c r="U32" s="37">
        <f>+pota!$C198</f>
        <v>1892.8874844624374</v>
      </c>
      <c r="V32" s="37">
        <f>+pota!$D198</f>
        <v>1165.1963899188854</v>
      </c>
      <c r="W32" s="37">
        <f>+Bana!$C198</f>
        <v>0</v>
      </c>
      <c r="X32" s="37">
        <f>+Bana!$D198</f>
        <v>0</v>
      </c>
      <c r="Y32" s="37">
        <f>+Plan!$C198</f>
        <v>0</v>
      </c>
      <c r="Z32" s="37">
        <f>+Plan!$D198</f>
        <v>0</v>
      </c>
      <c r="AA32" s="37">
        <f>+soyb!$C198</f>
        <v>2.0916735799953368</v>
      </c>
      <c r="AB32" s="37">
        <f>+soyb!$D198</f>
        <v>2.2684253887149923</v>
      </c>
      <c r="AC32" s="37">
        <f>+grnd!$C198</f>
        <v>8.69582697585302</v>
      </c>
      <c r="AD32" s="37">
        <f>+grnd!$D198</f>
        <v>7.8685728012656906</v>
      </c>
      <c r="AE32" s="37">
        <f>+bean!$C198</f>
        <v>101.33917419274687</v>
      </c>
      <c r="AF32" s="37">
        <f>+bean!$D198</f>
        <v>60.925320030013005</v>
      </c>
      <c r="AG32" s="37">
        <f>+cowp!$C198</f>
        <v>0</v>
      </c>
      <c r="AH32" s="37">
        <f>+cowp!$D198</f>
        <v>0</v>
      </c>
      <c r="AI32" s="37">
        <f>+lent!$C198</f>
        <v>2.788406834466469</v>
      </c>
      <c r="AJ32" s="37">
        <f>+lent!$D198</f>
        <v>1.7625356394092966</v>
      </c>
      <c r="AK32" s="37">
        <f>+chkp!$C198</f>
        <v>1.9037107092802763</v>
      </c>
      <c r="AL32" s="37">
        <f>+chkp!$D198</f>
        <v>1.3572822499015558</v>
      </c>
      <c r="AM32" s="37">
        <f>+pigp!$C198</f>
        <v>0</v>
      </c>
      <c r="AN32" s="37">
        <f>+pigp!$D198</f>
        <v>0</v>
      </c>
      <c r="AO32" s="37">
        <f>+opul!$C198</f>
        <v>32.119374064032122</v>
      </c>
      <c r="AP32" s="37">
        <f>+opul!$D198</f>
        <v>25.498836604639646</v>
      </c>
      <c r="AQ32" s="37">
        <f t="shared" si="0"/>
        <v>4360.8860984962612</v>
      </c>
      <c r="AR32" s="37">
        <f t="shared" si="1"/>
        <v>3274.7143316235174</v>
      </c>
      <c r="AS32" s="37">
        <f t="shared" si="2"/>
        <v>1892.8874844624374</v>
      </c>
      <c r="AT32" s="37">
        <f t="shared" si="3"/>
        <v>1165.1963899188854</v>
      </c>
      <c r="AU32" s="37">
        <f t="shared" si="4"/>
        <v>148.9381663563741</v>
      </c>
      <c r="AV32" s="37">
        <f t="shared" si="5"/>
        <v>99.680972713944186</v>
      </c>
      <c r="AW32" s="18">
        <f t="shared" si="6"/>
        <v>6402.7117493150727</v>
      </c>
      <c r="AX32" s="18">
        <f t="shared" si="7"/>
        <v>4539.5916942563472</v>
      </c>
    </row>
    <row r="33" spans="1:55" x14ac:dyDescent="0.35">
      <c r="A33" s="4"/>
      <c r="B33" s="4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</row>
    <row r="34" spans="1:55" x14ac:dyDescent="0.35">
      <c r="A34" s="4" t="s">
        <v>357</v>
      </c>
      <c r="B34" s="4"/>
      <c r="C34" s="37">
        <f>+whea!$C200</f>
        <v>0</v>
      </c>
      <c r="D34" s="37">
        <f>+whea!$D200</f>
        <v>0</v>
      </c>
      <c r="E34" s="37">
        <f>+maiz!$C200</f>
        <v>0</v>
      </c>
      <c r="F34" s="37">
        <f>+maiz!$D200</f>
        <v>0</v>
      </c>
      <c r="G34" s="37">
        <f>+sorg!$C200</f>
        <v>0</v>
      </c>
      <c r="H34" s="37">
        <f>+sorg!$D200</f>
        <v>0</v>
      </c>
      <c r="I34" s="37">
        <f>+mill!$C200</f>
        <v>0</v>
      </c>
      <c r="J34" s="37">
        <f>+mill!$D200</f>
        <v>0</v>
      </c>
      <c r="K34" s="37">
        <f>+barl!$C200</f>
        <v>0</v>
      </c>
      <c r="L34" s="37">
        <f>+barl!$D200</f>
        <v>0</v>
      </c>
      <c r="M34" s="37">
        <f>+rice!$C200</f>
        <v>0</v>
      </c>
      <c r="N34" s="37">
        <f>+rice!$D200</f>
        <v>0</v>
      </c>
      <c r="O34" s="37">
        <f>+yams!$C200</f>
        <v>0</v>
      </c>
      <c r="P34" s="37">
        <f>+yams!$D200</f>
        <v>0</v>
      </c>
      <c r="Q34" s="37">
        <f>+cass!$C200</f>
        <v>0</v>
      </c>
      <c r="R34" s="37">
        <f>+cass!$D200</f>
        <v>0</v>
      </c>
      <c r="S34" s="37">
        <f>+swpt!$C200</f>
        <v>0</v>
      </c>
      <c r="T34" s="37">
        <f>+swpt!$D200</f>
        <v>0</v>
      </c>
      <c r="U34" s="37">
        <f>+pota!$C200</f>
        <v>0</v>
      </c>
      <c r="V34" s="37">
        <f>+pota!$D200</f>
        <v>0</v>
      </c>
      <c r="W34" s="37">
        <f>+Bana!$C200</f>
        <v>0</v>
      </c>
      <c r="X34" s="37">
        <f>+Bana!$D200</f>
        <v>0</v>
      </c>
      <c r="Y34" s="37">
        <f>+Plan!$C200</f>
        <v>0</v>
      </c>
      <c r="Z34" s="37">
        <f>+Plan!$D200</f>
        <v>0</v>
      </c>
      <c r="AA34" s="37">
        <f>+soyb!$C200</f>
        <v>0</v>
      </c>
      <c r="AB34" s="37">
        <f>+soyb!$D200</f>
        <v>0</v>
      </c>
      <c r="AC34" s="37">
        <f>+grnd!$C200</f>
        <v>0</v>
      </c>
      <c r="AD34" s="37">
        <f>+grnd!$D200</f>
        <v>0</v>
      </c>
      <c r="AE34" s="37">
        <f>+bean!$C200</f>
        <v>0</v>
      </c>
      <c r="AF34" s="37">
        <f>+bean!$D200</f>
        <v>0</v>
      </c>
      <c r="AG34" s="37">
        <f>+cowp!$C200</f>
        <v>0</v>
      </c>
      <c r="AH34" s="37">
        <f>+cowp!$D200</f>
        <v>0</v>
      </c>
      <c r="AI34" s="37">
        <f>+lent!$C200</f>
        <v>0</v>
      </c>
      <c r="AJ34" s="37">
        <f>+lent!$D200</f>
        <v>0</v>
      </c>
      <c r="AK34" s="37">
        <f>+chkp!$C200</f>
        <v>0</v>
      </c>
      <c r="AL34" s="37">
        <f>+chkp!$D200</f>
        <v>0</v>
      </c>
      <c r="AM34" s="37">
        <f>+pigp!$C200</f>
        <v>0</v>
      </c>
      <c r="AN34" s="37">
        <f>+pigp!$D200</f>
        <v>0</v>
      </c>
      <c r="AO34" s="37">
        <f>+opul!$C200</f>
        <v>0</v>
      </c>
      <c r="AP34" s="37">
        <f>+opul!$D200</f>
        <v>0</v>
      </c>
      <c r="AQ34" s="37">
        <f t="shared" ref="AQ34:AR37" si="8">+SUM(C34,E34,G34,I34,K34,M34)</f>
        <v>0</v>
      </c>
      <c r="AR34" s="37">
        <f t="shared" si="8"/>
        <v>0</v>
      </c>
      <c r="AS34" s="37">
        <f t="shared" ref="AS34:AT37" si="9">+SUM(O34,U34,Q34,S34,W34,Y34)</f>
        <v>0</v>
      </c>
      <c r="AT34" s="37">
        <f t="shared" si="9"/>
        <v>0</v>
      </c>
      <c r="AU34" s="37">
        <f t="shared" ref="AU34:AV37" si="10">+SUM(AA34,AE34,AC34,AG34,AI34,AK34,AM34,AO34)</f>
        <v>0</v>
      </c>
      <c r="AV34" s="37">
        <f t="shared" si="10"/>
        <v>0</v>
      </c>
      <c r="AW34" s="18">
        <f t="shared" ref="AW34:AX37" si="11">+SUM(AQ34,AS34,AU34)</f>
        <v>0</v>
      </c>
      <c r="AX34" s="18">
        <f t="shared" si="11"/>
        <v>0</v>
      </c>
    </row>
    <row r="35" spans="1:55" x14ac:dyDescent="0.35">
      <c r="A35" s="4" t="s">
        <v>354</v>
      </c>
      <c r="B35" s="4"/>
      <c r="C35" s="37">
        <f>+whea!$C201</f>
        <v>3433.4915395219514</v>
      </c>
      <c r="D35" s="37">
        <f>+whea!$D201</f>
        <v>2716.0331880978292</v>
      </c>
      <c r="E35" s="37">
        <f>+maiz!$C201</f>
        <v>457.99156328734728</v>
      </c>
      <c r="F35" s="37">
        <f>+maiz!$D201</f>
        <v>255.16102387291303</v>
      </c>
      <c r="G35" s="37">
        <f>+sorg!$C201</f>
        <v>4.2167278703601507</v>
      </c>
      <c r="H35" s="37">
        <f>+sorg!$D201</f>
        <v>2.4329503212802299</v>
      </c>
      <c r="I35" s="37">
        <f>+mill!$C201</f>
        <v>1.4500437950966591</v>
      </c>
      <c r="J35" s="37">
        <f>+mill!$D201</f>
        <v>0.84855329228877774</v>
      </c>
      <c r="K35" s="37">
        <f>+barl!$C201</f>
        <v>229.0907151980735</v>
      </c>
      <c r="L35" s="37">
        <f>+barl!$D201</f>
        <v>162.41976749670209</v>
      </c>
      <c r="M35" s="37">
        <f>+rice!$C201</f>
        <v>234.64550882343204</v>
      </c>
      <c r="N35" s="37">
        <f>+rice!$D201</f>
        <v>137.81884854250379</v>
      </c>
      <c r="O35" s="37">
        <f>+yams!$C201</f>
        <v>0</v>
      </c>
      <c r="P35" s="37">
        <f>+yams!$D201</f>
        <v>0</v>
      </c>
      <c r="Q35" s="37">
        <f>+cass!$C201</f>
        <v>0</v>
      </c>
      <c r="R35" s="37">
        <f>+cass!$D201</f>
        <v>0</v>
      </c>
      <c r="S35" s="37">
        <f>+swpt!$C201</f>
        <v>0</v>
      </c>
      <c r="T35" s="37">
        <f>+swpt!$D201</f>
        <v>0</v>
      </c>
      <c r="U35" s="37">
        <f>+pota!$C201</f>
        <v>1892.8874844624374</v>
      </c>
      <c r="V35" s="37">
        <f>+pota!$D201</f>
        <v>1165.1963899188854</v>
      </c>
      <c r="W35" s="37">
        <f>+Bana!$C201</f>
        <v>0</v>
      </c>
      <c r="X35" s="37">
        <f>+Bana!$D201</f>
        <v>0</v>
      </c>
      <c r="Y35" s="37">
        <f>+Plan!$C201</f>
        <v>0</v>
      </c>
      <c r="Z35" s="37">
        <f>+Plan!$D201</f>
        <v>0</v>
      </c>
      <c r="AA35" s="37">
        <f>+soyb!$C201</f>
        <v>2.0916735799953368</v>
      </c>
      <c r="AB35" s="37">
        <f>+soyb!$D201</f>
        <v>2.2684253887149923</v>
      </c>
      <c r="AC35" s="37">
        <f>+grnd!$C201</f>
        <v>8.69582697585302</v>
      </c>
      <c r="AD35" s="37">
        <f>+grnd!$D201</f>
        <v>7.8685728012656906</v>
      </c>
      <c r="AE35" s="37">
        <f>+bean!$C201</f>
        <v>101.33917419274687</v>
      </c>
      <c r="AF35" s="37">
        <f>+bean!$D201</f>
        <v>60.925320030013005</v>
      </c>
      <c r="AG35" s="37">
        <f>+cowp!$C201</f>
        <v>0</v>
      </c>
      <c r="AH35" s="37">
        <f>+cowp!$D201</f>
        <v>0</v>
      </c>
      <c r="AI35" s="37">
        <f>+lent!$C201</f>
        <v>2.788406834466469</v>
      </c>
      <c r="AJ35" s="37">
        <f>+lent!$D201</f>
        <v>1.7625356394092966</v>
      </c>
      <c r="AK35" s="37">
        <f>+chkp!$C201</f>
        <v>1.9037107092802763</v>
      </c>
      <c r="AL35" s="37">
        <f>+chkp!$D201</f>
        <v>1.3572822499015558</v>
      </c>
      <c r="AM35" s="37">
        <f>+pigp!$C201</f>
        <v>0</v>
      </c>
      <c r="AN35" s="37">
        <f>+pigp!$D201</f>
        <v>0</v>
      </c>
      <c r="AO35" s="37">
        <f>+opul!$C201</f>
        <v>32.119374064032122</v>
      </c>
      <c r="AP35" s="37">
        <f>+opul!$D201</f>
        <v>25.498836604639646</v>
      </c>
      <c r="AQ35" s="37">
        <f t="shared" si="8"/>
        <v>4360.8860984962612</v>
      </c>
      <c r="AR35" s="37">
        <f t="shared" si="8"/>
        <v>3274.7143316235174</v>
      </c>
      <c r="AS35" s="37">
        <f t="shared" si="9"/>
        <v>1892.8874844624374</v>
      </c>
      <c r="AT35" s="37">
        <f t="shared" si="9"/>
        <v>1165.1963899188854</v>
      </c>
      <c r="AU35" s="37">
        <f t="shared" si="10"/>
        <v>148.9381663563741</v>
      </c>
      <c r="AV35" s="37">
        <f t="shared" si="10"/>
        <v>99.680972713944186</v>
      </c>
      <c r="AW35" s="18">
        <f t="shared" si="11"/>
        <v>6402.7117493150727</v>
      </c>
      <c r="AX35" s="18">
        <f t="shared" si="11"/>
        <v>4539.5916942563472</v>
      </c>
    </row>
    <row r="36" spans="1:55" s="1" customFormat="1" x14ac:dyDescent="0.35">
      <c r="A36" s="3" t="s">
        <v>424</v>
      </c>
      <c r="B36" s="3"/>
      <c r="C36" s="38">
        <f>+whea!$C202</f>
        <v>80664.720140912192</v>
      </c>
      <c r="D36" s="38">
        <f>+whea!$D202</f>
        <v>55992.882918568212</v>
      </c>
      <c r="E36" s="38">
        <f>+maiz!$C202</f>
        <v>47632.597595035113</v>
      </c>
      <c r="F36" s="38">
        <f>+maiz!$D202</f>
        <v>28714.549413459841</v>
      </c>
      <c r="G36" s="38">
        <f>+sorg!$C202</f>
        <v>13401.172441367764</v>
      </c>
      <c r="H36" s="38">
        <f>+sorg!$D202</f>
        <v>8797.0115469824359</v>
      </c>
      <c r="I36" s="38">
        <f>+mill!$C202</f>
        <v>10753.057182527175</v>
      </c>
      <c r="J36" s="38">
        <f>+mill!$D202</f>
        <v>7036.9144654862484</v>
      </c>
      <c r="K36" s="38">
        <f>+barl!$C202</f>
        <v>5023.5182483818571</v>
      </c>
      <c r="L36" s="38">
        <f>+barl!$D202</f>
        <v>3847.1974369899185</v>
      </c>
      <c r="M36" s="38">
        <f>+rice!$C202</f>
        <v>129226.56204120288</v>
      </c>
      <c r="N36" s="38">
        <f>+rice!$D202</f>
        <v>95952.53530980715</v>
      </c>
      <c r="O36" s="38">
        <f>+yams!$C202</f>
        <v>29991.300458987462</v>
      </c>
      <c r="P36" s="38">
        <f>+yams!$D202</f>
        <v>17924.873662779228</v>
      </c>
      <c r="Q36" s="38">
        <f>+cass!$C202</f>
        <v>31682.188025330652</v>
      </c>
      <c r="R36" s="38">
        <f>+cass!$D202</f>
        <v>22354.720473565631</v>
      </c>
      <c r="S36" s="38">
        <f>+swpt!$C202</f>
        <v>3332.5814753292311</v>
      </c>
      <c r="T36" s="38">
        <f>+swpt!$D202</f>
        <v>2149.2076170636938</v>
      </c>
      <c r="U36" s="38">
        <f>+pota!$C202</f>
        <v>34514.544914875929</v>
      </c>
      <c r="V36" s="38">
        <f>+pota!$D202</f>
        <v>20277.361627124912</v>
      </c>
      <c r="W36" s="38">
        <f>+Bana!$C202</f>
        <v>46410.316001795814</v>
      </c>
      <c r="X36" s="38">
        <f>+Bana!$D202</f>
        <v>27562.349000175702</v>
      </c>
      <c r="Y36" s="38">
        <f>+Plan!$C202</f>
        <v>19526.179585418446</v>
      </c>
      <c r="Z36" s="38">
        <f>+Plan!$D202</f>
        <v>11039.560072563387</v>
      </c>
      <c r="AA36" s="38">
        <f>+soyb!$C202</f>
        <v>1508.9812047828796</v>
      </c>
      <c r="AB36" s="38">
        <f>+soyb!$D202</f>
        <v>1188.3109289636859</v>
      </c>
      <c r="AC36" s="38">
        <f>+grnd!$C202</f>
        <v>9987.8532314605327</v>
      </c>
      <c r="AD36" s="38">
        <f>+grnd!$D202</f>
        <v>7223.3674016371206</v>
      </c>
      <c r="AE36" s="38">
        <f>+bean!$C202</f>
        <v>11985.819572975388</v>
      </c>
      <c r="AF36" s="38">
        <f>+bean!$D202</f>
        <v>8771.7743293794592</v>
      </c>
      <c r="AG36" s="38">
        <f>+cowp!$C202</f>
        <v>4617.4348328157666</v>
      </c>
      <c r="AH36" s="38">
        <f>+cowp!$D202</f>
        <v>2515.955245091342</v>
      </c>
      <c r="AI36" s="38">
        <f>+lent!$C202</f>
        <v>1400.8985208930469</v>
      </c>
      <c r="AJ36" s="38">
        <f>+lent!$D202</f>
        <v>1166.4158543271212</v>
      </c>
      <c r="AK36" s="38">
        <f>+chkp!$C202</f>
        <v>8191.4216564739809</v>
      </c>
      <c r="AL36" s="38">
        <f>+chkp!$D202</f>
        <v>5512.7253951730481</v>
      </c>
      <c r="AM36" s="38">
        <f>+pigp!$C202</f>
        <v>4049.780047813244</v>
      </c>
      <c r="AN36" s="38">
        <f>+pigp!$D202</f>
        <v>2671.1805709776677</v>
      </c>
      <c r="AO36" s="38">
        <f>+opul!$C202</f>
        <v>2678.5675792316924</v>
      </c>
      <c r="AP36" s="38">
        <f>+opul!$D202</f>
        <v>2337.2909722636682</v>
      </c>
      <c r="AQ36" s="38">
        <f t="shared" si="8"/>
        <v>286701.62764942698</v>
      </c>
      <c r="AR36" s="38">
        <f t="shared" si="8"/>
        <v>200341.09109129381</v>
      </c>
      <c r="AS36" s="37">
        <f t="shared" si="9"/>
        <v>165457.11046173755</v>
      </c>
      <c r="AT36" s="37">
        <f t="shared" si="9"/>
        <v>101308.07245327256</v>
      </c>
      <c r="AU36" s="37">
        <f t="shared" si="10"/>
        <v>44420.756646446527</v>
      </c>
      <c r="AV36" s="37">
        <f t="shared" si="10"/>
        <v>31387.020697813114</v>
      </c>
      <c r="AW36" s="15">
        <f t="shared" si="11"/>
        <v>496579.49475761107</v>
      </c>
      <c r="AX36" s="15">
        <f t="shared" si="11"/>
        <v>333036.1842423795</v>
      </c>
    </row>
    <row r="37" spans="1:55" s="1" customFormat="1" x14ac:dyDescent="0.35">
      <c r="A37" s="3" t="s">
        <v>425</v>
      </c>
      <c r="B37" s="3"/>
      <c r="C37" s="38">
        <f>+whea!$C203</f>
        <v>80664.720140912192</v>
      </c>
      <c r="D37" s="38">
        <f>+whea!$D203</f>
        <v>55992.882918568212</v>
      </c>
      <c r="E37" s="38">
        <f>+maiz!$C203</f>
        <v>47632.597595035113</v>
      </c>
      <c r="F37" s="38">
        <f>+maiz!$D203</f>
        <v>28714.549413459841</v>
      </c>
      <c r="G37" s="38">
        <f>+sorg!$C203</f>
        <v>13401.172441367764</v>
      </c>
      <c r="H37" s="38">
        <f>+sorg!$D203</f>
        <v>8797.0115469824359</v>
      </c>
      <c r="I37" s="38">
        <f>+mill!$C203</f>
        <v>10753.057182527175</v>
      </c>
      <c r="J37" s="38">
        <f>+mill!$D203</f>
        <v>7036.9144654862484</v>
      </c>
      <c r="K37" s="38">
        <f>+barl!$C203</f>
        <v>5023.5182483818571</v>
      </c>
      <c r="L37" s="38">
        <f>+barl!$D203</f>
        <v>3847.1974369899185</v>
      </c>
      <c r="M37" s="38">
        <f>+rice!$C203</f>
        <v>129226.56204120288</v>
      </c>
      <c r="N37" s="38">
        <f>+rice!$D203</f>
        <v>95952.53530980715</v>
      </c>
      <c r="O37" s="38">
        <f>+yams!$C203</f>
        <v>29991.300458987462</v>
      </c>
      <c r="P37" s="38">
        <f>+yams!$D203</f>
        <v>17924.873662779228</v>
      </c>
      <c r="Q37" s="38">
        <f>+cass!$C203</f>
        <v>31682.188025330652</v>
      </c>
      <c r="R37" s="38">
        <f>+cass!$D203</f>
        <v>22354.720473565631</v>
      </c>
      <c r="S37" s="38">
        <f>+swpt!$C203</f>
        <v>3332.5814753292311</v>
      </c>
      <c r="T37" s="38">
        <f>+swpt!$D203</f>
        <v>2149.2076170636938</v>
      </c>
      <c r="U37" s="38">
        <f>+pota!$C203</f>
        <v>34514.544914875929</v>
      </c>
      <c r="V37" s="38">
        <f>+pota!$D203</f>
        <v>20277.361627124912</v>
      </c>
      <c r="W37" s="38">
        <f>+Bana!$C203</f>
        <v>46410.316001795822</v>
      </c>
      <c r="X37" s="38">
        <f>+Bana!$D203</f>
        <v>27562.349000175702</v>
      </c>
      <c r="Y37" s="38">
        <f>+Plan!$C203</f>
        <v>19526.179585418446</v>
      </c>
      <c r="Z37" s="38">
        <f>+Plan!$D203</f>
        <v>11039.560072563387</v>
      </c>
      <c r="AA37" s="38">
        <f>+soyb!$C203</f>
        <v>1508.9812047828793</v>
      </c>
      <c r="AB37" s="38">
        <f>+soyb!$D203</f>
        <v>1188.3109289636859</v>
      </c>
      <c r="AC37" s="38">
        <f>+grnd!$C203</f>
        <v>9987.8532314605327</v>
      </c>
      <c r="AD37" s="38">
        <f>+grnd!$D203</f>
        <v>7223.3674016371206</v>
      </c>
      <c r="AE37" s="38">
        <f>+bean!$C203</f>
        <v>11985.819572975388</v>
      </c>
      <c r="AF37" s="38">
        <f>+bean!$D203</f>
        <v>8771.7743293794592</v>
      </c>
      <c r="AG37" s="38">
        <f>+cowp!$C203</f>
        <v>4617.4348328157666</v>
      </c>
      <c r="AH37" s="38">
        <f>+cowp!$D203</f>
        <v>2515.9552450913425</v>
      </c>
      <c r="AI37" s="38">
        <f>+lent!$C203</f>
        <v>1400.8985208930469</v>
      </c>
      <c r="AJ37" s="38">
        <f>+lent!$D203</f>
        <v>1166.4158543271212</v>
      </c>
      <c r="AK37" s="38">
        <f>+chkp!$C203</f>
        <v>8191.4216564739809</v>
      </c>
      <c r="AL37" s="38">
        <f>+chkp!$D203</f>
        <v>5512.7253951730481</v>
      </c>
      <c r="AM37" s="38">
        <f>+pigp!$C203</f>
        <v>4049.780047813244</v>
      </c>
      <c r="AN37" s="38">
        <f>+pigp!$D203</f>
        <v>2671.1805709776677</v>
      </c>
      <c r="AO37" s="38">
        <f>+opul!$C203</f>
        <v>2678.5675792316924</v>
      </c>
      <c r="AP37" s="38">
        <f>+opul!$D203</f>
        <v>2337.2909722636682</v>
      </c>
      <c r="AQ37" s="38">
        <f t="shared" si="8"/>
        <v>286701.62764942698</v>
      </c>
      <c r="AR37" s="38">
        <f t="shared" si="8"/>
        <v>200341.09109129381</v>
      </c>
      <c r="AS37" s="37">
        <f t="shared" si="9"/>
        <v>165457.11046173755</v>
      </c>
      <c r="AT37" s="37">
        <f t="shared" si="9"/>
        <v>101308.07245327256</v>
      </c>
      <c r="AU37" s="37">
        <f t="shared" si="10"/>
        <v>44420.756646446527</v>
      </c>
      <c r="AV37" s="37">
        <f t="shared" si="10"/>
        <v>31387.020697813114</v>
      </c>
      <c r="AW37" s="15">
        <f t="shared" si="11"/>
        <v>496579.49475761107</v>
      </c>
      <c r="AX37" s="15">
        <f t="shared" si="11"/>
        <v>333036.1842423795</v>
      </c>
      <c r="AZ37" s="38"/>
      <c r="BA37" s="38"/>
      <c r="BB37" s="38"/>
      <c r="BC37" s="38"/>
    </row>
    <row r="38" spans="1:55" s="1" customFormat="1" x14ac:dyDescent="0.35">
      <c r="A38" s="3"/>
      <c r="B38" s="3"/>
      <c r="AQ38" s="37"/>
      <c r="AR38" s="37"/>
      <c r="AS38" s="37"/>
      <c r="AT38" s="37"/>
      <c r="AU38" s="37"/>
      <c r="AV38" s="37"/>
      <c r="AW38" s="18"/>
      <c r="AX38" s="18"/>
    </row>
    <row r="39" spans="1:55" x14ac:dyDescent="0.35">
      <c r="A39" s="3" t="s">
        <v>351</v>
      </c>
      <c r="B39" s="3"/>
      <c r="C39" s="37" t="e">
        <f>+whea!#REF!</f>
        <v>#REF!</v>
      </c>
      <c r="D39" s="37" t="e">
        <f>+whea!#REF!</f>
        <v>#REF!</v>
      </c>
      <c r="E39" s="37">
        <f>+maiz!$C204</f>
        <v>47632.597595035113</v>
      </c>
      <c r="F39" s="37">
        <f>+maiz!$D204</f>
        <v>28714.549413459841</v>
      </c>
      <c r="G39" s="37">
        <f>+sorg!$C204</f>
        <v>13401.172441367764</v>
      </c>
      <c r="H39" s="37">
        <f>+sorg!$D204</f>
        <v>8797.0115469824359</v>
      </c>
      <c r="I39" s="37">
        <f>+mill!$C204</f>
        <v>10753.057182527175</v>
      </c>
      <c r="J39" s="37">
        <f>+mill!$D204</f>
        <v>7036.9144654862484</v>
      </c>
      <c r="K39" s="37">
        <f>+barl!$C204</f>
        <v>5023.5182483818571</v>
      </c>
      <c r="L39" s="37">
        <f>+barl!$D204</f>
        <v>3847.1974369899185</v>
      </c>
      <c r="M39" s="37">
        <f>+rice!$C204</f>
        <v>129226.56204120288</v>
      </c>
      <c r="N39" s="37">
        <f>+rice!$D204</f>
        <v>95952.53530980715</v>
      </c>
      <c r="O39" s="37">
        <f>+yams!$C204</f>
        <v>29991.300458987462</v>
      </c>
      <c r="P39" s="37">
        <f>+yams!$D204</f>
        <v>17924.873662779228</v>
      </c>
      <c r="Q39" s="37">
        <f>+cass!$C204</f>
        <v>31682.188025330652</v>
      </c>
      <c r="R39" s="37">
        <f>+cass!$D204</f>
        <v>22354.720473565631</v>
      </c>
      <c r="S39" s="37">
        <f>+swpt!$C204</f>
        <v>3332.5814753292311</v>
      </c>
      <c r="T39" s="37">
        <f>+swpt!$D204</f>
        <v>2149.2076170636938</v>
      </c>
      <c r="U39" s="37">
        <f>+pota!$C204</f>
        <v>34514.544914875929</v>
      </c>
      <c r="V39" s="37">
        <f>+pota!$D204</f>
        <v>20277.361627124912</v>
      </c>
      <c r="W39" s="37">
        <f>+Bana!$C204</f>
        <v>46410.316001795814</v>
      </c>
      <c r="X39" s="37">
        <f>+Bana!$D204</f>
        <v>27562.349000175702</v>
      </c>
      <c r="Y39" s="37">
        <f>+Plan!$C204</f>
        <v>19526.179585418446</v>
      </c>
      <c r="Z39" s="37">
        <f>+Plan!$D204</f>
        <v>11039.560072563387</v>
      </c>
      <c r="AA39" s="37">
        <f>+soyb!$C204</f>
        <v>1508.9812047828796</v>
      </c>
      <c r="AB39" s="37">
        <f>+soyb!$D204</f>
        <v>1188.3109289636859</v>
      </c>
      <c r="AC39" s="37">
        <f>+grnd!$C204</f>
        <v>9987.8532314605327</v>
      </c>
      <c r="AD39" s="37">
        <f>+grnd!$D204</f>
        <v>7223.3674016371206</v>
      </c>
      <c r="AE39" s="37">
        <f>+bean!$C204</f>
        <v>11985.819572975388</v>
      </c>
      <c r="AF39" s="37">
        <f>+bean!$D204</f>
        <v>8771.7743293794592</v>
      </c>
      <c r="AG39" s="37">
        <f>+cowp!$C204</f>
        <v>4617.4348328157666</v>
      </c>
      <c r="AH39" s="37">
        <f>+cowp!$D204</f>
        <v>2515.955245091342</v>
      </c>
      <c r="AI39" s="37">
        <f>+lent!$C204</f>
        <v>1400.8985208930469</v>
      </c>
      <c r="AJ39" s="37">
        <f>+lent!$D204</f>
        <v>1166.4158543271212</v>
      </c>
      <c r="AK39" s="37">
        <f>+chkp!$C204</f>
        <v>8191.4216564739809</v>
      </c>
      <c r="AL39" s="37">
        <f>+chkp!$D204</f>
        <v>5512.7253951730481</v>
      </c>
      <c r="AM39" s="37">
        <f>+pigp!$C204</f>
        <v>4049.780047813244</v>
      </c>
      <c r="AN39" s="37">
        <f>+pigp!$D204</f>
        <v>2671.1805709776677</v>
      </c>
      <c r="AO39" s="37">
        <f>+opul!$C204</f>
        <v>2678.5675792316924</v>
      </c>
      <c r="AP39" s="37">
        <f>+opul!$D204</f>
        <v>2337.2909722636682</v>
      </c>
      <c r="AQ39" s="37" t="e">
        <f>+SUM(C39,E39,G39,I39,K39,M39)</f>
        <v>#REF!</v>
      </c>
      <c r="AR39" s="37" t="e">
        <f>+SUM(D39,F39,H39,J39,L39,N39)</f>
        <v>#REF!</v>
      </c>
      <c r="AS39" s="37">
        <f>+SUM(O39,U39,Q39,S39,W39,Y39)</f>
        <v>165457.11046173755</v>
      </c>
      <c r="AT39" s="37">
        <f>+SUM(P39,V39,R39,T39,X39,Z39)</f>
        <v>101308.07245327256</v>
      </c>
      <c r="AU39" s="37">
        <f>+SUM(AA39,AE39,AC39,AG39,AI39,AK39,AM39,AO39)</f>
        <v>44420.756646446527</v>
      </c>
      <c r="AV39" s="37">
        <f>+SUM(AB39,AF39,AD39,AH39,AJ39,AL39,AN39,AP39)</f>
        <v>31387.020697813114</v>
      </c>
      <c r="AW39" s="18" t="e">
        <f>+SUM(AQ39,AS39,AU39)</f>
        <v>#REF!</v>
      </c>
      <c r="AX39" s="18" t="e">
        <f>+SUM(AR39,AT39,AV39)</f>
        <v>#REF!</v>
      </c>
      <c r="AZ39" s="15"/>
    </row>
    <row r="40" spans="1:55" x14ac:dyDescent="0.35">
      <c r="AZ40" s="18"/>
    </row>
    <row r="41" spans="1:55" x14ac:dyDescent="0.35">
      <c r="A41" s="12" t="s">
        <v>422</v>
      </c>
    </row>
    <row r="42" spans="1:55" x14ac:dyDescent="0.35">
      <c r="A42" s="4" t="s">
        <v>357</v>
      </c>
      <c r="C42" s="41" t="e">
        <f>+C34/$AW34</f>
        <v>#DIV/0!</v>
      </c>
      <c r="D42" s="41" t="e">
        <f>+D34/$AX34</f>
        <v>#DIV/0!</v>
      </c>
      <c r="E42" s="2" t="e">
        <f>+E34/$AW34</f>
        <v>#DIV/0!</v>
      </c>
      <c r="F42" s="2" t="e">
        <f>+F34/$AX34</f>
        <v>#DIV/0!</v>
      </c>
      <c r="G42" s="2" t="e">
        <f>+G34/$AW34</f>
        <v>#DIV/0!</v>
      </c>
      <c r="H42" s="2" t="e">
        <f>+H34/$AX34</f>
        <v>#DIV/0!</v>
      </c>
      <c r="I42" s="2" t="e">
        <f>+I34/$AW34</f>
        <v>#DIV/0!</v>
      </c>
      <c r="J42" s="2" t="e">
        <f>+J34/$AX34</f>
        <v>#DIV/0!</v>
      </c>
      <c r="K42" s="2" t="e">
        <f>+K34/$AW34</f>
        <v>#DIV/0!</v>
      </c>
      <c r="L42" s="2" t="e">
        <f>+L34/$AX34</f>
        <v>#DIV/0!</v>
      </c>
      <c r="M42" s="2" t="e">
        <f>+M34/$AW34</f>
        <v>#DIV/0!</v>
      </c>
      <c r="N42" s="2" t="e">
        <f>+N34/$AX34</f>
        <v>#DIV/0!</v>
      </c>
      <c r="O42" s="2" t="e">
        <f>+O34/$AW34</f>
        <v>#DIV/0!</v>
      </c>
      <c r="P42" s="2" t="e">
        <f>+P34/$AX34</f>
        <v>#DIV/0!</v>
      </c>
      <c r="Q42" s="2" t="e">
        <f>+Q34/$AW34</f>
        <v>#DIV/0!</v>
      </c>
      <c r="R42" s="2" t="e">
        <f>+R34/$AX34</f>
        <v>#DIV/0!</v>
      </c>
      <c r="S42" s="2" t="e">
        <f>+S34/$AW34</f>
        <v>#DIV/0!</v>
      </c>
      <c r="T42" s="2" t="e">
        <f>+T34/$AX34</f>
        <v>#DIV/0!</v>
      </c>
      <c r="U42" s="2" t="e">
        <f>+U34/$AW34</f>
        <v>#DIV/0!</v>
      </c>
      <c r="V42" s="2" t="e">
        <f>+V34/$AX34</f>
        <v>#DIV/0!</v>
      </c>
      <c r="W42" s="2" t="e">
        <f>+W34/$AW34</f>
        <v>#DIV/0!</v>
      </c>
      <c r="X42" s="2" t="e">
        <f>+X34/$AX34</f>
        <v>#DIV/0!</v>
      </c>
      <c r="Y42" s="2" t="e">
        <f>+Y34/$AW34</f>
        <v>#DIV/0!</v>
      </c>
      <c r="Z42" s="2" t="e">
        <f>+Z34/$AX34</f>
        <v>#DIV/0!</v>
      </c>
      <c r="AA42" s="2" t="e">
        <f>+AA34/$AW34</f>
        <v>#DIV/0!</v>
      </c>
      <c r="AB42" s="2" t="e">
        <f>+AB34/$AX34</f>
        <v>#DIV/0!</v>
      </c>
      <c r="AC42" s="2" t="e">
        <f>+AC34/$AW34</f>
        <v>#DIV/0!</v>
      </c>
      <c r="AD42" s="2" t="e">
        <f>+AD34/$AX34</f>
        <v>#DIV/0!</v>
      </c>
      <c r="AE42" s="2" t="e">
        <f t="shared" ref="AE42:AG44" si="12">+AE34/$AW34</f>
        <v>#DIV/0!</v>
      </c>
      <c r="AF42" s="2" t="e">
        <f t="shared" si="12"/>
        <v>#DIV/0!</v>
      </c>
      <c r="AG42" s="2" t="e">
        <f t="shared" si="12"/>
        <v>#DIV/0!</v>
      </c>
      <c r="AH42" s="2" t="e">
        <f>+AH34/$AX34</f>
        <v>#DIV/0!</v>
      </c>
      <c r="AI42" s="2" t="e">
        <f>+AI34/$AW34</f>
        <v>#DIV/0!</v>
      </c>
      <c r="AJ42" s="2" t="e">
        <f>+AJ34/$AX34</f>
        <v>#DIV/0!</v>
      </c>
      <c r="AK42" s="2" t="e">
        <f>+AK34/$AW34</f>
        <v>#DIV/0!</v>
      </c>
      <c r="AL42" s="2" t="e">
        <f>+AL34/$AX34</f>
        <v>#DIV/0!</v>
      </c>
      <c r="AM42" s="2" t="e">
        <f>+AM34/$AW34</f>
        <v>#DIV/0!</v>
      </c>
      <c r="AN42" s="2" t="e">
        <f>+AN34/$AX34</f>
        <v>#DIV/0!</v>
      </c>
      <c r="AO42" s="2" t="e">
        <f>+AO34/$AW34</f>
        <v>#DIV/0!</v>
      </c>
      <c r="AP42" s="2" t="e">
        <f>+AP34/$AX34</f>
        <v>#DIV/0!</v>
      </c>
      <c r="AQ42" s="2" t="e">
        <f>+AQ34/$AW34</f>
        <v>#DIV/0!</v>
      </c>
      <c r="AR42" s="2" t="e">
        <f>+AR34/$AX34</f>
        <v>#DIV/0!</v>
      </c>
      <c r="AS42" s="2" t="e">
        <f>+AS34/$AW34</f>
        <v>#DIV/0!</v>
      </c>
      <c r="AT42" s="2" t="e">
        <f>+AT34/$AX34</f>
        <v>#DIV/0!</v>
      </c>
      <c r="AU42" s="2" t="e">
        <f>+AU34/$AW34</f>
        <v>#DIV/0!</v>
      </c>
      <c r="AV42" s="2" t="e">
        <f>+AV34/$AX34</f>
        <v>#DIV/0!</v>
      </c>
      <c r="AW42" s="18" t="e">
        <f>+AW34/$AW34</f>
        <v>#DIV/0!</v>
      </c>
      <c r="AX42" s="18" t="e">
        <f>+AX34/$AX34</f>
        <v>#DIV/0!</v>
      </c>
    </row>
    <row r="43" spans="1:55" x14ac:dyDescent="0.35">
      <c r="A43" s="4" t="s">
        <v>354</v>
      </c>
      <c r="C43" s="41">
        <f>+C35/$AW35</f>
        <v>0.53625583564483403</v>
      </c>
      <c r="D43" s="41">
        <f>+D35/$AX35</f>
        <v>0.59829900374834388</v>
      </c>
      <c r="E43" s="2">
        <f>+E35/$AW35</f>
        <v>7.1530873357892572E-2</v>
      </c>
      <c r="F43" s="2">
        <f>+F35/$AX35</f>
        <v>5.6207923764542929E-2</v>
      </c>
      <c r="G43" s="2">
        <f>+G35/$AW35</f>
        <v>6.5858468028194984E-4</v>
      </c>
      <c r="H43" s="2">
        <f>+H35/$AX35</f>
        <v>5.3594034114532482E-4</v>
      </c>
      <c r="I43" s="2">
        <f>+I35/$AW35</f>
        <v>2.2647338375833911E-4</v>
      </c>
      <c r="J43" s="2">
        <f>+J35/$AX35</f>
        <v>1.8692282245612475E-4</v>
      </c>
      <c r="K43" s="2">
        <f>+K35/$AW35</f>
        <v>3.5780263764424565E-2</v>
      </c>
      <c r="L43" s="2">
        <f>+L35/$AX35</f>
        <v>3.5778496930065615E-2</v>
      </c>
      <c r="M43" s="2">
        <f>+M35/$AW35</f>
        <v>3.6647832670045337E-2</v>
      </c>
      <c r="N43" s="2">
        <f>+N35/$AX35</f>
        <v>3.035930493856465E-2</v>
      </c>
      <c r="O43" s="2">
        <f>+O35/$AW35</f>
        <v>0</v>
      </c>
      <c r="P43" s="2">
        <f>+P35/$AX35</f>
        <v>0</v>
      </c>
      <c r="Q43" s="2">
        <f>+Q35/$AW35</f>
        <v>0</v>
      </c>
      <c r="R43" s="2">
        <f>+R35/$AX35</f>
        <v>0</v>
      </c>
      <c r="S43" s="2">
        <f>+S35/$AW35</f>
        <v>0</v>
      </c>
      <c r="T43" s="2">
        <f>+T35/$AX35</f>
        <v>0</v>
      </c>
      <c r="U43" s="2">
        <f>+U35/$AW35</f>
        <v>0.29563840425346782</v>
      </c>
      <c r="V43" s="2">
        <f>+V35/$AX35</f>
        <v>0.25667427125508518</v>
      </c>
      <c r="W43" s="2">
        <f>+W35/$AW35</f>
        <v>0</v>
      </c>
      <c r="X43" s="2">
        <f>+X35/$AX35</f>
        <v>0</v>
      </c>
      <c r="Y43" s="2">
        <f>+Y35/$AW35</f>
        <v>0</v>
      </c>
      <c r="Z43" s="2">
        <f>+Z35/$AX35</f>
        <v>0</v>
      </c>
      <c r="AA43" s="2">
        <f>+AA35/$AW35</f>
        <v>3.2668557665728004E-4</v>
      </c>
      <c r="AB43" s="2">
        <f>+AB35/$AX35</f>
        <v>4.9969810976284164E-4</v>
      </c>
      <c r="AC43" s="2">
        <f>+AC35/$AW35</f>
        <v>1.3581475031705515E-3</v>
      </c>
      <c r="AD43" s="2">
        <f>+AD35/$AX35</f>
        <v>1.7333217018661146E-3</v>
      </c>
      <c r="AE43" s="2">
        <f t="shared" si="12"/>
        <v>1.5827539667639664E-2</v>
      </c>
      <c r="AF43" s="2">
        <f t="shared" si="12"/>
        <v>9.5155494133451288E-3</v>
      </c>
      <c r="AG43" s="2">
        <f t="shared" si="12"/>
        <v>0</v>
      </c>
      <c r="AH43" s="2">
        <f>+AH35/$AX35</f>
        <v>0</v>
      </c>
      <c r="AI43" s="2">
        <f>+AI35/$AW35</f>
        <v>4.3550404010687466E-4</v>
      </c>
      <c r="AJ43" s="2">
        <f>+AJ35/$AX35</f>
        <v>3.8825862723277938E-4</v>
      </c>
      <c r="AK43" s="2">
        <f>+AK35/$AW35</f>
        <v>2.9732881688511513E-4</v>
      </c>
      <c r="AL43" s="2">
        <f>+AL35/$AX35</f>
        <v>2.9898773751367054E-4</v>
      </c>
      <c r="AM43" s="2">
        <f>+AM35/$AW35</f>
        <v>0</v>
      </c>
      <c r="AN43" s="2">
        <f>+AN35/$AX35</f>
        <v>0</v>
      </c>
      <c r="AO43" s="2">
        <f>+AO35/$AW35</f>
        <v>5.0165266408359046E-3</v>
      </c>
      <c r="AP43" s="2">
        <f>+AP35/$AX35</f>
        <v>5.6169889985704397E-3</v>
      </c>
      <c r="AQ43" s="2">
        <f>+AQ35/$AW35</f>
        <v>0.68109986350123686</v>
      </c>
      <c r="AR43" s="2">
        <f>+AR35/$AX35</f>
        <v>0.72136759254511862</v>
      </c>
      <c r="AS43" s="2">
        <f>+AS35/$AW35</f>
        <v>0.29563840425346782</v>
      </c>
      <c r="AT43" s="2">
        <f>+AT35/$AX35</f>
        <v>0.25667427125508518</v>
      </c>
      <c r="AU43" s="2">
        <f>+AU35/$AW35</f>
        <v>2.3261732245295392E-2</v>
      </c>
      <c r="AV43" s="2">
        <f>+AV35/$AX35</f>
        <v>2.1958136199796141E-2</v>
      </c>
      <c r="AW43" s="18">
        <f>+AW35/$AW35</f>
        <v>1</v>
      </c>
      <c r="AX43" s="18">
        <f>+AX35/$AX35</f>
        <v>1</v>
      </c>
    </row>
    <row r="44" spans="1:55" s="15" customFormat="1" x14ac:dyDescent="0.35">
      <c r="A44" s="3" t="s">
        <v>424</v>
      </c>
      <c r="C44" s="40">
        <f>+C36/$AW36</f>
        <v>0.16244069880550749</v>
      </c>
      <c r="D44" s="40">
        <f>+D36/$AX36</f>
        <v>0.16812852647211843</v>
      </c>
      <c r="E44" s="40">
        <f>+E36/$AW36</f>
        <v>9.592139445525312E-2</v>
      </c>
      <c r="F44" s="40">
        <f>+F36/$AX36</f>
        <v>8.6220509278240334E-2</v>
      </c>
      <c r="G44" s="40">
        <f>+G36/$AW36</f>
        <v>2.698696297943012E-2</v>
      </c>
      <c r="H44" s="40">
        <f>+H36/$AX36</f>
        <v>2.6414581847899396E-2</v>
      </c>
      <c r="I44" s="40">
        <f>+I36/$AW36</f>
        <v>2.1654251325411503E-2</v>
      </c>
      <c r="J44" s="40">
        <f>+J36/$AX36</f>
        <v>2.1129579302304496E-2</v>
      </c>
      <c r="K44" s="40">
        <f>+K36/$AW36</f>
        <v>1.0116241813073499E-2</v>
      </c>
      <c r="L44" s="40">
        <f>+L36/$AX36</f>
        <v>1.1551890211995635E-2</v>
      </c>
      <c r="M44" s="40">
        <f>+M36/$AW36</f>
        <v>0.26023338338664298</v>
      </c>
      <c r="N44" s="40">
        <f>+N36/$AX36</f>
        <v>0.28811444476547965</v>
      </c>
      <c r="O44" s="40">
        <f>+O36/$AW36</f>
        <v>6.0395769006987947E-2</v>
      </c>
      <c r="P44" s="40">
        <f>+P36/$AX36</f>
        <v>5.3822600999216749E-2</v>
      </c>
      <c r="Q44" s="40">
        <f>+Q36/$AW36</f>
        <v>6.3800838254095188E-2</v>
      </c>
      <c r="R44" s="40">
        <f>+R36/$AX36</f>
        <v>6.7123998926483464E-2</v>
      </c>
      <c r="S44" s="40">
        <f>+S36/$AW36</f>
        <v>6.7110734746627446E-3</v>
      </c>
      <c r="T44" s="40">
        <f>+T36/$AX36</f>
        <v>6.4533756953554563E-3</v>
      </c>
      <c r="U44" s="40">
        <f>+U36/$AW36</f>
        <v>6.9504571330966991E-2</v>
      </c>
      <c r="V44" s="40">
        <f>+V36/$AX36</f>
        <v>6.0886361862611621E-2</v>
      </c>
      <c r="W44" s="40">
        <f>+W36/$AW36</f>
        <v>9.3459992794204041E-2</v>
      </c>
      <c r="X44" s="40">
        <f>+X36/$AX36</f>
        <v>8.27608239113026E-2</v>
      </c>
      <c r="Y44" s="40">
        <f>+Y36/$AW36</f>
        <v>3.9321356986255558E-2</v>
      </c>
      <c r="Z44" s="40">
        <f>+Z36/$AX36</f>
        <v>3.3148230117028173E-2</v>
      </c>
      <c r="AA44" s="40">
        <f>+AA36/$AW36</f>
        <v>3.038750533828303E-3</v>
      </c>
      <c r="AB44" s="40">
        <f>+AB36/$AX36</f>
        <v>3.5681135720040807E-3</v>
      </c>
      <c r="AC44" s="40">
        <f>+AC36/$AW36</f>
        <v>2.0113301771221493E-2</v>
      </c>
      <c r="AD44" s="40">
        <f>+AD36/$AX36</f>
        <v>2.1689437194548342E-2</v>
      </c>
      <c r="AE44" s="40">
        <f t="shared" si="12"/>
        <v>2.4136758967113356E-2</v>
      </c>
      <c r="AF44" s="40">
        <f t="shared" si="12"/>
        <v>1.7664390942403112E-2</v>
      </c>
      <c r="AG44" s="40">
        <f t="shared" si="12"/>
        <v>9.298480669383288E-3</v>
      </c>
      <c r="AH44" s="40">
        <f>+AH36/$AX36</f>
        <v>7.5546002630761042E-3</v>
      </c>
      <c r="AI44" s="40">
        <f>+AI36/$AW36</f>
        <v>2.8210961904032092E-3</v>
      </c>
      <c r="AJ44" s="40">
        <f>+AJ36/$AX36</f>
        <v>3.5023697409354731E-3</v>
      </c>
      <c r="AK44" s="40">
        <f>+AK36/$AW36</f>
        <v>1.6495690504643883E-2</v>
      </c>
      <c r="AL44" s="40">
        <f>+AL36/$AX36</f>
        <v>1.6552932251832901E-2</v>
      </c>
      <c r="AM44" s="40">
        <f>+AM36/$AW36</f>
        <v>8.1553509368928138E-3</v>
      </c>
      <c r="AN44" s="40">
        <f>+AN36/$AX36</f>
        <v>8.0206917367081545E-3</v>
      </c>
      <c r="AO44" s="40">
        <f>+AO36/$AW36</f>
        <v>5.3940358140223792E-3</v>
      </c>
      <c r="AP44" s="40">
        <f>+AP36/$AX36</f>
        <v>7.0181292089348995E-3</v>
      </c>
      <c r="AQ44" s="40">
        <f>+AQ36/$AW36</f>
        <v>0.57735293276531874</v>
      </c>
      <c r="AR44" s="40">
        <f>+AR36/$AX36</f>
        <v>0.6015595318780379</v>
      </c>
      <c r="AS44" s="40">
        <f>+AS36/$AW36</f>
        <v>0.3331936018471725</v>
      </c>
      <c r="AT44" s="40">
        <f>+AT36/$AX36</f>
        <v>0.30419539151199809</v>
      </c>
      <c r="AU44" s="40">
        <f>+AU36/$AW36</f>
        <v>8.9453465387508715E-2</v>
      </c>
      <c r="AV44" s="40">
        <f>+AV36/$AX36</f>
        <v>9.424507660996391E-2</v>
      </c>
      <c r="AW44" s="15">
        <f>+AW36/$AW36</f>
        <v>1</v>
      </c>
      <c r="AX44" s="15">
        <f>+AX36/$AX36</f>
        <v>1</v>
      </c>
    </row>
    <row r="45" spans="1:55" s="15" customFormat="1" x14ac:dyDescent="0.35">
      <c r="A45" s="16" t="s">
        <v>425</v>
      </c>
      <c r="C45" s="15">
        <f>+C37/$AW37</f>
        <v>0.16244069880550749</v>
      </c>
      <c r="D45" s="15">
        <f>+D37/$AX37</f>
        <v>0.16812852647211843</v>
      </c>
      <c r="E45" s="15">
        <f>+E37/$AW37</f>
        <v>9.592139445525312E-2</v>
      </c>
      <c r="F45" s="15">
        <f>+F37/$AX37</f>
        <v>8.6220509278240334E-2</v>
      </c>
      <c r="G45" s="15">
        <f>+G37/$AW37</f>
        <v>2.698696297943012E-2</v>
      </c>
      <c r="H45" s="15">
        <f>+H37/$AX37</f>
        <v>2.6414581847899396E-2</v>
      </c>
      <c r="I45" s="15">
        <f>+I37/$AW37</f>
        <v>2.1654251325411503E-2</v>
      </c>
      <c r="J45" s="15">
        <f>+J37/$AX37</f>
        <v>2.1129579302304496E-2</v>
      </c>
      <c r="K45" s="15">
        <f>+K37/$AW37</f>
        <v>1.0116241813073499E-2</v>
      </c>
      <c r="L45" s="15">
        <f>+L37/$AX37</f>
        <v>1.1551890211995635E-2</v>
      </c>
      <c r="M45" s="15">
        <f>+M37/$AW37</f>
        <v>0.26023338338664298</v>
      </c>
      <c r="N45" s="15">
        <f>+N37/$AX37</f>
        <v>0.28811444476547965</v>
      </c>
      <c r="O45" s="15">
        <f>+O37/$AW37</f>
        <v>6.0395769006987947E-2</v>
      </c>
      <c r="P45" s="15">
        <f>+P37/$AX37</f>
        <v>5.3822600999216749E-2</v>
      </c>
      <c r="Q45" s="15">
        <f>+Q37/$AW37</f>
        <v>6.3800838254095188E-2</v>
      </c>
      <c r="R45" s="15">
        <f>+R37/$AX37</f>
        <v>6.7123998926483464E-2</v>
      </c>
      <c r="S45" s="15">
        <f>+S37/$AW37</f>
        <v>6.7110734746627446E-3</v>
      </c>
      <c r="T45" s="15">
        <f>+T37/$AX37</f>
        <v>6.4533756953554563E-3</v>
      </c>
      <c r="U45" s="15">
        <f>+U37/$AW37</f>
        <v>6.9504571330966991E-2</v>
      </c>
      <c r="V45" s="15">
        <f>+V37/$AX37</f>
        <v>6.0886361862611621E-2</v>
      </c>
      <c r="W45" s="15">
        <f>+W37/$AW37</f>
        <v>9.3459992794204055E-2</v>
      </c>
      <c r="X45" s="15">
        <f>+X37/$AX37</f>
        <v>8.27608239113026E-2</v>
      </c>
      <c r="Y45" s="15">
        <f>+Y37/$AW37</f>
        <v>3.9321356986255558E-2</v>
      </c>
      <c r="Z45" s="15">
        <f>+Z37/$AX37</f>
        <v>3.3148230117028173E-2</v>
      </c>
      <c r="AA45" s="15">
        <f>+AA37/$AW37</f>
        <v>3.0387505338283025E-3</v>
      </c>
      <c r="AB45" s="15">
        <f>+AB37/$AX37</f>
        <v>3.5681135720040807E-3</v>
      </c>
      <c r="AC45" s="15">
        <f>+AC37/$AW37</f>
        <v>2.0113301771221493E-2</v>
      </c>
      <c r="AD45" s="15">
        <f>+AD37/$AX37</f>
        <v>2.1689437194548342E-2</v>
      </c>
      <c r="AE45" s="15">
        <f>+AE37/$AW37</f>
        <v>2.4136758967113356E-2</v>
      </c>
      <c r="AF45" s="15">
        <f>+AF37/$AX37</f>
        <v>2.6338802641923956E-2</v>
      </c>
      <c r="AG45" s="15">
        <f>+AG37/$AW37</f>
        <v>9.298480669383288E-3</v>
      </c>
      <c r="AH45" s="15">
        <f>+AH37/$AX37</f>
        <v>7.554600263076105E-3</v>
      </c>
      <c r="AI45" s="15">
        <f>+AI37/$AW37</f>
        <v>2.8210961904032092E-3</v>
      </c>
      <c r="AJ45" s="15">
        <f>+AJ37/$AX37</f>
        <v>3.5023697409354731E-3</v>
      </c>
      <c r="AK45" s="15">
        <f>+AK37/$AW37</f>
        <v>1.6495690504643883E-2</v>
      </c>
      <c r="AL45" s="15">
        <f>+AL37/$AX37</f>
        <v>1.6552932251832901E-2</v>
      </c>
      <c r="AM45" s="15">
        <f>+AM37/$AW37</f>
        <v>8.1553509368928138E-3</v>
      </c>
      <c r="AN45" s="15">
        <f>+AN37/$AX37</f>
        <v>8.0206917367081545E-3</v>
      </c>
      <c r="AO45" s="15">
        <f>+AO37/$AW37</f>
        <v>5.3940358140223792E-3</v>
      </c>
      <c r="AP45" s="15">
        <f>+AP37/$AX37</f>
        <v>7.0181292089348995E-3</v>
      </c>
      <c r="AQ45" s="15">
        <f>+AQ37/$AW37</f>
        <v>0.57735293276531874</v>
      </c>
      <c r="AR45" s="15">
        <f>+AR37/$AX37</f>
        <v>0.6015595318780379</v>
      </c>
      <c r="AS45" s="15">
        <f>+AS37/$AW37</f>
        <v>0.3331936018471725</v>
      </c>
      <c r="AT45" s="15">
        <f>+AT37/$AX37</f>
        <v>0.30419539151199809</v>
      </c>
      <c r="AU45" s="15">
        <f>+AU37/$AW37</f>
        <v>8.9453465387508715E-2</v>
      </c>
      <c r="AV45" s="15">
        <f>+AV37/$AX37</f>
        <v>9.424507660996391E-2</v>
      </c>
      <c r="AW45" s="15">
        <f>+AW37/$AW37</f>
        <v>1</v>
      </c>
      <c r="AX45" s="15">
        <f>+AX37/$AX37</f>
        <v>1</v>
      </c>
    </row>
    <row r="46" spans="1:55" s="18" customFormat="1" x14ac:dyDescent="0.35">
      <c r="A46" s="17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</row>
    <row r="47" spans="1:55" s="18" customFormat="1" x14ac:dyDescent="0.35">
      <c r="A47" s="17" t="s">
        <v>351</v>
      </c>
      <c r="C47" s="2" t="e">
        <f>+C39/$AW39</f>
        <v>#REF!</v>
      </c>
      <c r="D47" s="2" t="e">
        <f>+D39/$AX39</f>
        <v>#REF!</v>
      </c>
      <c r="E47" s="2" t="e">
        <f>+E39/$AW39</f>
        <v>#REF!</v>
      </c>
      <c r="F47" s="2" t="e">
        <f>+F39/$AX39</f>
        <v>#REF!</v>
      </c>
      <c r="G47" s="2" t="e">
        <f>+G39/$AW39</f>
        <v>#REF!</v>
      </c>
      <c r="H47" s="2" t="e">
        <f>+H39/$AX39</f>
        <v>#REF!</v>
      </c>
      <c r="I47" s="2" t="e">
        <f>+I39/$AW39</f>
        <v>#REF!</v>
      </c>
      <c r="J47" s="2" t="e">
        <f>+J39/$AX39</f>
        <v>#REF!</v>
      </c>
      <c r="K47" s="2" t="e">
        <f>+K39/$AW39</f>
        <v>#REF!</v>
      </c>
      <c r="L47" s="2" t="e">
        <f>+L39/$AX39</f>
        <v>#REF!</v>
      </c>
      <c r="M47" s="2" t="e">
        <f>+M39/$AW39</f>
        <v>#REF!</v>
      </c>
      <c r="N47" s="2" t="e">
        <f>+N39/$AX39</f>
        <v>#REF!</v>
      </c>
      <c r="O47" s="2" t="e">
        <f>+O39/$AW39</f>
        <v>#REF!</v>
      </c>
      <c r="P47" s="2" t="e">
        <f>+P39/$AX39</f>
        <v>#REF!</v>
      </c>
      <c r="Q47" s="2" t="e">
        <f>+Q39/$AW39</f>
        <v>#REF!</v>
      </c>
      <c r="R47" s="2" t="e">
        <f>+R39/$AX39</f>
        <v>#REF!</v>
      </c>
      <c r="S47" s="2" t="e">
        <f>+S39/$AW39</f>
        <v>#REF!</v>
      </c>
      <c r="T47" s="2" t="e">
        <f>+T39/$AX39</f>
        <v>#REF!</v>
      </c>
      <c r="U47" s="2" t="e">
        <f>+U39/$AW39</f>
        <v>#REF!</v>
      </c>
      <c r="V47" s="2" t="e">
        <f>+V39/$AX39</f>
        <v>#REF!</v>
      </c>
      <c r="W47" s="2" t="e">
        <f>+W39/$AW39</f>
        <v>#REF!</v>
      </c>
      <c r="X47" s="2" t="e">
        <f>+X39/$AX39</f>
        <v>#REF!</v>
      </c>
      <c r="Y47" s="2" t="e">
        <f>+Y39/$AW39</f>
        <v>#REF!</v>
      </c>
      <c r="Z47" s="2" t="e">
        <f>+Z39/$AX39</f>
        <v>#REF!</v>
      </c>
      <c r="AA47" s="2" t="e">
        <f>+AA39/$AW39</f>
        <v>#REF!</v>
      </c>
      <c r="AB47" s="2" t="e">
        <f>+AB39/$AX39</f>
        <v>#REF!</v>
      </c>
      <c r="AC47" s="2" t="e">
        <f>+AC39/$AW39</f>
        <v>#REF!</v>
      </c>
      <c r="AD47" s="2" t="e">
        <f>+AD39/$AX39</f>
        <v>#REF!</v>
      </c>
      <c r="AE47" s="2" t="e">
        <f>+AE39/$AW39</f>
        <v>#REF!</v>
      </c>
      <c r="AF47" s="2" t="e">
        <f>+AF39/$AW39</f>
        <v>#REF!</v>
      </c>
      <c r="AG47" s="2" t="e">
        <f>+AG39/$AW39</f>
        <v>#REF!</v>
      </c>
      <c r="AH47" s="2" t="e">
        <f>+AH39/$AX39</f>
        <v>#REF!</v>
      </c>
      <c r="AI47" s="2" t="e">
        <f>+AI39/$AW39</f>
        <v>#REF!</v>
      </c>
      <c r="AJ47" s="2" t="e">
        <f>+AJ39/$AX39</f>
        <v>#REF!</v>
      </c>
      <c r="AK47" s="2" t="e">
        <f>+AK39/$AW39</f>
        <v>#REF!</v>
      </c>
      <c r="AL47" s="2" t="e">
        <f>+AL39/$AX39</f>
        <v>#REF!</v>
      </c>
      <c r="AM47" s="2" t="e">
        <f>+AM39/$AW39</f>
        <v>#REF!</v>
      </c>
      <c r="AN47" s="2" t="e">
        <f>+AN39/$AX39</f>
        <v>#REF!</v>
      </c>
      <c r="AO47" s="2" t="e">
        <f>+AO39/$AW39</f>
        <v>#REF!</v>
      </c>
      <c r="AP47" s="2" t="e">
        <f>+AP39/$AX39</f>
        <v>#REF!</v>
      </c>
      <c r="AQ47" s="2" t="e">
        <f>+AQ39/$AW39</f>
        <v>#REF!</v>
      </c>
      <c r="AR47" s="2" t="e">
        <f>+AR39/$AX39</f>
        <v>#REF!</v>
      </c>
      <c r="AS47" s="2" t="e">
        <f>+AS39/$AW39</f>
        <v>#REF!</v>
      </c>
      <c r="AT47" s="2" t="e">
        <f>+AT39/$AX39</f>
        <v>#REF!</v>
      </c>
      <c r="AU47" s="2" t="e">
        <f>+AU39/$AW39</f>
        <v>#REF!</v>
      </c>
      <c r="AV47" s="2" t="e">
        <f>+AV39/$AX39</f>
        <v>#REF!</v>
      </c>
      <c r="AW47" s="18" t="e">
        <f>+AW39/$AW39</f>
        <v>#REF!</v>
      </c>
      <c r="AX47" s="18" t="e">
        <f>+AX39/$AX39</f>
        <v>#REF!</v>
      </c>
    </row>
    <row r="48" spans="1:55" x14ac:dyDescent="0.35">
      <c r="A48" s="6" t="s">
        <v>423</v>
      </c>
      <c r="AQ48"/>
      <c r="AR48"/>
      <c r="AS48"/>
      <c r="AT48"/>
      <c r="AU48"/>
      <c r="AV48"/>
    </row>
    <row r="49" spans="1:50" x14ac:dyDescent="0.35">
      <c r="A49" t="s">
        <v>383</v>
      </c>
      <c r="C49" s="19">
        <f t="shared" ref="C49:AX49" si="13">+C7/C$36</f>
        <v>3.5579042291653776E-2</v>
      </c>
      <c r="D49" s="19">
        <f t="shared" si="13"/>
        <v>3.5410644470780343E-2</v>
      </c>
      <c r="E49" s="19">
        <f t="shared" si="13"/>
        <v>0.32886211284031353</v>
      </c>
      <c r="F49" s="19">
        <f t="shared" si="13"/>
        <v>0.32354898749940703</v>
      </c>
      <c r="G49" s="19">
        <f t="shared" si="13"/>
        <v>0.68396849518305758</v>
      </c>
      <c r="H49" s="19">
        <f t="shared" si="13"/>
        <v>0.62350230376458071</v>
      </c>
      <c r="I49" s="19">
        <f t="shared" si="13"/>
        <v>0.70119380108312968</v>
      </c>
      <c r="J49" s="19">
        <f t="shared" si="13"/>
        <v>0.62170066638670363</v>
      </c>
      <c r="K49" s="19">
        <f t="shared" si="13"/>
        <v>9.1616834527660701E-2</v>
      </c>
      <c r="L49" s="19">
        <f t="shared" si="13"/>
        <v>8.3236455422738206E-2</v>
      </c>
      <c r="M49" s="19">
        <f t="shared" si="13"/>
        <v>6.3111874483753785E-2</v>
      </c>
      <c r="N49" s="19">
        <f t="shared" si="13"/>
        <v>4.4497883750526157E-2</v>
      </c>
      <c r="O49" s="19">
        <f t="shared" si="13"/>
        <v>0.9770929620462544</v>
      </c>
      <c r="P49" s="19">
        <f t="shared" si="13"/>
        <v>0.97518956258479017</v>
      </c>
      <c r="Q49" s="19">
        <f t="shared" si="13"/>
        <v>0.69710596199326713</v>
      </c>
      <c r="R49" s="19">
        <f t="shared" si="13"/>
        <v>0.66104180744771812</v>
      </c>
      <c r="S49" s="19">
        <f t="shared" si="13"/>
        <v>0.70038649532305042</v>
      </c>
      <c r="T49" s="19">
        <f t="shared" si="13"/>
        <v>0.66284760888721606</v>
      </c>
      <c r="U49" s="19">
        <f t="shared" si="13"/>
        <v>0.10387804381832122</v>
      </c>
      <c r="V49" s="19">
        <f t="shared" si="13"/>
        <v>0.12315731783221051</v>
      </c>
      <c r="W49" s="19">
        <f t="shared" si="13"/>
        <v>0.16092417372816401</v>
      </c>
      <c r="X49" s="19">
        <f t="shared" si="13"/>
        <v>0.156230037844451</v>
      </c>
      <c r="Y49" s="19">
        <f t="shared" si="13"/>
        <v>0.7365330882097979</v>
      </c>
      <c r="Z49" s="19">
        <f t="shared" si="13"/>
        <v>0.71360541598762095</v>
      </c>
      <c r="AA49" s="19">
        <f t="shared" si="13"/>
        <v>0.24749005813428118</v>
      </c>
      <c r="AB49" s="19">
        <f t="shared" si="13"/>
        <v>0.23309437368138922</v>
      </c>
      <c r="AC49" s="19">
        <f t="shared" si="13"/>
        <v>0.59908792330034311</v>
      </c>
      <c r="AD49" s="19">
        <f t="shared" si="13"/>
        <v>0.52306016517317411</v>
      </c>
      <c r="AE49" s="19">
        <f t="shared" si="13"/>
        <v>0.32180737059430337</v>
      </c>
      <c r="AF49" s="19">
        <f t="shared" si="13"/>
        <v>0.28163138716006514</v>
      </c>
      <c r="AG49" s="19">
        <f t="shared" si="13"/>
        <v>0.9647478388249574</v>
      </c>
      <c r="AH49" s="19">
        <f t="shared" si="13"/>
        <v>0.95796616343315655</v>
      </c>
      <c r="AI49" s="19">
        <f t="shared" si="13"/>
        <v>4.1008312632175969E-2</v>
      </c>
      <c r="AJ49" s="19">
        <f t="shared" si="13"/>
        <v>3.2598119293580897E-2</v>
      </c>
      <c r="AK49" s="19">
        <f t="shared" si="13"/>
        <v>4.7715301181723409E-2</v>
      </c>
      <c r="AL49" s="19">
        <f t="shared" si="13"/>
        <v>3.9997901324338628E-2</v>
      </c>
      <c r="AM49" s="19">
        <f t="shared" si="13"/>
        <v>0.10545187397673177</v>
      </c>
      <c r="AN49" s="19">
        <f t="shared" si="13"/>
        <v>0.10494839577254576</v>
      </c>
      <c r="AO49" s="19">
        <f t="shared" si="13"/>
        <v>0.43838027405485441</v>
      </c>
      <c r="AP49" s="19">
        <f t="shared" si="13"/>
        <v>0.40709514381288103</v>
      </c>
      <c r="AQ49" s="19">
        <f t="shared" si="13"/>
        <v>0.15296898285925312</v>
      </c>
      <c r="AR49" s="19">
        <f t="shared" si="13"/>
        <v>0.12839617942115047</v>
      </c>
      <c r="AS49" s="19">
        <f t="shared" si="13"/>
        <v>0.47843062239266815</v>
      </c>
      <c r="AT49" s="19">
        <f t="shared" si="13"/>
        <v>0.47738953716348248</v>
      </c>
      <c r="AU49" s="19">
        <f t="shared" si="13"/>
        <v>0.37636545247406111</v>
      </c>
      <c r="AV49" s="19">
        <f t="shared" si="13"/>
        <v>0.33218213776452493</v>
      </c>
      <c r="AW49" s="19">
        <f t="shared" si="13"/>
        <v>0.28139430716085767</v>
      </c>
      <c r="AX49" s="19">
        <f t="shared" si="13"/>
        <v>0.25376417377077221</v>
      </c>
    </row>
    <row r="50" spans="1:50" x14ac:dyDescent="0.35">
      <c r="A50" t="s">
        <v>336</v>
      </c>
      <c r="C50" s="19">
        <f t="shared" ref="C50:AX50" si="14">+C19/C$36</f>
        <v>0.56920933898666259</v>
      </c>
      <c r="D50" s="19">
        <f t="shared" si="14"/>
        <v>0.5459401255437476</v>
      </c>
      <c r="E50" s="19">
        <f t="shared" si="14"/>
        <v>0.15791121828860444</v>
      </c>
      <c r="F50" s="19">
        <f t="shared" si="14"/>
        <v>0.15249187207005568</v>
      </c>
      <c r="G50" s="19">
        <f t="shared" si="14"/>
        <v>0.11536534547426795</v>
      </c>
      <c r="H50" s="19">
        <f t="shared" si="14"/>
        <v>0.15310839017341443</v>
      </c>
      <c r="I50" s="19">
        <f t="shared" si="14"/>
        <v>0.2842331872364452</v>
      </c>
      <c r="J50" s="19">
        <f t="shared" si="14"/>
        <v>0.36515219911641089</v>
      </c>
      <c r="K50" s="19">
        <f t="shared" si="14"/>
        <v>6.4197230581290954E-2</v>
      </c>
      <c r="L50" s="19">
        <f t="shared" si="14"/>
        <v>6.5331356332578375E-2</v>
      </c>
      <c r="M50" s="19">
        <f t="shared" si="14"/>
        <v>0.45508303056028959</v>
      </c>
      <c r="N50" s="19">
        <f t="shared" si="14"/>
        <v>0.46513651205169421</v>
      </c>
      <c r="O50" s="19">
        <f t="shared" si="14"/>
        <v>0</v>
      </c>
      <c r="P50" s="19">
        <f t="shared" si="14"/>
        <v>0</v>
      </c>
      <c r="Q50" s="19">
        <f t="shared" si="14"/>
        <v>2.9512948122068245E-2</v>
      </c>
      <c r="R50" s="19">
        <f t="shared" si="14"/>
        <v>3.2862633350544165E-2</v>
      </c>
      <c r="S50" s="19">
        <f t="shared" si="14"/>
        <v>4.9097229990906315E-2</v>
      </c>
      <c r="T50" s="19">
        <f t="shared" si="14"/>
        <v>5.9849179454031773E-2</v>
      </c>
      <c r="U50" s="19">
        <f t="shared" si="14"/>
        <v>0.50135601160420795</v>
      </c>
      <c r="V50" s="19">
        <f t="shared" si="14"/>
        <v>0.46594869707701458</v>
      </c>
      <c r="W50" s="19">
        <f t="shared" si="14"/>
        <v>0.33141627217059005</v>
      </c>
      <c r="X50" s="19">
        <f t="shared" si="14"/>
        <v>0.30297912310476388</v>
      </c>
      <c r="Y50" s="19">
        <f t="shared" si="14"/>
        <v>1.6713065843126342E-2</v>
      </c>
      <c r="Z50" s="19">
        <f t="shared" si="14"/>
        <v>1.7302319659282344E-2</v>
      </c>
      <c r="AA50" s="19">
        <f t="shared" si="14"/>
        <v>0.65408682278463326</v>
      </c>
      <c r="AB50" s="19">
        <f t="shared" si="14"/>
        <v>0.65667919346045878</v>
      </c>
      <c r="AC50" s="19">
        <f t="shared" si="14"/>
        <v>0.1491032475480559</v>
      </c>
      <c r="AD50" s="19">
        <f t="shared" si="14"/>
        <v>0.19237935712714452</v>
      </c>
      <c r="AE50" s="19">
        <f t="shared" si="14"/>
        <v>0.21640283072018826</v>
      </c>
      <c r="AF50" s="19">
        <f t="shared" si="14"/>
        <v>0.23944293362779043</v>
      </c>
      <c r="AG50" s="19">
        <f t="shared" si="14"/>
        <v>1.8580605030142133E-3</v>
      </c>
      <c r="AH50" s="19">
        <f t="shared" si="14"/>
        <v>2.0025492960597602E-3</v>
      </c>
      <c r="AI50" s="19">
        <f t="shared" si="14"/>
        <v>0.54320863508551687</v>
      </c>
      <c r="AJ50" s="19">
        <f t="shared" si="14"/>
        <v>0.54965026107348214</v>
      </c>
      <c r="AK50" s="19">
        <f t="shared" si="14"/>
        <v>0.7609276236958582</v>
      </c>
      <c r="AL50" s="19">
        <f t="shared" si="14"/>
        <v>0.76385639668635508</v>
      </c>
      <c r="AM50" s="19">
        <f t="shared" si="14"/>
        <v>0.73768578868707069</v>
      </c>
      <c r="AN50" s="19">
        <f t="shared" si="14"/>
        <v>0.72300334444637182</v>
      </c>
      <c r="AO50" s="19">
        <f t="shared" si="14"/>
        <v>0.26373066729844896</v>
      </c>
      <c r="AP50" s="19">
        <f t="shared" si="14"/>
        <v>0.29633911937629853</v>
      </c>
      <c r="AQ50" s="19">
        <f t="shared" si="14"/>
        <v>0.40868464038373753</v>
      </c>
      <c r="AR50" s="19">
        <f t="shared" si="14"/>
        <v>0.41801862893510894</v>
      </c>
      <c r="AS50" s="19">
        <f t="shared" si="14"/>
        <v>0.20615739040201303</v>
      </c>
      <c r="AT50" s="19">
        <f t="shared" si="14"/>
        <v>0.18609869279669267</v>
      </c>
      <c r="AU50" s="19">
        <f t="shared" si="14"/>
        <v>0.3549357736165249</v>
      </c>
      <c r="AV50" s="19">
        <f t="shared" si="14"/>
        <v>0.37439992236079805</v>
      </c>
      <c r="AW50" s="19">
        <f t="shared" si="14"/>
        <v>0.33639583409714535</v>
      </c>
      <c r="AX50" s="19">
        <f t="shared" si="14"/>
        <v>0.34335880481932235</v>
      </c>
    </row>
    <row r="51" spans="1:50" x14ac:dyDescent="0.35">
      <c r="A51" t="s">
        <v>332</v>
      </c>
      <c r="C51" s="19">
        <f t="shared" ref="C51:AX51" si="15">(C17+C18)/C$36</f>
        <v>7.4971212411743414E-4</v>
      </c>
      <c r="D51" s="19">
        <f t="shared" si="15"/>
        <v>7.959974491369131E-4</v>
      </c>
      <c r="E51" s="19">
        <f t="shared" si="15"/>
        <v>0.1678713817355291</v>
      </c>
      <c r="F51" s="19">
        <f t="shared" si="15"/>
        <v>0.18586398599708251</v>
      </c>
      <c r="G51" s="19">
        <f t="shared" si="15"/>
        <v>1.5020958288937934E-3</v>
      </c>
      <c r="H51" s="19">
        <f t="shared" si="15"/>
        <v>1.6803685927772468E-3</v>
      </c>
      <c r="I51" s="19">
        <f t="shared" si="15"/>
        <v>6.8865732722421065E-3</v>
      </c>
      <c r="J51" s="19">
        <f t="shared" si="15"/>
        <v>6.8004664165690135E-3</v>
      </c>
      <c r="K51" s="19">
        <f t="shared" si="15"/>
        <v>9.229409298288834E-4</v>
      </c>
      <c r="L51" s="19">
        <f t="shared" si="15"/>
        <v>8.8136704146311439E-4</v>
      </c>
      <c r="M51" s="19">
        <f t="shared" si="15"/>
        <v>0.42949648721259015</v>
      </c>
      <c r="N51" s="19">
        <f t="shared" si="15"/>
        <v>0.43620381073456582</v>
      </c>
      <c r="O51" s="19">
        <f t="shared" si="15"/>
        <v>5.9182757343023418E-3</v>
      </c>
      <c r="P51" s="19">
        <f t="shared" si="15"/>
        <v>6.4747767777011715E-3</v>
      </c>
      <c r="Q51" s="19">
        <f t="shared" si="15"/>
        <v>0.23956910980424895</v>
      </c>
      <c r="R51" s="19">
        <f t="shared" si="15"/>
        <v>0.27499962724958821</v>
      </c>
      <c r="S51" s="19">
        <f t="shared" si="15"/>
        <v>0.19503078304477614</v>
      </c>
      <c r="T51" s="19">
        <f t="shared" si="15"/>
        <v>0.2172795454934798</v>
      </c>
      <c r="U51" s="19">
        <f t="shared" si="15"/>
        <v>1.7478145953007236E-2</v>
      </c>
      <c r="V51" s="19">
        <f t="shared" si="15"/>
        <v>2.2110202769836117E-2</v>
      </c>
      <c r="W51" s="19">
        <f t="shared" si="15"/>
        <v>0.23505467058937979</v>
      </c>
      <c r="X51" s="19">
        <f t="shared" si="15"/>
        <v>0.24876744408839882</v>
      </c>
      <c r="Y51" s="19">
        <f t="shared" si="15"/>
        <v>1.9520442996562429E-2</v>
      </c>
      <c r="Z51" s="19">
        <f t="shared" si="15"/>
        <v>1.9932490999196334E-2</v>
      </c>
      <c r="AA51" s="19">
        <f t="shared" si="15"/>
        <v>9.4081859944899926E-2</v>
      </c>
      <c r="AB51" s="19">
        <f t="shared" si="15"/>
        <v>0.10516194091492762</v>
      </c>
      <c r="AC51" s="19">
        <f t="shared" si="15"/>
        <v>0.20327395611451471</v>
      </c>
      <c r="AD51" s="19">
        <f t="shared" si="15"/>
        <v>0.23250530998784563</v>
      </c>
      <c r="AE51" s="19">
        <f t="shared" si="15"/>
        <v>0.22478464589069946</v>
      </c>
      <c r="AF51" s="19">
        <f t="shared" si="15"/>
        <v>0.25760595764646632</v>
      </c>
      <c r="AG51" s="19">
        <f t="shared" si="15"/>
        <v>2.0114826133765116E-2</v>
      </c>
      <c r="AH51" s="19">
        <f t="shared" si="15"/>
        <v>2.7688638852025115E-2</v>
      </c>
      <c r="AI51" s="19">
        <f t="shared" si="15"/>
        <v>4.8137623320933449E-4</v>
      </c>
      <c r="AJ51" s="19">
        <f t="shared" si="15"/>
        <v>5.5199650513766956E-4</v>
      </c>
      <c r="AK51" s="19">
        <f t="shared" si="15"/>
        <v>2.6569485238842512E-2</v>
      </c>
      <c r="AL51" s="19">
        <f t="shared" si="15"/>
        <v>3.1288554181982904E-2</v>
      </c>
      <c r="AM51" s="19">
        <f t="shared" si="15"/>
        <v>0.14490959706341722</v>
      </c>
      <c r="AN51" s="19">
        <f t="shared" si="15"/>
        <v>0.16186588806782881</v>
      </c>
      <c r="AO51" s="19">
        <f t="shared" si="15"/>
        <v>4.1575121249349992E-2</v>
      </c>
      <c r="AP51" s="19">
        <f t="shared" si="15"/>
        <v>4.3953036887762434E-2</v>
      </c>
      <c r="AQ51" s="19">
        <f t="shared" si="15"/>
        <v>0.22203500635065407</v>
      </c>
      <c r="AR51" s="19">
        <f t="shared" si="15"/>
        <v>0.23610962390002146</v>
      </c>
      <c r="AS51" s="19">
        <f t="shared" si="15"/>
        <v>0.12275627051899707</v>
      </c>
      <c r="AT51" s="19">
        <f t="shared" si="15"/>
        <v>0.14071510280542437</v>
      </c>
      <c r="AU51" s="19">
        <f t="shared" si="15"/>
        <v>0.13227769474296741</v>
      </c>
      <c r="AV51" s="19">
        <f t="shared" si="15"/>
        <v>0.15426740326977204</v>
      </c>
      <c r="AW51" s="19">
        <f t="shared" si="15"/>
        <v>0.18092686420489631</v>
      </c>
      <c r="AX51" s="19">
        <f t="shared" si="15"/>
        <v>0.19937782385432348</v>
      </c>
    </row>
    <row r="52" spans="1:50" x14ac:dyDescent="0.35">
      <c r="A52" t="s">
        <v>331</v>
      </c>
      <c r="C52" s="19">
        <f t="shared" ref="C52:AX52" si="16">C16/C$36</f>
        <v>0</v>
      </c>
      <c r="D52" s="19">
        <f t="shared" si="16"/>
        <v>0</v>
      </c>
      <c r="E52" s="19">
        <f t="shared" si="16"/>
        <v>0</v>
      </c>
      <c r="F52" s="19">
        <f t="shared" si="16"/>
        <v>0</v>
      </c>
      <c r="G52" s="19">
        <f t="shared" si="16"/>
        <v>0</v>
      </c>
      <c r="H52" s="19">
        <f t="shared" si="16"/>
        <v>0</v>
      </c>
      <c r="I52" s="19">
        <f t="shared" si="16"/>
        <v>0</v>
      </c>
      <c r="J52" s="19">
        <f t="shared" si="16"/>
        <v>0</v>
      </c>
      <c r="K52" s="19">
        <f t="shared" si="16"/>
        <v>0</v>
      </c>
      <c r="L52" s="19">
        <f t="shared" si="16"/>
        <v>0</v>
      </c>
      <c r="M52" s="19">
        <f t="shared" si="16"/>
        <v>0</v>
      </c>
      <c r="N52" s="19">
        <f t="shared" si="16"/>
        <v>0</v>
      </c>
      <c r="O52" s="19">
        <f t="shared" si="16"/>
        <v>0</v>
      </c>
      <c r="P52" s="19">
        <f t="shared" si="16"/>
        <v>0</v>
      </c>
      <c r="Q52" s="19">
        <f t="shared" si="16"/>
        <v>0</v>
      </c>
      <c r="R52" s="19">
        <f t="shared" si="16"/>
        <v>0</v>
      </c>
      <c r="S52" s="19">
        <f t="shared" si="16"/>
        <v>0</v>
      </c>
      <c r="T52" s="19">
        <f t="shared" si="16"/>
        <v>0</v>
      </c>
      <c r="U52" s="19">
        <f t="shared" si="16"/>
        <v>0</v>
      </c>
      <c r="V52" s="19">
        <f t="shared" si="16"/>
        <v>0</v>
      </c>
      <c r="W52" s="19">
        <f t="shared" si="16"/>
        <v>0</v>
      </c>
      <c r="X52" s="19">
        <f t="shared" si="16"/>
        <v>0</v>
      </c>
      <c r="Y52" s="19">
        <f t="shared" si="16"/>
        <v>0</v>
      </c>
      <c r="Z52" s="19">
        <f t="shared" si="16"/>
        <v>0</v>
      </c>
      <c r="AA52" s="19">
        <f t="shared" si="16"/>
        <v>0</v>
      </c>
      <c r="AB52" s="19">
        <f t="shared" si="16"/>
        <v>0</v>
      </c>
      <c r="AC52" s="19">
        <f t="shared" si="16"/>
        <v>0</v>
      </c>
      <c r="AD52" s="19">
        <f t="shared" si="16"/>
        <v>0</v>
      </c>
      <c r="AE52" s="19">
        <f t="shared" si="16"/>
        <v>0</v>
      </c>
      <c r="AF52" s="19">
        <f t="shared" si="16"/>
        <v>0</v>
      </c>
      <c r="AG52" s="19">
        <f t="shared" si="16"/>
        <v>0</v>
      </c>
      <c r="AH52" s="19">
        <f t="shared" si="16"/>
        <v>0</v>
      </c>
      <c r="AI52" s="19">
        <f t="shared" si="16"/>
        <v>0</v>
      </c>
      <c r="AJ52" s="19">
        <f t="shared" si="16"/>
        <v>0</v>
      </c>
      <c r="AK52" s="19">
        <f t="shared" si="16"/>
        <v>0</v>
      </c>
      <c r="AL52" s="19">
        <f t="shared" si="16"/>
        <v>0</v>
      </c>
      <c r="AM52" s="19">
        <f t="shared" si="16"/>
        <v>0</v>
      </c>
      <c r="AN52" s="19">
        <f t="shared" si="16"/>
        <v>0</v>
      </c>
      <c r="AO52" s="19">
        <f t="shared" si="16"/>
        <v>0</v>
      </c>
      <c r="AP52" s="19">
        <f t="shared" si="16"/>
        <v>0</v>
      </c>
      <c r="AQ52" s="19">
        <f t="shared" si="16"/>
        <v>0</v>
      </c>
      <c r="AR52" s="19">
        <f t="shared" si="16"/>
        <v>0</v>
      </c>
      <c r="AS52" s="19">
        <f t="shared" si="16"/>
        <v>0</v>
      </c>
      <c r="AT52" s="19">
        <f t="shared" si="16"/>
        <v>0</v>
      </c>
      <c r="AU52" s="19">
        <f t="shared" si="16"/>
        <v>0</v>
      </c>
      <c r="AV52" s="19">
        <f t="shared" si="16"/>
        <v>0</v>
      </c>
      <c r="AW52" s="19">
        <f t="shared" si="16"/>
        <v>0</v>
      </c>
      <c r="AX52" s="19">
        <f t="shared" si="16"/>
        <v>0</v>
      </c>
    </row>
    <row r="53" spans="1:50" x14ac:dyDescent="0.35">
      <c r="A53" t="s">
        <v>341</v>
      </c>
      <c r="C53" s="19">
        <f t="shared" ref="C53:AX53" si="17">C27/C$36</f>
        <v>0.34034217212010004</v>
      </c>
      <c r="D53" s="19">
        <f t="shared" si="17"/>
        <v>0.35381395778247327</v>
      </c>
      <c r="E53" s="19">
        <f t="shared" si="17"/>
        <v>8.9189837589477156E-2</v>
      </c>
      <c r="F53" s="19">
        <f t="shared" si="17"/>
        <v>9.4706616675444943E-2</v>
      </c>
      <c r="G53" s="19">
        <f t="shared" si="17"/>
        <v>3.154345660082241E-2</v>
      </c>
      <c r="H53" s="19">
        <f t="shared" si="17"/>
        <v>3.3129038901453807E-2</v>
      </c>
      <c r="I53" s="19">
        <f t="shared" si="17"/>
        <v>7.5179085455884835E-3</v>
      </c>
      <c r="J53" s="19">
        <f t="shared" si="17"/>
        <v>6.1984469476009212E-3</v>
      </c>
      <c r="K53" s="19">
        <f t="shared" si="17"/>
        <v>0.75369016129359778</v>
      </c>
      <c r="L53" s="19">
        <f t="shared" si="17"/>
        <v>0.76182082970165144</v>
      </c>
      <c r="M53" s="19">
        <f t="shared" si="17"/>
        <v>2.3363062623961293E-2</v>
      </c>
      <c r="N53" s="19">
        <f t="shared" si="17"/>
        <v>2.4219197054560902E-2</v>
      </c>
      <c r="O53" s="19">
        <f t="shared" si="17"/>
        <v>0</v>
      </c>
      <c r="P53" s="19">
        <f t="shared" si="17"/>
        <v>0</v>
      </c>
      <c r="Q53" s="19">
        <f t="shared" si="17"/>
        <v>0</v>
      </c>
      <c r="R53" s="19">
        <f t="shared" si="17"/>
        <v>0</v>
      </c>
      <c r="S53" s="19">
        <f t="shared" si="17"/>
        <v>1.4415776756312884E-2</v>
      </c>
      <c r="T53" s="19">
        <f t="shared" si="17"/>
        <v>1.6398288380056802E-2</v>
      </c>
      <c r="U53" s="19">
        <f t="shared" si="17"/>
        <v>0.20528119452781685</v>
      </c>
      <c r="V53" s="19">
        <f t="shared" si="17"/>
        <v>0.21998644483083316</v>
      </c>
      <c r="W53" s="19">
        <f t="shared" si="17"/>
        <v>3.1886184494359919E-2</v>
      </c>
      <c r="X53" s="19">
        <f t="shared" si="17"/>
        <v>2.8352818081040246E-2</v>
      </c>
      <c r="Y53" s="19">
        <f t="shared" si="17"/>
        <v>0</v>
      </c>
      <c r="Z53" s="19">
        <f t="shared" si="17"/>
        <v>0</v>
      </c>
      <c r="AA53" s="19">
        <f t="shared" si="17"/>
        <v>0</v>
      </c>
      <c r="AB53" s="19">
        <f t="shared" si="17"/>
        <v>0</v>
      </c>
      <c r="AC53" s="19">
        <f t="shared" si="17"/>
        <v>2.5697271078746361E-2</v>
      </c>
      <c r="AD53" s="19">
        <f t="shared" si="17"/>
        <v>2.5145010640300985E-2</v>
      </c>
      <c r="AE53" s="19">
        <f t="shared" si="17"/>
        <v>4.1417916077549882E-2</v>
      </c>
      <c r="AF53" s="19">
        <f t="shared" si="17"/>
        <v>4.3330071382690925E-2</v>
      </c>
      <c r="AG53" s="19">
        <f t="shared" si="17"/>
        <v>1.3158245561669332E-3</v>
      </c>
      <c r="AH53" s="19">
        <f t="shared" si="17"/>
        <v>1.4311211619519426E-3</v>
      </c>
      <c r="AI53" s="19">
        <f t="shared" si="17"/>
        <v>0.40578261391924575</v>
      </c>
      <c r="AJ53" s="19">
        <f t="shared" si="17"/>
        <v>0.40916046865567329</v>
      </c>
      <c r="AK53" s="19">
        <f t="shared" si="17"/>
        <v>0.14249490224027042</v>
      </c>
      <c r="AL53" s="19">
        <f t="shared" si="17"/>
        <v>0.14587114853465366</v>
      </c>
      <c r="AM53" s="19">
        <f t="shared" si="17"/>
        <v>0</v>
      </c>
      <c r="AN53" s="19">
        <f t="shared" si="17"/>
        <v>0</v>
      </c>
      <c r="AO53" s="19">
        <f t="shared" si="17"/>
        <v>0.17938435043239914</v>
      </c>
      <c r="AP53" s="19">
        <f t="shared" si="17"/>
        <v>0.18222845213626548</v>
      </c>
      <c r="AQ53" s="19">
        <f t="shared" si="17"/>
        <v>0.136067640675225</v>
      </c>
      <c r="AR53" s="19">
        <f t="shared" si="17"/>
        <v>0.14036233988231608</v>
      </c>
      <c r="AS53" s="19">
        <f t="shared" si="17"/>
        <v>5.2056249705550686E-2</v>
      </c>
      <c r="AT53" s="19">
        <f t="shared" si="17"/>
        <v>5.2093166521511865E-2</v>
      </c>
      <c r="AU53" s="19">
        <f t="shared" si="17"/>
        <v>6.698114568556543E-2</v>
      </c>
      <c r="AV53" s="19">
        <f t="shared" si="17"/>
        <v>7.2406797552198671E-2</v>
      </c>
      <c r="AW53" s="19">
        <f t="shared" si="17"/>
        <v>0.10189555633354638</v>
      </c>
      <c r="AX53" s="19">
        <f t="shared" si="17"/>
        <v>0.10710678884041223</v>
      </c>
    </row>
    <row r="54" spans="1:50" x14ac:dyDescent="0.35">
      <c r="A54" t="s">
        <v>384</v>
      </c>
      <c r="C54" s="19">
        <f t="shared" ref="C54:AX54" si="18">C13/C$36</f>
        <v>1.1554762659253216E-2</v>
      </c>
      <c r="D54" s="19">
        <f t="shared" si="18"/>
        <v>1.553251734957135E-2</v>
      </c>
      <c r="E54" s="19">
        <f t="shared" si="18"/>
        <v>0.24655036268515915</v>
      </c>
      <c r="F54" s="19">
        <f t="shared" si="18"/>
        <v>0.23450241455270154</v>
      </c>
      <c r="G54" s="19">
        <f t="shared" si="18"/>
        <v>0.16730595325942105</v>
      </c>
      <c r="H54" s="19">
        <f t="shared" si="18"/>
        <v>0.1883033330195435</v>
      </c>
      <c r="I54" s="19">
        <f t="shared" si="18"/>
        <v>3.3680417410500942E-5</v>
      </c>
      <c r="J54" s="19">
        <f t="shared" si="18"/>
        <v>2.7635143437003413E-5</v>
      </c>
      <c r="K54" s="19">
        <f t="shared" si="18"/>
        <v>4.3969193172161102E-2</v>
      </c>
      <c r="L54" s="19">
        <f t="shared" si="18"/>
        <v>4.6512307029471463E-2</v>
      </c>
      <c r="M54" s="19">
        <f t="shared" si="18"/>
        <v>2.7129776711447208E-2</v>
      </c>
      <c r="N54" s="19">
        <f t="shared" si="18"/>
        <v>2.8506273250567312E-2</v>
      </c>
      <c r="O54" s="19">
        <f t="shared" si="18"/>
        <v>1.6988762219443256E-2</v>
      </c>
      <c r="P54" s="19">
        <f t="shared" si="18"/>
        <v>1.8335660637508865E-2</v>
      </c>
      <c r="Q54" s="19">
        <f t="shared" si="18"/>
        <v>3.3811980080415631E-2</v>
      </c>
      <c r="R54" s="19">
        <f t="shared" si="18"/>
        <v>3.1095931952149363E-2</v>
      </c>
      <c r="S54" s="19">
        <f t="shared" si="18"/>
        <v>4.1069714884954207E-2</v>
      </c>
      <c r="T54" s="19">
        <f t="shared" si="18"/>
        <v>4.3625377785215566E-2</v>
      </c>
      <c r="U54" s="19">
        <f t="shared" si="18"/>
        <v>0.11716342163166235</v>
      </c>
      <c r="V54" s="19">
        <f t="shared" si="18"/>
        <v>0.11133441843064533</v>
      </c>
      <c r="W54" s="19">
        <f t="shared" si="18"/>
        <v>0.24071869901750623</v>
      </c>
      <c r="X54" s="19">
        <f t="shared" si="18"/>
        <v>0.2636705768813461</v>
      </c>
      <c r="Y54" s="19">
        <f t="shared" si="18"/>
        <v>0.22723340295051311</v>
      </c>
      <c r="Z54" s="19">
        <f t="shared" si="18"/>
        <v>0.24915977335390041</v>
      </c>
      <c r="AA54" s="19">
        <f t="shared" si="18"/>
        <v>2.9551096113501654E-3</v>
      </c>
      <c r="AB54" s="19">
        <f t="shared" si="18"/>
        <v>3.1555425820557737E-3</v>
      </c>
      <c r="AC54" s="19">
        <f t="shared" si="18"/>
        <v>2.1966961714202003E-2</v>
      </c>
      <c r="AD54" s="19">
        <f t="shared" si="18"/>
        <v>2.5820835102465023E-2</v>
      </c>
      <c r="AE54" s="19">
        <f t="shared" si="18"/>
        <v>0.18713231433370867</v>
      </c>
      <c r="AF54" s="19">
        <f t="shared" si="18"/>
        <v>0.17104404057855904</v>
      </c>
      <c r="AG54" s="19">
        <f t="shared" si="18"/>
        <v>1.196344998209649E-2</v>
      </c>
      <c r="AH54" s="19">
        <f t="shared" si="18"/>
        <v>1.0911527256806648E-2</v>
      </c>
      <c r="AI54" s="19">
        <f t="shared" si="18"/>
        <v>7.5286204291292475E-3</v>
      </c>
      <c r="AJ54" s="19">
        <f t="shared" si="18"/>
        <v>6.5280847855551339E-3</v>
      </c>
      <c r="AK54" s="19">
        <f t="shared" si="18"/>
        <v>2.2060284674795691E-2</v>
      </c>
      <c r="AL54" s="19">
        <f t="shared" si="18"/>
        <v>1.8739790337414186E-2</v>
      </c>
      <c r="AM54" s="19">
        <f t="shared" si="18"/>
        <v>1.1952740272780246E-2</v>
      </c>
      <c r="AN54" s="19">
        <f t="shared" si="18"/>
        <v>1.0182371713253528E-2</v>
      </c>
      <c r="AO54" s="19">
        <f t="shared" si="18"/>
        <v>6.4938336748574424E-2</v>
      </c>
      <c r="AP54" s="19">
        <f t="shared" si="18"/>
        <v>5.9474679013699676E-2</v>
      </c>
      <c r="AQ54" s="19">
        <f t="shared" si="18"/>
        <v>6.5033191394638368E-2</v>
      </c>
      <c r="AR54" s="19">
        <f t="shared" si="18"/>
        <v>6.0767533057678229E-2</v>
      </c>
      <c r="AS54" s="19">
        <f t="shared" si="18"/>
        <v>0.1291591155858989</v>
      </c>
      <c r="AT54" s="19">
        <f t="shared" si="18"/>
        <v>0.13220198497280461</v>
      </c>
      <c r="AU54" s="19">
        <f t="shared" si="18"/>
        <v>6.6087037726722878E-2</v>
      </c>
      <c r="AV54" s="19">
        <f t="shared" si="18"/>
        <v>6.3567873025992525E-2</v>
      </c>
      <c r="AW54" s="19">
        <f t="shared" si="18"/>
        <v>8.649380925409407E-2</v>
      </c>
      <c r="AX54" s="19">
        <f t="shared" si="18"/>
        <v>8.2761482380292822E-2</v>
      </c>
    </row>
    <row r="55" spans="1:50" x14ac:dyDescent="0.35">
      <c r="A55" t="s">
        <v>382</v>
      </c>
      <c r="C55" s="19">
        <f t="shared" ref="C55:AX55" si="19">+SUM(C49:C54)</f>
        <v>0.95743502818178705</v>
      </c>
      <c r="D55" s="19">
        <f t="shared" si="19"/>
        <v>0.95149324259570955</v>
      </c>
      <c r="E55" s="19">
        <f t="shared" si="19"/>
        <v>0.99038491313908339</v>
      </c>
      <c r="F55" s="19">
        <f t="shared" si="19"/>
        <v>0.99111387679469165</v>
      </c>
      <c r="G55" s="19">
        <f t="shared" si="19"/>
        <v>0.99968534634646278</v>
      </c>
      <c r="H55" s="19">
        <f t="shared" si="19"/>
        <v>0.99972343445176959</v>
      </c>
      <c r="I55" s="19">
        <f t="shared" si="19"/>
        <v>0.99986515055481595</v>
      </c>
      <c r="J55" s="19">
        <f t="shared" si="19"/>
        <v>0.99987941401072156</v>
      </c>
      <c r="K55" s="19">
        <f t="shared" si="19"/>
        <v>0.95439636050453935</v>
      </c>
      <c r="L55" s="19">
        <f t="shared" si="19"/>
        <v>0.95778231552790261</v>
      </c>
      <c r="M55" s="19">
        <f t="shared" si="19"/>
        <v>0.99818423159204206</v>
      </c>
      <c r="N55" s="19">
        <f t="shared" si="19"/>
        <v>0.99856367684191438</v>
      </c>
      <c r="O55" s="19">
        <f t="shared" si="19"/>
        <v>1</v>
      </c>
      <c r="P55" s="19">
        <f t="shared" si="19"/>
        <v>1.0000000000000002</v>
      </c>
      <c r="Q55" s="19">
        <f t="shared" si="19"/>
        <v>1</v>
      </c>
      <c r="R55" s="19">
        <f t="shared" si="19"/>
        <v>0.99999999999999978</v>
      </c>
      <c r="S55" s="19">
        <f t="shared" si="19"/>
        <v>1</v>
      </c>
      <c r="T55" s="19">
        <f t="shared" si="19"/>
        <v>1</v>
      </c>
      <c r="U55" s="19">
        <f t="shared" si="19"/>
        <v>0.94515681753501557</v>
      </c>
      <c r="V55" s="19">
        <f t="shared" si="19"/>
        <v>0.94253708094053967</v>
      </c>
      <c r="W55" s="19">
        <f t="shared" si="19"/>
        <v>0.99999999999999989</v>
      </c>
      <c r="X55" s="19">
        <f t="shared" si="19"/>
        <v>1</v>
      </c>
      <c r="Y55" s="19">
        <f t="shared" si="19"/>
        <v>0.99999999999999978</v>
      </c>
      <c r="Z55" s="19">
        <f t="shared" si="19"/>
        <v>1</v>
      </c>
      <c r="AA55" s="19">
        <f t="shared" si="19"/>
        <v>0.99861385047516449</v>
      </c>
      <c r="AB55" s="19">
        <f t="shared" si="19"/>
        <v>0.9980910506388313</v>
      </c>
      <c r="AC55" s="19">
        <f t="shared" si="19"/>
        <v>0.99912935975586203</v>
      </c>
      <c r="AD55" s="19">
        <f t="shared" si="19"/>
        <v>0.99891067803093025</v>
      </c>
      <c r="AE55" s="19">
        <f t="shared" si="19"/>
        <v>0.99154507761644961</v>
      </c>
      <c r="AF55" s="19">
        <f t="shared" si="19"/>
        <v>0.99305439039557186</v>
      </c>
      <c r="AG55" s="19">
        <f t="shared" si="19"/>
        <v>1.0000000000000002</v>
      </c>
      <c r="AH55" s="19">
        <f t="shared" si="19"/>
        <v>1</v>
      </c>
      <c r="AI55" s="19">
        <f t="shared" si="19"/>
        <v>0.99800955829927718</v>
      </c>
      <c r="AJ55" s="19">
        <f t="shared" si="19"/>
        <v>0.99848893031342922</v>
      </c>
      <c r="AK55" s="19">
        <f t="shared" si="19"/>
        <v>0.99976759703149021</v>
      </c>
      <c r="AL55" s="19">
        <f t="shared" si="19"/>
        <v>0.99975379106474449</v>
      </c>
      <c r="AM55" s="19">
        <f t="shared" si="19"/>
        <v>0.99999999999999989</v>
      </c>
      <c r="AN55" s="19">
        <f t="shared" si="19"/>
        <v>0.99999999999999989</v>
      </c>
      <c r="AO55" s="19">
        <f t="shared" si="19"/>
        <v>0.98800874978362685</v>
      </c>
      <c r="AP55" s="19">
        <f t="shared" si="19"/>
        <v>0.9890904312269071</v>
      </c>
      <c r="AQ55" s="19">
        <f t="shared" si="19"/>
        <v>0.98478946166350811</v>
      </c>
      <c r="AR55" s="19">
        <f t="shared" si="19"/>
        <v>0.98365430519627517</v>
      </c>
      <c r="AS55" s="19">
        <f t="shared" si="19"/>
        <v>0.98855964860512779</v>
      </c>
      <c r="AT55" s="19">
        <f t="shared" si="19"/>
        <v>0.98849848425991604</v>
      </c>
      <c r="AU55" s="19">
        <f t="shared" si="19"/>
        <v>0.99664710424584169</v>
      </c>
      <c r="AV55" s="19">
        <f t="shared" si="19"/>
        <v>0.99682413397328629</v>
      </c>
      <c r="AW55" s="19">
        <f t="shared" si="19"/>
        <v>0.98710637105053989</v>
      </c>
      <c r="AX55" s="19">
        <f t="shared" si="19"/>
        <v>0.98636907366512305</v>
      </c>
    </row>
    <row r="56" spans="1:50" x14ac:dyDescent="0.35">
      <c r="AU56" s="39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56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2" width="19.81640625" customWidth="1"/>
    <col min="3" max="3" width="10.54296875" customWidth="1"/>
    <col min="4" max="4" width="9.54296875" bestFit="1" customWidth="1"/>
    <col min="5" max="5" width="10.54296875" customWidth="1"/>
    <col min="13" max="13" width="10.453125" customWidth="1"/>
    <col min="14" max="14" width="9.90625" bestFit="1" customWidth="1"/>
    <col min="15" max="15" width="9.7265625" customWidth="1"/>
    <col min="27" max="27" width="10.7265625" customWidth="1"/>
    <col min="29" max="29" width="10.7265625" customWidth="1"/>
    <col min="43" max="47" width="11.26953125" style="37" customWidth="1"/>
    <col min="48" max="48" width="9.1796875" style="37"/>
    <col min="49" max="50" width="11.26953125" style="18" customWidth="1"/>
  </cols>
  <sheetData>
    <row r="1" spans="1:50" x14ac:dyDescent="0.35">
      <c r="A1" s="34" t="s">
        <v>307</v>
      </c>
      <c r="C1" t="s">
        <v>359</v>
      </c>
      <c r="E1" t="s">
        <v>361</v>
      </c>
      <c r="G1" t="s">
        <v>362</v>
      </c>
      <c r="I1" t="s">
        <v>363</v>
      </c>
      <c r="K1" t="s">
        <v>364</v>
      </c>
      <c r="M1" t="s">
        <v>365</v>
      </c>
      <c r="O1" t="s">
        <v>366</v>
      </c>
      <c r="Q1" t="s">
        <v>368</v>
      </c>
      <c r="S1" t="s">
        <v>358</v>
      </c>
      <c r="U1" t="s">
        <v>367</v>
      </c>
      <c r="W1" t="s">
        <v>455</v>
      </c>
      <c r="Y1" t="s">
        <v>456</v>
      </c>
      <c r="AA1" t="s">
        <v>446</v>
      </c>
      <c r="AC1" t="s">
        <v>360</v>
      </c>
      <c r="AE1" t="s">
        <v>416</v>
      </c>
      <c r="AG1" t="s">
        <v>417</v>
      </c>
      <c r="AI1" t="s">
        <v>418</v>
      </c>
      <c r="AK1" t="s">
        <v>419</v>
      </c>
      <c r="AM1" t="s">
        <v>420</v>
      </c>
      <c r="AO1" t="s">
        <v>421</v>
      </c>
      <c r="AQ1" s="37" t="s">
        <v>370</v>
      </c>
      <c r="AS1" s="37" t="s">
        <v>448</v>
      </c>
      <c r="AU1" s="37" t="s">
        <v>447</v>
      </c>
      <c r="AW1" s="18" t="s">
        <v>369</v>
      </c>
    </row>
    <row r="2" spans="1:50" s="109" customFormat="1" x14ac:dyDescent="0.35">
      <c r="A2" s="107" t="s">
        <v>308</v>
      </c>
      <c r="B2" s="107" t="s">
        <v>311</v>
      </c>
      <c r="C2" s="108" t="s">
        <v>621</v>
      </c>
      <c r="D2" s="108" t="s">
        <v>622</v>
      </c>
      <c r="E2" s="108" t="s">
        <v>621</v>
      </c>
      <c r="F2" s="108" t="s">
        <v>622</v>
      </c>
      <c r="G2" s="108" t="s">
        <v>621</v>
      </c>
      <c r="H2" s="108" t="s">
        <v>622</v>
      </c>
      <c r="I2" s="108" t="s">
        <v>621</v>
      </c>
      <c r="J2" s="108" t="s">
        <v>622</v>
      </c>
      <c r="K2" s="108" t="s">
        <v>621</v>
      </c>
      <c r="L2" s="108" t="s">
        <v>622</v>
      </c>
      <c r="M2" s="108" t="s">
        <v>621</v>
      </c>
      <c r="N2" s="108" t="s">
        <v>622</v>
      </c>
      <c r="O2" s="108" t="s">
        <v>621</v>
      </c>
      <c r="P2" s="108" t="s">
        <v>622</v>
      </c>
      <c r="Q2" s="108" t="s">
        <v>621</v>
      </c>
      <c r="R2" s="108" t="s">
        <v>622</v>
      </c>
      <c r="S2" s="108" t="s">
        <v>621</v>
      </c>
      <c r="T2" s="108" t="s">
        <v>622</v>
      </c>
      <c r="U2" s="108" t="s">
        <v>621</v>
      </c>
      <c r="V2" s="108" t="s">
        <v>622</v>
      </c>
      <c r="W2" s="108" t="s">
        <v>621</v>
      </c>
      <c r="X2" s="108" t="s">
        <v>622</v>
      </c>
      <c r="Y2" s="108" t="s">
        <v>621</v>
      </c>
      <c r="Z2" s="108" t="s">
        <v>622</v>
      </c>
      <c r="AA2" s="108" t="s">
        <v>621</v>
      </c>
      <c r="AB2" s="108" t="s">
        <v>622</v>
      </c>
      <c r="AC2" s="108" t="s">
        <v>621</v>
      </c>
      <c r="AD2" s="108" t="s">
        <v>622</v>
      </c>
      <c r="AE2" s="108" t="s">
        <v>621</v>
      </c>
      <c r="AF2" s="108" t="s">
        <v>622</v>
      </c>
      <c r="AG2" s="108" t="s">
        <v>621</v>
      </c>
      <c r="AH2" s="108" t="s">
        <v>622</v>
      </c>
      <c r="AI2" s="108" t="s">
        <v>621</v>
      </c>
      <c r="AJ2" s="108" t="s">
        <v>622</v>
      </c>
      <c r="AK2" s="108" t="s">
        <v>621</v>
      </c>
      <c r="AL2" s="108" t="s">
        <v>622</v>
      </c>
      <c r="AM2" s="108" t="s">
        <v>621</v>
      </c>
      <c r="AN2" s="108" t="s">
        <v>622</v>
      </c>
      <c r="AO2" s="108" t="s">
        <v>621</v>
      </c>
      <c r="AP2" s="108" t="s">
        <v>622</v>
      </c>
      <c r="AQ2" s="108" t="s">
        <v>621</v>
      </c>
      <c r="AR2" s="108" t="s">
        <v>622</v>
      </c>
      <c r="AS2" s="108" t="s">
        <v>621</v>
      </c>
      <c r="AT2" s="108" t="s">
        <v>622</v>
      </c>
      <c r="AU2" s="108" t="s">
        <v>621</v>
      </c>
      <c r="AV2" s="108" t="s">
        <v>622</v>
      </c>
      <c r="AW2" s="108" t="s">
        <v>621</v>
      </c>
      <c r="AX2" s="108" t="s">
        <v>622</v>
      </c>
    </row>
    <row r="3" spans="1:50" x14ac:dyDescent="0.35">
      <c r="A3" s="9" t="s">
        <v>312</v>
      </c>
      <c r="B3" s="9" t="s">
        <v>313</v>
      </c>
      <c r="C3" s="37">
        <f>+whea!$E167</f>
        <v>21.678537817249133</v>
      </c>
      <c r="D3" s="37">
        <f>+whea!$F167</f>
        <v>15.614091608527854</v>
      </c>
      <c r="E3" s="37">
        <f>+maiz!$E167</f>
        <v>1105.433464182451</v>
      </c>
      <c r="F3" s="37">
        <f>+maiz!$F167</f>
        <v>708.46730269619729</v>
      </c>
      <c r="G3" s="37">
        <f>+sorg!$E167</f>
        <v>408.70991430498435</v>
      </c>
      <c r="H3" s="37">
        <f>+sorg!$F167</f>
        <v>200.47964840390983</v>
      </c>
      <c r="I3" s="37">
        <f>+mill!$E167</f>
        <v>239.61555800556928</v>
      </c>
      <c r="J3" s="37">
        <f>+mill!$F167</f>
        <v>115.40360654185119</v>
      </c>
      <c r="K3" s="37">
        <f>+barl!$E167</f>
        <v>0.52683241562993333</v>
      </c>
      <c r="L3" s="37">
        <f>+barl!$F167</f>
        <v>0.43056676044550318</v>
      </c>
      <c r="M3" s="37">
        <f>+rice!$E167</f>
        <v>629.49657662464097</v>
      </c>
      <c r="N3" s="37">
        <f>+rice!$F167</f>
        <v>356.65733959186332</v>
      </c>
      <c r="O3" s="37">
        <f>+yams!$E167</f>
        <v>261.59230795706338</v>
      </c>
      <c r="P3" s="37">
        <f>+yams!$F167</f>
        <v>162.80729261783887</v>
      </c>
      <c r="Q3" s="37">
        <f>+cass!$E167</f>
        <v>3999.2945288597703</v>
      </c>
      <c r="R3" s="37">
        <f>+cass!$F167</f>
        <v>2422.6615499903337</v>
      </c>
      <c r="S3" s="37">
        <f>+swpt!$E167</f>
        <v>205.64043847890596</v>
      </c>
      <c r="T3" s="37">
        <f>+swpt!$F167</f>
        <v>121.56833645645162</v>
      </c>
      <c r="U3" s="37">
        <f>+pota!$E167</f>
        <v>205.71228454106364</v>
      </c>
      <c r="V3" s="37">
        <f>+pota!$F167</f>
        <v>143.31064723373703</v>
      </c>
      <c r="W3" s="37">
        <f>+Bana!$E167</f>
        <v>1414.5614592009445</v>
      </c>
      <c r="X3" s="37">
        <f>+Bana!$F167</f>
        <v>855.75966877817632</v>
      </c>
      <c r="Y3" s="37">
        <f>+Plan!$E167</f>
        <v>950.87267582666186</v>
      </c>
      <c r="Z3" s="37">
        <f>+Plan!$F167</f>
        <v>544.89261264631227</v>
      </c>
      <c r="AA3" s="37">
        <f>+soyb!$E167</f>
        <v>8.0887955692918485</v>
      </c>
      <c r="AB3" s="37">
        <f>+soyb!$F167</f>
        <v>6.1787675729167981</v>
      </c>
      <c r="AC3" s="37">
        <f>+grnd!$E167</f>
        <v>814.5650550205097</v>
      </c>
      <c r="AD3" s="37">
        <f>+grnd!$F167</f>
        <v>456.52371467988627</v>
      </c>
      <c r="AE3" s="37">
        <f>+bean!$E167</f>
        <v>671.27680403817317</v>
      </c>
      <c r="AF3" s="37">
        <f>+bean!$F167</f>
        <v>436.43975300312195</v>
      </c>
      <c r="AG3" s="37">
        <f>+cowp!$E167</f>
        <v>126.21997977849747</v>
      </c>
      <c r="AH3" s="37">
        <f>+cowp!$F167</f>
        <v>64.498705030761641</v>
      </c>
      <c r="AI3" s="37">
        <f>+lent!$E167</f>
        <v>0</v>
      </c>
      <c r="AJ3" s="37">
        <f>+lent!$F167</f>
        <v>0</v>
      </c>
      <c r="AK3" s="37">
        <f>+chkp!$E167</f>
        <v>17.922230293556268</v>
      </c>
      <c r="AL3" s="37">
        <f>+chkp!$F167</f>
        <v>10.854869856877576</v>
      </c>
      <c r="AM3" s="37">
        <f>+pigp!$E167</f>
        <v>38.99076794216473</v>
      </c>
      <c r="AN3" s="37">
        <f>+pigp!$F167</f>
        <v>23.325156739847216</v>
      </c>
      <c r="AO3" s="37">
        <f>+opul!$E167</f>
        <v>48.804829899350871</v>
      </c>
      <c r="AP3" s="37">
        <f>+opul!$F167</f>
        <v>43.374685262729614</v>
      </c>
      <c r="AQ3" s="37">
        <f t="shared" ref="AQ3:AQ32" si="0">+SUM(C3,E3,G3,I3,K3,M3)</f>
        <v>2405.4608833505245</v>
      </c>
      <c r="AR3" s="37">
        <f t="shared" ref="AR3:AR32" si="1">+SUM(D3,F3,H3,J3,L3,N3)</f>
        <v>1397.0525556027949</v>
      </c>
      <c r="AS3" s="37">
        <f t="shared" ref="AS3:AS32" si="2">+SUM(O3,U3,Q3,S3,W3,Y3)</f>
        <v>7037.6736948644093</v>
      </c>
      <c r="AT3" s="37">
        <f t="shared" ref="AT3:AT32" si="3">+SUM(P3,V3,R3,T3,X3,Z3)</f>
        <v>4251.0001077228499</v>
      </c>
      <c r="AU3" s="37">
        <f t="shared" ref="AU3:AU32" si="4">+SUM(AA3,AE3,AC3,AG3,AI3,AK3,AM3,AO3)</f>
        <v>1725.868462541544</v>
      </c>
      <c r="AV3" s="37">
        <f t="shared" ref="AV3:AV32" si="5">+SUM(AB3,AF3,AD3,AH3,AJ3,AL3,AN3,AP3)</f>
        <v>1041.1956521461411</v>
      </c>
      <c r="AW3" s="18">
        <f t="shared" ref="AW3:AW32" si="6">+SUM(AQ3,AS3,AU3)</f>
        <v>11169.003040756477</v>
      </c>
      <c r="AX3" s="18">
        <f t="shared" ref="AX3:AX32" si="7">+SUM(AR3,AT3,AV3)</f>
        <v>6689.2483154717866</v>
      </c>
    </row>
    <row r="4" spans="1:50" x14ac:dyDescent="0.35">
      <c r="A4" s="9" t="s">
        <v>312</v>
      </c>
      <c r="B4" s="9" t="s">
        <v>316</v>
      </c>
      <c r="C4" s="37">
        <f>+whea!$E168</f>
        <v>546.07519077392146</v>
      </c>
      <c r="D4" s="37">
        <f>+whea!$F168</f>
        <v>356.88532800671078</v>
      </c>
      <c r="E4" s="37">
        <f>+maiz!$E168</f>
        <v>603.32126217305654</v>
      </c>
      <c r="F4" s="37">
        <f>+maiz!$F168</f>
        <v>377.65303955436457</v>
      </c>
      <c r="G4" s="37">
        <f>+sorg!$E168</f>
        <v>735.76402437488878</v>
      </c>
      <c r="H4" s="37">
        <f>+sorg!$F168</f>
        <v>412.28603043380986</v>
      </c>
      <c r="I4" s="37">
        <f>+mill!$E168</f>
        <v>269.65053931941628</v>
      </c>
      <c r="J4" s="37">
        <f>+mill!$F168</f>
        <v>137.97627983234324</v>
      </c>
      <c r="K4" s="37">
        <f>+barl!$E168</f>
        <v>128.24153970325918</v>
      </c>
      <c r="L4" s="37">
        <f>+barl!$F168</f>
        <v>85.786439451220971</v>
      </c>
      <c r="M4" s="37">
        <f>+rice!$E168</f>
        <v>89.767877091465763</v>
      </c>
      <c r="N4" s="37">
        <f>+rice!$F168</f>
        <v>44.269374729152126</v>
      </c>
      <c r="O4" s="37">
        <f>+yams!$E168</f>
        <v>67.22734514279378</v>
      </c>
      <c r="P4" s="37">
        <f>+yams!$F168</f>
        <v>43.174628735397377</v>
      </c>
      <c r="Q4" s="37">
        <f>+cass!$E168</f>
        <v>565.45383411881926</v>
      </c>
      <c r="R4" s="37">
        <f>+cass!$F168</f>
        <v>367.16479595665487</v>
      </c>
      <c r="S4" s="37">
        <f>+swpt!$E168</f>
        <v>385.11306325679686</v>
      </c>
      <c r="T4" s="37">
        <f>+swpt!$F168</f>
        <v>234.64988615805638</v>
      </c>
      <c r="U4" s="37">
        <f>+pota!$E168</f>
        <v>408.06270345428709</v>
      </c>
      <c r="V4" s="37">
        <f>+pota!$F168</f>
        <v>284.6078326902317</v>
      </c>
      <c r="W4" s="37">
        <f>+Bana!$E168</f>
        <v>1181.8400779943177</v>
      </c>
      <c r="X4" s="37">
        <f>+Bana!$F168</f>
        <v>671.07877724280468</v>
      </c>
      <c r="Y4" s="37">
        <f>+Plan!$E168</f>
        <v>2665.192707402236</v>
      </c>
      <c r="Z4" s="37">
        <f>+Plan!$F168</f>
        <v>1504.0854044138648</v>
      </c>
      <c r="AA4" s="37">
        <f>+soyb!$E168</f>
        <v>15.850946133119866</v>
      </c>
      <c r="AB4" s="37">
        <f>+soyb!$F168</f>
        <v>11.093442619844437</v>
      </c>
      <c r="AC4" s="37">
        <f>+grnd!$E168</f>
        <v>127.286464296029</v>
      </c>
      <c r="AD4" s="37">
        <f>+grnd!$F168</f>
        <v>86.959675940182478</v>
      </c>
      <c r="AE4" s="37">
        <f>+bean!$E168</f>
        <v>607.41137259434674</v>
      </c>
      <c r="AF4" s="37">
        <f>+bean!$F168</f>
        <v>397.42565511850694</v>
      </c>
      <c r="AG4" s="37">
        <f>+cowp!$E168</f>
        <v>20.286587568136174</v>
      </c>
      <c r="AH4" s="37">
        <f>+cowp!$F168</f>
        <v>12.607041641805306</v>
      </c>
      <c r="AI4" s="37">
        <f>+lent!$E168</f>
        <v>18.273581049113751</v>
      </c>
      <c r="AJ4" s="37">
        <f>+lent!$F168</f>
        <v>12.071469091097709</v>
      </c>
      <c r="AK4" s="37">
        <f>+chkp!$E168</f>
        <v>100.75624621920268</v>
      </c>
      <c r="AL4" s="37">
        <f>+chkp!$F168</f>
        <v>56.002583013083878</v>
      </c>
      <c r="AM4" s="37">
        <f>+pigp!$E168</f>
        <v>35.867791268131107</v>
      </c>
      <c r="AN4" s="37">
        <f>+pigp!$F168</f>
        <v>24.657685275494856</v>
      </c>
      <c r="AO4" s="37">
        <f>+opul!$E168</f>
        <v>224.75319997431367</v>
      </c>
      <c r="AP4" s="37">
        <f>+opul!$F168</f>
        <v>176.02501603695947</v>
      </c>
      <c r="AQ4" s="37">
        <f t="shared" si="0"/>
        <v>2372.820433436008</v>
      </c>
      <c r="AR4" s="37">
        <f t="shared" si="1"/>
        <v>1414.8564920076014</v>
      </c>
      <c r="AS4" s="37">
        <f t="shared" si="2"/>
        <v>5272.8897313692505</v>
      </c>
      <c r="AT4" s="37">
        <f t="shared" si="3"/>
        <v>3104.7613251970097</v>
      </c>
      <c r="AU4" s="37">
        <f t="shared" si="4"/>
        <v>1150.4861891023929</v>
      </c>
      <c r="AV4" s="37">
        <f t="shared" si="5"/>
        <v>776.84256873697495</v>
      </c>
      <c r="AW4" s="18">
        <f t="shared" si="6"/>
        <v>8796.1963539076514</v>
      </c>
      <c r="AX4" s="18">
        <f t="shared" si="7"/>
        <v>5296.4603859415856</v>
      </c>
    </row>
    <row r="5" spans="1:50" x14ac:dyDescent="0.35">
      <c r="A5" s="9" t="s">
        <v>312</v>
      </c>
      <c r="B5" s="9" t="s">
        <v>320</v>
      </c>
      <c r="C5" s="37">
        <f>+whea!$E170</f>
        <v>170.65324533255921</v>
      </c>
      <c r="D5" s="37">
        <f>+whea!$F170</f>
        <v>126.67710998729261</v>
      </c>
      <c r="E5" s="37">
        <f>+maiz!$E170</f>
        <v>2059.3459365805343</v>
      </c>
      <c r="F5" s="37">
        <f>+maiz!$F170</f>
        <v>1116.6734389179933</v>
      </c>
      <c r="G5" s="37">
        <f>+sorg!$E170</f>
        <v>97.8198502390957</v>
      </c>
      <c r="H5" s="37">
        <f>+sorg!$F170</f>
        <v>50.491305998315184</v>
      </c>
      <c r="I5" s="37">
        <f>+mill!$E170</f>
        <v>44.529413022745985</v>
      </c>
      <c r="J5" s="37">
        <f>+mill!$F170</f>
        <v>21.963593179213252</v>
      </c>
      <c r="K5" s="37">
        <f>+barl!$E170</f>
        <v>9.4477375191284025</v>
      </c>
      <c r="L5" s="37">
        <f>+barl!$F170</f>
        <v>7.9677413385811153</v>
      </c>
      <c r="M5" s="37">
        <f>+rice!$E170</f>
        <v>1784.6141216333758</v>
      </c>
      <c r="N5" s="37">
        <f>+rice!$F170</f>
        <v>888.85150368636016</v>
      </c>
      <c r="O5" s="37">
        <f>+yams!$E170</f>
        <v>0</v>
      </c>
      <c r="P5" s="37">
        <f>+yams!$F170</f>
        <v>0</v>
      </c>
      <c r="Q5" s="37">
        <f>+cass!$E170</f>
        <v>1447.1150164634819</v>
      </c>
      <c r="R5" s="37">
        <f>+cass!$F170</f>
        <v>1099.4900814222658</v>
      </c>
      <c r="S5" s="37">
        <f>+swpt!$E170</f>
        <v>113.78487181384645</v>
      </c>
      <c r="T5" s="37">
        <f>+swpt!$F170</f>
        <v>102.39831024899672</v>
      </c>
      <c r="U5" s="37">
        <f>+pota!$E170</f>
        <v>558.96844439990207</v>
      </c>
      <c r="V5" s="37">
        <f>+pota!$F170</f>
        <v>451.50322127255913</v>
      </c>
      <c r="W5" s="37">
        <f>+Bana!$E170</f>
        <v>518.17151889937441</v>
      </c>
      <c r="X5" s="37">
        <f>+Bana!$F170</f>
        <v>316.65000549010028</v>
      </c>
      <c r="Y5" s="37">
        <f>+Plan!$E170</f>
        <v>199.30919827258583</v>
      </c>
      <c r="Z5" s="37">
        <f>+Plan!$F170</f>
        <v>120.62468360025792</v>
      </c>
      <c r="AA5" s="37">
        <f>+soyb!$E170</f>
        <v>17.430100914263715</v>
      </c>
      <c r="AB5" s="37">
        <f>+soyb!$F170</f>
        <v>14.682749739068278</v>
      </c>
      <c r="AC5" s="37">
        <f>+grnd!$E170</f>
        <v>237.19105774796282</v>
      </c>
      <c r="AD5" s="37">
        <f>+grnd!$F170</f>
        <v>135.05475814169915</v>
      </c>
      <c r="AE5" s="37">
        <f>+bean!$E170</f>
        <v>179.4775552856637</v>
      </c>
      <c r="AF5" s="37">
        <f>+bean!$F170</f>
        <v>112.45403788886544</v>
      </c>
      <c r="AG5" s="37">
        <f>+cowp!$E170</f>
        <v>51.748289619715294</v>
      </c>
      <c r="AH5" s="37">
        <f>+cowp!$F170</f>
        <v>24.631577597786681</v>
      </c>
      <c r="AI5" s="37">
        <f>+lent!$E170</f>
        <v>1.5412090724287282</v>
      </c>
      <c r="AJ5" s="37">
        <f>+lent!$F170</f>
        <v>1.0808353017439527</v>
      </c>
      <c r="AK5" s="37">
        <f>+chkp!$E170</f>
        <v>27.746617761125833</v>
      </c>
      <c r="AL5" s="37">
        <f>+chkp!$F170</f>
        <v>16.532346407388374</v>
      </c>
      <c r="AM5" s="37">
        <f>+pigp!$E170</f>
        <v>88.356067177515826</v>
      </c>
      <c r="AN5" s="37">
        <f>+pigp!$F170</f>
        <v>54.555492727917795</v>
      </c>
      <c r="AO5" s="37">
        <f>+opul!$E170</f>
        <v>75.219965319697067</v>
      </c>
      <c r="AP5" s="37">
        <f>+opul!$F170</f>
        <v>63.671844463217688</v>
      </c>
      <c r="AQ5" s="37">
        <f t="shared" si="0"/>
        <v>4166.4103043274399</v>
      </c>
      <c r="AR5" s="37">
        <f t="shared" si="1"/>
        <v>2212.6246931077558</v>
      </c>
      <c r="AS5" s="37">
        <f t="shared" si="2"/>
        <v>2837.349049849191</v>
      </c>
      <c r="AT5" s="37">
        <f t="shared" si="3"/>
        <v>2090.6663020341798</v>
      </c>
      <c r="AU5" s="37">
        <f t="shared" si="4"/>
        <v>678.71086289837297</v>
      </c>
      <c r="AV5" s="37">
        <f t="shared" si="5"/>
        <v>422.66364226768735</v>
      </c>
      <c r="AW5" s="18">
        <f t="shared" si="6"/>
        <v>7682.4702170750043</v>
      </c>
      <c r="AX5" s="18">
        <f t="shared" si="7"/>
        <v>4725.9546374096226</v>
      </c>
    </row>
    <row r="6" spans="1:50" x14ac:dyDescent="0.35">
      <c r="A6" s="9" t="s">
        <v>312</v>
      </c>
      <c r="B6" s="9" t="s">
        <v>321</v>
      </c>
      <c r="C6" s="37">
        <f>+whea!$E172</f>
        <v>26.261709083999619</v>
      </c>
      <c r="D6" s="37">
        <f>+whea!$F172</f>
        <v>13.739735401373753</v>
      </c>
      <c r="E6" s="37">
        <f>+maiz!$E172</f>
        <v>1720.4903890773321</v>
      </c>
      <c r="F6" s="37">
        <f>+maiz!$F172</f>
        <v>1126.6455518241708</v>
      </c>
      <c r="G6" s="37">
        <f>+sorg!$E172</f>
        <v>2353.8924557697619</v>
      </c>
      <c r="H6" s="37">
        <f>+sorg!$F172</f>
        <v>1514.8768746684011</v>
      </c>
      <c r="I6" s="37">
        <f>+mill!$E172</f>
        <v>2802.8032250231477</v>
      </c>
      <c r="J6" s="37">
        <f>+mill!$F172</f>
        <v>1701.8065024522452</v>
      </c>
      <c r="K6" s="37">
        <f>+barl!$E172</f>
        <v>1.1006152190485024E-2</v>
      </c>
      <c r="L6" s="37">
        <f>+barl!$F172</f>
        <v>8.5121667186157449E-3</v>
      </c>
      <c r="M6" s="37">
        <f>+rice!$E172</f>
        <v>1986.2037652790239</v>
      </c>
      <c r="N6" s="37">
        <f>+rice!$F172</f>
        <v>1062.409871028902</v>
      </c>
      <c r="O6" s="37">
        <f>+yams!$E172</f>
        <v>13277.149059741578</v>
      </c>
      <c r="P6" s="37">
        <f>+yams!$F172</f>
        <v>7895.1155431487414</v>
      </c>
      <c r="Q6" s="37">
        <f>+cass!$E172</f>
        <v>5140.8322159470408</v>
      </c>
      <c r="R6" s="37">
        <f>+cass!$F172</f>
        <v>3509.1964317619177</v>
      </c>
      <c r="S6" s="37">
        <f>+swpt!$E172</f>
        <v>404.00174878535466</v>
      </c>
      <c r="T6" s="37">
        <f>+swpt!$F172</f>
        <v>221.47979229038177</v>
      </c>
      <c r="U6" s="37">
        <f>+pota!$E172</f>
        <v>121.54844210240815</v>
      </c>
      <c r="V6" s="37">
        <f>+pota!$F172</f>
        <v>133.64940375209653</v>
      </c>
      <c r="W6" s="37">
        <f>+Bana!$E172</f>
        <v>250.64321572374723</v>
      </c>
      <c r="X6" s="37">
        <f>+Bana!$F172</f>
        <v>130.26040152153897</v>
      </c>
      <c r="Y6" s="37">
        <f>+Plan!$E172</f>
        <v>1463.1161657810092</v>
      </c>
      <c r="Z6" s="37">
        <f>+Plan!$F172</f>
        <v>781.55382812009736</v>
      </c>
      <c r="AA6" s="37">
        <f>+soyb!$E172</f>
        <v>148.4768370122097</v>
      </c>
      <c r="AB6" s="37">
        <f>+soyb!$F172</f>
        <v>110.00984354550833</v>
      </c>
      <c r="AC6" s="37">
        <f>+grnd!$E172</f>
        <v>1511.594541261675</v>
      </c>
      <c r="AD6" s="37">
        <f>+grnd!$F172</f>
        <v>1004.6282193911253</v>
      </c>
      <c r="AE6" s="37">
        <f>+bean!$E172</f>
        <v>112.75628770207359</v>
      </c>
      <c r="AF6" s="37">
        <f>+bean!$F172</f>
        <v>70.734620569834419</v>
      </c>
      <c r="AG6" s="37">
        <f>+cowp!$E172</f>
        <v>2025.0260959750929</v>
      </c>
      <c r="AH6" s="37">
        <f>+cowp!$F172</f>
        <v>1101.321119406236</v>
      </c>
      <c r="AI6" s="37">
        <f>+lent!$E172</f>
        <v>0</v>
      </c>
      <c r="AJ6" s="37">
        <f>+lent!$F172</f>
        <v>0</v>
      </c>
      <c r="AK6" s="37">
        <f>+chkp!$E172</f>
        <v>9.0074446569278988E-2</v>
      </c>
      <c r="AL6" s="37">
        <f>+chkp!$F172</f>
        <v>4.4947494669007611E-2</v>
      </c>
      <c r="AM6" s="37">
        <f>+pigp!$E172</f>
        <v>0</v>
      </c>
      <c r="AN6" s="37">
        <f>+pigp!$F172</f>
        <v>0</v>
      </c>
      <c r="AO6" s="37">
        <f>+opul!$E172</f>
        <v>87.508041906184701</v>
      </c>
      <c r="AP6" s="37">
        <f>+opul!$F172</f>
        <v>74.728581754711684</v>
      </c>
      <c r="AQ6" s="37">
        <f t="shared" si="0"/>
        <v>8889.6625503854557</v>
      </c>
      <c r="AR6" s="37">
        <f t="shared" si="1"/>
        <v>5419.4870475418111</v>
      </c>
      <c r="AS6" s="37">
        <f t="shared" si="2"/>
        <v>20657.290848081135</v>
      </c>
      <c r="AT6" s="37">
        <f t="shared" si="3"/>
        <v>12671.255400594773</v>
      </c>
      <c r="AU6" s="37">
        <f t="shared" si="4"/>
        <v>3885.4518783038052</v>
      </c>
      <c r="AV6" s="37">
        <f t="shared" si="5"/>
        <v>2361.4673321620849</v>
      </c>
      <c r="AW6" s="18">
        <f t="shared" si="6"/>
        <v>33432.405276770398</v>
      </c>
      <c r="AX6" s="18">
        <f t="shared" si="7"/>
        <v>20452.209780298668</v>
      </c>
    </row>
    <row r="7" spans="1:50" s="1" customFormat="1" x14ac:dyDescent="0.35">
      <c r="A7" s="10" t="s">
        <v>352</v>
      </c>
      <c r="B7" s="10"/>
      <c r="C7" s="38">
        <f>+whea!$E173</f>
        <v>764.66868300772944</v>
      </c>
      <c r="D7" s="38">
        <f>+whea!$F173</f>
        <v>512.91626500390498</v>
      </c>
      <c r="E7" s="38">
        <f>+maiz!$E173</f>
        <v>5488.5910520133739</v>
      </c>
      <c r="F7" s="38">
        <f>+maiz!$F173</f>
        <v>3329.4393329927261</v>
      </c>
      <c r="G7" s="38">
        <f>+sorg!$E173</f>
        <v>3596.1862446887308</v>
      </c>
      <c r="H7" s="38">
        <f>+sorg!$F173</f>
        <v>2178.1338595044358</v>
      </c>
      <c r="I7" s="38">
        <f>+mill!$E173</f>
        <v>3356.5987353708792</v>
      </c>
      <c r="J7" s="38">
        <f>+mill!$F173</f>
        <v>1977.1499820056529</v>
      </c>
      <c r="K7" s="38">
        <f>+barl!$E173</f>
        <v>138.22711579020799</v>
      </c>
      <c r="L7" s="38">
        <f>+barl!$F173</f>
        <v>94.19325971696621</v>
      </c>
      <c r="M7" s="38">
        <f>+rice!$E173</f>
        <v>4490.0823406285062</v>
      </c>
      <c r="N7" s="38">
        <f>+rice!$F173</f>
        <v>2352.1880890362772</v>
      </c>
      <c r="O7" s="38">
        <f>+yams!$E173</f>
        <v>13605.968712841435</v>
      </c>
      <c r="P7" s="38">
        <f>+yams!$F173</f>
        <v>8101.0974645019778</v>
      </c>
      <c r="Q7" s="38">
        <f>+cass!$E173</f>
        <v>11152.695595389112</v>
      </c>
      <c r="R7" s="38">
        <f>+cass!$F173</f>
        <v>7398.5128591311723</v>
      </c>
      <c r="S7" s="38">
        <f>+swpt!$E173</f>
        <v>1108.540122334904</v>
      </c>
      <c r="T7" s="38">
        <f>+swpt!$F173</f>
        <v>680.09632515388648</v>
      </c>
      <c r="U7" s="38">
        <f>+pota!$E173</f>
        <v>1294.2918744976612</v>
      </c>
      <c r="V7" s="38">
        <f>+pota!$F173</f>
        <v>1013.0711049486245</v>
      </c>
      <c r="W7" s="38">
        <f>+Bana!$E173</f>
        <v>3365.2162718183836</v>
      </c>
      <c r="X7" s="38">
        <f>+Bana!$F173</f>
        <v>1973.7488530326202</v>
      </c>
      <c r="Y7" s="38">
        <f>+Plan!$E173</f>
        <v>5278.4907472824934</v>
      </c>
      <c r="Z7" s="38">
        <f>+Plan!$F173</f>
        <v>2951.1565287805324</v>
      </c>
      <c r="AA7" s="38">
        <f>+soyb!$E173</f>
        <v>189.84667962888511</v>
      </c>
      <c r="AB7" s="38">
        <f>+soyb!$F173</f>
        <v>141.96480347733785</v>
      </c>
      <c r="AC7" s="38">
        <f>+grnd!$E173</f>
        <v>2690.6371183261763</v>
      </c>
      <c r="AD7" s="38">
        <f>+grnd!$F173</f>
        <v>1683.1663681528933</v>
      </c>
      <c r="AE7" s="38">
        <f>+bean!$E173</f>
        <v>1570.9220196202573</v>
      </c>
      <c r="AF7" s="38">
        <f>+bean!$F173</f>
        <v>1017.0540665803287</v>
      </c>
      <c r="AG7" s="38">
        <f>+cowp!$E173</f>
        <v>2223.2809529414417</v>
      </c>
      <c r="AH7" s="38">
        <f>+cowp!$F173</f>
        <v>1203.0584436765896</v>
      </c>
      <c r="AI7" s="38">
        <f>+lent!$E173</f>
        <v>19.81479012154248</v>
      </c>
      <c r="AJ7" s="38">
        <f>+lent!$F173</f>
        <v>13.152304392841662</v>
      </c>
      <c r="AK7" s="38">
        <f>+chkp!$E173</f>
        <v>146.51516872045406</v>
      </c>
      <c r="AL7" s="38">
        <f>+chkp!$F173</f>
        <v>83.434746772018826</v>
      </c>
      <c r="AM7" s="38">
        <f>+pigp!$E173</f>
        <v>163.21462638781168</v>
      </c>
      <c r="AN7" s="38">
        <f>+pigp!$F173</f>
        <v>102.53833474325987</v>
      </c>
      <c r="AO7" s="38">
        <f>+opul!$E173</f>
        <v>436.28603709954632</v>
      </c>
      <c r="AP7" s="38">
        <f>+opul!$F173</f>
        <v>357.80012751761842</v>
      </c>
      <c r="AQ7" s="38">
        <f t="shared" si="0"/>
        <v>17834.354171499428</v>
      </c>
      <c r="AR7" s="38">
        <f t="shared" si="1"/>
        <v>10444.020788259964</v>
      </c>
      <c r="AS7" s="37">
        <f t="shared" si="2"/>
        <v>35805.203324163987</v>
      </c>
      <c r="AT7" s="37">
        <f t="shared" si="3"/>
        <v>22117.68313554881</v>
      </c>
      <c r="AU7" s="37">
        <f t="shared" si="4"/>
        <v>7440.5173928461154</v>
      </c>
      <c r="AV7" s="37">
        <f t="shared" si="5"/>
        <v>4602.1691953128884</v>
      </c>
      <c r="AW7" s="18">
        <f t="shared" si="6"/>
        <v>61080.074888509531</v>
      </c>
      <c r="AX7" s="18">
        <f t="shared" si="7"/>
        <v>37163.873119121665</v>
      </c>
    </row>
    <row r="8" spans="1:50" x14ac:dyDescent="0.35">
      <c r="A8" s="9" t="s">
        <v>322</v>
      </c>
      <c r="B8" s="9" t="s">
        <v>323</v>
      </c>
      <c r="C8" s="37">
        <f>+whea!$E174</f>
        <v>0</v>
      </c>
      <c r="D8" s="37">
        <f>+whea!$F174</f>
        <v>0</v>
      </c>
      <c r="E8" s="37">
        <f>+maiz!$E174</f>
        <v>24.066087420999146</v>
      </c>
      <c r="F8" s="37">
        <f>+maiz!$F174</f>
        <v>11.959198997087531</v>
      </c>
      <c r="G8" s="37">
        <f>+sorg!$E174</f>
        <v>12.296960669057977</v>
      </c>
      <c r="H8" s="37">
        <f>+sorg!$F174</f>
        <v>6.6277489522946063</v>
      </c>
      <c r="I8" s="37">
        <f>+mill!$E174</f>
        <v>0</v>
      </c>
      <c r="J8" s="37">
        <f>+mill!$F174</f>
        <v>0</v>
      </c>
      <c r="K8" s="37">
        <f>+barl!$E174</f>
        <v>0</v>
      </c>
      <c r="L8" s="37">
        <f>+barl!$F174</f>
        <v>0</v>
      </c>
      <c r="M8" s="37">
        <f>+rice!$E174</f>
        <v>21.270661238758247</v>
      </c>
      <c r="N8" s="37">
        <f>+rice!$F174</f>
        <v>13.603703553253062</v>
      </c>
      <c r="O8" s="37">
        <f>+yams!$E174</f>
        <v>31.729572156567951</v>
      </c>
      <c r="P8" s="37">
        <f>+yams!$F174</f>
        <v>19.603078929908914</v>
      </c>
      <c r="Q8" s="37">
        <f>+cass!$E174</f>
        <v>21.436704132457702</v>
      </c>
      <c r="R8" s="37">
        <f>+cass!$F174</f>
        <v>12.804826593975632</v>
      </c>
      <c r="S8" s="37">
        <f>+swpt!$E174</f>
        <v>7.3438574948306865</v>
      </c>
      <c r="T8" s="37">
        <f>+swpt!$F174</f>
        <v>4.9073180707155171</v>
      </c>
      <c r="U8" s="37">
        <f>+pota!$E174</f>
        <v>1.5237696527994851</v>
      </c>
      <c r="V8" s="37">
        <f>+pota!$F174</f>
        <v>0.9957839672465385</v>
      </c>
      <c r="W8" s="37">
        <f>+Bana!$E174</f>
        <v>58.627407286308738</v>
      </c>
      <c r="X8" s="37">
        <f>+Bana!$F174</f>
        <v>38.421554909229613</v>
      </c>
      <c r="Y8" s="37">
        <f>+Plan!$E174</f>
        <v>40.679719932850148</v>
      </c>
      <c r="Z8" s="37">
        <f>+Plan!$F174</f>
        <v>27.925042259909297</v>
      </c>
      <c r="AA8" s="37">
        <f>+soyb!$E174</f>
        <v>0</v>
      </c>
      <c r="AB8" s="37">
        <f>+soyb!$F174</f>
        <v>0</v>
      </c>
      <c r="AC8" s="37">
        <f>+grnd!$E174</f>
        <v>5.2383837901977639</v>
      </c>
      <c r="AD8" s="37">
        <f>+grnd!$F174</f>
        <v>4.0805261311093401</v>
      </c>
      <c r="AE8" s="37">
        <f>+bean!$E174</f>
        <v>12.914151106760558</v>
      </c>
      <c r="AF8" s="37">
        <f>+bean!$F174</f>
        <v>8.252888654174324</v>
      </c>
      <c r="AG8" s="37">
        <f>+cowp!$E174</f>
        <v>7.6867498039448678</v>
      </c>
      <c r="AH8" s="37">
        <f>+cowp!$F174</f>
        <v>3.9378509375375139</v>
      </c>
      <c r="AI8" s="37">
        <f>+lent!$E174</f>
        <v>0</v>
      </c>
      <c r="AJ8" s="37">
        <f>+lent!$F174</f>
        <v>0</v>
      </c>
      <c r="AK8" s="37">
        <f>+chkp!$E174</f>
        <v>0</v>
      </c>
      <c r="AL8" s="37">
        <f>+chkp!$F174</f>
        <v>0</v>
      </c>
      <c r="AM8" s="37">
        <f>+pigp!$E174</f>
        <v>2.2397982239993999</v>
      </c>
      <c r="AN8" s="37">
        <f>+pigp!$F174</f>
        <v>1.2986555714586832</v>
      </c>
      <c r="AO8" s="37">
        <f>+opul!$E174</f>
        <v>0.19930509723744824</v>
      </c>
      <c r="AP8" s="37">
        <f>+opul!$F174</f>
        <v>0.14700136544830197</v>
      </c>
      <c r="AQ8" s="37">
        <f t="shared" si="0"/>
        <v>57.633709328815371</v>
      </c>
      <c r="AR8" s="37">
        <f t="shared" si="1"/>
        <v>32.190651502635198</v>
      </c>
      <c r="AS8" s="37">
        <f t="shared" si="2"/>
        <v>161.34103065581471</v>
      </c>
      <c r="AT8" s="37">
        <f t="shared" si="3"/>
        <v>104.65760473098553</v>
      </c>
      <c r="AU8" s="37">
        <f t="shared" si="4"/>
        <v>28.278388022140039</v>
      </c>
      <c r="AV8" s="37">
        <f t="shared" si="5"/>
        <v>17.716922659728166</v>
      </c>
      <c r="AW8" s="18">
        <f t="shared" si="6"/>
        <v>247.25312800677011</v>
      </c>
      <c r="AX8" s="18">
        <f t="shared" si="7"/>
        <v>154.5651788933489</v>
      </c>
    </row>
    <row r="9" spans="1:50" x14ac:dyDescent="0.35">
      <c r="A9" s="9" t="s">
        <v>322</v>
      </c>
      <c r="B9" s="9" t="s">
        <v>324</v>
      </c>
      <c r="C9" s="37">
        <f>+whea!$E175</f>
        <v>23.041515614526084</v>
      </c>
      <c r="D9" s="37">
        <f>+whea!$F175</f>
        <v>22.65634054476655</v>
      </c>
      <c r="E9" s="37">
        <f>+maiz!$E175</f>
        <v>323.34658666172919</v>
      </c>
      <c r="F9" s="37">
        <f>+maiz!$F175</f>
        <v>185.80769066765023</v>
      </c>
      <c r="G9" s="37">
        <f>+sorg!$E175</f>
        <v>61.266825827594651</v>
      </c>
      <c r="H9" s="37">
        <f>+sorg!$F175</f>
        <v>44.716113807360109</v>
      </c>
      <c r="I9" s="37">
        <f>+mill!$E175</f>
        <v>1.0865023630395012E-2</v>
      </c>
      <c r="J9" s="37">
        <f>+mill!$F175</f>
        <v>5.8339842182291001E-3</v>
      </c>
      <c r="K9" s="37">
        <f>+barl!$E175</f>
        <v>4.6966299614984539</v>
      </c>
      <c r="L9" s="37">
        <f>+barl!$F175</f>
        <v>3.9698819946492168</v>
      </c>
      <c r="M9" s="37">
        <f>+rice!$E175</f>
        <v>13.45000329287449</v>
      </c>
      <c r="N9" s="37">
        <f>+rice!$F175</f>
        <v>9.6768579259132181</v>
      </c>
      <c r="O9" s="37">
        <f>+yams!$E175</f>
        <v>0.62254666475054332</v>
      </c>
      <c r="P9" s="37">
        <f>+yams!$F175</f>
        <v>0.3872381847318761</v>
      </c>
      <c r="Q9" s="37">
        <f>+cass!$E175</f>
        <v>3.555885851940924</v>
      </c>
      <c r="R9" s="37">
        <f>+cass!$F175</f>
        <v>2.1719271083625773</v>
      </c>
      <c r="S9" s="37">
        <f>+swpt!$E175</f>
        <v>0.32549997248297591</v>
      </c>
      <c r="T9" s="37">
        <f>+swpt!$F175</f>
        <v>0.2417473491389466</v>
      </c>
      <c r="U9" s="37">
        <f>+pota!$E175</f>
        <v>32.298767600911908</v>
      </c>
      <c r="V9" s="37">
        <f>+pota!$F175</f>
        <v>21.863198536411804</v>
      </c>
      <c r="W9" s="37">
        <f>+Bana!$E175</f>
        <v>224.00313100264208</v>
      </c>
      <c r="X9" s="37">
        <f>+Bana!$F175</f>
        <v>165.39320213898287</v>
      </c>
      <c r="Y9" s="37">
        <f>+Plan!$E175</f>
        <v>17.67136430399648</v>
      </c>
      <c r="Z9" s="37">
        <f>+Plan!$F175</f>
        <v>13.871767641781815</v>
      </c>
      <c r="AA9" s="37">
        <f>+soyb!$E175</f>
        <v>4.9990962695720474E-2</v>
      </c>
      <c r="AB9" s="37">
        <f>+soyb!$F175</f>
        <v>4.2347134617918947E-2</v>
      </c>
      <c r="AC9" s="37">
        <f>+grnd!$E175</f>
        <v>4.7642899410602499</v>
      </c>
      <c r="AD9" s="37">
        <f>+grnd!$F175</f>
        <v>4.2844846843044593</v>
      </c>
      <c r="AE9" s="37">
        <f>+bean!$E175</f>
        <v>76.363068682138064</v>
      </c>
      <c r="AF9" s="37">
        <f>+bean!$F175</f>
        <v>49.994168073596342</v>
      </c>
      <c r="AG9" s="37">
        <f>+cowp!$E175</f>
        <v>0</v>
      </c>
      <c r="AH9" s="37">
        <f>+cowp!$F175</f>
        <v>0</v>
      </c>
      <c r="AI9" s="37">
        <f>+lent!$E175</f>
        <v>0.14828069227656246</v>
      </c>
      <c r="AJ9" s="37">
        <f>+lent!$F175</f>
        <v>0.11021771028943664</v>
      </c>
      <c r="AK9" s="37">
        <f>+chkp!$E175</f>
        <v>5.2628357701063075</v>
      </c>
      <c r="AL9" s="37">
        <f>+chkp!$F175</f>
        <v>3.0180354163899565</v>
      </c>
      <c r="AM9" s="37">
        <f>+pigp!$E175</f>
        <v>7.0621997859066435E-2</v>
      </c>
      <c r="AN9" s="37">
        <f>+pigp!$F175</f>
        <v>4.2389988343585337E-2</v>
      </c>
      <c r="AO9" s="37">
        <f>+opul!$E175</f>
        <v>3.323532886646805</v>
      </c>
      <c r="AP9" s="37">
        <f>+opul!$F175</f>
        <v>2.8677383192846069</v>
      </c>
      <c r="AQ9" s="37">
        <f t="shared" si="0"/>
        <v>425.81242638185324</v>
      </c>
      <c r="AR9" s="37">
        <f t="shared" si="1"/>
        <v>266.83271892455758</v>
      </c>
      <c r="AS9" s="37">
        <f t="shared" si="2"/>
        <v>278.47719539672494</v>
      </c>
      <c r="AT9" s="37">
        <f t="shared" si="3"/>
        <v>203.9290809594099</v>
      </c>
      <c r="AU9" s="37">
        <f t="shared" si="4"/>
        <v>89.982620932782766</v>
      </c>
      <c r="AV9" s="37">
        <f t="shared" si="5"/>
        <v>60.359381326826309</v>
      </c>
      <c r="AW9" s="18">
        <f t="shared" si="6"/>
        <v>794.27224271136095</v>
      </c>
      <c r="AX9" s="18">
        <f t="shared" si="7"/>
        <v>531.12118121079379</v>
      </c>
    </row>
    <row r="10" spans="1:50" x14ac:dyDescent="0.35">
      <c r="A10" s="9" t="s">
        <v>322</v>
      </c>
      <c r="B10" s="9" t="s">
        <v>325</v>
      </c>
      <c r="C10" s="37">
        <f>+whea!$E176</f>
        <v>8.8454252330674397</v>
      </c>
      <c r="D10" s="37">
        <f>+whea!$F176</f>
        <v>6.1006874457775506</v>
      </c>
      <c r="E10" s="37">
        <f>+maiz!$E176</f>
        <v>83.150385680072077</v>
      </c>
      <c r="F10" s="37">
        <f>+maiz!$F176</f>
        <v>47.919165394039453</v>
      </c>
      <c r="G10" s="37">
        <f>+sorg!$E176</f>
        <v>7.3663405535297448</v>
      </c>
      <c r="H10" s="37">
        <f>+sorg!$F176</f>
        <v>6.3951500753240555</v>
      </c>
      <c r="I10" s="37">
        <f>+mill!$E176</f>
        <v>0</v>
      </c>
      <c r="J10" s="37">
        <f>+mill!$F176</f>
        <v>0</v>
      </c>
      <c r="K10" s="37">
        <f>+barl!$E176</f>
        <v>2.6843727428686304</v>
      </c>
      <c r="L10" s="37">
        <f>+barl!$F176</f>
        <v>1.9749457818063587</v>
      </c>
      <c r="M10" s="37">
        <f>+rice!$E176</f>
        <v>101.04779126994798</v>
      </c>
      <c r="N10" s="37">
        <f>+rice!$F176</f>
        <v>80.584582832778025</v>
      </c>
      <c r="O10" s="37">
        <f>+yams!$E176</f>
        <v>9.2897100809231663</v>
      </c>
      <c r="P10" s="37">
        <f>+yams!$F176</f>
        <v>5.7011505329318917</v>
      </c>
      <c r="Q10" s="37">
        <f>+cass!$E176</f>
        <v>31.027275958160409</v>
      </c>
      <c r="R10" s="37">
        <f>+cass!$F176</f>
        <v>20.093356243126102</v>
      </c>
      <c r="S10" s="37">
        <f>+swpt!$E176</f>
        <v>1.1309476184125402</v>
      </c>
      <c r="T10" s="37">
        <f>+swpt!$F176</f>
        <v>0.6381043347857005</v>
      </c>
      <c r="U10" s="37">
        <f>+pota!$E176</f>
        <v>136.66366566716539</v>
      </c>
      <c r="V10" s="37">
        <f>+pota!$F176</f>
        <v>69.262129849417846</v>
      </c>
      <c r="W10" s="37">
        <f>+Bana!$E176</f>
        <v>274.65209924208477</v>
      </c>
      <c r="X10" s="37">
        <f>+Bana!$F176</f>
        <v>162.86255511951327</v>
      </c>
      <c r="Y10" s="37">
        <f>+Plan!$E176</f>
        <v>156.65895332778223</v>
      </c>
      <c r="Z10" s="37">
        <f>+Plan!$F176</f>
        <v>92.507294241541814</v>
      </c>
      <c r="AA10" s="37">
        <f>+soyb!$E176</f>
        <v>0.13290975902466098</v>
      </c>
      <c r="AB10" s="37">
        <f>+soyb!$F176</f>
        <v>0.10942786485059655</v>
      </c>
      <c r="AC10" s="37">
        <f>+grnd!$E176</f>
        <v>2.3471926818368023</v>
      </c>
      <c r="AD10" s="37">
        <f>+grnd!$F176</f>
        <v>1.5804697067760314</v>
      </c>
      <c r="AE10" s="37">
        <f>+bean!$E176</f>
        <v>14.922478913669828</v>
      </c>
      <c r="AF10" s="37">
        <f>+bean!$F176</f>
        <v>9.8767785349091426</v>
      </c>
      <c r="AG10" s="37">
        <f>+cowp!$E176</f>
        <v>0.71206433964236238</v>
      </c>
      <c r="AH10" s="37">
        <f>+cowp!$F176</f>
        <v>0.33633180668707829</v>
      </c>
      <c r="AI10" s="37">
        <f>+lent!$E176</f>
        <v>0.20924140742646508</v>
      </c>
      <c r="AJ10" s="37">
        <f>+lent!$F176</f>
        <v>0.14421380198318132</v>
      </c>
      <c r="AK10" s="37">
        <f>+chkp!$E176</f>
        <v>0.2008331675748917</v>
      </c>
      <c r="AL10" s="37">
        <f>+chkp!$F176</f>
        <v>0.10530831404585098</v>
      </c>
      <c r="AM10" s="37">
        <f>+pigp!$E176</f>
        <v>0</v>
      </c>
      <c r="AN10" s="37">
        <f>+pigp!$F176</f>
        <v>0</v>
      </c>
      <c r="AO10" s="37">
        <f>+opul!$E176</f>
        <v>3.8612972516629469</v>
      </c>
      <c r="AP10" s="37">
        <f>+opul!$F176</f>
        <v>2.9560641785252626</v>
      </c>
      <c r="AQ10" s="37">
        <f t="shared" si="0"/>
        <v>203.09431547948589</v>
      </c>
      <c r="AR10" s="37">
        <f t="shared" si="1"/>
        <v>142.97453152972545</v>
      </c>
      <c r="AS10" s="37">
        <f t="shared" si="2"/>
        <v>609.42265189452849</v>
      </c>
      <c r="AT10" s="37">
        <f t="shared" si="3"/>
        <v>351.06459032131659</v>
      </c>
      <c r="AU10" s="37">
        <f t="shared" si="4"/>
        <v>22.38601752083796</v>
      </c>
      <c r="AV10" s="37">
        <f t="shared" si="5"/>
        <v>15.108594207777141</v>
      </c>
      <c r="AW10" s="18">
        <f t="shared" si="6"/>
        <v>834.90298489485235</v>
      </c>
      <c r="AX10" s="18">
        <f t="shared" si="7"/>
        <v>509.14771605881919</v>
      </c>
    </row>
    <row r="11" spans="1:50" x14ac:dyDescent="0.35">
      <c r="A11" s="9" t="s">
        <v>322</v>
      </c>
      <c r="B11" s="9" t="s">
        <v>326</v>
      </c>
      <c r="C11" s="37">
        <f>+whea!$E177</f>
        <v>0</v>
      </c>
      <c r="D11" s="37">
        <f>+whea!$F177</f>
        <v>0</v>
      </c>
      <c r="E11" s="37">
        <f>+maiz!$E177</f>
        <v>0</v>
      </c>
      <c r="F11" s="37">
        <f>+maiz!$F177</f>
        <v>0</v>
      </c>
      <c r="G11" s="37">
        <f>+sorg!$E177</f>
        <v>0</v>
      </c>
      <c r="H11" s="37">
        <f>+sorg!$F177</f>
        <v>0</v>
      </c>
      <c r="I11" s="37">
        <f>+mill!$E177</f>
        <v>0</v>
      </c>
      <c r="J11" s="37">
        <f>+mill!$F177</f>
        <v>0</v>
      </c>
      <c r="K11" s="37">
        <f>+barl!$E177</f>
        <v>0</v>
      </c>
      <c r="L11" s="37">
        <f>+barl!$F177</f>
        <v>0</v>
      </c>
      <c r="M11" s="37">
        <f>+rice!$E177</f>
        <v>0</v>
      </c>
      <c r="N11" s="37">
        <f>+rice!$F177</f>
        <v>0</v>
      </c>
      <c r="O11" s="37">
        <f>+yams!$E177</f>
        <v>0</v>
      </c>
      <c r="P11" s="37">
        <f>+yams!$F177</f>
        <v>0</v>
      </c>
      <c r="Q11" s="37">
        <f>+cass!$E177</f>
        <v>0</v>
      </c>
      <c r="R11" s="37">
        <f>+cass!$F177</f>
        <v>0</v>
      </c>
      <c r="S11" s="37">
        <f>+swpt!$E177</f>
        <v>0</v>
      </c>
      <c r="T11" s="37">
        <f>+swpt!$F177</f>
        <v>0</v>
      </c>
      <c r="U11" s="37">
        <f>+pota!$E177</f>
        <v>0</v>
      </c>
      <c r="V11" s="37">
        <f>+pota!$F177</f>
        <v>0</v>
      </c>
      <c r="W11" s="37">
        <f>+Bana!$E177</f>
        <v>0</v>
      </c>
      <c r="X11" s="37">
        <f>+Bana!$F177</f>
        <v>0</v>
      </c>
      <c r="Y11" s="37">
        <f>+Plan!$E177</f>
        <v>0</v>
      </c>
      <c r="Z11" s="37">
        <f>+Plan!$F177</f>
        <v>0</v>
      </c>
      <c r="AA11" s="37">
        <f>+soyb!$E177</f>
        <v>0</v>
      </c>
      <c r="AB11" s="37">
        <f>+soyb!$F177</f>
        <v>0</v>
      </c>
      <c r="AC11" s="37">
        <f>+grnd!$E177</f>
        <v>0</v>
      </c>
      <c r="AD11" s="37">
        <f>+grnd!$F177</f>
        <v>0</v>
      </c>
      <c r="AE11" s="37">
        <f>+bean!$E177</f>
        <v>0</v>
      </c>
      <c r="AF11" s="37">
        <f>+bean!$F177</f>
        <v>0</v>
      </c>
      <c r="AG11" s="37">
        <f>+cowp!$E177</f>
        <v>0</v>
      </c>
      <c r="AH11" s="37">
        <f>+cowp!$F177</f>
        <v>0</v>
      </c>
      <c r="AI11" s="37">
        <f>+lent!$E177</f>
        <v>0</v>
      </c>
      <c r="AJ11" s="37">
        <f>+lent!$F177</f>
        <v>0</v>
      </c>
      <c r="AK11" s="37">
        <f>+chkp!$E177</f>
        <v>0</v>
      </c>
      <c r="AL11" s="37">
        <f>+chkp!$F177</f>
        <v>0</v>
      </c>
      <c r="AM11" s="37">
        <f>+pigp!$E177</f>
        <v>0</v>
      </c>
      <c r="AN11" s="37">
        <f>+pigp!$F177</f>
        <v>0</v>
      </c>
      <c r="AO11" s="37">
        <f>+opul!$E177</f>
        <v>0</v>
      </c>
      <c r="AP11" s="37">
        <f>+opul!$F177</f>
        <v>0</v>
      </c>
      <c r="AQ11" s="37">
        <f t="shared" si="0"/>
        <v>0</v>
      </c>
      <c r="AR11" s="37">
        <f t="shared" si="1"/>
        <v>0</v>
      </c>
      <c r="AS11" s="37">
        <f t="shared" si="2"/>
        <v>0</v>
      </c>
      <c r="AT11" s="37">
        <f t="shared" si="3"/>
        <v>0</v>
      </c>
      <c r="AU11" s="37">
        <f t="shared" si="4"/>
        <v>0</v>
      </c>
      <c r="AV11" s="37">
        <f t="shared" si="5"/>
        <v>0</v>
      </c>
      <c r="AW11" s="18">
        <f t="shared" si="6"/>
        <v>0</v>
      </c>
      <c r="AX11" s="18">
        <f t="shared" si="7"/>
        <v>0</v>
      </c>
    </row>
    <row r="12" spans="1:50" x14ac:dyDescent="0.35">
      <c r="A12" s="9" t="s">
        <v>322</v>
      </c>
      <c r="B12" s="9" t="s">
        <v>327</v>
      </c>
      <c r="C12" s="37">
        <f>+whea!$E178</f>
        <v>0</v>
      </c>
      <c r="D12" s="37">
        <f>+whea!$F178</f>
        <v>0</v>
      </c>
      <c r="E12" s="37">
        <f>+maiz!$E178</f>
        <v>0</v>
      </c>
      <c r="F12" s="37">
        <f>+maiz!$F178</f>
        <v>0</v>
      </c>
      <c r="G12" s="37">
        <f>+sorg!$E178</f>
        <v>0</v>
      </c>
      <c r="H12" s="37">
        <f>+sorg!$F178</f>
        <v>0</v>
      </c>
      <c r="I12" s="37">
        <f>+mill!$E178</f>
        <v>0</v>
      </c>
      <c r="J12" s="37">
        <f>+mill!$F178</f>
        <v>0</v>
      </c>
      <c r="K12" s="37">
        <f>+barl!$E178</f>
        <v>0</v>
      </c>
      <c r="L12" s="37">
        <f>+barl!$F178</f>
        <v>0</v>
      </c>
      <c r="M12" s="37">
        <f>+rice!$E178</f>
        <v>0</v>
      </c>
      <c r="N12" s="37">
        <f>+rice!$F178</f>
        <v>0</v>
      </c>
      <c r="O12" s="37">
        <f>+yams!$E178</f>
        <v>0</v>
      </c>
      <c r="P12" s="37">
        <f>+yams!$F178</f>
        <v>0</v>
      </c>
      <c r="Q12" s="37">
        <f>+cass!$E178</f>
        <v>0</v>
      </c>
      <c r="R12" s="37">
        <f>+cass!$F178</f>
        <v>0</v>
      </c>
      <c r="S12" s="37">
        <f>+swpt!$E178</f>
        <v>0</v>
      </c>
      <c r="T12" s="37">
        <f>+swpt!$F178</f>
        <v>0</v>
      </c>
      <c r="U12" s="37">
        <f>+pota!$E178</f>
        <v>0</v>
      </c>
      <c r="V12" s="37">
        <f>+pota!$F178</f>
        <v>0</v>
      </c>
      <c r="W12" s="37">
        <f>+Bana!$E178</f>
        <v>0</v>
      </c>
      <c r="X12" s="37">
        <f>+Bana!$F178</f>
        <v>0</v>
      </c>
      <c r="Y12" s="37">
        <f>+Plan!$E178</f>
        <v>0</v>
      </c>
      <c r="Z12" s="37">
        <f>+Plan!$F178</f>
        <v>0</v>
      </c>
      <c r="AA12" s="37">
        <f>+soyb!$E178</f>
        <v>0</v>
      </c>
      <c r="AB12" s="37">
        <f>+soyb!$F178</f>
        <v>0</v>
      </c>
      <c r="AC12" s="37">
        <f>+grnd!$E178</f>
        <v>0</v>
      </c>
      <c r="AD12" s="37">
        <f>+grnd!$F178</f>
        <v>0</v>
      </c>
      <c r="AE12" s="37">
        <f>+bean!$E178</f>
        <v>0</v>
      </c>
      <c r="AF12" s="37">
        <f>+bean!$F178</f>
        <v>0</v>
      </c>
      <c r="AG12" s="37">
        <f>+cowp!$E178</f>
        <v>0</v>
      </c>
      <c r="AH12" s="37">
        <f>+cowp!$F178</f>
        <v>0</v>
      </c>
      <c r="AI12" s="37">
        <f>+lent!$E178</f>
        <v>0</v>
      </c>
      <c r="AJ12" s="37">
        <f>+lent!$F178</f>
        <v>0</v>
      </c>
      <c r="AK12" s="37">
        <f>+chkp!$E178</f>
        <v>0</v>
      </c>
      <c r="AL12" s="37">
        <f>+chkp!$F178</f>
        <v>0</v>
      </c>
      <c r="AM12" s="37">
        <f>+pigp!$E178</f>
        <v>0</v>
      </c>
      <c r="AN12" s="37">
        <f>+pigp!$F178</f>
        <v>0</v>
      </c>
      <c r="AO12" s="37">
        <f>+opul!$E178</f>
        <v>0</v>
      </c>
      <c r="AP12" s="37">
        <f>+opul!$F178</f>
        <v>0</v>
      </c>
      <c r="AQ12" s="37">
        <f t="shared" si="0"/>
        <v>0</v>
      </c>
      <c r="AR12" s="37">
        <f t="shared" si="1"/>
        <v>0</v>
      </c>
      <c r="AS12" s="37">
        <f t="shared" si="2"/>
        <v>0</v>
      </c>
      <c r="AT12" s="37">
        <f t="shared" si="3"/>
        <v>0</v>
      </c>
      <c r="AU12" s="37">
        <f t="shared" si="4"/>
        <v>0</v>
      </c>
      <c r="AV12" s="37">
        <f t="shared" si="5"/>
        <v>0</v>
      </c>
      <c r="AW12" s="18">
        <f t="shared" si="6"/>
        <v>0</v>
      </c>
      <c r="AX12" s="18">
        <f t="shared" si="7"/>
        <v>0</v>
      </c>
    </row>
    <row r="13" spans="1:50" x14ac:dyDescent="0.35">
      <c r="A13" s="10" t="s">
        <v>322</v>
      </c>
      <c r="B13" s="10"/>
      <c r="C13" s="37">
        <f>+whea!$E179</f>
        <v>31.886940847593522</v>
      </c>
      <c r="D13" s="37">
        <f>+whea!$F179</f>
        <v>28.757027990544103</v>
      </c>
      <c r="E13" s="37">
        <f>+maiz!$E179</f>
        <v>430.56305976280044</v>
      </c>
      <c r="F13" s="37">
        <f>+maiz!$F179</f>
        <v>245.68605505877721</v>
      </c>
      <c r="G13" s="37">
        <f>+sorg!$E179</f>
        <v>80.930127050182364</v>
      </c>
      <c r="H13" s="37">
        <f>+sorg!$F179</f>
        <v>57.739012834978766</v>
      </c>
      <c r="I13" s="37">
        <f>+mill!$E179</f>
        <v>1.0865023630395012E-2</v>
      </c>
      <c r="J13" s="37">
        <f>+mill!$F179</f>
        <v>5.8339842182291001E-3</v>
      </c>
      <c r="K13" s="37">
        <f>+barl!$E179</f>
        <v>7.3810027043670843</v>
      </c>
      <c r="L13" s="37">
        <f>+barl!$F179</f>
        <v>5.9448277764555755</v>
      </c>
      <c r="M13" s="37">
        <f>+rice!$E179</f>
        <v>135.76845580158073</v>
      </c>
      <c r="N13" s="37">
        <f>+rice!$F179</f>
        <v>103.86514431194431</v>
      </c>
      <c r="O13" s="37">
        <f>+yams!$E179</f>
        <v>41.641828902241656</v>
      </c>
      <c r="P13" s="37">
        <f>+yams!$F179</f>
        <v>25.691467647572683</v>
      </c>
      <c r="Q13" s="37">
        <f>+cass!$E179</f>
        <v>56.019865942559036</v>
      </c>
      <c r="R13" s="37">
        <f>+cass!$F179</f>
        <v>35.07010994546431</v>
      </c>
      <c r="S13" s="37">
        <f>+swpt!$E179</f>
        <v>8.8003050857262028</v>
      </c>
      <c r="T13" s="37">
        <f>+swpt!$F179</f>
        <v>5.7871697546401641</v>
      </c>
      <c r="U13" s="37">
        <f>+pota!$E179</f>
        <v>170.48620292087679</v>
      </c>
      <c r="V13" s="37">
        <f>+pota!$F179</f>
        <v>92.121112353076185</v>
      </c>
      <c r="W13" s="37">
        <f>+Bana!$E179</f>
        <v>557.28263753103556</v>
      </c>
      <c r="X13" s="37">
        <f>+Bana!$F179</f>
        <v>366.67731216772574</v>
      </c>
      <c r="Y13" s="37">
        <f>+Plan!$E179</f>
        <v>215.01003756462887</v>
      </c>
      <c r="Z13" s="37">
        <f>+Plan!$F179</f>
        <v>134.30410414323293</v>
      </c>
      <c r="AA13" s="37">
        <f>+soyb!$E179</f>
        <v>0.18290072172038147</v>
      </c>
      <c r="AB13" s="37">
        <f>+soyb!$F179</f>
        <v>0.1517749994685155</v>
      </c>
      <c r="AC13" s="37">
        <f>+grnd!$E179</f>
        <v>12.349866413094816</v>
      </c>
      <c r="AD13" s="37">
        <f>+grnd!$F179</f>
        <v>9.9454805221898326</v>
      </c>
      <c r="AE13" s="37">
        <f>+bean!$E179</f>
        <v>104.19969870256844</v>
      </c>
      <c r="AF13" s="37">
        <f>+bean!$F179</f>
        <v>68.123835262679819</v>
      </c>
      <c r="AG13" s="37">
        <f>+cowp!$E179</f>
        <v>8.3988141435872308</v>
      </c>
      <c r="AH13" s="37">
        <f>+cowp!$F179</f>
        <v>4.2741827442245919</v>
      </c>
      <c r="AI13" s="37">
        <f>+lent!$E179</f>
        <v>0.35752209970302751</v>
      </c>
      <c r="AJ13" s="37">
        <f>+lent!$F179</f>
        <v>0.25443151227261795</v>
      </c>
      <c r="AK13" s="37">
        <f>+chkp!$E179</f>
        <v>5.4636689376811995</v>
      </c>
      <c r="AL13" s="37">
        <f>+chkp!$F179</f>
        <v>3.1233437304358076</v>
      </c>
      <c r="AM13" s="37">
        <f>+pigp!$E179</f>
        <v>2.3104202218584664</v>
      </c>
      <c r="AN13" s="37">
        <f>+pigp!$F179</f>
        <v>1.3410455598022686</v>
      </c>
      <c r="AO13" s="37">
        <f>+opul!$E179</f>
        <v>7.3841352355472001</v>
      </c>
      <c r="AP13" s="37">
        <f>+opul!$F179</f>
        <v>5.9708038632581708</v>
      </c>
      <c r="AQ13" s="37">
        <f t="shared" si="0"/>
        <v>686.5404511901545</v>
      </c>
      <c r="AR13" s="37">
        <f t="shared" si="1"/>
        <v>441.99790195691821</v>
      </c>
      <c r="AS13" s="37">
        <f t="shared" si="2"/>
        <v>1049.2408779470682</v>
      </c>
      <c r="AT13" s="37">
        <f t="shared" si="3"/>
        <v>659.65127601171207</v>
      </c>
      <c r="AU13" s="37">
        <f t="shared" si="4"/>
        <v>140.64702647576078</v>
      </c>
      <c r="AV13" s="37">
        <f t="shared" si="5"/>
        <v>93.184898194331623</v>
      </c>
      <c r="AW13" s="18">
        <f t="shared" si="6"/>
        <v>1876.4283556129835</v>
      </c>
      <c r="AX13" s="18">
        <f t="shared" si="7"/>
        <v>1194.834076162962</v>
      </c>
    </row>
    <row r="14" spans="1:50" x14ac:dyDescent="0.35">
      <c r="A14" s="10" t="s">
        <v>328</v>
      </c>
      <c r="B14" s="10" t="s">
        <v>328</v>
      </c>
      <c r="C14" s="37">
        <f>+whea!$E180</f>
        <v>0</v>
      </c>
      <c r="D14" s="37">
        <f>+whea!$F180</f>
        <v>0</v>
      </c>
      <c r="E14" s="37">
        <f>+maiz!$E180</f>
        <v>0</v>
      </c>
      <c r="F14" s="37">
        <f>+maiz!$F180</f>
        <v>0</v>
      </c>
      <c r="G14" s="37">
        <f>+sorg!$E180</f>
        <v>0</v>
      </c>
      <c r="H14" s="37">
        <f>+sorg!$F180</f>
        <v>0</v>
      </c>
      <c r="I14" s="37">
        <f>+mill!$E180</f>
        <v>0</v>
      </c>
      <c r="J14" s="37">
        <f>+mill!$F180</f>
        <v>0</v>
      </c>
      <c r="K14" s="37">
        <f>+barl!$E180</f>
        <v>0</v>
      </c>
      <c r="L14" s="37">
        <f>+barl!$F180</f>
        <v>0</v>
      </c>
      <c r="M14" s="37">
        <f>+rice!$E180</f>
        <v>0</v>
      </c>
      <c r="N14" s="37">
        <f>+rice!$F180</f>
        <v>0</v>
      </c>
      <c r="O14" s="37">
        <f>+yams!$E180</f>
        <v>0</v>
      </c>
      <c r="P14" s="37">
        <f>+yams!$F180</f>
        <v>0</v>
      </c>
      <c r="Q14" s="37">
        <f>+cass!$E180</f>
        <v>0</v>
      </c>
      <c r="R14" s="37">
        <f>+cass!$F180</f>
        <v>0</v>
      </c>
      <c r="S14" s="37">
        <f>+swpt!$E180</f>
        <v>0</v>
      </c>
      <c r="T14" s="37">
        <f>+swpt!$F180</f>
        <v>0</v>
      </c>
      <c r="U14" s="37">
        <f>+pota!$E180</f>
        <v>0</v>
      </c>
      <c r="V14" s="37">
        <f>+pota!$F180</f>
        <v>0</v>
      </c>
      <c r="W14" s="37">
        <f>+Bana!$E180</f>
        <v>0</v>
      </c>
      <c r="X14" s="37">
        <f>+Bana!$F180</f>
        <v>0</v>
      </c>
      <c r="Y14" s="37">
        <f>+Plan!$E180</f>
        <v>0</v>
      </c>
      <c r="Z14" s="37">
        <f>+Plan!$F180</f>
        <v>0</v>
      </c>
      <c r="AA14" s="37">
        <f>+soyb!$E180</f>
        <v>0</v>
      </c>
      <c r="AB14" s="37">
        <f>+soyb!$F180</f>
        <v>0</v>
      </c>
      <c r="AC14" s="37">
        <f>+grnd!$E180</f>
        <v>0</v>
      </c>
      <c r="AD14" s="37">
        <f>+grnd!$F180</f>
        <v>0</v>
      </c>
      <c r="AE14" s="37">
        <f>+bean!$E180</f>
        <v>0</v>
      </c>
      <c r="AF14" s="37">
        <f>+bean!$F180</f>
        <v>0</v>
      </c>
      <c r="AG14" s="37">
        <f>+cowp!$E180</f>
        <v>0</v>
      </c>
      <c r="AH14" s="37">
        <f>+cowp!$F180</f>
        <v>0</v>
      </c>
      <c r="AI14" s="37">
        <f>+lent!$E180</f>
        <v>0</v>
      </c>
      <c r="AJ14" s="37">
        <f>+lent!$F180</f>
        <v>0</v>
      </c>
      <c r="AK14" s="37">
        <f>+chkp!$E180</f>
        <v>0</v>
      </c>
      <c r="AL14" s="37">
        <f>+chkp!$F180</f>
        <v>0</v>
      </c>
      <c r="AM14" s="37">
        <f>+pigp!$E180</f>
        <v>0</v>
      </c>
      <c r="AN14" s="37">
        <f>+pigp!$F180</f>
        <v>0</v>
      </c>
      <c r="AO14" s="37">
        <f>+opul!$E180</f>
        <v>0</v>
      </c>
      <c r="AP14" s="37">
        <f>+opul!$F180</f>
        <v>0</v>
      </c>
      <c r="AQ14" s="37">
        <f t="shared" si="0"/>
        <v>0</v>
      </c>
      <c r="AR14" s="37">
        <f t="shared" si="1"/>
        <v>0</v>
      </c>
      <c r="AS14" s="37">
        <f t="shared" si="2"/>
        <v>0</v>
      </c>
      <c r="AT14" s="37">
        <f t="shared" si="3"/>
        <v>0</v>
      </c>
      <c r="AU14" s="37">
        <f t="shared" si="4"/>
        <v>0</v>
      </c>
      <c r="AV14" s="37">
        <f t="shared" si="5"/>
        <v>0</v>
      </c>
      <c r="AW14" s="18">
        <f t="shared" si="6"/>
        <v>0</v>
      </c>
      <c r="AX14" s="18">
        <f t="shared" si="7"/>
        <v>0</v>
      </c>
    </row>
    <row r="15" spans="1:50" x14ac:dyDescent="0.35">
      <c r="A15" s="10" t="s">
        <v>329</v>
      </c>
      <c r="B15" s="10" t="s">
        <v>330</v>
      </c>
      <c r="C15" s="37">
        <f>+whea!$E181</f>
        <v>0</v>
      </c>
      <c r="D15" s="37">
        <f>+whea!$F181</f>
        <v>0</v>
      </c>
      <c r="E15" s="37">
        <f>+maiz!$E181</f>
        <v>0</v>
      </c>
      <c r="F15" s="37">
        <f>+maiz!$F181</f>
        <v>0</v>
      </c>
      <c r="G15" s="37">
        <f>+sorg!$E181</f>
        <v>0</v>
      </c>
      <c r="H15" s="37">
        <f>+sorg!$F181</f>
        <v>0</v>
      </c>
      <c r="I15" s="37">
        <f>+mill!$E181</f>
        <v>0</v>
      </c>
      <c r="J15" s="37">
        <f>+mill!$F181</f>
        <v>0</v>
      </c>
      <c r="K15" s="37">
        <f>+barl!$E181</f>
        <v>0</v>
      </c>
      <c r="L15" s="37">
        <f>+barl!$F181</f>
        <v>0</v>
      </c>
      <c r="M15" s="37">
        <f>+rice!$E181</f>
        <v>0</v>
      </c>
      <c r="N15" s="37">
        <f>+rice!$F181</f>
        <v>0</v>
      </c>
      <c r="O15" s="37">
        <f>+yams!$E181</f>
        <v>0</v>
      </c>
      <c r="P15" s="37">
        <f>+yams!$F181</f>
        <v>0</v>
      </c>
      <c r="Q15" s="37">
        <f>+cass!$E181</f>
        <v>0</v>
      </c>
      <c r="R15" s="37">
        <f>+cass!$F181</f>
        <v>0</v>
      </c>
      <c r="S15" s="37">
        <f>+swpt!$E181</f>
        <v>0</v>
      </c>
      <c r="T15" s="37">
        <f>+swpt!$F181</f>
        <v>0</v>
      </c>
      <c r="U15" s="37">
        <f>+pota!$E181</f>
        <v>0</v>
      </c>
      <c r="V15" s="37">
        <f>+pota!$F181</f>
        <v>0</v>
      </c>
      <c r="W15" s="37">
        <f>+Bana!$E181</f>
        <v>0</v>
      </c>
      <c r="X15" s="37">
        <f>+Bana!$F181</f>
        <v>0</v>
      </c>
      <c r="Y15" s="37">
        <f>+Plan!$E181</f>
        <v>0</v>
      </c>
      <c r="Z15" s="37">
        <f>+Plan!$F181</f>
        <v>0</v>
      </c>
      <c r="AA15" s="37">
        <f>+soyb!$E181</f>
        <v>0</v>
      </c>
      <c r="AB15" s="37">
        <f>+soyb!$F181</f>
        <v>0</v>
      </c>
      <c r="AC15" s="37">
        <f>+grnd!$E181</f>
        <v>0</v>
      </c>
      <c r="AD15" s="37">
        <f>+grnd!$F181</f>
        <v>0</v>
      </c>
      <c r="AE15" s="37">
        <f>+bean!$E181</f>
        <v>0</v>
      </c>
      <c r="AF15" s="37">
        <f>+bean!$F181</f>
        <v>0</v>
      </c>
      <c r="AG15" s="37">
        <f>+cowp!$E181</f>
        <v>0</v>
      </c>
      <c r="AH15" s="37">
        <f>+cowp!$F181</f>
        <v>0</v>
      </c>
      <c r="AI15" s="37">
        <f>+lent!$E181</f>
        <v>0</v>
      </c>
      <c r="AJ15" s="37">
        <f>+lent!$F181</f>
        <v>0</v>
      </c>
      <c r="AK15" s="37">
        <f>+chkp!$E181</f>
        <v>0</v>
      </c>
      <c r="AL15" s="37">
        <f>+chkp!$F181</f>
        <v>0</v>
      </c>
      <c r="AM15" s="37">
        <f>+pigp!$E181</f>
        <v>0</v>
      </c>
      <c r="AN15" s="37">
        <f>+pigp!$F181</f>
        <v>0</v>
      </c>
      <c r="AO15" s="37">
        <f>+opul!$E181</f>
        <v>0</v>
      </c>
      <c r="AP15" s="37">
        <f>+opul!$F181</f>
        <v>0</v>
      </c>
      <c r="AQ15" s="37">
        <f t="shared" si="0"/>
        <v>0</v>
      </c>
      <c r="AR15" s="37">
        <f t="shared" si="1"/>
        <v>0</v>
      </c>
      <c r="AS15" s="37">
        <f t="shared" si="2"/>
        <v>0</v>
      </c>
      <c r="AT15" s="37">
        <f t="shared" si="3"/>
        <v>0</v>
      </c>
      <c r="AU15" s="37">
        <f t="shared" si="4"/>
        <v>0</v>
      </c>
      <c r="AV15" s="37">
        <f t="shared" si="5"/>
        <v>0</v>
      </c>
      <c r="AW15" s="18">
        <f t="shared" si="6"/>
        <v>0</v>
      </c>
      <c r="AX15" s="18">
        <f t="shared" si="7"/>
        <v>0</v>
      </c>
    </row>
    <row r="16" spans="1:50" x14ac:dyDescent="0.35">
      <c r="A16" s="9" t="s">
        <v>329</v>
      </c>
      <c r="B16" s="9" t="s">
        <v>331</v>
      </c>
      <c r="C16" s="37">
        <f>+whea!$E182</f>
        <v>0</v>
      </c>
      <c r="D16" s="37">
        <f>+whea!$F182</f>
        <v>0</v>
      </c>
      <c r="E16" s="37">
        <f>+maiz!$E182</f>
        <v>0</v>
      </c>
      <c r="F16" s="37">
        <f>+maiz!$F182</f>
        <v>0</v>
      </c>
      <c r="G16" s="37">
        <f>+sorg!$E182</f>
        <v>0</v>
      </c>
      <c r="H16" s="37">
        <f>+sorg!$F182</f>
        <v>0</v>
      </c>
      <c r="I16" s="37">
        <f>+mill!$E182</f>
        <v>0</v>
      </c>
      <c r="J16" s="37">
        <f>+mill!$F182</f>
        <v>0</v>
      </c>
      <c r="K16" s="37">
        <f>+barl!$E182</f>
        <v>0</v>
      </c>
      <c r="L16" s="37">
        <f>+barl!$F182</f>
        <v>0</v>
      </c>
      <c r="M16" s="37">
        <f>+rice!$E182</f>
        <v>0</v>
      </c>
      <c r="N16" s="37">
        <f>+rice!$F182</f>
        <v>0</v>
      </c>
      <c r="O16" s="37">
        <f>+yams!$E182</f>
        <v>0</v>
      </c>
      <c r="P16" s="37">
        <f>+yams!$F182</f>
        <v>0</v>
      </c>
      <c r="Q16" s="37">
        <f>+cass!$E182</f>
        <v>0</v>
      </c>
      <c r="R16" s="37">
        <f>+cass!$F182</f>
        <v>0</v>
      </c>
      <c r="S16" s="37">
        <f>+swpt!$E182</f>
        <v>0</v>
      </c>
      <c r="T16" s="37">
        <f>+swpt!$F182</f>
        <v>0</v>
      </c>
      <c r="U16" s="37">
        <f>+pota!$E182</f>
        <v>0</v>
      </c>
      <c r="V16" s="37">
        <f>+pota!$F182</f>
        <v>0</v>
      </c>
      <c r="W16" s="37">
        <f>+Bana!$E182</f>
        <v>0</v>
      </c>
      <c r="X16" s="37">
        <f>+Bana!$F182</f>
        <v>0</v>
      </c>
      <c r="Y16" s="37">
        <f>+Plan!$E182</f>
        <v>0</v>
      </c>
      <c r="Z16" s="37">
        <f>+Plan!$F182</f>
        <v>0</v>
      </c>
      <c r="AA16" s="37">
        <f>+soyb!$E182</f>
        <v>0</v>
      </c>
      <c r="AB16" s="37">
        <f>+soyb!$F182</f>
        <v>0</v>
      </c>
      <c r="AC16" s="37">
        <f>+grnd!$E182</f>
        <v>0</v>
      </c>
      <c r="AD16" s="37">
        <f>+grnd!$F182</f>
        <v>0</v>
      </c>
      <c r="AE16" s="37">
        <f>+bean!$E182</f>
        <v>0</v>
      </c>
      <c r="AF16" s="37">
        <f>+bean!$F182</f>
        <v>0</v>
      </c>
      <c r="AG16" s="37">
        <f>+cowp!$E182</f>
        <v>0</v>
      </c>
      <c r="AH16" s="37">
        <f>+cowp!$F182</f>
        <v>0</v>
      </c>
      <c r="AI16" s="37">
        <f>+lent!$E182</f>
        <v>0</v>
      </c>
      <c r="AJ16" s="37">
        <f>+lent!$F182</f>
        <v>0</v>
      </c>
      <c r="AK16" s="37">
        <f>+chkp!$E182</f>
        <v>0</v>
      </c>
      <c r="AL16" s="37">
        <f>+chkp!$F182</f>
        <v>0</v>
      </c>
      <c r="AM16" s="37">
        <f>+pigp!$E182</f>
        <v>0</v>
      </c>
      <c r="AN16" s="37">
        <f>+pigp!$F182</f>
        <v>0</v>
      </c>
      <c r="AO16" s="37">
        <f>+opul!$E182</f>
        <v>0</v>
      </c>
      <c r="AP16" s="37">
        <f>+opul!$F182</f>
        <v>0</v>
      </c>
      <c r="AQ16" s="37">
        <f t="shared" si="0"/>
        <v>0</v>
      </c>
      <c r="AR16" s="37">
        <f t="shared" si="1"/>
        <v>0</v>
      </c>
      <c r="AS16" s="37">
        <f t="shared" si="2"/>
        <v>0</v>
      </c>
      <c r="AT16" s="37">
        <f t="shared" si="3"/>
        <v>0</v>
      </c>
      <c r="AU16" s="37">
        <f t="shared" si="4"/>
        <v>0</v>
      </c>
      <c r="AV16" s="37">
        <f t="shared" si="5"/>
        <v>0</v>
      </c>
      <c r="AW16" s="18">
        <f t="shared" si="6"/>
        <v>0</v>
      </c>
      <c r="AX16" s="18">
        <f t="shared" si="7"/>
        <v>0</v>
      </c>
    </row>
    <row r="17" spans="1:50" x14ac:dyDescent="0.35">
      <c r="A17" s="9" t="s">
        <v>329</v>
      </c>
      <c r="B17" s="9" t="s">
        <v>332</v>
      </c>
      <c r="C17" s="37">
        <f>+whea!$E183</f>
        <v>3.9115655852832507</v>
      </c>
      <c r="D17" s="37">
        <f>+whea!$F183</f>
        <v>2.8808857940213266</v>
      </c>
      <c r="E17" s="37">
        <f>+maiz!$E183</f>
        <v>464.05623684009902</v>
      </c>
      <c r="F17" s="37">
        <f>+maiz!$F183</f>
        <v>314.57809404270904</v>
      </c>
      <c r="G17" s="37">
        <f>+sorg!$E183</f>
        <v>4.0421835656529268E-3</v>
      </c>
      <c r="H17" s="37">
        <f>+sorg!$F183</f>
        <v>3.245126664243756E-3</v>
      </c>
      <c r="I17" s="37">
        <f>+mill!$E183</f>
        <v>4.7970018379964365</v>
      </c>
      <c r="J17" s="37">
        <f>+mill!$F183</f>
        <v>3.0978688703959532</v>
      </c>
      <c r="K17" s="37">
        <f>+barl!$E183</f>
        <v>0</v>
      </c>
      <c r="L17" s="37">
        <f>+barl!$F183</f>
        <v>0</v>
      </c>
      <c r="M17" s="37">
        <f>+rice!$E183</f>
        <v>2945.1542487590241</v>
      </c>
      <c r="N17" s="37">
        <f>+rice!$F183</f>
        <v>2129.4465582818198</v>
      </c>
      <c r="O17" s="37">
        <f>+yams!$E183</f>
        <v>1.1238430731111622</v>
      </c>
      <c r="P17" s="37">
        <f>+yams!$F183</f>
        <v>0.80506187705470422</v>
      </c>
      <c r="Q17" s="37">
        <f>+cass!$E183</f>
        <v>305.39761612896035</v>
      </c>
      <c r="R17" s="37">
        <f>+cass!$F183</f>
        <v>235.84461177286013</v>
      </c>
      <c r="S17" s="37">
        <f>+swpt!$E183</f>
        <v>34.337934855712042</v>
      </c>
      <c r="T17" s="37">
        <f>+swpt!$F183</f>
        <v>25.084053178136049</v>
      </c>
      <c r="U17" s="37">
        <f>+pota!$E183</f>
        <v>37.910870643397089</v>
      </c>
      <c r="V17" s="37">
        <f>+pota!$F183</f>
        <v>28.322824091498127</v>
      </c>
      <c r="W17" s="37">
        <f>+Bana!$E183</f>
        <v>675.34127695887162</v>
      </c>
      <c r="X17" s="37">
        <f>+Bana!$F183</f>
        <v>417.08958309144464</v>
      </c>
      <c r="Y17" s="37">
        <f>+Plan!$E183</f>
        <v>24.775378909957116</v>
      </c>
      <c r="Z17" s="37">
        <f>+Plan!$F183</f>
        <v>14.302985565794701</v>
      </c>
      <c r="AA17" s="37">
        <f>+soyb!$E183</f>
        <v>4.0368002094867759</v>
      </c>
      <c r="AB17" s="37">
        <f>+soyb!$F183</f>
        <v>3.4347855085827668</v>
      </c>
      <c r="AC17" s="37">
        <f>+grnd!$E183</f>
        <v>133.63757288786175</v>
      </c>
      <c r="AD17" s="37">
        <f>+grnd!$F183</f>
        <v>110.58662899491614</v>
      </c>
      <c r="AE17" s="37">
        <f>+bean!$E183</f>
        <v>160.67768145881541</v>
      </c>
      <c r="AF17" s="37">
        <f>+bean!$F183</f>
        <v>136.34950968021801</v>
      </c>
      <c r="AG17" s="37">
        <f>+cowp!$E183</f>
        <v>6.04958701571144</v>
      </c>
      <c r="AH17" s="37">
        <f>+cowp!$F183</f>
        <v>4.5361939772382787</v>
      </c>
      <c r="AI17" s="37">
        <f>+lent!$E183</f>
        <v>4.3833351451241502E-2</v>
      </c>
      <c r="AJ17" s="37">
        <f>+lent!$F183</f>
        <v>4.1850735883173097E-2</v>
      </c>
      <c r="AK17" s="37">
        <f>+chkp!$E183</f>
        <v>14.146720691143321</v>
      </c>
      <c r="AL17" s="37">
        <f>+chkp!$F183</f>
        <v>11.211538469122226</v>
      </c>
      <c r="AM17" s="37">
        <f>+pigp!$E183</f>
        <v>38.164661138989018</v>
      </c>
      <c r="AN17" s="37">
        <f>+pigp!$F183</f>
        <v>28.119260105163711</v>
      </c>
      <c r="AO17" s="37">
        <f>+opul!$E183</f>
        <v>5.0145087244048128</v>
      </c>
      <c r="AP17" s="37">
        <f>+opul!$F183</f>
        <v>4.7487678112337468</v>
      </c>
      <c r="AQ17" s="37">
        <f t="shared" si="0"/>
        <v>3417.9230952059684</v>
      </c>
      <c r="AR17" s="37">
        <f t="shared" si="1"/>
        <v>2450.0066521156104</v>
      </c>
      <c r="AS17" s="37">
        <f t="shared" si="2"/>
        <v>1078.8869205700096</v>
      </c>
      <c r="AT17" s="37">
        <f t="shared" si="3"/>
        <v>721.44911957678835</v>
      </c>
      <c r="AU17" s="37">
        <f t="shared" si="4"/>
        <v>361.77136547786381</v>
      </c>
      <c r="AV17" s="37">
        <f t="shared" si="5"/>
        <v>299.02853528235806</v>
      </c>
      <c r="AW17" s="18">
        <f t="shared" si="6"/>
        <v>4858.5813812538418</v>
      </c>
      <c r="AX17" s="18">
        <f t="shared" si="7"/>
        <v>3470.4843069747567</v>
      </c>
    </row>
    <row r="18" spans="1:50" x14ac:dyDescent="0.35">
      <c r="A18" s="9" t="s">
        <v>329</v>
      </c>
      <c r="B18" s="9" t="s">
        <v>335</v>
      </c>
      <c r="C18" s="37">
        <f>+whea!$E184</f>
        <v>0</v>
      </c>
      <c r="D18" s="37">
        <f>+whea!$F184</f>
        <v>0</v>
      </c>
      <c r="E18" s="37">
        <f>+maiz!$E184</f>
        <v>0.78095343340447565</v>
      </c>
      <c r="F18" s="37">
        <f>+maiz!$F184</f>
        <v>0.50280248606557421</v>
      </c>
      <c r="G18" s="37">
        <f>+sorg!$E184</f>
        <v>0.41822889278769476</v>
      </c>
      <c r="H18" s="37">
        <f>+sorg!$F184</f>
        <v>0.32904374755089655</v>
      </c>
      <c r="I18" s="37">
        <f>+mill!$E184</f>
        <v>0</v>
      </c>
      <c r="J18" s="37">
        <f>+mill!$F184</f>
        <v>0</v>
      </c>
      <c r="K18" s="37">
        <f>+barl!$E184</f>
        <v>0</v>
      </c>
      <c r="L18" s="37">
        <f>+barl!$F184</f>
        <v>0</v>
      </c>
      <c r="M18" s="37">
        <f>+rice!$E184</f>
        <v>0.63623988505640217</v>
      </c>
      <c r="N18" s="37">
        <f>+rice!$F184</f>
        <v>0.43794413617532429</v>
      </c>
      <c r="O18" s="37">
        <f>+yams!$E184</f>
        <v>59.94437245298289</v>
      </c>
      <c r="P18" s="37">
        <f>+yams!$F184</f>
        <v>38.714188833428516</v>
      </c>
      <c r="Q18" s="37">
        <f>+cass!$E184</f>
        <v>9.0335090931042039</v>
      </c>
      <c r="R18" s="37">
        <f>+cass!$F184</f>
        <v>5.9507963483712052</v>
      </c>
      <c r="S18" s="37">
        <f>+swpt!$E184</f>
        <v>30.692678978879645</v>
      </c>
      <c r="T18" s="37">
        <f>+swpt!$F184</f>
        <v>21.270093314076508</v>
      </c>
      <c r="U18" s="37">
        <f>+pota!$E184</f>
        <v>0.12457707389934722</v>
      </c>
      <c r="V18" s="37">
        <f>+pota!$F184</f>
        <v>8.2621829241922642E-2</v>
      </c>
      <c r="W18" s="37">
        <f>+Bana!$E184</f>
        <v>271.32683082327924</v>
      </c>
      <c r="X18" s="37">
        <f>+Bana!$F184</f>
        <v>159.66026113660047</v>
      </c>
      <c r="Y18" s="37">
        <f>+Plan!$E184</f>
        <v>0</v>
      </c>
      <c r="Z18" s="37">
        <f>+Plan!$F184</f>
        <v>0</v>
      </c>
      <c r="AA18" s="37">
        <f>+soyb!$E184</f>
        <v>0</v>
      </c>
      <c r="AB18" s="37">
        <f>+soyb!$F184</f>
        <v>0</v>
      </c>
      <c r="AC18" s="37">
        <f>+grnd!$E184</f>
        <v>0.47239527135425963</v>
      </c>
      <c r="AD18" s="37">
        <f>+grnd!$F184</f>
        <v>0.39069551053482665</v>
      </c>
      <c r="AE18" s="37">
        <f>+bean!$E184</f>
        <v>0</v>
      </c>
      <c r="AF18" s="37">
        <f>+bean!$F184</f>
        <v>0</v>
      </c>
      <c r="AG18" s="37">
        <f>+cowp!$E184</f>
        <v>0</v>
      </c>
      <c r="AH18" s="37">
        <f>+cowp!$F184</f>
        <v>0</v>
      </c>
      <c r="AI18" s="37">
        <f>+lent!$E184</f>
        <v>0</v>
      </c>
      <c r="AJ18" s="37">
        <f>+lent!$F184</f>
        <v>0</v>
      </c>
      <c r="AK18" s="37">
        <f>+chkp!$E184</f>
        <v>0</v>
      </c>
      <c r="AL18" s="37">
        <f>+chkp!$F184</f>
        <v>0</v>
      </c>
      <c r="AM18" s="37">
        <f>+pigp!$E184</f>
        <v>0</v>
      </c>
      <c r="AN18" s="37">
        <f>+pigp!$F184</f>
        <v>0</v>
      </c>
      <c r="AO18" s="37">
        <f>+opul!$E184</f>
        <v>0.9155791977583515</v>
      </c>
      <c r="AP18" s="37">
        <f>+opul!$F184</f>
        <v>0.81493998978709603</v>
      </c>
      <c r="AQ18" s="37">
        <f t="shared" si="0"/>
        <v>1.8354222112485725</v>
      </c>
      <c r="AR18" s="37">
        <f t="shared" si="1"/>
        <v>1.2697903697917949</v>
      </c>
      <c r="AS18" s="37">
        <f t="shared" si="2"/>
        <v>371.1219684221453</v>
      </c>
      <c r="AT18" s="37">
        <f t="shared" si="3"/>
        <v>225.67796146171861</v>
      </c>
      <c r="AU18" s="37">
        <f t="shared" si="4"/>
        <v>1.3879744691126112</v>
      </c>
      <c r="AV18" s="37">
        <f t="shared" si="5"/>
        <v>1.2056355003219226</v>
      </c>
      <c r="AW18" s="18">
        <f t="shared" si="6"/>
        <v>374.34536510250649</v>
      </c>
      <c r="AX18" s="18">
        <f t="shared" si="7"/>
        <v>228.15338733183233</v>
      </c>
    </row>
    <row r="19" spans="1:50" x14ac:dyDescent="0.35">
      <c r="A19" s="9" t="s">
        <v>329</v>
      </c>
      <c r="B19" s="9" t="s">
        <v>336</v>
      </c>
      <c r="C19" s="37">
        <f>+whea!$E185</f>
        <v>8325.6671507900301</v>
      </c>
      <c r="D19" s="37">
        <f>+whea!$F185</f>
        <v>5335.7975606129121</v>
      </c>
      <c r="E19" s="37">
        <f>+maiz!$E185</f>
        <v>1384.9950820804022</v>
      </c>
      <c r="F19" s="37">
        <f>+maiz!$F185</f>
        <v>784.3528188696032</v>
      </c>
      <c r="G19" s="37">
        <f>+sorg!$E185</f>
        <v>321.22267436289587</v>
      </c>
      <c r="H19" s="37">
        <f>+sorg!$F185</f>
        <v>280.53648284946803</v>
      </c>
      <c r="I19" s="37">
        <f>+mill!$E185</f>
        <v>631.5939463379159</v>
      </c>
      <c r="J19" s="37">
        <f>+mill!$F185</f>
        <v>532.30178174774096</v>
      </c>
      <c r="K19" s="37">
        <f>+barl!$E185</f>
        <v>50.817967286799039</v>
      </c>
      <c r="L19" s="37">
        <f>+barl!$F185</f>
        <v>39.525005536570504</v>
      </c>
      <c r="M19" s="37">
        <f>+rice!$E185</f>
        <v>11347.108122889345</v>
      </c>
      <c r="N19" s="37">
        <f>+rice!$F185</f>
        <v>8640.48030742228</v>
      </c>
      <c r="O19" s="37">
        <f>+yams!$E185</f>
        <v>0</v>
      </c>
      <c r="P19" s="37">
        <f>+yams!$F185</f>
        <v>0</v>
      </c>
      <c r="Q19" s="37">
        <f>+cass!$E185</f>
        <v>189.42816017039601</v>
      </c>
      <c r="R19" s="37">
        <f>+cass!$F185</f>
        <v>150.29362723069227</v>
      </c>
      <c r="S19" s="37">
        <f>+swpt!$E185</f>
        <v>32.379945191266529</v>
      </c>
      <c r="T19" s="37">
        <f>+swpt!$F185</f>
        <v>25.665300929200303</v>
      </c>
      <c r="U19" s="37">
        <f>+pota!$E185</f>
        <v>3386.7599509892907</v>
      </c>
      <c r="V19" s="37">
        <f>+pota!$F185</f>
        <v>1853.8755503486911</v>
      </c>
      <c r="W19" s="37">
        <f>+Bana!$E185</f>
        <v>3220.5603261512047</v>
      </c>
      <c r="X19" s="37">
        <f>+Bana!$F185</f>
        <v>1747.9466602840093</v>
      </c>
      <c r="Y19" s="37">
        <f>+Plan!$E185</f>
        <v>10.442954402425855</v>
      </c>
      <c r="Z19" s="37">
        <f>+Plan!$F185</f>
        <v>6.1123199127469414</v>
      </c>
      <c r="AA19" s="37">
        <f>+soyb!$E185</f>
        <v>208.60624914117955</v>
      </c>
      <c r="AB19" s="37">
        <f>+soyb!$F185</f>
        <v>164.88013891339725</v>
      </c>
      <c r="AC19" s="37">
        <f>+grnd!$E185</f>
        <v>312.32848339289234</v>
      </c>
      <c r="AD19" s="37">
        <f>+grnd!$F185</f>
        <v>291.60792016916747</v>
      </c>
      <c r="AE19" s="37">
        <f>+bean!$E185</f>
        <v>523.53695411210447</v>
      </c>
      <c r="AF19" s="37">
        <f>+bean!$F185</f>
        <v>425.33222785259596</v>
      </c>
      <c r="AG19" s="37">
        <f>+cowp!$E185</f>
        <v>0.27454314521910445</v>
      </c>
      <c r="AH19" s="37">
        <f>+cowp!$F185</f>
        <v>0.16122638095921693</v>
      </c>
      <c r="AI19" s="37">
        <f>+lent!$E185</f>
        <v>150.37100907026155</v>
      </c>
      <c r="AJ19" s="37">
        <f>+lent!$F185</f>
        <v>127.16493615443375</v>
      </c>
      <c r="AK19" s="37">
        <f>+chkp!$E185</f>
        <v>1215.5270426046523</v>
      </c>
      <c r="AL19" s="37">
        <f>+chkp!$F185</f>
        <v>822.26576438139341</v>
      </c>
      <c r="AM19" s="37">
        <f>+pigp!$E185</f>
        <v>632.20621229882704</v>
      </c>
      <c r="AN19" s="37">
        <f>+pigp!$F185</f>
        <v>408.57495994742158</v>
      </c>
      <c r="AO19" s="37">
        <f>+opul!$E185</f>
        <v>131.84248645163163</v>
      </c>
      <c r="AP19" s="37">
        <f>+opul!$F185</f>
        <v>130.60324853424581</v>
      </c>
      <c r="AQ19" s="37">
        <f t="shared" si="0"/>
        <v>22061.404943747388</v>
      </c>
      <c r="AR19" s="37">
        <f t="shared" si="1"/>
        <v>15612.993957038574</v>
      </c>
      <c r="AS19" s="37">
        <f t="shared" si="2"/>
        <v>6839.5713369045843</v>
      </c>
      <c r="AT19" s="37">
        <f t="shared" si="3"/>
        <v>3783.89345870534</v>
      </c>
      <c r="AU19" s="37">
        <f t="shared" si="4"/>
        <v>3174.6929802167674</v>
      </c>
      <c r="AV19" s="37">
        <f t="shared" si="5"/>
        <v>2370.5904223336147</v>
      </c>
      <c r="AW19" s="18">
        <f t="shared" si="6"/>
        <v>32075.669260868741</v>
      </c>
      <c r="AX19" s="18">
        <f t="shared" si="7"/>
        <v>21767.477838077528</v>
      </c>
    </row>
    <row r="20" spans="1:50" x14ac:dyDescent="0.35">
      <c r="A20" s="10" t="s">
        <v>355</v>
      </c>
      <c r="B20" s="10"/>
      <c r="C20" s="37">
        <f>+whea!$E186</f>
        <v>8329.5787163753139</v>
      </c>
      <c r="D20" s="37">
        <f>+whea!$F186</f>
        <v>5338.6784464069333</v>
      </c>
      <c r="E20" s="37">
        <f>+maiz!$E186</f>
        <v>1849.8322723539056</v>
      </c>
      <c r="F20" s="37">
        <f>+maiz!$F186</f>
        <v>1099.4337153983779</v>
      </c>
      <c r="G20" s="37">
        <f>+sorg!$E186</f>
        <v>321.64494543924923</v>
      </c>
      <c r="H20" s="37">
        <f>+sorg!$F186</f>
        <v>280.86877172368315</v>
      </c>
      <c r="I20" s="37">
        <f>+mill!$E186</f>
        <v>636.39094817591229</v>
      </c>
      <c r="J20" s="37">
        <f>+mill!$F186</f>
        <v>535.39965061813689</v>
      </c>
      <c r="K20" s="37">
        <f>+barl!$E186</f>
        <v>50.817967286799039</v>
      </c>
      <c r="L20" s="37">
        <f>+barl!$F186</f>
        <v>39.525005536570504</v>
      </c>
      <c r="M20" s="37">
        <f>+rice!$E186</f>
        <v>14292.898611533426</v>
      </c>
      <c r="N20" s="37">
        <f>+rice!$F186</f>
        <v>10770.364809840275</v>
      </c>
      <c r="O20" s="37">
        <f>+yams!$E186</f>
        <v>61.06821552609405</v>
      </c>
      <c r="P20" s="37">
        <f>+yams!$F186</f>
        <v>39.51925071048322</v>
      </c>
      <c r="Q20" s="37">
        <f>+cass!$E186</f>
        <v>503.85928539246061</v>
      </c>
      <c r="R20" s="37">
        <f>+cass!$F186</f>
        <v>392.0890353519236</v>
      </c>
      <c r="S20" s="37">
        <f>+swpt!$E186</f>
        <v>97.41055902585822</v>
      </c>
      <c r="T20" s="37">
        <f>+swpt!$F186</f>
        <v>72.019447421412863</v>
      </c>
      <c r="U20" s="37">
        <f>+pota!$E186</f>
        <v>3424.7953987065871</v>
      </c>
      <c r="V20" s="37">
        <f>+pota!$F186</f>
        <v>1882.2809962694312</v>
      </c>
      <c r="W20" s="37">
        <f>+Bana!$E186</f>
        <v>4167.2284339333555</v>
      </c>
      <c r="X20" s="37">
        <f>+Bana!$F186</f>
        <v>2324.6965045120542</v>
      </c>
      <c r="Y20" s="37">
        <f>+Plan!$E186</f>
        <v>35.218333312382967</v>
      </c>
      <c r="Z20" s="37">
        <f>+Plan!$F186</f>
        <v>20.415305478541644</v>
      </c>
      <c r="AA20" s="37">
        <f>+soyb!$E186</f>
        <v>212.64304935066633</v>
      </c>
      <c r="AB20" s="37">
        <f>+soyb!$F186</f>
        <v>168.31492442198001</v>
      </c>
      <c r="AC20" s="37">
        <f>+grnd!$E186</f>
        <v>446.43845155210835</v>
      </c>
      <c r="AD20" s="37">
        <f>+grnd!$F186</f>
        <v>402.58524467461842</v>
      </c>
      <c r="AE20" s="37">
        <f>+bean!$E186</f>
        <v>684.21463557091988</v>
      </c>
      <c r="AF20" s="37">
        <f>+bean!$F186</f>
        <v>561.68173753281394</v>
      </c>
      <c r="AG20" s="37">
        <f>+cowp!$E186</f>
        <v>6.3241301609305447</v>
      </c>
      <c r="AH20" s="37">
        <f>+cowp!$F186</f>
        <v>4.6974203581974958</v>
      </c>
      <c r="AI20" s="37">
        <f>+lent!$E186</f>
        <v>150.41484242171279</v>
      </c>
      <c r="AJ20" s="37">
        <f>+lent!$F186</f>
        <v>127.20678689031692</v>
      </c>
      <c r="AK20" s="37">
        <f>+chkp!$E186</f>
        <v>1229.6737632957957</v>
      </c>
      <c r="AL20" s="37">
        <f>+chkp!$F186</f>
        <v>833.47730285051568</v>
      </c>
      <c r="AM20" s="37">
        <f>+pigp!$E186</f>
        <v>670.37087343781604</v>
      </c>
      <c r="AN20" s="37">
        <f>+pigp!$F186</f>
        <v>436.69422005258531</v>
      </c>
      <c r="AO20" s="37">
        <f>+opul!$E186</f>
        <v>137.77257437379478</v>
      </c>
      <c r="AP20" s="37">
        <f>+opul!$F186</f>
        <v>136.16695633526666</v>
      </c>
      <c r="AQ20" s="37">
        <f t="shared" si="0"/>
        <v>25481.163461164608</v>
      </c>
      <c r="AR20" s="37">
        <f t="shared" si="1"/>
        <v>18064.270399523979</v>
      </c>
      <c r="AS20" s="37">
        <f t="shared" si="2"/>
        <v>8289.5802258967378</v>
      </c>
      <c r="AT20" s="37">
        <f t="shared" si="3"/>
        <v>4731.0205397438467</v>
      </c>
      <c r="AU20" s="37">
        <f t="shared" si="4"/>
        <v>3537.8523201637445</v>
      </c>
      <c r="AV20" s="37">
        <f t="shared" si="5"/>
        <v>2670.8245931162942</v>
      </c>
      <c r="AW20" s="18">
        <f t="shared" si="6"/>
        <v>37308.596007225089</v>
      </c>
      <c r="AX20" s="18">
        <f t="shared" si="7"/>
        <v>25466.115532384119</v>
      </c>
    </row>
    <row r="21" spans="1:50" x14ac:dyDescent="0.35">
      <c r="A21" s="9" t="s">
        <v>337</v>
      </c>
      <c r="B21" s="9" t="s">
        <v>338</v>
      </c>
      <c r="C21" s="37">
        <f>+whea!$E187</f>
        <v>0</v>
      </c>
      <c r="D21" s="37">
        <f>+whea!$F187</f>
        <v>0</v>
      </c>
      <c r="E21" s="37">
        <f>+maiz!$E187</f>
        <v>0</v>
      </c>
      <c r="F21" s="37">
        <f>+maiz!$F187</f>
        <v>0</v>
      </c>
      <c r="G21" s="37">
        <f>+sorg!$E187</f>
        <v>0</v>
      </c>
      <c r="H21" s="37">
        <f>+sorg!$F187</f>
        <v>0</v>
      </c>
      <c r="I21" s="37">
        <f>+mill!$E187</f>
        <v>0</v>
      </c>
      <c r="J21" s="37">
        <f>+mill!$F187</f>
        <v>0</v>
      </c>
      <c r="K21" s="37">
        <f>+barl!$E187</f>
        <v>0</v>
      </c>
      <c r="L21" s="37">
        <f>+barl!$F187</f>
        <v>0</v>
      </c>
      <c r="M21" s="37">
        <f>+rice!$E187</f>
        <v>0</v>
      </c>
      <c r="N21" s="37">
        <f>+rice!$F187</f>
        <v>0</v>
      </c>
      <c r="O21" s="37">
        <f>+yams!$E187</f>
        <v>0</v>
      </c>
      <c r="P21" s="37">
        <f>+yams!$F187</f>
        <v>0</v>
      </c>
      <c r="Q21" s="37">
        <f>+cass!$E187</f>
        <v>0</v>
      </c>
      <c r="R21" s="37">
        <f>+cass!$F187</f>
        <v>0</v>
      </c>
      <c r="S21" s="37">
        <f>+swpt!$E187</f>
        <v>0</v>
      </c>
      <c r="T21" s="37">
        <f>+swpt!$F187</f>
        <v>0</v>
      </c>
      <c r="U21" s="37">
        <f>+pota!$E187</f>
        <v>0</v>
      </c>
      <c r="V21" s="37">
        <f>+pota!$F187</f>
        <v>0</v>
      </c>
      <c r="W21" s="37">
        <f>+Bana!$E187</f>
        <v>0</v>
      </c>
      <c r="X21" s="37">
        <f>+Bana!$F187</f>
        <v>0</v>
      </c>
      <c r="Y21" s="37">
        <f>+Plan!$E187</f>
        <v>0</v>
      </c>
      <c r="Z21" s="37">
        <f>+Plan!$F187</f>
        <v>0</v>
      </c>
      <c r="AA21" s="37">
        <f>+soyb!$E187</f>
        <v>0</v>
      </c>
      <c r="AB21" s="37">
        <f>+soyb!$F187</f>
        <v>0</v>
      </c>
      <c r="AC21" s="37">
        <f>+grnd!$E187</f>
        <v>0</v>
      </c>
      <c r="AD21" s="37">
        <f>+grnd!$F187</f>
        <v>0</v>
      </c>
      <c r="AE21" s="37">
        <f>+bean!$E187</f>
        <v>0</v>
      </c>
      <c r="AF21" s="37">
        <f>+bean!$F187</f>
        <v>0</v>
      </c>
      <c r="AG21" s="37">
        <f>+cowp!$E187</f>
        <v>0</v>
      </c>
      <c r="AH21" s="37">
        <f>+cowp!$F187</f>
        <v>0</v>
      </c>
      <c r="AI21" s="37">
        <f>+lent!$E187</f>
        <v>0</v>
      </c>
      <c r="AJ21" s="37">
        <f>+lent!$F187</f>
        <v>0</v>
      </c>
      <c r="AK21" s="37">
        <f>+chkp!$E187</f>
        <v>0</v>
      </c>
      <c r="AL21" s="37">
        <f>+chkp!$F187</f>
        <v>0</v>
      </c>
      <c r="AM21" s="37">
        <f>+pigp!$E187</f>
        <v>0</v>
      </c>
      <c r="AN21" s="37">
        <f>+pigp!$F187</f>
        <v>0</v>
      </c>
      <c r="AO21" s="37">
        <f>+opul!$E187</f>
        <v>0</v>
      </c>
      <c r="AP21" s="37">
        <f>+opul!$F187</f>
        <v>0</v>
      </c>
      <c r="AQ21" s="37">
        <f t="shared" si="0"/>
        <v>0</v>
      </c>
      <c r="AR21" s="37">
        <f t="shared" si="1"/>
        <v>0</v>
      </c>
      <c r="AS21" s="37">
        <f t="shared" si="2"/>
        <v>0</v>
      </c>
      <c r="AT21" s="37">
        <f t="shared" si="3"/>
        <v>0</v>
      </c>
      <c r="AU21" s="37">
        <f t="shared" si="4"/>
        <v>0</v>
      </c>
      <c r="AV21" s="37">
        <f t="shared" si="5"/>
        <v>0</v>
      </c>
      <c r="AW21" s="18">
        <f t="shared" si="6"/>
        <v>0</v>
      </c>
      <c r="AX21" s="18">
        <f t="shared" si="7"/>
        <v>0</v>
      </c>
    </row>
    <row r="22" spans="1:50" x14ac:dyDescent="0.35">
      <c r="A22" s="9" t="s">
        <v>337</v>
      </c>
      <c r="B22" s="9" t="s">
        <v>339</v>
      </c>
      <c r="C22" s="37">
        <f>+whea!$E188</f>
        <v>0</v>
      </c>
      <c r="D22" s="37">
        <f>+whea!$F188</f>
        <v>0</v>
      </c>
      <c r="E22" s="37">
        <f>+maiz!$E188</f>
        <v>0</v>
      </c>
      <c r="F22" s="37">
        <f>+maiz!$F188</f>
        <v>0</v>
      </c>
      <c r="G22" s="37">
        <f>+sorg!$E188</f>
        <v>0</v>
      </c>
      <c r="H22" s="37">
        <f>+sorg!$F188</f>
        <v>0</v>
      </c>
      <c r="I22" s="37">
        <f>+mill!$E188</f>
        <v>0</v>
      </c>
      <c r="J22" s="37">
        <f>+mill!$F188</f>
        <v>0</v>
      </c>
      <c r="K22" s="37">
        <f>+barl!$E188</f>
        <v>0</v>
      </c>
      <c r="L22" s="37">
        <f>+barl!$F188</f>
        <v>0</v>
      </c>
      <c r="M22" s="37">
        <f>+rice!$E188</f>
        <v>0</v>
      </c>
      <c r="N22" s="37">
        <f>+rice!$F188</f>
        <v>0</v>
      </c>
      <c r="O22" s="37">
        <f>+yams!$E188</f>
        <v>0</v>
      </c>
      <c r="P22" s="37">
        <f>+yams!$F188</f>
        <v>0</v>
      </c>
      <c r="Q22" s="37">
        <f>+cass!$E188</f>
        <v>0</v>
      </c>
      <c r="R22" s="37">
        <f>+cass!$F188</f>
        <v>0</v>
      </c>
      <c r="S22" s="37">
        <f>+swpt!$E188</f>
        <v>0</v>
      </c>
      <c r="T22" s="37">
        <f>+swpt!$F188</f>
        <v>0</v>
      </c>
      <c r="U22" s="37">
        <f>+pota!$E188</f>
        <v>0</v>
      </c>
      <c r="V22" s="37">
        <f>+pota!$F188</f>
        <v>0</v>
      </c>
      <c r="W22" s="37">
        <f>+Bana!$E188</f>
        <v>0</v>
      </c>
      <c r="X22" s="37">
        <f>+Bana!$F188</f>
        <v>0</v>
      </c>
      <c r="Y22" s="37">
        <f>+Plan!$E188</f>
        <v>0</v>
      </c>
      <c r="Z22" s="37">
        <f>+Plan!$F188</f>
        <v>0</v>
      </c>
      <c r="AA22" s="37">
        <f>+soyb!$E188</f>
        <v>0</v>
      </c>
      <c r="AB22" s="37">
        <f>+soyb!$F188</f>
        <v>0</v>
      </c>
      <c r="AC22" s="37">
        <f>+grnd!$E188</f>
        <v>0</v>
      </c>
      <c r="AD22" s="37">
        <f>+grnd!$F188</f>
        <v>0</v>
      </c>
      <c r="AE22" s="37">
        <f>+bean!$E188</f>
        <v>0</v>
      </c>
      <c r="AF22" s="37">
        <f>+bean!$F188</f>
        <v>0</v>
      </c>
      <c r="AG22" s="37">
        <f>+cowp!$E188</f>
        <v>0</v>
      </c>
      <c r="AH22" s="37">
        <f>+cowp!$F188</f>
        <v>0</v>
      </c>
      <c r="AI22" s="37">
        <f>+lent!$E188</f>
        <v>0</v>
      </c>
      <c r="AJ22" s="37">
        <f>+lent!$F188</f>
        <v>0</v>
      </c>
      <c r="AK22" s="37">
        <f>+chkp!$E188</f>
        <v>0</v>
      </c>
      <c r="AL22" s="37">
        <f>+chkp!$F188</f>
        <v>0</v>
      </c>
      <c r="AM22" s="37">
        <f>+pigp!$E188</f>
        <v>0</v>
      </c>
      <c r="AN22" s="37">
        <f>+pigp!$F188</f>
        <v>0</v>
      </c>
      <c r="AO22" s="37">
        <f>+opul!$E188</f>
        <v>0</v>
      </c>
      <c r="AP22" s="37">
        <f>+opul!$F188</f>
        <v>0</v>
      </c>
      <c r="AQ22" s="37">
        <f t="shared" si="0"/>
        <v>0</v>
      </c>
      <c r="AR22" s="37">
        <f t="shared" si="1"/>
        <v>0</v>
      </c>
      <c r="AS22" s="37">
        <f t="shared" si="2"/>
        <v>0</v>
      </c>
      <c r="AT22" s="37">
        <f t="shared" si="3"/>
        <v>0</v>
      </c>
      <c r="AU22" s="37">
        <f t="shared" si="4"/>
        <v>0</v>
      </c>
      <c r="AV22" s="37">
        <f t="shared" si="5"/>
        <v>0</v>
      </c>
      <c r="AW22" s="18">
        <f t="shared" si="6"/>
        <v>0</v>
      </c>
      <c r="AX22" s="18">
        <f t="shared" si="7"/>
        <v>0</v>
      </c>
    </row>
    <row r="23" spans="1:50" x14ac:dyDescent="0.35">
      <c r="A23" s="9" t="s">
        <v>337</v>
      </c>
      <c r="B23" s="9" t="s">
        <v>340</v>
      </c>
      <c r="C23" s="37">
        <f>+whea!$E189</f>
        <v>0</v>
      </c>
      <c r="D23" s="37">
        <f>+whea!$F189</f>
        <v>0</v>
      </c>
      <c r="E23" s="37">
        <f>+maiz!$E189</f>
        <v>0</v>
      </c>
      <c r="F23" s="37">
        <f>+maiz!$F189</f>
        <v>0</v>
      </c>
      <c r="G23" s="37">
        <f>+sorg!$E189</f>
        <v>0</v>
      </c>
      <c r="H23" s="37">
        <f>+sorg!$F189</f>
        <v>0</v>
      </c>
      <c r="I23" s="37">
        <f>+mill!$E189</f>
        <v>0</v>
      </c>
      <c r="J23" s="37">
        <f>+mill!$F189</f>
        <v>0</v>
      </c>
      <c r="K23" s="37">
        <f>+barl!$E189</f>
        <v>0</v>
      </c>
      <c r="L23" s="37">
        <f>+barl!$F189</f>
        <v>0</v>
      </c>
      <c r="M23" s="37">
        <f>+rice!$E189</f>
        <v>0</v>
      </c>
      <c r="N23" s="37">
        <f>+rice!$F189</f>
        <v>0</v>
      </c>
      <c r="O23" s="37">
        <f>+yams!$E189</f>
        <v>0</v>
      </c>
      <c r="P23" s="37">
        <f>+yams!$F189</f>
        <v>0</v>
      </c>
      <c r="Q23" s="37">
        <f>+cass!$E189</f>
        <v>0</v>
      </c>
      <c r="R23" s="37">
        <f>+cass!$F189</f>
        <v>0</v>
      </c>
      <c r="S23" s="37">
        <f>+swpt!$E189</f>
        <v>0</v>
      </c>
      <c r="T23" s="37">
        <f>+swpt!$F189</f>
        <v>0</v>
      </c>
      <c r="U23" s="37">
        <f>+pota!$E189</f>
        <v>0</v>
      </c>
      <c r="V23" s="37">
        <f>+pota!$F189</f>
        <v>0</v>
      </c>
      <c r="W23" s="37">
        <f>+Bana!$E189</f>
        <v>0</v>
      </c>
      <c r="X23" s="37">
        <f>+Bana!$F189</f>
        <v>0</v>
      </c>
      <c r="Y23" s="37">
        <f>+Plan!$E189</f>
        <v>0</v>
      </c>
      <c r="Z23" s="37">
        <f>+Plan!$F189</f>
        <v>0</v>
      </c>
      <c r="AA23" s="37">
        <f>+soyb!$E189</f>
        <v>0</v>
      </c>
      <c r="AB23" s="37">
        <f>+soyb!$F189</f>
        <v>0</v>
      </c>
      <c r="AC23" s="37">
        <f>+grnd!$E189</f>
        <v>0</v>
      </c>
      <c r="AD23" s="37">
        <f>+grnd!$F189</f>
        <v>0</v>
      </c>
      <c r="AE23" s="37">
        <f>+bean!$E189</f>
        <v>0</v>
      </c>
      <c r="AF23" s="37">
        <f>+bean!$F189</f>
        <v>0</v>
      </c>
      <c r="AG23" s="37">
        <f>+cowp!$E189</f>
        <v>0</v>
      </c>
      <c r="AH23" s="37">
        <f>+cowp!$F189</f>
        <v>0</v>
      </c>
      <c r="AI23" s="37">
        <f>+lent!$E189</f>
        <v>0</v>
      </c>
      <c r="AJ23" s="37">
        <f>+lent!$F189</f>
        <v>0</v>
      </c>
      <c r="AK23" s="37">
        <f>+chkp!$E189</f>
        <v>0</v>
      </c>
      <c r="AL23" s="37">
        <f>+chkp!$F189</f>
        <v>0</v>
      </c>
      <c r="AM23" s="37">
        <f>+pigp!$E189</f>
        <v>0</v>
      </c>
      <c r="AN23" s="37">
        <f>+pigp!$F189</f>
        <v>0</v>
      </c>
      <c r="AO23" s="37">
        <f>+opul!$E189</f>
        <v>0</v>
      </c>
      <c r="AP23" s="37">
        <f>+opul!$F189</f>
        <v>0</v>
      </c>
      <c r="AQ23" s="37">
        <f t="shared" si="0"/>
        <v>0</v>
      </c>
      <c r="AR23" s="37">
        <f t="shared" si="1"/>
        <v>0</v>
      </c>
      <c r="AS23" s="37">
        <f t="shared" si="2"/>
        <v>0</v>
      </c>
      <c r="AT23" s="37">
        <f t="shared" si="3"/>
        <v>0</v>
      </c>
      <c r="AU23" s="37">
        <f t="shared" si="4"/>
        <v>0</v>
      </c>
      <c r="AV23" s="37">
        <f t="shared" si="5"/>
        <v>0</v>
      </c>
      <c r="AW23" s="18">
        <f t="shared" si="6"/>
        <v>0</v>
      </c>
      <c r="AX23" s="18">
        <f t="shared" si="7"/>
        <v>0</v>
      </c>
    </row>
    <row r="24" spans="1:50" x14ac:dyDescent="0.35">
      <c r="A24" s="10" t="s">
        <v>353</v>
      </c>
      <c r="B24" s="10"/>
      <c r="C24" s="37">
        <f>+whea!$E190</f>
        <v>0</v>
      </c>
      <c r="D24" s="37">
        <f>+whea!$F190</f>
        <v>0</v>
      </c>
      <c r="E24" s="37">
        <f>+maiz!$E190</f>
        <v>0</v>
      </c>
      <c r="F24" s="37">
        <f>+maiz!$F190</f>
        <v>0</v>
      </c>
      <c r="G24" s="37">
        <f>+sorg!$E190</f>
        <v>0</v>
      </c>
      <c r="H24" s="37">
        <f>+sorg!$F190</f>
        <v>0</v>
      </c>
      <c r="I24" s="37">
        <f>+mill!$E190</f>
        <v>0</v>
      </c>
      <c r="J24" s="37">
        <f>+mill!$F190</f>
        <v>0</v>
      </c>
      <c r="K24" s="37">
        <f>+barl!$E190</f>
        <v>0</v>
      </c>
      <c r="L24" s="37">
        <f>+barl!$F190</f>
        <v>0</v>
      </c>
      <c r="M24" s="37">
        <f>+rice!$E190</f>
        <v>0</v>
      </c>
      <c r="N24" s="37">
        <f>+rice!$F190</f>
        <v>0</v>
      </c>
      <c r="O24" s="37">
        <f>+yams!$E190</f>
        <v>0</v>
      </c>
      <c r="P24" s="37">
        <f>+yams!$F190</f>
        <v>0</v>
      </c>
      <c r="Q24" s="37">
        <f>+cass!$E190</f>
        <v>0</v>
      </c>
      <c r="R24" s="37">
        <f>+cass!$F190</f>
        <v>0</v>
      </c>
      <c r="S24" s="37">
        <f>+swpt!$E190</f>
        <v>0</v>
      </c>
      <c r="T24" s="37">
        <f>+swpt!$F190</f>
        <v>0</v>
      </c>
      <c r="U24" s="37">
        <f>+pota!$E190</f>
        <v>0</v>
      </c>
      <c r="V24" s="37">
        <f>+pota!$F190</f>
        <v>0</v>
      </c>
      <c r="W24" s="37">
        <f>+Bana!$E190</f>
        <v>0</v>
      </c>
      <c r="X24" s="37">
        <f>+Bana!$F190</f>
        <v>0</v>
      </c>
      <c r="Y24" s="37">
        <f>+Plan!$E190</f>
        <v>0</v>
      </c>
      <c r="Z24" s="37">
        <f>+Plan!$F190</f>
        <v>0</v>
      </c>
      <c r="AA24" s="37">
        <f>+soyb!$E190</f>
        <v>0</v>
      </c>
      <c r="AB24" s="37">
        <f>+soyb!$F190</f>
        <v>0</v>
      </c>
      <c r="AC24" s="37">
        <f>+grnd!$E190</f>
        <v>0</v>
      </c>
      <c r="AD24" s="37">
        <f>+grnd!$F190</f>
        <v>0</v>
      </c>
      <c r="AE24" s="37">
        <f>+bean!$E190</f>
        <v>0</v>
      </c>
      <c r="AF24" s="37">
        <f>+bean!$F190</f>
        <v>0</v>
      </c>
      <c r="AG24" s="37">
        <f>+cowp!$E190</f>
        <v>0</v>
      </c>
      <c r="AH24" s="37">
        <f>+cowp!$F190</f>
        <v>0</v>
      </c>
      <c r="AI24" s="37">
        <f>+lent!$E190</f>
        <v>0</v>
      </c>
      <c r="AJ24" s="37">
        <f>+lent!$F190</f>
        <v>0</v>
      </c>
      <c r="AK24" s="37">
        <f>+chkp!$E190</f>
        <v>0</v>
      </c>
      <c r="AL24" s="37">
        <f>+chkp!$F190</f>
        <v>0</v>
      </c>
      <c r="AM24" s="37">
        <f>+pigp!$E190</f>
        <v>0</v>
      </c>
      <c r="AN24" s="37">
        <f>+pigp!$F190</f>
        <v>0</v>
      </c>
      <c r="AO24" s="37">
        <f>+opul!$E190</f>
        <v>0</v>
      </c>
      <c r="AP24" s="37">
        <f>+opul!$F190</f>
        <v>0</v>
      </c>
      <c r="AQ24" s="37">
        <f t="shared" si="0"/>
        <v>0</v>
      </c>
      <c r="AR24" s="37">
        <f t="shared" si="1"/>
        <v>0</v>
      </c>
      <c r="AS24" s="37">
        <f t="shared" si="2"/>
        <v>0</v>
      </c>
      <c r="AT24" s="37">
        <f t="shared" si="3"/>
        <v>0</v>
      </c>
      <c r="AU24" s="37">
        <f t="shared" si="4"/>
        <v>0</v>
      </c>
      <c r="AV24" s="37">
        <f t="shared" si="5"/>
        <v>0</v>
      </c>
      <c r="AW24" s="18">
        <f t="shared" si="6"/>
        <v>0</v>
      </c>
      <c r="AX24" s="18">
        <f t="shared" si="7"/>
        <v>0</v>
      </c>
    </row>
    <row r="25" spans="1:50" x14ac:dyDescent="0.35">
      <c r="A25" s="9" t="s">
        <v>341</v>
      </c>
      <c r="B25" s="9" t="s">
        <v>342</v>
      </c>
      <c r="C25" s="37">
        <f>+whea!$E191</f>
        <v>53.083503914720509</v>
      </c>
      <c r="D25" s="37">
        <f>+whea!$F191</f>
        <v>42.586476690379506</v>
      </c>
      <c r="E25" s="37">
        <f>+maiz!$E191</f>
        <v>29.462526243854381</v>
      </c>
      <c r="F25" s="37">
        <f>+maiz!$F191</f>
        <v>18.269294834128264</v>
      </c>
      <c r="G25" s="37">
        <f>+sorg!$E191</f>
        <v>2.9247865803416122</v>
      </c>
      <c r="H25" s="37">
        <f>+sorg!$F191</f>
        <v>2.2329581401520406</v>
      </c>
      <c r="I25" s="37">
        <f>+mill!$E191</f>
        <v>0</v>
      </c>
      <c r="J25" s="37">
        <f>+mill!$F191</f>
        <v>0</v>
      </c>
      <c r="K25" s="37">
        <f>+barl!$E191</f>
        <v>3.3131188333915693</v>
      </c>
      <c r="L25" s="37">
        <f>+barl!$F191</f>
        <v>2.4969938377751273</v>
      </c>
      <c r="M25" s="37">
        <f>+rice!$E191</f>
        <v>18.730514265102894</v>
      </c>
      <c r="N25" s="37">
        <f>+rice!$F191</f>
        <v>18.361209919300819</v>
      </c>
      <c r="O25" s="37">
        <f>+yams!$E191</f>
        <v>0</v>
      </c>
      <c r="P25" s="37">
        <f>+yams!$F191</f>
        <v>0</v>
      </c>
      <c r="Q25" s="37">
        <f>+cass!$E191</f>
        <v>0</v>
      </c>
      <c r="R25" s="37">
        <f>+cass!$F191</f>
        <v>0</v>
      </c>
      <c r="S25" s="37">
        <f>+swpt!$E191</f>
        <v>0.60988405738324836</v>
      </c>
      <c r="T25" s="37">
        <f>+swpt!$F191</f>
        <v>0.44256835547734541</v>
      </c>
      <c r="U25" s="37">
        <f>+pota!$E191</f>
        <v>28.288548562320404</v>
      </c>
      <c r="V25" s="37">
        <f>+pota!$F191</f>
        <v>13.992862775243363</v>
      </c>
      <c r="W25" s="37">
        <f>+Bana!$E191</f>
        <v>10.842088520953418</v>
      </c>
      <c r="X25" s="37">
        <f>+Bana!$F191</f>
        <v>5.7970973712068137</v>
      </c>
      <c r="Y25" s="37">
        <f>+Plan!$E191</f>
        <v>0</v>
      </c>
      <c r="Z25" s="37">
        <f>+Plan!$F191</f>
        <v>0</v>
      </c>
      <c r="AA25" s="37">
        <f>+soyb!$E191</f>
        <v>0</v>
      </c>
      <c r="AB25" s="37">
        <f>+soyb!$F191</f>
        <v>0</v>
      </c>
      <c r="AC25" s="37">
        <f>+grnd!$E191</f>
        <v>1.5502338516812713</v>
      </c>
      <c r="AD25" s="37">
        <f>+grnd!$F191</f>
        <v>1.0776218105598601</v>
      </c>
      <c r="AE25" s="37">
        <f>+bean!$E191</f>
        <v>1.0097843622075844</v>
      </c>
      <c r="AF25" s="37">
        <f>+bean!$F191</f>
        <v>0.60533308047858825</v>
      </c>
      <c r="AG25" s="37">
        <f>+cowp!$E191</f>
        <v>7.7180253778391078E-2</v>
      </c>
      <c r="AH25" s="37">
        <f>+cowp!$F191</f>
        <v>4.6445486036844251E-2</v>
      </c>
      <c r="AI25" s="37">
        <f>+lent!$E191</f>
        <v>4.8255208003759383E-2</v>
      </c>
      <c r="AJ25" s="37">
        <f>+lent!$F191</f>
        <v>2.9835648538846061E-2</v>
      </c>
      <c r="AK25" s="37">
        <f>+chkp!$E191</f>
        <v>0.55516883918706861</v>
      </c>
      <c r="AL25" s="37">
        <f>+chkp!$F191</f>
        <v>0.33774283458304366</v>
      </c>
      <c r="AM25" s="37">
        <f>+pigp!$E191</f>
        <v>0</v>
      </c>
      <c r="AN25" s="37">
        <f>+pigp!$F191</f>
        <v>0</v>
      </c>
      <c r="AO25" s="37">
        <f>+opul!$E191</f>
        <v>3.1529066909446053</v>
      </c>
      <c r="AP25" s="37">
        <f>+opul!$F191</f>
        <v>2.6538503957319959</v>
      </c>
      <c r="AQ25" s="37">
        <f t="shared" si="0"/>
        <v>107.51444983741098</v>
      </c>
      <c r="AR25" s="37">
        <f t="shared" si="1"/>
        <v>83.946933421735764</v>
      </c>
      <c r="AS25" s="37">
        <f t="shared" si="2"/>
        <v>39.740521140657066</v>
      </c>
      <c r="AT25" s="37">
        <f t="shared" si="3"/>
        <v>20.232528501927522</v>
      </c>
      <c r="AU25" s="37">
        <f t="shared" si="4"/>
        <v>6.3935292058026798</v>
      </c>
      <c r="AV25" s="37">
        <f t="shared" si="5"/>
        <v>4.7508292559291778</v>
      </c>
      <c r="AW25" s="18">
        <f t="shared" si="6"/>
        <v>153.64850018387074</v>
      </c>
      <c r="AX25" s="18">
        <f t="shared" si="7"/>
        <v>108.93029117959246</v>
      </c>
    </row>
    <row r="26" spans="1:50" x14ac:dyDescent="0.35">
      <c r="A26" s="9" t="s">
        <v>341</v>
      </c>
      <c r="B26" s="9" t="s">
        <v>343</v>
      </c>
      <c r="C26" s="37">
        <f>+whea!$E192</f>
        <v>89.431129857461016</v>
      </c>
      <c r="D26" s="37">
        <f>+whea!$F192</f>
        <v>61.884298126052407</v>
      </c>
      <c r="E26" s="37">
        <f>+maiz!$E192</f>
        <v>18.656996578502003</v>
      </c>
      <c r="F26" s="37">
        <f>+maiz!$F192</f>
        <v>9.6125050653812778</v>
      </c>
      <c r="G26" s="37">
        <f>+sorg!$E192</f>
        <v>21.406086218529882</v>
      </c>
      <c r="H26" s="37">
        <f>+sorg!$F192</f>
        <v>12.896883399557858</v>
      </c>
      <c r="I26" s="37">
        <f>+mill!$E192</f>
        <v>11.376814989402389</v>
      </c>
      <c r="J26" s="37">
        <f>+mill!$F192</f>
        <v>5.9696036730431041</v>
      </c>
      <c r="K26" s="37">
        <f>+barl!$E192</f>
        <v>14.485741768532581</v>
      </c>
      <c r="L26" s="37">
        <f>+barl!$F192</f>
        <v>10.569675887987183</v>
      </c>
      <c r="M26" s="37">
        <f>+rice!$E192</f>
        <v>7.4142713144700449</v>
      </c>
      <c r="N26" s="37">
        <f>+rice!$F192</f>
        <v>5.2099580275541681</v>
      </c>
      <c r="O26" s="37">
        <f>+yams!$E192</f>
        <v>0</v>
      </c>
      <c r="P26" s="37">
        <f>+yams!$F192</f>
        <v>0</v>
      </c>
      <c r="Q26" s="37">
        <f>+cass!$E192</f>
        <v>0</v>
      </c>
      <c r="R26" s="37">
        <f>+cass!$F192</f>
        <v>0</v>
      </c>
      <c r="S26" s="37">
        <f>+swpt!$E192</f>
        <v>1.3845512843494881E-2</v>
      </c>
      <c r="T26" s="37">
        <f>+swpt!$F192</f>
        <v>7.6362834030011097E-3</v>
      </c>
      <c r="U26" s="37">
        <f>+pota!$E192</f>
        <v>37.339584876410605</v>
      </c>
      <c r="V26" s="37">
        <f>+pota!$F192</f>
        <v>20.389448093401668</v>
      </c>
      <c r="W26" s="37">
        <f>+Bana!$E192</f>
        <v>18.939215952549095</v>
      </c>
      <c r="X26" s="37">
        <f>+Bana!$F192</f>
        <v>9.2549236020521803</v>
      </c>
      <c r="Y26" s="37">
        <f>+Plan!$E192</f>
        <v>0</v>
      </c>
      <c r="Z26" s="37">
        <f>+Plan!$F192</f>
        <v>0</v>
      </c>
      <c r="AA26" s="37">
        <f>+soyb!$E192</f>
        <v>0</v>
      </c>
      <c r="AB26" s="37">
        <f>+soyb!$F192</f>
        <v>0</v>
      </c>
      <c r="AC26" s="37">
        <f>+grnd!$E192</f>
        <v>0.22791302715885101</v>
      </c>
      <c r="AD26" s="37">
        <f>+grnd!$F192</f>
        <v>0.15576452398963839</v>
      </c>
      <c r="AE26" s="37">
        <f>+bean!$E192</f>
        <v>1.8476299713591955</v>
      </c>
      <c r="AF26" s="37">
        <f>+bean!$F192</f>
        <v>1.5019270922080379</v>
      </c>
      <c r="AG26" s="37">
        <f>+cowp!$E192</f>
        <v>1.2666955347594338E-2</v>
      </c>
      <c r="AH26" s="37">
        <f>+cowp!$F192</f>
        <v>6.3290981384645671E-3</v>
      </c>
      <c r="AI26" s="37">
        <f>+lent!$E192</f>
        <v>2.7275327680569648</v>
      </c>
      <c r="AJ26" s="37">
        <f>+lent!$F192</f>
        <v>2.2045188210677034</v>
      </c>
      <c r="AK26" s="37">
        <f>+chkp!$E192</f>
        <v>13.215472032393402</v>
      </c>
      <c r="AL26" s="37">
        <f>+chkp!$F192</f>
        <v>9.0254925783901463</v>
      </c>
      <c r="AM26" s="37">
        <f>+pigp!$E192</f>
        <v>0</v>
      </c>
      <c r="AN26" s="37">
        <f>+pigp!$F192</f>
        <v>0</v>
      </c>
      <c r="AO26" s="37">
        <f>+opul!$E192</f>
        <v>2.5921166771239168</v>
      </c>
      <c r="AP26" s="37">
        <f>+opul!$F192</f>
        <v>2.4579548883502191</v>
      </c>
      <c r="AQ26" s="37">
        <f t="shared" si="0"/>
        <v>162.77104072689795</v>
      </c>
      <c r="AR26" s="37">
        <f t="shared" si="1"/>
        <v>106.142924179576</v>
      </c>
      <c r="AS26" s="37">
        <f t="shared" si="2"/>
        <v>56.292646341803191</v>
      </c>
      <c r="AT26" s="37">
        <f t="shared" si="3"/>
        <v>29.652007978856851</v>
      </c>
      <c r="AU26" s="37">
        <f t="shared" si="4"/>
        <v>20.623331431439922</v>
      </c>
      <c r="AV26" s="37">
        <f t="shared" si="5"/>
        <v>15.35198700214421</v>
      </c>
      <c r="AW26" s="18">
        <f t="shared" si="6"/>
        <v>239.68701850014105</v>
      </c>
      <c r="AX26" s="18">
        <f t="shared" si="7"/>
        <v>151.14691916057706</v>
      </c>
    </row>
    <row r="27" spans="1:50" x14ac:dyDescent="0.35">
      <c r="A27" s="10" t="s">
        <v>341</v>
      </c>
      <c r="B27" s="10"/>
      <c r="C27" s="37">
        <f>+whea!$E193</f>
        <v>142.51463377218153</v>
      </c>
      <c r="D27" s="37">
        <f>+whea!$F193</f>
        <v>104.47077481643191</v>
      </c>
      <c r="E27" s="37">
        <f>+maiz!$E193</f>
        <v>48.119522822356387</v>
      </c>
      <c r="F27" s="37">
        <f>+maiz!$F193</f>
        <v>27.881799899509542</v>
      </c>
      <c r="G27" s="37">
        <f>+sorg!$E193</f>
        <v>24.330872798871496</v>
      </c>
      <c r="H27" s="37">
        <f>+sorg!$F193</f>
        <v>15.129841539709899</v>
      </c>
      <c r="I27" s="37">
        <f>+mill!$E193</f>
        <v>11.376814989402389</v>
      </c>
      <c r="J27" s="37">
        <f>+mill!$F193</f>
        <v>5.9696036730431041</v>
      </c>
      <c r="K27" s="37">
        <f>+barl!$E193</f>
        <v>17.798860601924151</v>
      </c>
      <c r="L27" s="37">
        <f>+barl!$F193</f>
        <v>13.06666972576231</v>
      </c>
      <c r="M27" s="37">
        <f>+rice!$E193</f>
        <v>26.14478557957294</v>
      </c>
      <c r="N27" s="37">
        <f>+rice!$F193</f>
        <v>23.571167946854988</v>
      </c>
      <c r="O27" s="37">
        <f>+yams!$E193</f>
        <v>0</v>
      </c>
      <c r="P27" s="37">
        <f>+yams!$F193</f>
        <v>0</v>
      </c>
      <c r="Q27" s="37">
        <f>+cass!$E193</f>
        <v>0</v>
      </c>
      <c r="R27" s="37">
        <f>+cass!$F193</f>
        <v>0</v>
      </c>
      <c r="S27" s="37">
        <f>+swpt!$E193</f>
        <v>0.62372957022674325</v>
      </c>
      <c r="T27" s="37">
        <f>+swpt!$F193</f>
        <v>0.45020463888034651</v>
      </c>
      <c r="U27" s="37">
        <f>+pota!$E193</f>
        <v>65.628133438731012</v>
      </c>
      <c r="V27" s="37">
        <f>+pota!$F193</f>
        <v>34.382310868645035</v>
      </c>
      <c r="W27" s="37">
        <f>+Bana!$E193</f>
        <v>29.781304473502512</v>
      </c>
      <c r="X27" s="37">
        <f>+Bana!$F193</f>
        <v>15.052020973258994</v>
      </c>
      <c r="Y27" s="37">
        <f>+Plan!$E193</f>
        <v>0</v>
      </c>
      <c r="Z27" s="37">
        <f>+Plan!$F193</f>
        <v>0</v>
      </c>
      <c r="AA27" s="37">
        <f>+soyb!$E193</f>
        <v>0</v>
      </c>
      <c r="AB27" s="37">
        <f>+soyb!$F193</f>
        <v>0</v>
      </c>
      <c r="AC27" s="37">
        <f>+grnd!$E193</f>
        <v>1.7781468788401222</v>
      </c>
      <c r="AD27" s="37">
        <f>+grnd!$F193</f>
        <v>1.2333863345494984</v>
      </c>
      <c r="AE27" s="37">
        <f>+bean!$E193</f>
        <v>2.8574143335667799</v>
      </c>
      <c r="AF27" s="37">
        <f>+bean!$F193</f>
        <v>2.107260172686626</v>
      </c>
      <c r="AG27" s="37">
        <f>+cowp!$E193</f>
        <v>8.9847209125985414E-2</v>
      </c>
      <c r="AH27" s="37">
        <f>+cowp!$F193</f>
        <v>5.2774584175308815E-2</v>
      </c>
      <c r="AI27" s="37">
        <f>+lent!$E193</f>
        <v>2.775787976060724</v>
      </c>
      <c r="AJ27" s="37">
        <f>+lent!$F193</f>
        <v>2.2343544696065494</v>
      </c>
      <c r="AK27" s="37">
        <f>+chkp!$E193</f>
        <v>13.77064087158047</v>
      </c>
      <c r="AL27" s="37">
        <f>+chkp!$F193</f>
        <v>9.3632354129731894</v>
      </c>
      <c r="AM27" s="37">
        <f>+pigp!$E193</f>
        <v>0</v>
      </c>
      <c r="AN27" s="37">
        <f>+pigp!$F193</f>
        <v>0</v>
      </c>
      <c r="AO27" s="37">
        <f>+opul!$E193</f>
        <v>5.7450233680685221</v>
      </c>
      <c r="AP27" s="37">
        <f>+opul!$F193</f>
        <v>5.111805284082215</v>
      </c>
      <c r="AQ27" s="37">
        <f t="shared" si="0"/>
        <v>270.28549056430887</v>
      </c>
      <c r="AR27" s="37">
        <f t="shared" si="1"/>
        <v>190.08985760131173</v>
      </c>
      <c r="AS27" s="37">
        <f t="shared" si="2"/>
        <v>96.033167482460271</v>
      </c>
      <c r="AT27" s="37">
        <f t="shared" si="3"/>
        <v>49.884536480784377</v>
      </c>
      <c r="AU27" s="37">
        <f t="shared" si="4"/>
        <v>27.016860637242605</v>
      </c>
      <c r="AV27" s="37">
        <f t="shared" si="5"/>
        <v>20.102816258073389</v>
      </c>
      <c r="AW27" s="18">
        <f t="shared" si="6"/>
        <v>393.33551868401173</v>
      </c>
      <c r="AX27" s="18">
        <f t="shared" si="7"/>
        <v>260.07721034016953</v>
      </c>
    </row>
    <row r="28" spans="1:50" x14ac:dyDescent="0.35">
      <c r="A28" s="10" t="s">
        <v>344</v>
      </c>
      <c r="B28" s="10" t="s">
        <v>356</v>
      </c>
      <c r="C28" s="37">
        <f>+whea!$E194</f>
        <v>0</v>
      </c>
      <c r="D28" s="37">
        <f>+whea!$F194</f>
        <v>0</v>
      </c>
      <c r="E28" s="37">
        <f>+maiz!$E194</f>
        <v>0</v>
      </c>
      <c r="F28" s="37">
        <f>+maiz!$F194</f>
        <v>0</v>
      </c>
      <c r="G28" s="37">
        <f>+sorg!$E194</f>
        <v>0</v>
      </c>
      <c r="H28" s="37">
        <f>+sorg!$F194</f>
        <v>0</v>
      </c>
      <c r="I28" s="37">
        <f>+mill!$E194</f>
        <v>0</v>
      </c>
      <c r="J28" s="37">
        <f>+mill!$F194</f>
        <v>0</v>
      </c>
      <c r="K28" s="37">
        <f>+barl!$E194</f>
        <v>0</v>
      </c>
      <c r="L28" s="37">
        <f>+barl!$F194</f>
        <v>0</v>
      </c>
      <c r="M28" s="37">
        <f>+rice!$E194</f>
        <v>0</v>
      </c>
      <c r="N28" s="37">
        <f>+rice!$F194</f>
        <v>0</v>
      </c>
      <c r="O28" s="37">
        <f>+yams!$E194</f>
        <v>0</v>
      </c>
      <c r="P28" s="37">
        <f>+yams!$F194</f>
        <v>0</v>
      </c>
      <c r="Q28" s="37">
        <f>+cass!$E194</f>
        <v>0</v>
      </c>
      <c r="R28" s="37">
        <f>+cass!$F194</f>
        <v>0</v>
      </c>
      <c r="S28" s="37">
        <f>+swpt!$E194</f>
        <v>0</v>
      </c>
      <c r="T28" s="37">
        <f>+swpt!$F194</f>
        <v>0</v>
      </c>
      <c r="U28" s="37">
        <f>+pota!$E194</f>
        <v>0</v>
      </c>
      <c r="V28" s="37">
        <f>+pota!$F194</f>
        <v>0</v>
      </c>
      <c r="W28" s="37">
        <f>+Bana!$E194</f>
        <v>0</v>
      </c>
      <c r="X28" s="37">
        <f>+Bana!$F194</f>
        <v>0</v>
      </c>
      <c r="Y28" s="37">
        <f>+Plan!$E194</f>
        <v>0</v>
      </c>
      <c r="Z28" s="37">
        <f>+Plan!$F194</f>
        <v>0</v>
      </c>
      <c r="AA28" s="37">
        <f>+soyb!$E194</f>
        <v>0</v>
      </c>
      <c r="AB28" s="37">
        <f>+soyb!$F194</f>
        <v>0</v>
      </c>
      <c r="AC28" s="37">
        <f>+grnd!$E194</f>
        <v>0</v>
      </c>
      <c r="AD28" s="37">
        <f>+grnd!$F194</f>
        <v>0</v>
      </c>
      <c r="AE28" s="37">
        <f>+bean!$E194</f>
        <v>0</v>
      </c>
      <c r="AF28" s="37">
        <f>+bean!$F194</f>
        <v>0</v>
      </c>
      <c r="AG28" s="37">
        <f>+cowp!$E194</f>
        <v>0</v>
      </c>
      <c r="AH28" s="37">
        <f>+cowp!$F194</f>
        <v>0</v>
      </c>
      <c r="AI28" s="37">
        <f>+lent!$E194</f>
        <v>0</v>
      </c>
      <c r="AJ28" s="37">
        <f>+lent!$F194</f>
        <v>0</v>
      </c>
      <c r="AK28" s="37">
        <f>+chkp!$E194</f>
        <v>0</v>
      </c>
      <c r="AL28" s="37">
        <f>+chkp!$F194</f>
        <v>0</v>
      </c>
      <c r="AM28" s="37">
        <f>+pigp!$E194</f>
        <v>0</v>
      </c>
      <c r="AN28" s="37">
        <f>+pigp!$F194</f>
        <v>0</v>
      </c>
      <c r="AO28" s="37">
        <f>+opul!$E194</f>
        <v>0</v>
      </c>
      <c r="AP28" s="37">
        <f>+opul!$F194</f>
        <v>0</v>
      </c>
      <c r="AQ28" s="37">
        <f t="shared" si="0"/>
        <v>0</v>
      </c>
      <c r="AR28" s="37">
        <f t="shared" si="1"/>
        <v>0</v>
      </c>
      <c r="AS28" s="37">
        <f t="shared" si="2"/>
        <v>0</v>
      </c>
      <c r="AT28" s="37">
        <f t="shared" si="3"/>
        <v>0</v>
      </c>
      <c r="AU28" s="37">
        <f t="shared" si="4"/>
        <v>0</v>
      </c>
      <c r="AV28" s="37">
        <f t="shared" si="5"/>
        <v>0</v>
      </c>
      <c r="AW28" s="18">
        <f t="shared" si="6"/>
        <v>0</v>
      </c>
      <c r="AX28" s="18">
        <f t="shared" si="7"/>
        <v>0</v>
      </c>
    </row>
    <row r="29" spans="1:50" x14ac:dyDescent="0.35">
      <c r="A29" s="9" t="s">
        <v>346</v>
      </c>
      <c r="B29" s="9" t="s">
        <v>347</v>
      </c>
      <c r="C29" s="37">
        <f>+whea!$E195</f>
        <v>0</v>
      </c>
      <c r="D29" s="37">
        <f>+whea!$F195</f>
        <v>0</v>
      </c>
      <c r="E29" s="37">
        <f>+maiz!$E195</f>
        <v>0</v>
      </c>
      <c r="F29" s="37">
        <f>+maiz!$F195</f>
        <v>0</v>
      </c>
      <c r="G29" s="37">
        <f>+sorg!$E195</f>
        <v>0</v>
      </c>
      <c r="H29" s="37">
        <f>+sorg!$F195</f>
        <v>0</v>
      </c>
      <c r="I29" s="37">
        <f>+mill!$E195</f>
        <v>0</v>
      </c>
      <c r="J29" s="37">
        <f>+mill!$F195</f>
        <v>0</v>
      </c>
      <c r="K29" s="37">
        <f>+barl!$E195</f>
        <v>0</v>
      </c>
      <c r="L29" s="37">
        <f>+barl!$F195</f>
        <v>0</v>
      </c>
      <c r="M29" s="37">
        <f>+rice!$E195</f>
        <v>0</v>
      </c>
      <c r="N29" s="37">
        <f>+rice!$F195</f>
        <v>0</v>
      </c>
      <c r="O29" s="37">
        <f>+yams!$E195</f>
        <v>0</v>
      </c>
      <c r="P29" s="37">
        <f>+yams!$F195</f>
        <v>0</v>
      </c>
      <c r="Q29" s="37">
        <f>+cass!$E195</f>
        <v>0</v>
      </c>
      <c r="R29" s="37">
        <f>+cass!$F195</f>
        <v>0</v>
      </c>
      <c r="S29" s="37">
        <f>+swpt!$E195</f>
        <v>0</v>
      </c>
      <c r="T29" s="37">
        <f>+swpt!$F195</f>
        <v>0</v>
      </c>
      <c r="U29" s="37">
        <f>+pota!$E195</f>
        <v>0</v>
      </c>
      <c r="V29" s="37">
        <f>+pota!$F195</f>
        <v>0</v>
      </c>
      <c r="W29" s="37">
        <f>+Bana!$E195</f>
        <v>0</v>
      </c>
      <c r="X29" s="37">
        <f>+Bana!$F195</f>
        <v>0</v>
      </c>
      <c r="Y29" s="37">
        <f>+Plan!$E195</f>
        <v>0</v>
      </c>
      <c r="Z29" s="37">
        <f>+Plan!$F195</f>
        <v>0</v>
      </c>
      <c r="AA29" s="37">
        <f>+soyb!$E195</f>
        <v>0</v>
      </c>
      <c r="AB29" s="37">
        <f>+soyb!$F195</f>
        <v>0</v>
      </c>
      <c r="AC29" s="37">
        <f>+grnd!$E195</f>
        <v>0</v>
      </c>
      <c r="AD29" s="37">
        <f>+grnd!$F195</f>
        <v>0</v>
      </c>
      <c r="AE29" s="37">
        <f>+bean!$E195</f>
        <v>0</v>
      </c>
      <c r="AF29" s="37">
        <f>+bean!$F195</f>
        <v>0</v>
      </c>
      <c r="AG29" s="37">
        <f>+cowp!$E195</f>
        <v>0</v>
      </c>
      <c r="AH29" s="37">
        <f>+cowp!$F195</f>
        <v>0</v>
      </c>
      <c r="AI29" s="37">
        <f>+lent!$E195</f>
        <v>0</v>
      </c>
      <c r="AJ29" s="37">
        <f>+lent!$F195</f>
        <v>0</v>
      </c>
      <c r="AK29" s="37">
        <f>+chkp!$E195</f>
        <v>0</v>
      </c>
      <c r="AL29" s="37">
        <f>+chkp!$F195</f>
        <v>0</v>
      </c>
      <c r="AM29" s="37">
        <f>+pigp!$E195</f>
        <v>0</v>
      </c>
      <c r="AN29" s="37">
        <f>+pigp!$F195</f>
        <v>0</v>
      </c>
      <c r="AO29" s="37">
        <f>+opul!$E195</f>
        <v>0</v>
      </c>
      <c r="AP29" s="37">
        <f>+opul!$F195</f>
        <v>0</v>
      </c>
      <c r="AQ29" s="37">
        <f t="shared" si="0"/>
        <v>0</v>
      </c>
      <c r="AR29" s="37">
        <f t="shared" si="1"/>
        <v>0</v>
      </c>
      <c r="AS29" s="37">
        <f t="shared" si="2"/>
        <v>0</v>
      </c>
      <c r="AT29" s="37">
        <f t="shared" si="3"/>
        <v>0</v>
      </c>
      <c r="AU29" s="37">
        <f t="shared" si="4"/>
        <v>0</v>
      </c>
      <c r="AV29" s="37">
        <f t="shared" si="5"/>
        <v>0</v>
      </c>
      <c r="AW29" s="18">
        <f t="shared" si="6"/>
        <v>0</v>
      </c>
      <c r="AX29" s="18">
        <f t="shared" si="7"/>
        <v>0</v>
      </c>
    </row>
    <row r="30" spans="1:50" s="78" customFormat="1" x14ac:dyDescent="0.35">
      <c r="A30" s="77" t="s">
        <v>346</v>
      </c>
      <c r="B30" s="77" t="s">
        <v>348</v>
      </c>
      <c r="C30" s="78">
        <f>+whea!$E196</f>
        <v>26.525598575445425</v>
      </c>
      <c r="D30" s="78">
        <f>+whea!$F196</f>
        <v>20.880636133589917</v>
      </c>
      <c r="E30" s="78">
        <f>+maiz!$E196</f>
        <v>18.053185035115739</v>
      </c>
      <c r="F30" s="78">
        <f>+maiz!$F196</f>
        <v>9.8628130883678029</v>
      </c>
      <c r="G30" s="78">
        <f>+sorg!$E196</f>
        <v>3.9670312035905968E-3</v>
      </c>
      <c r="H30" s="78">
        <f>+sorg!$F196</f>
        <v>3.5739423422390141E-3</v>
      </c>
      <c r="I30" s="78">
        <f>+mill!$E196</f>
        <v>2.0304748187203021E-3</v>
      </c>
      <c r="J30" s="78">
        <f>+mill!$F196</f>
        <v>1.2403022555200574E-3</v>
      </c>
      <c r="K30" s="78">
        <f>+barl!$E196</f>
        <v>4.258537948259514</v>
      </c>
      <c r="L30" s="78">
        <f>+barl!$F196</f>
        <v>3.0232563807363029</v>
      </c>
      <c r="M30" s="78">
        <f>+rice!$E196</f>
        <v>1.2309788693346493</v>
      </c>
      <c r="N30" s="78">
        <f>+rice!$F196</f>
        <v>0.79210841162910728</v>
      </c>
      <c r="O30" s="78">
        <f>+yams!$E196</f>
        <v>0</v>
      </c>
      <c r="P30" s="78">
        <f>+yams!$F196</f>
        <v>0</v>
      </c>
      <c r="Q30" s="78">
        <f>+cass!$E196</f>
        <v>0</v>
      </c>
      <c r="R30" s="78">
        <f>+cass!$F196</f>
        <v>0</v>
      </c>
      <c r="S30" s="78">
        <f>+swpt!$E196</f>
        <v>0</v>
      </c>
      <c r="T30" s="78">
        <f>+swpt!$F196</f>
        <v>0</v>
      </c>
      <c r="U30" s="78">
        <f>+pota!$E196</f>
        <v>45.398131550668964</v>
      </c>
      <c r="V30" s="78">
        <f>+pota!$F196</f>
        <v>26.848163252250671</v>
      </c>
      <c r="W30" s="78">
        <f>+Bana!$E196</f>
        <v>0</v>
      </c>
      <c r="X30" s="78">
        <f>+Bana!$F196</f>
        <v>0</v>
      </c>
      <c r="Y30" s="78">
        <f>+Plan!$E196</f>
        <v>0</v>
      </c>
      <c r="Z30" s="78">
        <f>+Plan!$F196</f>
        <v>0</v>
      </c>
      <c r="AA30" s="78">
        <f>+soyb!$E196</f>
        <v>0.15203529633777721</v>
      </c>
      <c r="AB30" s="78">
        <f>+soyb!$F196</f>
        <v>0.17307750543428591</v>
      </c>
      <c r="AC30" s="78">
        <f>+grnd!$E196</f>
        <v>8.536291434221821E-2</v>
      </c>
      <c r="AD30" s="78">
        <f>+grnd!$F196</f>
        <v>7.7842148396204736E-2</v>
      </c>
      <c r="AE30" s="78">
        <f>+bean!$E196</f>
        <v>3.3707077587187833</v>
      </c>
      <c r="AF30" s="78">
        <f>+bean!$F196</f>
        <v>2.1915667294280499</v>
      </c>
      <c r="AG30" s="78">
        <f>+cowp!$E196</f>
        <v>0</v>
      </c>
      <c r="AH30" s="78">
        <f>+cowp!$F196</f>
        <v>0</v>
      </c>
      <c r="AI30" s="78">
        <f>+lent!$E196</f>
        <v>2.6353253416572964E-2</v>
      </c>
      <c r="AJ30" s="78">
        <f>+lent!$F196</f>
        <v>1.7608553284482929E-2</v>
      </c>
      <c r="AK30" s="78">
        <f>+chkp!$E196</f>
        <v>0</v>
      </c>
      <c r="AL30" s="78">
        <f>+chkp!$F196</f>
        <v>0</v>
      </c>
      <c r="AM30" s="78">
        <f>+pigp!$E196</f>
        <v>0</v>
      </c>
      <c r="AN30" s="78">
        <f>+pigp!$F196</f>
        <v>0</v>
      </c>
      <c r="AO30" s="78">
        <f>+opul!$E196</f>
        <v>0.73497756982644613</v>
      </c>
      <c r="AP30" s="78">
        <f>+opul!$F196</f>
        <v>0.57308559582891949</v>
      </c>
      <c r="AQ30" s="78">
        <f t="shared" si="0"/>
        <v>50.074297934177636</v>
      </c>
      <c r="AR30" s="78">
        <f t="shared" si="1"/>
        <v>34.563628258920893</v>
      </c>
      <c r="AS30" s="37">
        <f t="shared" si="2"/>
        <v>45.398131550668964</v>
      </c>
      <c r="AT30" s="37">
        <f t="shared" si="3"/>
        <v>26.848163252250671</v>
      </c>
      <c r="AU30" s="37">
        <f t="shared" si="4"/>
        <v>4.3694367926417979</v>
      </c>
      <c r="AV30" s="37">
        <f t="shared" si="5"/>
        <v>3.0331805323719427</v>
      </c>
      <c r="AW30" s="18">
        <f t="shared" si="6"/>
        <v>99.841866277488393</v>
      </c>
      <c r="AX30" s="18">
        <f t="shared" si="7"/>
        <v>64.444972043543501</v>
      </c>
    </row>
    <row r="31" spans="1:50" x14ac:dyDescent="0.35">
      <c r="A31" s="9" t="s">
        <v>346</v>
      </c>
      <c r="B31" s="9" t="s">
        <v>349</v>
      </c>
      <c r="C31" s="37">
        <f>+whea!$E197</f>
        <v>0</v>
      </c>
      <c r="D31" s="37">
        <f>+whea!$F197</f>
        <v>0</v>
      </c>
      <c r="E31" s="37">
        <f>+maiz!$E197</f>
        <v>0</v>
      </c>
      <c r="F31" s="37">
        <f>+maiz!$F197</f>
        <v>0</v>
      </c>
      <c r="G31" s="37">
        <f>+sorg!$E197</f>
        <v>0</v>
      </c>
      <c r="H31" s="37">
        <f>+sorg!$F197</f>
        <v>0</v>
      </c>
      <c r="I31" s="37">
        <f>+mill!$E197</f>
        <v>0</v>
      </c>
      <c r="J31" s="37">
        <f>+mill!$F197</f>
        <v>0</v>
      </c>
      <c r="K31" s="37">
        <f>+barl!$E197</f>
        <v>0</v>
      </c>
      <c r="L31" s="37">
        <f>+barl!$F197</f>
        <v>0</v>
      </c>
      <c r="M31" s="37">
        <f>+rice!$E197</f>
        <v>0</v>
      </c>
      <c r="N31" s="37">
        <f>+rice!$F197</f>
        <v>0</v>
      </c>
      <c r="O31" s="37">
        <f>+yams!$E197</f>
        <v>0</v>
      </c>
      <c r="P31" s="37">
        <f>+yams!$F197</f>
        <v>0</v>
      </c>
      <c r="Q31" s="37">
        <f>+cass!$E197</f>
        <v>0</v>
      </c>
      <c r="R31" s="37">
        <f>+cass!$F197</f>
        <v>0</v>
      </c>
      <c r="S31" s="37">
        <f>+swpt!$E197</f>
        <v>0</v>
      </c>
      <c r="T31" s="37">
        <f>+swpt!$F197</f>
        <v>0</v>
      </c>
      <c r="U31" s="37">
        <f>+pota!$E197</f>
        <v>0</v>
      </c>
      <c r="V31" s="37">
        <f>+pota!$F197</f>
        <v>0</v>
      </c>
      <c r="W31" s="37">
        <f>+Bana!$E197</f>
        <v>0</v>
      </c>
      <c r="X31" s="37">
        <f>+Bana!$F197</f>
        <v>0</v>
      </c>
      <c r="Y31" s="37">
        <f>+Plan!$E197</f>
        <v>0</v>
      </c>
      <c r="Z31" s="37">
        <f>+Plan!$F197</f>
        <v>0</v>
      </c>
      <c r="AA31" s="37">
        <f>+soyb!$E197</f>
        <v>0</v>
      </c>
      <c r="AB31" s="37">
        <f>+soyb!$F197</f>
        <v>0</v>
      </c>
      <c r="AC31" s="37">
        <f>+grnd!$E197</f>
        <v>0</v>
      </c>
      <c r="AD31" s="37">
        <f>+grnd!$F197</f>
        <v>0</v>
      </c>
      <c r="AE31" s="37">
        <f>+bean!$E197</f>
        <v>0</v>
      </c>
      <c r="AF31" s="37">
        <f>+bean!$F197</f>
        <v>0</v>
      </c>
      <c r="AG31" s="37">
        <f>+cowp!$E197</f>
        <v>0</v>
      </c>
      <c r="AH31" s="37">
        <f>+cowp!$F197</f>
        <v>0</v>
      </c>
      <c r="AI31" s="37">
        <f>+lent!$E197</f>
        <v>0</v>
      </c>
      <c r="AJ31" s="37">
        <f>+lent!$F197</f>
        <v>0</v>
      </c>
      <c r="AK31" s="37">
        <f>+chkp!$E197</f>
        <v>0</v>
      </c>
      <c r="AL31" s="37">
        <f>+chkp!$F197</f>
        <v>0</v>
      </c>
      <c r="AM31" s="37">
        <f>+pigp!$E197</f>
        <v>0</v>
      </c>
      <c r="AN31" s="37">
        <f>+pigp!$F197</f>
        <v>0</v>
      </c>
      <c r="AO31" s="37">
        <f>+opul!$E197</f>
        <v>0</v>
      </c>
      <c r="AP31" s="37">
        <f>+opul!$F197</f>
        <v>0</v>
      </c>
      <c r="AQ31" s="37">
        <f t="shared" si="0"/>
        <v>0</v>
      </c>
      <c r="AR31" s="37">
        <f t="shared" si="1"/>
        <v>0</v>
      </c>
      <c r="AS31" s="37">
        <f t="shared" si="2"/>
        <v>0</v>
      </c>
      <c r="AT31" s="37">
        <f t="shared" si="3"/>
        <v>0</v>
      </c>
      <c r="AU31" s="37">
        <f t="shared" si="4"/>
        <v>0</v>
      </c>
      <c r="AV31" s="37">
        <f t="shared" si="5"/>
        <v>0</v>
      </c>
      <c r="AW31" s="18">
        <f t="shared" si="6"/>
        <v>0</v>
      </c>
      <c r="AX31" s="18">
        <f t="shared" si="7"/>
        <v>0</v>
      </c>
    </row>
    <row r="32" spans="1:50" x14ac:dyDescent="0.35">
      <c r="A32" s="10" t="s">
        <v>350</v>
      </c>
      <c r="B32" s="10" t="s">
        <v>350</v>
      </c>
      <c r="C32" s="37">
        <f>+whea!$E198</f>
        <v>26.525598575445425</v>
      </c>
      <c r="D32" s="37">
        <f>+whea!$F198</f>
        <v>20.880636133589917</v>
      </c>
      <c r="E32" s="37">
        <f>+maiz!$E198</f>
        <v>18.053185035115739</v>
      </c>
      <c r="F32" s="37">
        <f>+maiz!$F198</f>
        <v>9.8628130883678029</v>
      </c>
      <c r="G32" s="37">
        <f>+sorg!$E198</f>
        <v>3.9670312035905968E-3</v>
      </c>
      <c r="H32" s="37">
        <f>+sorg!$F198</f>
        <v>3.5739423422390141E-3</v>
      </c>
      <c r="I32" s="37">
        <f>+mill!$E198</f>
        <v>2.0304748187203021E-3</v>
      </c>
      <c r="J32" s="37">
        <f>+mill!$F198</f>
        <v>1.2403022555200574E-3</v>
      </c>
      <c r="K32" s="37">
        <f>+barl!$E198</f>
        <v>4.258537948259514</v>
      </c>
      <c r="L32" s="37">
        <f>+barl!$F198</f>
        <v>3.0232563807363029</v>
      </c>
      <c r="M32" s="37">
        <f>+rice!$E198</f>
        <v>1.2309788693346493</v>
      </c>
      <c r="N32" s="37">
        <f>+rice!$F198</f>
        <v>0.79210841162910728</v>
      </c>
      <c r="O32" s="37">
        <f>+yams!$E198</f>
        <v>0</v>
      </c>
      <c r="P32" s="37">
        <f>+yams!$F198</f>
        <v>0</v>
      </c>
      <c r="Q32" s="37">
        <f>+cass!$E198</f>
        <v>0</v>
      </c>
      <c r="R32" s="37">
        <f>+cass!$F198</f>
        <v>0</v>
      </c>
      <c r="S32" s="37">
        <f>+swpt!$E198</f>
        <v>0</v>
      </c>
      <c r="T32" s="37">
        <f>+swpt!$F198</f>
        <v>0</v>
      </c>
      <c r="U32" s="37">
        <f>+pota!$E198</f>
        <v>45.398131550668964</v>
      </c>
      <c r="V32" s="37">
        <f>+pota!$F198</f>
        <v>26.848163252250671</v>
      </c>
      <c r="W32" s="37">
        <f>+Bana!$E198</f>
        <v>0</v>
      </c>
      <c r="X32" s="37">
        <f>+Bana!$F198</f>
        <v>0</v>
      </c>
      <c r="Y32" s="37">
        <f>+Plan!$E198</f>
        <v>0</v>
      </c>
      <c r="Z32" s="37">
        <f>+Plan!$F198</f>
        <v>0</v>
      </c>
      <c r="AA32" s="37">
        <f>+soyb!$E198</f>
        <v>0.15203529633777721</v>
      </c>
      <c r="AB32" s="37">
        <f>+soyb!$F198</f>
        <v>0.17307750543428591</v>
      </c>
      <c r="AC32" s="37">
        <f>+grnd!$E198</f>
        <v>8.536291434221821E-2</v>
      </c>
      <c r="AD32" s="37">
        <f>+grnd!$F198</f>
        <v>7.7842148396204736E-2</v>
      </c>
      <c r="AE32" s="37">
        <f>+bean!$E198</f>
        <v>3.3707077587187833</v>
      </c>
      <c r="AF32" s="37">
        <f>+bean!$F198</f>
        <v>2.1915667294280499</v>
      </c>
      <c r="AG32" s="37">
        <f>+cowp!$E198</f>
        <v>0</v>
      </c>
      <c r="AH32" s="37">
        <f>+cowp!$F198</f>
        <v>0</v>
      </c>
      <c r="AI32" s="37">
        <f>+lent!$E198</f>
        <v>2.6353253416572964E-2</v>
      </c>
      <c r="AJ32" s="37">
        <f>+lent!$F198</f>
        <v>1.7608553284482929E-2</v>
      </c>
      <c r="AK32" s="37">
        <f>+chkp!$E198</f>
        <v>0</v>
      </c>
      <c r="AL32" s="37">
        <f>+chkp!$F198</f>
        <v>0</v>
      </c>
      <c r="AM32" s="37">
        <f>+pigp!$E198</f>
        <v>0</v>
      </c>
      <c r="AN32" s="37">
        <f>+pigp!$F198</f>
        <v>0</v>
      </c>
      <c r="AO32" s="37">
        <f>+opul!$E198</f>
        <v>0.73497756982644613</v>
      </c>
      <c r="AP32" s="37">
        <f>+opul!$F198</f>
        <v>0.57308559582891949</v>
      </c>
      <c r="AQ32" s="37">
        <f t="shared" si="0"/>
        <v>50.074297934177636</v>
      </c>
      <c r="AR32" s="37">
        <f t="shared" si="1"/>
        <v>34.563628258920893</v>
      </c>
      <c r="AS32" s="37">
        <f t="shared" si="2"/>
        <v>45.398131550668964</v>
      </c>
      <c r="AT32" s="37">
        <f t="shared" si="3"/>
        <v>26.848163252250671</v>
      </c>
      <c r="AU32" s="37">
        <f t="shared" si="4"/>
        <v>4.3694367926417979</v>
      </c>
      <c r="AV32" s="37">
        <f t="shared" si="5"/>
        <v>3.0331805323719427</v>
      </c>
      <c r="AW32" s="18">
        <f t="shared" si="6"/>
        <v>99.841866277488393</v>
      </c>
      <c r="AX32" s="18">
        <f t="shared" si="7"/>
        <v>64.444972043543501</v>
      </c>
    </row>
    <row r="33" spans="1:55" x14ac:dyDescent="0.35">
      <c r="A33" s="4"/>
      <c r="B33" s="4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</row>
    <row r="34" spans="1:55" x14ac:dyDescent="0.35">
      <c r="A34" s="4" t="s">
        <v>357</v>
      </c>
      <c r="B34" s="4"/>
      <c r="C34" s="37">
        <f>+whea!$E200</f>
        <v>0</v>
      </c>
      <c r="D34" s="37">
        <f>+whea!$F200</f>
        <v>0</v>
      </c>
      <c r="E34" s="37">
        <f>+maiz!$E200</f>
        <v>0</v>
      </c>
      <c r="F34" s="37">
        <f>+maiz!$F200</f>
        <v>0</v>
      </c>
      <c r="G34" s="37">
        <f>+sorg!$E200</f>
        <v>0</v>
      </c>
      <c r="H34" s="37">
        <f>+sorg!$F200</f>
        <v>0</v>
      </c>
      <c r="I34" s="37">
        <f>+mill!$E200</f>
        <v>0</v>
      </c>
      <c r="J34" s="37">
        <f>+mill!$F200</f>
        <v>0</v>
      </c>
      <c r="K34" s="37">
        <f>+barl!$E200</f>
        <v>0</v>
      </c>
      <c r="L34" s="37">
        <f>+barl!$F200</f>
        <v>0</v>
      </c>
      <c r="M34" s="37">
        <f>+rice!$E200</f>
        <v>0</v>
      </c>
      <c r="N34" s="37">
        <f>+rice!$F200</f>
        <v>0</v>
      </c>
      <c r="O34" s="37">
        <f>+yams!$E200</f>
        <v>0</v>
      </c>
      <c r="P34" s="37">
        <f>+yams!$F200</f>
        <v>0</v>
      </c>
      <c r="Q34" s="37">
        <f>+cass!$E200</f>
        <v>0</v>
      </c>
      <c r="R34" s="37">
        <f>+cass!$F200</f>
        <v>0</v>
      </c>
      <c r="S34" s="37">
        <f>+swpt!$E200</f>
        <v>0</v>
      </c>
      <c r="T34" s="37">
        <f>+swpt!$F200</f>
        <v>0</v>
      </c>
      <c r="U34" s="37">
        <f>+pota!$E200</f>
        <v>0</v>
      </c>
      <c r="V34" s="37">
        <f>+pota!$F200</f>
        <v>0</v>
      </c>
      <c r="W34" s="37">
        <f>+Bana!$E200</f>
        <v>0</v>
      </c>
      <c r="X34" s="37">
        <f>+Bana!$F200</f>
        <v>0</v>
      </c>
      <c r="Y34" s="37">
        <f>+Plan!$E200</f>
        <v>0</v>
      </c>
      <c r="Z34" s="37">
        <f>+Plan!$F200</f>
        <v>0</v>
      </c>
      <c r="AA34" s="37">
        <f>+soyb!$E200</f>
        <v>0</v>
      </c>
      <c r="AB34" s="37">
        <f>+soyb!$F200</f>
        <v>0</v>
      </c>
      <c r="AC34" s="37">
        <f>+grnd!$E200</f>
        <v>0</v>
      </c>
      <c r="AD34" s="37">
        <f>+grnd!$F200</f>
        <v>0</v>
      </c>
      <c r="AE34" s="37">
        <f>+bean!$E200</f>
        <v>0</v>
      </c>
      <c r="AF34" s="37">
        <f>+bean!$F200</f>
        <v>0</v>
      </c>
      <c r="AG34" s="37">
        <f>+cowp!$E200</f>
        <v>0</v>
      </c>
      <c r="AH34" s="37">
        <f>+cowp!$F200</f>
        <v>0</v>
      </c>
      <c r="AI34" s="37">
        <f>+lent!$E200</f>
        <v>0</v>
      </c>
      <c r="AJ34" s="37">
        <f>+lent!$F200</f>
        <v>0</v>
      </c>
      <c r="AK34" s="37">
        <f>+chkp!$E200</f>
        <v>0</v>
      </c>
      <c r="AL34" s="37">
        <f>+chkp!$F200</f>
        <v>0</v>
      </c>
      <c r="AM34" s="37">
        <f>+pigp!$E200</f>
        <v>0</v>
      </c>
      <c r="AN34" s="37">
        <f>+pigp!$F200</f>
        <v>0</v>
      </c>
      <c r="AO34" s="37">
        <f>+opul!$E200</f>
        <v>0</v>
      </c>
      <c r="AP34" s="37">
        <f>+opul!$F200</f>
        <v>0</v>
      </c>
      <c r="AQ34" s="37">
        <f t="shared" ref="AQ34:AR37" si="8">+SUM(C34,E34,G34,I34,K34,M34)</f>
        <v>0</v>
      </c>
      <c r="AR34" s="37">
        <f t="shared" si="8"/>
        <v>0</v>
      </c>
      <c r="AS34" s="37">
        <f t="shared" ref="AS34:AT37" si="9">+SUM(O34,U34,Q34,S34,W34,Y34)</f>
        <v>0</v>
      </c>
      <c r="AT34" s="37">
        <f t="shared" si="9"/>
        <v>0</v>
      </c>
      <c r="AU34" s="37">
        <f t="shared" ref="AU34:AV37" si="10">+SUM(AA34,AE34,AC34,AG34,AI34,AK34,AM34,AO34)</f>
        <v>0</v>
      </c>
      <c r="AV34" s="37">
        <f t="shared" si="10"/>
        <v>0</v>
      </c>
      <c r="AW34" s="18">
        <f t="shared" ref="AW34:AX37" si="11">+SUM(AQ34,AS34,AU34)</f>
        <v>0</v>
      </c>
      <c r="AX34" s="18">
        <f t="shared" si="11"/>
        <v>0</v>
      </c>
    </row>
    <row r="35" spans="1:55" x14ac:dyDescent="0.35">
      <c r="A35" s="4" t="s">
        <v>354</v>
      </c>
      <c r="B35" s="4"/>
      <c r="C35" s="37">
        <f>+whea!$E201</f>
        <v>26.525598575445425</v>
      </c>
      <c r="D35" s="37">
        <f>+whea!$F201</f>
        <v>20.880636133589917</v>
      </c>
      <c r="E35" s="37">
        <f>+maiz!$E201</f>
        <v>18.053185035115739</v>
      </c>
      <c r="F35" s="37">
        <f>+maiz!$F201</f>
        <v>9.8628130883678029</v>
      </c>
      <c r="G35" s="37">
        <f>+sorg!$E201</f>
        <v>3.9670312035905968E-3</v>
      </c>
      <c r="H35" s="37">
        <f>+sorg!$F201</f>
        <v>3.5739423422390141E-3</v>
      </c>
      <c r="I35" s="37">
        <f>+mill!$E201</f>
        <v>2.0304748187203021E-3</v>
      </c>
      <c r="J35" s="37">
        <f>+mill!$F201</f>
        <v>1.2403022555200574E-3</v>
      </c>
      <c r="K35" s="37">
        <f>+barl!$E201</f>
        <v>4.258537948259514</v>
      </c>
      <c r="L35" s="37">
        <f>+barl!$F201</f>
        <v>3.0232563807363029</v>
      </c>
      <c r="M35" s="37">
        <f>+rice!$E201</f>
        <v>1.2309788693346493</v>
      </c>
      <c r="N35" s="37">
        <f>+rice!$F201</f>
        <v>0.79210841162910728</v>
      </c>
      <c r="O35" s="37">
        <f>+yams!$E201</f>
        <v>0</v>
      </c>
      <c r="P35" s="37">
        <f>+yams!$F201</f>
        <v>0</v>
      </c>
      <c r="Q35" s="37">
        <f>+cass!$E201</f>
        <v>0</v>
      </c>
      <c r="R35" s="37">
        <f>+cass!$F201</f>
        <v>0</v>
      </c>
      <c r="S35" s="37">
        <f>+swpt!$E201</f>
        <v>0</v>
      </c>
      <c r="T35" s="37">
        <f>+swpt!$F201</f>
        <v>0</v>
      </c>
      <c r="U35" s="37">
        <f>+pota!$E201</f>
        <v>45.398131550668964</v>
      </c>
      <c r="V35" s="37">
        <f>+pota!$F201</f>
        <v>26.848163252250671</v>
      </c>
      <c r="W35" s="37">
        <f>+Bana!$E201</f>
        <v>0</v>
      </c>
      <c r="X35" s="37">
        <f>+Bana!$F201</f>
        <v>0</v>
      </c>
      <c r="Y35" s="37">
        <f>+Plan!$E201</f>
        <v>0</v>
      </c>
      <c r="Z35" s="37">
        <f>+Plan!$F201</f>
        <v>0</v>
      </c>
      <c r="AA35" s="37">
        <f>+soyb!$E201</f>
        <v>0.15203529633777721</v>
      </c>
      <c r="AB35" s="37">
        <f>+soyb!$F201</f>
        <v>0.17307750543428591</v>
      </c>
      <c r="AC35" s="37">
        <f>+grnd!$E201</f>
        <v>8.536291434221821E-2</v>
      </c>
      <c r="AD35" s="37">
        <f>+grnd!$F201</f>
        <v>7.7842148396204736E-2</v>
      </c>
      <c r="AE35" s="37">
        <f>+bean!$E201</f>
        <v>3.3707077587187833</v>
      </c>
      <c r="AF35" s="37">
        <f>+bean!$F201</f>
        <v>2.1915667294280499</v>
      </c>
      <c r="AG35" s="37">
        <f>+cowp!$E201</f>
        <v>0</v>
      </c>
      <c r="AH35" s="37">
        <f>+cowp!$F201</f>
        <v>0</v>
      </c>
      <c r="AI35" s="37">
        <f>+lent!$E201</f>
        <v>2.6353253416572964E-2</v>
      </c>
      <c r="AJ35" s="37">
        <f>+lent!$F201</f>
        <v>1.7608553284482929E-2</v>
      </c>
      <c r="AK35" s="37">
        <f>+chkp!$E201</f>
        <v>0</v>
      </c>
      <c r="AL35" s="37">
        <f>+chkp!$F201</f>
        <v>0</v>
      </c>
      <c r="AM35" s="37">
        <f>+pigp!$E201</f>
        <v>0</v>
      </c>
      <c r="AN35" s="37">
        <f>+pigp!$F201</f>
        <v>0</v>
      </c>
      <c r="AO35" s="37">
        <f>+opul!$E201</f>
        <v>0.73497756982644613</v>
      </c>
      <c r="AP35" s="37">
        <f>+opul!$F201</f>
        <v>0.57308559582891949</v>
      </c>
      <c r="AQ35" s="37">
        <f t="shared" si="8"/>
        <v>50.074297934177636</v>
      </c>
      <c r="AR35" s="37">
        <f t="shared" si="8"/>
        <v>34.563628258920893</v>
      </c>
      <c r="AS35" s="37">
        <f t="shared" si="9"/>
        <v>45.398131550668964</v>
      </c>
      <c r="AT35" s="37">
        <f t="shared" si="9"/>
        <v>26.848163252250671</v>
      </c>
      <c r="AU35" s="37">
        <f t="shared" si="10"/>
        <v>4.3694367926417979</v>
      </c>
      <c r="AV35" s="37">
        <f t="shared" si="10"/>
        <v>3.0331805323719427</v>
      </c>
      <c r="AW35" s="18">
        <f t="shared" si="11"/>
        <v>99.841866277488393</v>
      </c>
      <c r="AX35" s="18">
        <f t="shared" si="11"/>
        <v>64.444972043543501</v>
      </c>
    </row>
    <row r="36" spans="1:55" x14ac:dyDescent="0.35">
      <c r="A36" s="3" t="s">
        <v>424</v>
      </c>
      <c r="B36" s="4"/>
      <c r="C36" s="38">
        <f>+whea!$E202</f>
        <v>9295.1745725782621</v>
      </c>
      <c r="D36" s="38">
        <f>+whea!$F202</f>
        <v>6005.7031503514045</v>
      </c>
      <c r="E36" s="38">
        <f>+maiz!$E202</f>
        <v>7835.1590919875516</v>
      </c>
      <c r="F36" s="38">
        <f>+maiz!$F202</f>
        <v>4712.3037164377583</v>
      </c>
      <c r="G36" s="38">
        <f>+sorg!$E202</f>
        <v>4023.0961570082372</v>
      </c>
      <c r="H36" s="38">
        <f>+sorg!$F202</f>
        <v>2531.8750595451502</v>
      </c>
      <c r="I36" s="38">
        <f>+mill!$E202</f>
        <v>4004.3793940346427</v>
      </c>
      <c r="J36" s="38">
        <f>+mill!$F202</f>
        <v>2518.5263105833064</v>
      </c>
      <c r="K36" s="38">
        <f>+barl!$E202</f>
        <v>218.4834843315578</v>
      </c>
      <c r="L36" s="38">
        <f>+barl!$F202</f>
        <v>155.75301913649093</v>
      </c>
      <c r="M36" s="38">
        <f>+rice!$E202</f>
        <v>18946.125172412423</v>
      </c>
      <c r="N36" s="38">
        <f>+rice!$F202</f>
        <v>13250.781319546981</v>
      </c>
      <c r="O36" s="38">
        <f>+yams!$E202</f>
        <v>13708.678757269772</v>
      </c>
      <c r="P36" s="38">
        <f>+yams!$F202</f>
        <v>8166.3081828600334</v>
      </c>
      <c r="Q36" s="38">
        <f>+cass!$E202</f>
        <v>11712.574746724131</v>
      </c>
      <c r="R36" s="38">
        <f>+cass!$F202</f>
        <v>7825.6720044285603</v>
      </c>
      <c r="S36" s="38">
        <f>+swpt!$E202</f>
        <v>1215.3747160167154</v>
      </c>
      <c r="T36" s="38">
        <f>+swpt!$F202</f>
        <v>758.35314696881983</v>
      </c>
      <c r="U36" s="38">
        <f>+pota!$E202</f>
        <v>5000.5997411145254</v>
      </c>
      <c r="V36" s="38">
        <f>+pota!$F202</f>
        <v>3048.7036876920279</v>
      </c>
      <c r="W36" s="38">
        <f>+Bana!$E202</f>
        <v>8119.5086477562772</v>
      </c>
      <c r="X36" s="38">
        <f>+Bana!$F202</f>
        <v>4680.1746906856588</v>
      </c>
      <c r="Y36" s="38">
        <f>+Plan!$E202</f>
        <v>5528.7191181595053</v>
      </c>
      <c r="Z36" s="38">
        <f>+Plan!$F202</f>
        <v>3105.8759384023069</v>
      </c>
      <c r="AA36" s="38">
        <f>+soyb!$E202</f>
        <v>402.8246649976096</v>
      </c>
      <c r="AB36" s="38">
        <f>+soyb!$F202</f>
        <v>310.60458040422066</v>
      </c>
      <c r="AC36" s="38">
        <f>+grnd!$E202</f>
        <v>3151.2889460845618</v>
      </c>
      <c r="AD36" s="38">
        <f>+grnd!$F202</f>
        <v>2097.0083218326467</v>
      </c>
      <c r="AE36" s="38">
        <f>+bean!$E202</f>
        <v>2365.5644759860311</v>
      </c>
      <c r="AF36" s="38">
        <f>+bean!$F202</f>
        <v>1651.1584662779374</v>
      </c>
      <c r="AG36" s="38">
        <f>+cowp!$E202</f>
        <v>2238.093744455085</v>
      </c>
      <c r="AH36" s="38">
        <f>+cowp!$F202</f>
        <v>1212.0828213631871</v>
      </c>
      <c r="AI36" s="38">
        <f>+lent!$E202</f>
        <v>173.38929587243558</v>
      </c>
      <c r="AJ36" s="38">
        <f>+lent!$F202</f>
        <v>142.86548581832224</v>
      </c>
      <c r="AK36" s="38">
        <f>+chkp!$E202</f>
        <v>1395.4232418255115</v>
      </c>
      <c r="AL36" s="38">
        <f>+chkp!$F202</f>
        <v>929.39862876594339</v>
      </c>
      <c r="AM36" s="38">
        <f>+pigp!$E202</f>
        <v>835.89592004748624</v>
      </c>
      <c r="AN36" s="38">
        <f>+pigp!$F202</f>
        <v>540.57360035564739</v>
      </c>
      <c r="AO36" s="38">
        <f>+opul!$E202</f>
        <v>587.92274764678325</v>
      </c>
      <c r="AP36" s="38">
        <f>+opul!$F202</f>
        <v>505.62277859605433</v>
      </c>
      <c r="AQ36" s="38">
        <f t="shared" si="8"/>
        <v>44322.417872352671</v>
      </c>
      <c r="AR36" s="38">
        <f t="shared" si="8"/>
        <v>29174.942575601093</v>
      </c>
      <c r="AS36" s="37">
        <f t="shared" si="9"/>
        <v>45285.455727040928</v>
      </c>
      <c r="AT36" s="37">
        <f t="shared" si="9"/>
        <v>27585.087651037407</v>
      </c>
      <c r="AU36" s="37">
        <f t="shared" si="10"/>
        <v>11150.403036915503</v>
      </c>
      <c r="AV36" s="37">
        <f t="shared" si="10"/>
        <v>7389.3146834139598</v>
      </c>
      <c r="AW36" s="18">
        <f t="shared" si="11"/>
        <v>100758.27663630911</v>
      </c>
      <c r="AX36" s="18">
        <f t="shared" si="11"/>
        <v>64149.344910052459</v>
      </c>
    </row>
    <row r="37" spans="1:55" s="1" customFormat="1" x14ac:dyDescent="0.35">
      <c r="A37" s="3" t="s">
        <v>425</v>
      </c>
      <c r="B37" s="3"/>
      <c r="C37" s="38">
        <f>+whea!$E203</f>
        <v>9295.1745725782621</v>
      </c>
      <c r="D37" s="38">
        <f>+whea!$F203</f>
        <v>6005.7031503514045</v>
      </c>
      <c r="E37" s="38">
        <f>+maiz!$E203</f>
        <v>7835.1590919875507</v>
      </c>
      <c r="F37" s="38">
        <f>+maiz!$F203</f>
        <v>4712.3037164377583</v>
      </c>
      <c r="G37" s="38">
        <f>+sorg!$E203</f>
        <v>4023.0961570082377</v>
      </c>
      <c r="H37" s="38">
        <f>+sorg!$F203</f>
        <v>2531.8750595451502</v>
      </c>
      <c r="I37" s="38">
        <f>+mill!$E203</f>
        <v>4004.3793940346427</v>
      </c>
      <c r="J37" s="38">
        <f>+mill!$F203</f>
        <v>2518.5263105833064</v>
      </c>
      <c r="K37" s="38">
        <f>+barl!$E203</f>
        <v>218.48348433155778</v>
      </c>
      <c r="L37" s="38">
        <f>+barl!$F203</f>
        <v>155.75301913649093</v>
      </c>
      <c r="M37" s="38">
        <f>+rice!$E203</f>
        <v>18946.125172412423</v>
      </c>
      <c r="N37" s="38">
        <f>+rice!$F203</f>
        <v>13250.781319546981</v>
      </c>
      <c r="O37" s="38">
        <f>+yams!$E203</f>
        <v>13708.67875726977</v>
      </c>
      <c r="P37" s="38">
        <f>+yams!$F203</f>
        <v>8166.3081828600343</v>
      </c>
      <c r="Q37" s="38">
        <f>+cass!$E203</f>
        <v>11712.574746724133</v>
      </c>
      <c r="R37" s="38">
        <f>+cass!$F203</f>
        <v>7825.6720044285612</v>
      </c>
      <c r="S37" s="38">
        <f>+swpt!$E203</f>
        <v>1215.3747160167154</v>
      </c>
      <c r="T37" s="38">
        <f>+swpt!$F203</f>
        <v>758.35314696881971</v>
      </c>
      <c r="U37" s="38">
        <f>+pota!$E203</f>
        <v>5000.5997411145254</v>
      </c>
      <c r="V37" s="38">
        <f>+pota!$F203</f>
        <v>3048.7036876920279</v>
      </c>
      <c r="W37" s="38">
        <f>+Bana!$E203</f>
        <v>8119.5086477562772</v>
      </c>
      <c r="X37" s="38">
        <f>+Bana!$F203</f>
        <v>4680.1746906856588</v>
      </c>
      <c r="Y37" s="38">
        <f>+Plan!$E203</f>
        <v>5528.7191181595053</v>
      </c>
      <c r="Z37" s="38">
        <f>+Plan!$F203</f>
        <v>3105.8759384023069</v>
      </c>
      <c r="AA37" s="38">
        <f>+soyb!$E203</f>
        <v>402.8246649976096</v>
      </c>
      <c r="AB37" s="38">
        <f>+soyb!$F203</f>
        <v>310.60458040422066</v>
      </c>
      <c r="AC37" s="38">
        <f>+grnd!$E203</f>
        <v>3151.2889460845622</v>
      </c>
      <c r="AD37" s="38">
        <f>+grnd!$F203</f>
        <v>2097.0083218326467</v>
      </c>
      <c r="AE37" s="38">
        <f>+bean!$E203</f>
        <v>2365.5644759860311</v>
      </c>
      <c r="AF37" s="38">
        <f>+bean!$F203</f>
        <v>1651.1584662779371</v>
      </c>
      <c r="AG37" s="38">
        <f>+cowp!$E203</f>
        <v>2238.0937444550855</v>
      </c>
      <c r="AH37" s="38">
        <f>+cowp!$F203</f>
        <v>1212.0828213631869</v>
      </c>
      <c r="AI37" s="38">
        <f>+lent!$E203</f>
        <v>173.38929587243558</v>
      </c>
      <c r="AJ37" s="38">
        <f>+lent!$F203</f>
        <v>142.86548581832224</v>
      </c>
      <c r="AK37" s="38">
        <f>+chkp!$E203</f>
        <v>1395.4232418255115</v>
      </c>
      <c r="AL37" s="38">
        <f>+chkp!$F203</f>
        <v>929.39862876594339</v>
      </c>
      <c r="AM37" s="38">
        <f>+pigp!$E203</f>
        <v>835.89592004748624</v>
      </c>
      <c r="AN37" s="38">
        <f>+pigp!$F203</f>
        <v>540.57360035564739</v>
      </c>
      <c r="AO37" s="38">
        <f>+opul!$E203</f>
        <v>587.92274764678336</v>
      </c>
      <c r="AP37" s="38">
        <f>+opul!$F203</f>
        <v>505.62277859605433</v>
      </c>
      <c r="AQ37" s="38">
        <f t="shared" si="8"/>
        <v>44322.417872352671</v>
      </c>
      <c r="AR37" s="38">
        <f t="shared" si="8"/>
        <v>29174.942575601093</v>
      </c>
      <c r="AS37" s="37">
        <f t="shared" si="9"/>
        <v>45285.45572704092</v>
      </c>
      <c r="AT37" s="37">
        <f t="shared" si="9"/>
        <v>27585.087651037407</v>
      </c>
      <c r="AU37" s="37">
        <f t="shared" si="10"/>
        <v>11150.403036915506</v>
      </c>
      <c r="AV37" s="37">
        <f t="shared" si="10"/>
        <v>7389.3146834139598</v>
      </c>
      <c r="AW37" s="18">
        <f t="shared" si="11"/>
        <v>100758.27663630909</v>
      </c>
      <c r="AX37" s="18">
        <f t="shared" si="11"/>
        <v>64149.344910052459</v>
      </c>
      <c r="AZ37" s="38"/>
      <c r="BA37" s="38"/>
      <c r="BB37" s="38"/>
      <c r="BC37" s="38"/>
    </row>
    <row r="38" spans="1:55" s="1" customFormat="1" x14ac:dyDescent="0.35">
      <c r="A38" s="3"/>
      <c r="B38" s="3"/>
      <c r="AQ38" s="37"/>
      <c r="AR38" s="37"/>
      <c r="AS38" s="37"/>
      <c r="AT38" s="37"/>
      <c r="AU38" s="37"/>
      <c r="AV38" s="37"/>
      <c r="AW38" s="18"/>
      <c r="AX38" s="18"/>
    </row>
    <row r="39" spans="1:55" x14ac:dyDescent="0.35">
      <c r="A39" s="3" t="s">
        <v>351</v>
      </c>
      <c r="B39" s="3"/>
      <c r="C39" s="37">
        <f>+whea!$E204</f>
        <v>9295.1745725782621</v>
      </c>
      <c r="D39" s="37">
        <f>+whea!$F204</f>
        <v>6005.7031503514045</v>
      </c>
      <c r="E39" s="37">
        <f>+maiz!$E204</f>
        <v>7835.1590919875516</v>
      </c>
      <c r="F39" s="37">
        <f>+maiz!$F204</f>
        <v>4712.3037164377583</v>
      </c>
      <c r="G39" s="37">
        <f>+sorg!$E204</f>
        <v>4023.0961570082372</v>
      </c>
      <c r="H39" s="37">
        <f>+sorg!$F204</f>
        <v>2531.8750595451502</v>
      </c>
      <c r="I39" s="37">
        <f>+mill!$E204</f>
        <v>4004.3793940346427</v>
      </c>
      <c r="J39" s="37">
        <f>+mill!$F204</f>
        <v>2518.5263105833064</v>
      </c>
      <c r="K39" s="37">
        <f>+barl!$E204</f>
        <v>218.4834843315578</v>
      </c>
      <c r="L39" s="37">
        <f>+barl!$F204</f>
        <v>155.75301913649093</v>
      </c>
      <c r="M39" s="37">
        <f>+rice!$E204</f>
        <v>18946.125172412423</v>
      </c>
      <c r="N39" s="37">
        <f>+rice!$F204</f>
        <v>13250.781319546981</v>
      </c>
      <c r="O39" s="37">
        <f>+yams!$E204</f>
        <v>13708.678757269772</v>
      </c>
      <c r="P39" s="37">
        <f>+yams!$F204</f>
        <v>8166.3081828600334</v>
      </c>
      <c r="Q39" s="37">
        <f>+cass!$E204</f>
        <v>11712.574746724131</v>
      </c>
      <c r="R39" s="37">
        <f>+cass!$F204</f>
        <v>7825.6720044285603</v>
      </c>
      <c r="S39" s="37">
        <f>+swpt!$E204</f>
        <v>1215.3747160167154</v>
      </c>
      <c r="T39" s="37">
        <f>+swpt!$F204</f>
        <v>758.35314696881983</v>
      </c>
      <c r="U39" s="37">
        <f>+pota!$E204</f>
        <v>5000.5997411145254</v>
      </c>
      <c r="V39" s="37">
        <f>+pota!$F204</f>
        <v>3048.7036876920279</v>
      </c>
      <c r="W39" s="37">
        <f>+Bana!$E204</f>
        <v>8119.5086477562772</v>
      </c>
      <c r="X39" s="37">
        <f>+Bana!$F204</f>
        <v>4680.1746906856588</v>
      </c>
      <c r="Y39" s="37">
        <f>+Plan!$E204</f>
        <v>5528.7191181595053</v>
      </c>
      <c r="Z39" s="37">
        <f>+Plan!$F204</f>
        <v>3105.8759384023069</v>
      </c>
      <c r="AA39" s="37">
        <f>+soyb!$E204</f>
        <v>402.8246649976096</v>
      </c>
      <c r="AB39" s="37">
        <f>+soyb!$F204</f>
        <v>310.60458040422066</v>
      </c>
      <c r="AC39" s="37">
        <f>+grnd!$E204</f>
        <v>3151.2889460845618</v>
      </c>
      <c r="AD39" s="37">
        <f>+grnd!$F204</f>
        <v>2097.0083218326467</v>
      </c>
      <c r="AE39" s="37">
        <f>+bean!$E204</f>
        <v>2365.5644759860311</v>
      </c>
      <c r="AF39" s="37">
        <f>+bean!$F204</f>
        <v>1651.1584662779374</v>
      </c>
      <c r="AG39" s="37">
        <f>+cowp!$E204</f>
        <v>2238.093744455085</v>
      </c>
      <c r="AH39" s="37">
        <f>+cowp!$F204</f>
        <v>1212.0828213631871</v>
      </c>
      <c r="AI39" s="37">
        <f>+lent!$E204</f>
        <v>173.38929587243558</v>
      </c>
      <c r="AJ39" s="37">
        <f>+lent!$F204</f>
        <v>142.86548581832224</v>
      </c>
      <c r="AK39" s="37">
        <f>+chkp!$E204</f>
        <v>1395.4232418255115</v>
      </c>
      <c r="AL39" s="37">
        <f>+chkp!$F204</f>
        <v>929.39862876594339</v>
      </c>
      <c r="AM39" s="37">
        <f>+pigp!$E204</f>
        <v>835.89592004748624</v>
      </c>
      <c r="AN39" s="37">
        <f>+pigp!$F204</f>
        <v>540.57360035564739</v>
      </c>
      <c r="AO39" s="37">
        <f>+opul!$E204</f>
        <v>587.92274764678325</v>
      </c>
      <c r="AP39" s="37">
        <f>+opul!$F204</f>
        <v>505.62277859605433</v>
      </c>
      <c r="AQ39" s="37">
        <f>+SUM(C39,E39,G39,I39,K39,M39)</f>
        <v>44322.417872352671</v>
      </c>
      <c r="AR39" s="37">
        <f>+SUM(D39,F39,H39,J39,L39,N39)</f>
        <v>29174.942575601093</v>
      </c>
      <c r="AS39" s="37">
        <f>+SUM(O39,U39,Q39,S39,W39,Y39)</f>
        <v>45285.455727040928</v>
      </c>
      <c r="AT39" s="37">
        <f>+SUM(P39,V39,R39,T39,X39,Z39)</f>
        <v>27585.087651037407</v>
      </c>
      <c r="AU39" s="37">
        <f>+SUM(AA39,AE39,AC39,AG39,AI39,AK39,AM39,AO39)</f>
        <v>11150.403036915503</v>
      </c>
      <c r="AV39" s="37">
        <f>+SUM(AB39,AF39,AD39,AH39,AJ39,AL39,AN39,AP39)</f>
        <v>7389.3146834139598</v>
      </c>
      <c r="AW39" s="18">
        <f>+SUM(AQ39,AS39,AU39)</f>
        <v>100758.27663630911</v>
      </c>
      <c r="AX39" s="18">
        <f>+SUM(AR39,AT39,AV39)</f>
        <v>64149.344910052459</v>
      </c>
    </row>
    <row r="41" spans="1:55" x14ac:dyDescent="0.35">
      <c r="A41" s="12" t="s">
        <v>422</v>
      </c>
    </row>
    <row r="42" spans="1:55" x14ac:dyDescent="0.35">
      <c r="A42" s="4" t="s">
        <v>357</v>
      </c>
      <c r="C42" s="41" t="e">
        <f>+C34/$AW34</f>
        <v>#DIV/0!</v>
      </c>
      <c r="D42" s="41" t="e">
        <f>+D34/$AX34</f>
        <v>#DIV/0!</v>
      </c>
      <c r="E42" s="2" t="e">
        <f>+E34/$AW34</f>
        <v>#DIV/0!</v>
      </c>
      <c r="F42" s="2" t="e">
        <f>+F34/$AX34</f>
        <v>#DIV/0!</v>
      </c>
      <c r="G42" s="2" t="e">
        <f>+G34/$AW34</f>
        <v>#DIV/0!</v>
      </c>
      <c r="H42" s="2" t="e">
        <f>+H34/$AX34</f>
        <v>#DIV/0!</v>
      </c>
      <c r="I42" s="2" t="e">
        <f>+I34/$AW34</f>
        <v>#DIV/0!</v>
      </c>
      <c r="J42" s="2" t="e">
        <f>+J34/$AX34</f>
        <v>#DIV/0!</v>
      </c>
      <c r="K42" s="2" t="e">
        <f>+K34/$AW34</f>
        <v>#DIV/0!</v>
      </c>
      <c r="L42" s="2" t="e">
        <f>+L34/$AX34</f>
        <v>#DIV/0!</v>
      </c>
      <c r="M42" s="2" t="e">
        <f>+M34/$AW34</f>
        <v>#DIV/0!</v>
      </c>
      <c r="N42" s="2" t="e">
        <f>+N34/$AX34</f>
        <v>#DIV/0!</v>
      </c>
      <c r="O42" s="2" t="e">
        <f>+O34/$AW34</f>
        <v>#DIV/0!</v>
      </c>
      <c r="P42" s="2" t="e">
        <f>+P34/$AX34</f>
        <v>#DIV/0!</v>
      </c>
      <c r="Q42" s="2" t="e">
        <f>+Q34/$AW34</f>
        <v>#DIV/0!</v>
      </c>
      <c r="R42" s="2" t="e">
        <f>+R34/$AX34</f>
        <v>#DIV/0!</v>
      </c>
      <c r="S42" s="2" t="e">
        <f>+S34/$AW34</f>
        <v>#DIV/0!</v>
      </c>
      <c r="T42" s="2" t="e">
        <f>+T34/$AX34</f>
        <v>#DIV/0!</v>
      </c>
      <c r="U42" s="2" t="e">
        <f>+U34/$AW34</f>
        <v>#DIV/0!</v>
      </c>
      <c r="V42" s="2" t="e">
        <f>+V34/$AX34</f>
        <v>#DIV/0!</v>
      </c>
      <c r="W42" s="2" t="e">
        <f>+W34/$AW34</f>
        <v>#DIV/0!</v>
      </c>
      <c r="X42" s="2" t="e">
        <f>+X34/$AX34</f>
        <v>#DIV/0!</v>
      </c>
      <c r="Y42" s="2" t="e">
        <f>+Y34/$AW34</f>
        <v>#DIV/0!</v>
      </c>
      <c r="Z42" s="2" t="e">
        <f>+Z34/$AX34</f>
        <v>#DIV/0!</v>
      </c>
      <c r="AA42" s="2" t="e">
        <f>+AA34/$AW34</f>
        <v>#DIV/0!</v>
      </c>
      <c r="AB42" s="2" t="e">
        <f>+AB34/$AX34</f>
        <v>#DIV/0!</v>
      </c>
      <c r="AC42" s="2" t="e">
        <f>+AC34/$AW34</f>
        <v>#DIV/0!</v>
      </c>
      <c r="AD42" s="2" t="e">
        <f>+AD34/$AX34</f>
        <v>#DIV/0!</v>
      </c>
      <c r="AE42" s="2" t="e">
        <f>+AE34/$AW34</f>
        <v>#DIV/0!</v>
      </c>
      <c r="AF42" s="2" t="e">
        <f>+AF34/$AX34</f>
        <v>#DIV/0!</v>
      </c>
      <c r="AG42" s="2" t="e">
        <f>+AG34/$AW34</f>
        <v>#DIV/0!</v>
      </c>
      <c r="AH42" s="2" t="e">
        <f>+AH34/$AX34</f>
        <v>#DIV/0!</v>
      </c>
      <c r="AI42" s="2" t="e">
        <f>+AI34/$AW34</f>
        <v>#DIV/0!</v>
      </c>
      <c r="AJ42" s="2" t="e">
        <f>+AJ34/$AX34</f>
        <v>#DIV/0!</v>
      </c>
      <c r="AK42" s="2" t="e">
        <f>+AK34/$AW34</f>
        <v>#DIV/0!</v>
      </c>
      <c r="AL42" s="2" t="e">
        <f>+AL34/$AX34</f>
        <v>#DIV/0!</v>
      </c>
      <c r="AM42" s="2" t="e">
        <f>+AM34/$AW34</f>
        <v>#DIV/0!</v>
      </c>
      <c r="AN42" s="2" t="e">
        <f>+AN34/$AX34</f>
        <v>#DIV/0!</v>
      </c>
      <c r="AO42" s="2" t="e">
        <f>+AO34/$AW34</f>
        <v>#DIV/0!</v>
      </c>
      <c r="AP42" s="2" t="e">
        <f>+AP34/$AX34</f>
        <v>#DIV/0!</v>
      </c>
      <c r="AQ42" s="2" t="e">
        <f>+AQ34/$AW34</f>
        <v>#DIV/0!</v>
      </c>
      <c r="AR42" s="2" t="e">
        <f>+AR34/$AX34</f>
        <v>#DIV/0!</v>
      </c>
      <c r="AS42" s="2" t="e">
        <f>+AS34/$AW34</f>
        <v>#DIV/0!</v>
      </c>
      <c r="AT42" s="2" t="e">
        <f>+AT34/$AX34</f>
        <v>#DIV/0!</v>
      </c>
      <c r="AU42" s="2" t="e">
        <f>+AU34/$AW34</f>
        <v>#DIV/0!</v>
      </c>
      <c r="AV42" s="2" t="e">
        <f>+AV34/$AX34</f>
        <v>#DIV/0!</v>
      </c>
      <c r="AW42" s="18" t="e">
        <f>+AW34/$AW34</f>
        <v>#DIV/0!</v>
      </c>
      <c r="AX42" s="18" t="e">
        <f>+AX34/$AX34</f>
        <v>#DIV/0!</v>
      </c>
    </row>
    <row r="43" spans="1:55" x14ac:dyDescent="0.35">
      <c r="A43" s="4" t="s">
        <v>354</v>
      </c>
      <c r="C43" s="41">
        <f>+C35/$AW35</f>
        <v>0.2656761092758762</v>
      </c>
      <c r="D43" s="41">
        <f>+D35/$AX35</f>
        <v>0.3240072184294146</v>
      </c>
      <c r="E43" s="2">
        <f>+E35/$AW35</f>
        <v>0.18081778424434597</v>
      </c>
      <c r="F43" s="2">
        <f>+F35/$AX35</f>
        <v>0.15304239843108011</v>
      </c>
      <c r="G43" s="2">
        <f>+G35/$AW35</f>
        <v>3.9733143534848504E-5</v>
      </c>
      <c r="H43" s="2">
        <f>+H35/$AX35</f>
        <v>5.5457271978087141E-5</v>
      </c>
      <c r="I43" s="2">
        <f>+I35/$AW35</f>
        <v>2.0336907696387068E-5</v>
      </c>
      <c r="J43" s="2">
        <f>+J35/$AX35</f>
        <v>1.9245911918186928E-5</v>
      </c>
      <c r="K43" s="2">
        <f>+K35/$AW35</f>
        <v>4.265282798724785E-2</v>
      </c>
      <c r="L43" s="2">
        <f>+L35/$AX35</f>
        <v>4.6912214946630448E-2</v>
      </c>
      <c r="M43" s="2">
        <f>+M35/$AW35</f>
        <v>1.2329285451389858E-2</v>
      </c>
      <c r="N43" s="2">
        <f>+N35/$AX35</f>
        <v>1.2291236794918675E-2</v>
      </c>
      <c r="O43" s="2">
        <f>+O35/$AW35</f>
        <v>0</v>
      </c>
      <c r="P43" s="2">
        <f>+P35/$AX35</f>
        <v>0</v>
      </c>
      <c r="Q43" s="2">
        <f>+Q35/$AW35</f>
        <v>0</v>
      </c>
      <c r="R43" s="2">
        <f>+R35/$AX35</f>
        <v>0</v>
      </c>
      <c r="S43" s="2">
        <f>+S35/$AW35</f>
        <v>0</v>
      </c>
      <c r="T43" s="2">
        <f>+T35/$AX35</f>
        <v>0</v>
      </c>
      <c r="U43" s="2">
        <f>+U35/$AW35</f>
        <v>0.45470035009657067</v>
      </c>
      <c r="V43" s="2">
        <f>+V35/$AX35</f>
        <v>0.41660601907174677</v>
      </c>
      <c r="W43" s="2">
        <f>+W35/$AW35</f>
        <v>0</v>
      </c>
      <c r="X43" s="2">
        <f>+X35/$AX35</f>
        <v>0</v>
      </c>
      <c r="Y43" s="2">
        <f>+Y35/$AW35</f>
        <v>0</v>
      </c>
      <c r="Z43" s="2">
        <f>+Z35/$AX35</f>
        <v>0</v>
      </c>
      <c r="AA43" s="2">
        <f>+AA35/$AW35</f>
        <v>1.5227609619718919E-3</v>
      </c>
      <c r="AB43" s="2">
        <f>+AB35/$AX35</f>
        <v>2.6856634419414865E-3</v>
      </c>
      <c r="AC43" s="2">
        <f>+AC35/$AW35</f>
        <v>8.5498115695244376E-4</v>
      </c>
      <c r="AD43" s="2">
        <f>+AD35/$AX35</f>
        <v>1.2078855173311143E-3</v>
      </c>
      <c r="AE43" s="2">
        <f>+AE35/$AW35</f>
        <v>3.3760464266068969E-2</v>
      </c>
      <c r="AF43" s="2">
        <f>+AF35/$AX35</f>
        <v>3.4006791529791885E-2</v>
      </c>
      <c r="AG43" s="2">
        <f>+AG35/$AW35</f>
        <v>0</v>
      </c>
      <c r="AH43" s="2">
        <f>+AH35/$AX35</f>
        <v>0</v>
      </c>
      <c r="AI43" s="2">
        <f>+AI35/$AW35</f>
        <v>2.6394992801246242E-4</v>
      </c>
      <c r="AJ43" s="2">
        <f>+AJ35/$AX35</f>
        <v>2.7323393472163148E-4</v>
      </c>
      <c r="AK43" s="2">
        <f>+AK35/$AW35</f>
        <v>0</v>
      </c>
      <c r="AL43" s="2">
        <f>+AL35/$AX35</f>
        <v>0</v>
      </c>
      <c r="AM43" s="2">
        <f>+AM35/$AW35</f>
        <v>0</v>
      </c>
      <c r="AN43" s="2">
        <f>+AN35/$AX35</f>
        <v>0</v>
      </c>
      <c r="AO43" s="2">
        <f>+AO35/$AW35</f>
        <v>7.3614165803325277E-3</v>
      </c>
      <c r="AP43" s="2">
        <f>+AP35/$AX35</f>
        <v>8.8926347185270416E-3</v>
      </c>
      <c r="AQ43" s="2">
        <f>+AQ35/$AW35</f>
        <v>0.50153607701009106</v>
      </c>
      <c r="AR43" s="2">
        <f>+AR35/$AX35</f>
        <v>0.53632777178594015</v>
      </c>
      <c r="AS43" s="2">
        <f>+AS35/$AW35</f>
        <v>0.45470035009657067</v>
      </c>
      <c r="AT43" s="2">
        <f>+AT35/$AX35</f>
        <v>0.41660601907174677</v>
      </c>
      <c r="AU43" s="2">
        <f>+AU35/$AW35</f>
        <v>4.3763572893338293E-2</v>
      </c>
      <c r="AV43" s="2">
        <f>+AV35/$AX35</f>
        <v>4.7066209142313152E-2</v>
      </c>
      <c r="AW43" s="18">
        <f>+AW35/$AW35</f>
        <v>1</v>
      </c>
      <c r="AX43" s="18">
        <f>+AX35/$AX35</f>
        <v>1</v>
      </c>
    </row>
    <row r="44" spans="1:55" s="15" customFormat="1" x14ac:dyDescent="0.35">
      <c r="A44" s="3" t="s">
        <v>424</v>
      </c>
      <c r="C44" s="40">
        <f>+C36/$AW36</f>
        <v>9.2252218704866842E-2</v>
      </c>
      <c r="D44" s="40">
        <f>+D36/$AX36</f>
        <v>9.3620646614121339E-2</v>
      </c>
      <c r="E44" s="40">
        <f>+E36/$AW36</f>
        <v>7.7761940294680323E-2</v>
      </c>
      <c r="F44" s="40">
        <f>+F36/$AX36</f>
        <v>7.3458329512875842E-2</v>
      </c>
      <c r="G44" s="40">
        <f>+G36/$AW36</f>
        <v>3.9928195393116518E-2</v>
      </c>
      <c r="H44" s="40">
        <f>+H36/$AX36</f>
        <v>3.9468447621643525E-2</v>
      </c>
      <c r="I44" s="40">
        <f>+I36/$AW36</f>
        <v>3.9742436330948823E-2</v>
      </c>
      <c r="J44" s="40">
        <f>+J36/$AX36</f>
        <v>3.9260358996879532E-2</v>
      </c>
      <c r="K44" s="40">
        <f>+K36/$AW36</f>
        <v>2.1683924301343738E-3</v>
      </c>
      <c r="L44" s="40">
        <f>+L36/$AX36</f>
        <v>2.4279752093319322E-3</v>
      </c>
      <c r="M44" s="40">
        <f>+M36/$AW36</f>
        <v>0.18803542304320264</v>
      </c>
      <c r="N44" s="40">
        <f>+N36/$AX36</f>
        <v>0.20656144405101368</v>
      </c>
      <c r="O44" s="40">
        <f>+O36/$AW36</f>
        <v>0.13605511343501614</v>
      </c>
      <c r="P44" s="40">
        <f>+P36/$AX36</f>
        <v>0.12730150548396854</v>
      </c>
      <c r="Q44" s="40">
        <f>+Q36/$AW36</f>
        <v>0.11624429414370714</v>
      </c>
      <c r="R44" s="40">
        <f>+R36/$AX36</f>
        <v>0.12199145627132112</v>
      </c>
      <c r="S44" s="40">
        <f>+S36/$AW36</f>
        <v>1.2062281696258635E-2</v>
      </c>
      <c r="T44" s="40">
        <f>+T36/$AX36</f>
        <v>1.1821681858671371E-2</v>
      </c>
      <c r="U44" s="40">
        <f>+U36/$AW36</f>
        <v>4.9629667239787983E-2</v>
      </c>
      <c r="V44" s="40">
        <f>+V36/$AX36</f>
        <v>4.7525094636068278E-2</v>
      </c>
      <c r="W44" s="40">
        <f>+W36/$AW36</f>
        <v>8.0584036555765612E-2</v>
      </c>
      <c r="X44" s="40">
        <f>+X36/$AX36</f>
        <v>7.295748221977956E-2</v>
      </c>
      <c r="Y44" s="40">
        <f>+Y36/$AW36</f>
        <v>5.4871116326409897E-2</v>
      </c>
      <c r="Z44" s="40">
        <f>+Z36/$AX36</f>
        <v>4.8416331339895001E-2</v>
      </c>
      <c r="AA44" s="40">
        <f>+AA36/$AW36</f>
        <v>3.9979312712108087E-3</v>
      </c>
      <c r="AB44" s="40">
        <f>+AB36/$AX36</f>
        <v>4.8418979311439184E-3</v>
      </c>
      <c r="AC44" s="40">
        <f>+AC36/$AW36</f>
        <v>3.1275732885540121E-2</v>
      </c>
      <c r="AD44" s="40">
        <f>+AD36/$AX36</f>
        <v>3.2689473676979622E-2</v>
      </c>
      <c r="AE44" s="40">
        <f>+AE36/$AW36</f>
        <v>2.3477619456758154E-2</v>
      </c>
      <c r="AF44" s="40">
        <f>+AF36/$AX36</f>
        <v>2.5739288040947619E-2</v>
      </c>
      <c r="AG44" s="40">
        <f>+AG36/$AW36</f>
        <v>2.2212505207225515E-2</v>
      </c>
      <c r="AH44" s="40">
        <f>+AH36/$AX36</f>
        <v>1.8894703025614981E-2</v>
      </c>
      <c r="AI44" s="40">
        <f>+AI36/$AW36</f>
        <v>1.7208441992144323E-3</v>
      </c>
      <c r="AJ44" s="40">
        <f>+AJ36/$AX36</f>
        <v>2.2270763016932174E-3</v>
      </c>
      <c r="AK44" s="40">
        <f>+AK36/$AW36</f>
        <v>1.3849217041120559E-2</v>
      </c>
      <c r="AL44" s="40">
        <f>+AL36/$AX36</f>
        <v>1.4488045514246598E-2</v>
      </c>
      <c r="AM44" s="40">
        <f>+AM36/$AW36</f>
        <v>8.2960521750951033E-3</v>
      </c>
      <c r="AN44" s="40">
        <f>+AN36/$AX36</f>
        <v>8.4267984515448632E-3</v>
      </c>
      <c r="AO44" s="40">
        <f>+AO36/$AW36</f>
        <v>5.8349821699403724E-3</v>
      </c>
      <c r="AP44" s="40">
        <f>+AP36/$AX36</f>
        <v>7.881963242259411E-3</v>
      </c>
      <c r="AQ44" s="40">
        <f>+AQ36/$AW36</f>
        <v>0.43988860619694947</v>
      </c>
      <c r="AR44" s="40">
        <f>+AR36/$AX36</f>
        <v>0.45479720200586587</v>
      </c>
      <c r="AS44" s="40">
        <f>+AS36/$AW36</f>
        <v>0.44944650939694542</v>
      </c>
      <c r="AT44" s="40">
        <f>+AT36/$AX36</f>
        <v>0.43001355180970391</v>
      </c>
      <c r="AU44" s="40">
        <f>+AU36/$AW36</f>
        <v>0.11066488440610506</v>
      </c>
      <c r="AV44" s="40">
        <f>+AV36/$AX36</f>
        <v>0.11518924618443024</v>
      </c>
      <c r="AW44" s="15">
        <f>+AW36/$AW36</f>
        <v>1</v>
      </c>
      <c r="AX44" s="15">
        <f>+AX36/$AX36</f>
        <v>1</v>
      </c>
    </row>
    <row r="45" spans="1:55" s="15" customFormat="1" x14ac:dyDescent="0.35">
      <c r="A45" s="3" t="s">
        <v>425</v>
      </c>
      <c r="C45" s="40">
        <f>+C37/$AW37</f>
        <v>9.2252218704866842E-2</v>
      </c>
      <c r="D45" s="40">
        <f>+D37/$AX37</f>
        <v>9.3620646614121339E-2</v>
      </c>
      <c r="E45" s="40">
        <f>+E37/$AW37</f>
        <v>7.7761940294680323E-2</v>
      </c>
      <c r="F45" s="40">
        <f>+F37/$AX37</f>
        <v>7.3458329512875842E-2</v>
      </c>
      <c r="G45" s="40">
        <f>+G37/$AW37</f>
        <v>3.9928195393116532E-2</v>
      </c>
      <c r="H45" s="40">
        <f>+H37/$AX37</f>
        <v>3.9468447621643525E-2</v>
      </c>
      <c r="I45" s="40">
        <f>+I37/$AW37</f>
        <v>3.9742436330948823E-2</v>
      </c>
      <c r="J45" s="40">
        <f>+J37/$AX37</f>
        <v>3.9260358996879532E-2</v>
      </c>
      <c r="K45" s="40">
        <f>+K37/$AW37</f>
        <v>2.1683924301343738E-3</v>
      </c>
      <c r="L45" s="40">
        <f>+L37/$AX37</f>
        <v>2.4279752093319322E-3</v>
      </c>
      <c r="M45" s="40">
        <f>+M37/$AW37</f>
        <v>0.18803542304320267</v>
      </c>
      <c r="N45" s="40">
        <f>+N37/$AX37</f>
        <v>0.20656144405101368</v>
      </c>
      <c r="O45" s="40">
        <f>+O37/$AW37</f>
        <v>0.13605511343501614</v>
      </c>
      <c r="P45" s="40">
        <f>+P37/$AX37</f>
        <v>0.12730150548396857</v>
      </c>
      <c r="Q45" s="40">
        <f>+Q37/$AW37</f>
        <v>0.11624429414370718</v>
      </c>
      <c r="R45" s="40">
        <f>+R37/$AX37</f>
        <v>0.12199145627132113</v>
      </c>
      <c r="S45" s="40">
        <f>+S37/$AW37</f>
        <v>1.2062281696258637E-2</v>
      </c>
      <c r="T45" s="40">
        <f>+T37/$AX37</f>
        <v>1.1821681858671369E-2</v>
      </c>
      <c r="U45" s="40">
        <f>+U37/$AW37</f>
        <v>4.9629667239787997E-2</v>
      </c>
      <c r="V45" s="40">
        <f>+V37/$AX37</f>
        <v>4.7525094636068278E-2</v>
      </c>
      <c r="W45" s="40">
        <f>+W37/$AW37</f>
        <v>8.0584036555765626E-2</v>
      </c>
      <c r="X45" s="40">
        <f>+X37/$AX37</f>
        <v>7.295748221977956E-2</v>
      </c>
      <c r="Y45" s="40">
        <f>+Y37/$AW37</f>
        <v>5.4871116326409904E-2</v>
      </c>
      <c r="Z45" s="40">
        <f>+Z37/$AX37</f>
        <v>4.8416331339895001E-2</v>
      </c>
      <c r="AA45" s="40">
        <f>+AA37/$AW37</f>
        <v>3.9979312712108096E-3</v>
      </c>
      <c r="AB45" s="40">
        <f>+AB37/$AX37</f>
        <v>4.8418979311439184E-3</v>
      </c>
      <c r="AC45" s="40">
        <f>+AC37/$AW37</f>
        <v>3.1275732885540135E-2</v>
      </c>
      <c r="AD45" s="40">
        <f>+AD37/$AX37</f>
        <v>3.2689473676979622E-2</v>
      </c>
      <c r="AE45" s="40">
        <f>+AE37/$AW37</f>
        <v>2.3477619456758157E-2</v>
      </c>
      <c r="AF45" s="40">
        <f>+AF37/$AX37</f>
        <v>2.5739288040947616E-2</v>
      </c>
      <c r="AG45" s="40">
        <f>+AG37/$AW37</f>
        <v>2.2212505207225522E-2</v>
      </c>
      <c r="AH45" s="40">
        <f>+AH37/$AX37</f>
        <v>1.8894703025614978E-2</v>
      </c>
      <c r="AI45" s="40">
        <f>+AI37/$AW37</f>
        <v>1.7208441992144325E-3</v>
      </c>
      <c r="AJ45" s="40">
        <f>+AJ37/$AX37</f>
        <v>2.2270763016932174E-3</v>
      </c>
      <c r="AK45" s="40">
        <f>+AK37/$AW37</f>
        <v>1.3849217041120561E-2</v>
      </c>
      <c r="AL45" s="40">
        <f>+AL37/$AX37</f>
        <v>1.4488045514246598E-2</v>
      </c>
      <c r="AM45" s="40">
        <f>+AM37/$AW37</f>
        <v>8.2960521750951033E-3</v>
      </c>
      <c r="AN45" s="40">
        <f>+AN37/$AX37</f>
        <v>8.4267984515448632E-3</v>
      </c>
      <c r="AO45" s="40">
        <f>+AO37/$AW37</f>
        <v>5.8349821699403741E-3</v>
      </c>
      <c r="AP45" s="40">
        <f>+AP37/$AX37</f>
        <v>7.881963242259411E-3</v>
      </c>
      <c r="AQ45" s="40">
        <f>+AQ37/$AW37</f>
        <v>0.43988860619694953</v>
      </c>
      <c r="AR45" s="40">
        <f>+AR37/$AX37</f>
        <v>0.45479720200586587</v>
      </c>
      <c r="AS45" s="40">
        <f>+AS37/$AW37</f>
        <v>0.44944650939694542</v>
      </c>
      <c r="AT45" s="40">
        <f>+AT37/$AX37</f>
        <v>0.43001355180970391</v>
      </c>
      <c r="AU45" s="40">
        <f>+AU37/$AW37</f>
        <v>0.1106648844061051</v>
      </c>
      <c r="AV45" s="40">
        <f>+AV37/$AX37</f>
        <v>0.11518924618443024</v>
      </c>
      <c r="AW45" s="15">
        <f>+AW37/$AW37</f>
        <v>1</v>
      </c>
      <c r="AX45" s="15">
        <f>+AX37/$AX37</f>
        <v>1</v>
      </c>
    </row>
    <row r="46" spans="1:55" s="18" customFormat="1" x14ac:dyDescent="0.35">
      <c r="A46" s="17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</row>
    <row r="47" spans="1:55" s="18" customFormat="1" x14ac:dyDescent="0.35">
      <c r="A47" s="17" t="s">
        <v>351</v>
      </c>
      <c r="C47" s="2">
        <f>+C39/$AW39</f>
        <v>9.2252218704866842E-2</v>
      </c>
      <c r="D47" s="2">
        <f>+D39/$AX39</f>
        <v>9.3620646614121339E-2</v>
      </c>
      <c r="E47" s="2">
        <f>+E39/$AW39</f>
        <v>7.7761940294680323E-2</v>
      </c>
      <c r="F47" s="2">
        <f>+F39/$AX39</f>
        <v>7.3458329512875842E-2</v>
      </c>
      <c r="G47" s="2">
        <f>+G39/$AW39</f>
        <v>3.9928195393116518E-2</v>
      </c>
      <c r="H47" s="2">
        <f>+H39/$AX39</f>
        <v>3.9468447621643525E-2</v>
      </c>
      <c r="I47" s="2">
        <f>+I39/$AW39</f>
        <v>3.9742436330948823E-2</v>
      </c>
      <c r="J47" s="2">
        <f>+J39/$AX39</f>
        <v>3.9260358996879532E-2</v>
      </c>
      <c r="K47" s="2">
        <f>+K39/$AW39</f>
        <v>2.1683924301343738E-3</v>
      </c>
      <c r="L47" s="2">
        <f>+L39/$AX39</f>
        <v>2.4279752093319322E-3</v>
      </c>
      <c r="M47" s="2">
        <f>+M39/$AW39</f>
        <v>0.18803542304320264</v>
      </c>
      <c r="N47" s="2">
        <f>+N39/$AX39</f>
        <v>0.20656144405101368</v>
      </c>
      <c r="O47" s="2">
        <f>+O39/$AW39</f>
        <v>0.13605511343501614</v>
      </c>
      <c r="P47" s="2">
        <f>+P39/$AX39</f>
        <v>0.12730150548396854</v>
      </c>
      <c r="Q47" s="2">
        <f>+Q39/$AW39</f>
        <v>0.11624429414370714</v>
      </c>
      <c r="R47" s="2">
        <f>+R39/$AX39</f>
        <v>0.12199145627132112</v>
      </c>
      <c r="S47" s="2">
        <f>+S39/$AW39</f>
        <v>1.2062281696258635E-2</v>
      </c>
      <c r="T47" s="2">
        <f>+T39/$AX39</f>
        <v>1.1821681858671371E-2</v>
      </c>
      <c r="U47" s="2">
        <f>+U39/$AW39</f>
        <v>4.9629667239787983E-2</v>
      </c>
      <c r="V47" s="2">
        <f>+V39/$AX39</f>
        <v>4.7525094636068278E-2</v>
      </c>
      <c r="W47" s="2">
        <f>+W39/$AW39</f>
        <v>8.0584036555765612E-2</v>
      </c>
      <c r="X47" s="2">
        <f>+X39/$AX39</f>
        <v>7.295748221977956E-2</v>
      </c>
      <c r="Y47" s="2">
        <f>+Y39/$AW39</f>
        <v>5.4871116326409897E-2</v>
      </c>
      <c r="Z47" s="2">
        <f>+Z39/$AX39</f>
        <v>4.8416331339895001E-2</v>
      </c>
      <c r="AA47" s="2">
        <f>+AA39/$AW39</f>
        <v>3.9979312712108087E-3</v>
      </c>
      <c r="AB47" s="2">
        <f>+AB39/$AX39</f>
        <v>4.8418979311439184E-3</v>
      </c>
      <c r="AC47" s="2">
        <f>+AC39/$AW39</f>
        <v>3.1275732885540121E-2</v>
      </c>
      <c r="AD47" s="2">
        <f>+AD39/$AX39</f>
        <v>3.2689473676979622E-2</v>
      </c>
      <c r="AE47" s="2">
        <f>+AE39/$AW39</f>
        <v>2.3477619456758154E-2</v>
      </c>
      <c r="AF47" s="2">
        <f>+AF39/$AX39</f>
        <v>2.5739288040947619E-2</v>
      </c>
      <c r="AG47" s="2">
        <f>+AG39/$AW39</f>
        <v>2.2212505207225515E-2</v>
      </c>
      <c r="AH47" s="2">
        <f>+AH39/$AX39</f>
        <v>1.8894703025614981E-2</v>
      </c>
      <c r="AI47" s="2">
        <f>+AI39/$AW39</f>
        <v>1.7208441992144323E-3</v>
      </c>
      <c r="AJ47" s="2">
        <f>+AJ39/$AX39</f>
        <v>2.2270763016932174E-3</v>
      </c>
      <c r="AK47" s="2">
        <f>+AK39/$AW39</f>
        <v>1.3849217041120559E-2</v>
      </c>
      <c r="AL47" s="2">
        <f>+AL39/$AX39</f>
        <v>1.4488045514246598E-2</v>
      </c>
      <c r="AM47" s="2">
        <f>+AM39/$AW39</f>
        <v>8.2960521750951033E-3</v>
      </c>
      <c r="AN47" s="2">
        <f>+AN39/$AX39</f>
        <v>8.4267984515448632E-3</v>
      </c>
      <c r="AO47" s="2">
        <f>+AO39/$AW39</f>
        <v>5.8349821699403724E-3</v>
      </c>
      <c r="AP47" s="2">
        <f>+AP39/$AX39</f>
        <v>7.881963242259411E-3</v>
      </c>
      <c r="AQ47" s="2">
        <f>+AQ39/$AW39</f>
        <v>0.43988860619694947</v>
      </c>
      <c r="AR47" s="2">
        <f>+AR39/$AX39</f>
        <v>0.45479720200586587</v>
      </c>
      <c r="AS47" s="2">
        <f>+AS39/$AW39</f>
        <v>0.44944650939694542</v>
      </c>
      <c r="AT47" s="2">
        <f>+AT39/$AX39</f>
        <v>0.43001355180970391</v>
      </c>
      <c r="AU47" s="2">
        <f>+AU39/$AW39</f>
        <v>0.11066488440610506</v>
      </c>
      <c r="AV47" s="2">
        <f>+AV39/$AX39</f>
        <v>0.11518924618443024</v>
      </c>
      <c r="AW47" s="18">
        <f>+AW39/$AW39</f>
        <v>1</v>
      </c>
      <c r="AX47" s="18">
        <f>+AX39/$AX39</f>
        <v>1</v>
      </c>
    </row>
    <row r="48" spans="1:55" x14ac:dyDescent="0.35">
      <c r="A48" s="6" t="s">
        <v>423</v>
      </c>
      <c r="AQ48"/>
      <c r="AR48"/>
      <c r="AS48"/>
      <c r="AT48"/>
      <c r="AU48"/>
      <c r="AV48"/>
    </row>
    <row r="49" spans="1:50" x14ac:dyDescent="0.35">
      <c r="A49" t="s">
        <v>383</v>
      </c>
      <c r="C49" s="19">
        <f t="shared" ref="C49:AX49" si="12">+C7/C$36</f>
        <v>8.2265123375259902E-2</v>
      </c>
      <c r="D49" s="19">
        <f t="shared" si="12"/>
        <v>8.5404864703293462E-2</v>
      </c>
      <c r="E49" s="19">
        <f t="shared" si="12"/>
        <v>0.70050792684301166</v>
      </c>
      <c r="F49" s="19">
        <f t="shared" si="12"/>
        <v>0.70654175395757357</v>
      </c>
      <c r="G49" s="19">
        <f t="shared" si="12"/>
        <v>0.89388523275143972</v>
      </c>
      <c r="H49" s="19">
        <f t="shared" si="12"/>
        <v>0.86028489095182137</v>
      </c>
      <c r="I49" s="19">
        <f t="shared" si="12"/>
        <v>0.83823194684580393</v>
      </c>
      <c r="J49" s="19">
        <f t="shared" si="12"/>
        <v>0.78504241694728716</v>
      </c>
      <c r="K49" s="19">
        <f t="shared" si="12"/>
        <v>0.6326661999789539</v>
      </c>
      <c r="L49" s="19">
        <f t="shared" si="12"/>
        <v>0.60476041003366943</v>
      </c>
      <c r="M49" s="19">
        <f t="shared" si="12"/>
        <v>0.23699211842886717</v>
      </c>
      <c r="N49" s="19">
        <f t="shared" si="12"/>
        <v>0.17751316185155291</v>
      </c>
      <c r="O49" s="19">
        <f t="shared" si="12"/>
        <v>0.99250766275532798</v>
      </c>
      <c r="P49" s="19">
        <f t="shared" si="12"/>
        <v>0.99201466355446588</v>
      </c>
      <c r="Q49" s="19">
        <f t="shared" si="12"/>
        <v>0.95219845649295765</v>
      </c>
      <c r="R49" s="19">
        <f t="shared" si="12"/>
        <v>0.94541565950430095</v>
      </c>
      <c r="S49" s="19">
        <f t="shared" si="12"/>
        <v>0.91209740315155441</v>
      </c>
      <c r="T49" s="19">
        <f t="shared" si="12"/>
        <v>0.89680688722961033</v>
      </c>
      <c r="U49" s="19">
        <f t="shared" si="12"/>
        <v>0.25882732902137684</v>
      </c>
      <c r="V49" s="19">
        <f t="shared" si="12"/>
        <v>0.33229569309687607</v>
      </c>
      <c r="W49" s="19">
        <f t="shared" si="12"/>
        <v>0.41446058102891709</v>
      </c>
      <c r="X49" s="19">
        <f t="shared" si="12"/>
        <v>0.42172546613713269</v>
      </c>
      <c r="Y49" s="19">
        <f t="shared" si="12"/>
        <v>0.95474026342645668</v>
      </c>
      <c r="Z49" s="19">
        <f t="shared" si="12"/>
        <v>0.95018493568633533</v>
      </c>
      <c r="AA49" s="19">
        <f t="shared" si="12"/>
        <v>0.47128861791522048</v>
      </c>
      <c r="AB49" s="19">
        <f t="shared" si="12"/>
        <v>0.45705959420361708</v>
      </c>
      <c r="AC49" s="19">
        <f t="shared" si="12"/>
        <v>0.85382113933705139</v>
      </c>
      <c r="AD49" s="19">
        <f t="shared" si="12"/>
        <v>0.80265125828490613</v>
      </c>
      <c r="AE49" s="19">
        <f t="shared" si="12"/>
        <v>0.66407913864425727</v>
      </c>
      <c r="AF49" s="19">
        <f t="shared" si="12"/>
        <v>0.61596393523208293</v>
      </c>
      <c r="AG49" s="19">
        <f t="shared" si="12"/>
        <v>0.99338151426840704</v>
      </c>
      <c r="AH49" s="19">
        <f t="shared" si="12"/>
        <v>0.99255465259671938</v>
      </c>
      <c r="AI49" s="19">
        <f t="shared" si="12"/>
        <v>0.11427920058064275</v>
      </c>
      <c r="AJ49" s="19">
        <f t="shared" si="12"/>
        <v>9.2060754334794714E-2</v>
      </c>
      <c r="AK49" s="19">
        <f t="shared" si="12"/>
        <v>0.1049969387988557</v>
      </c>
      <c r="AL49" s="19">
        <f t="shared" si="12"/>
        <v>8.9772831796409672E-2</v>
      </c>
      <c r="AM49" s="19">
        <f t="shared" si="12"/>
        <v>0.19525711571667875</v>
      </c>
      <c r="AN49" s="19">
        <f t="shared" si="12"/>
        <v>0.18968431805733602</v>
      </c>
      <c r="AO49" s="19">
        <f t="shared" si="12"/>
        <v>0.74208055198718315</v>
      </c>
      <c r="AP49" s="19">
        <f t="shared" si="12"/>
        <v>0.70764242171033098</v>
      </c>
      <c r="AQ49" s="19">
        <f t="shared" si="12"/>
        <v>0.4023777363153308</v>
      </c>
      <c r="AR49" s="19">
        <f t="shared" si="12"/>
        <v>0.35797913778909246</v>
      </c>
      <c r="AS49" s="19">
        <f t="shared" si="12"/>
        <v>0.79065569175190886</v>
      </c>
      <c r="AT49" s="19">
        <f t="shared" si="12"/>
        <v>0.80179854475528622</v>
      </c>
      <c r="AU49" s="19">
        <f t="shared" si="12"/>
        <v>0.66728685664660603</v>
      </c>
      <c r="AV49" s="19">
        <f t="shared" si="12"/>
        <v>0.62281407579554138</v>
      </c>
      <c r="AW49" s="19">
        <f t="shared" si="12"/>
        <v>0.60620404524166704</v>
      </c>
      <c r="AX49" s="19">
        <f t="shared" si="12"/>
        <v>0.57933363421296513</v>
      </c>
    </row>
    <row r="50" spans="1:50" x14ac:dyDescent="0.35">
      <c r="A50" t="s">
        <v>336</v>
      </c>
      <c r="C50" s="19">
        <f t="shared" ref="C50:AX50" si="13">+C19/C$36</f>
        <v>0.89569777154606856</v>
      </c>
      <c r="D50" s="19">
        <f t="shared" si="13"/>
        <v>0.88845509460465177</v>
      </c>
      <c r="E50" s="19">
        <f t="shared" si="13"/>
        <v>0.17676668282290989</v>
      </c>
      <c r="F50" s="19">
        <f t="shared" si="13"/>
        <v>0.1664478493042742</v>
      </c>
      <c r="G50" s="19">
        <f t="shared" si="13"/>
        <v>7.9844642490914788E-2</v>
      </c>
      <c r="H50" s="19">
        <f t="shared" si="13"/>
        <v>0.11080186670027321</v>
      </c>
      <c r="I50" s="19">
        <f t="shared" si="13"/>
        <v>0.15772580072677594</v>
      </c>
      <c r="J50" s="19">
        <f t="shared" si="13"/>
        <v>0.21135446531208027</v>
      </c>
      <c r="K50" s="19">
        <f t="shared" si="13"/>
        <v>0.23259409031430794</v>
      </c>
      <c r="L50" s="19">
        <f t="shared" si="13"/>
        <v>0.25376718702276702</v>
      </c>
      <c r="M50" s="19">
        <f t="shared" si="13"/>
        <v>0.59891444924115378</v>
      </c>
      <c r="N50" s="19">
        <f t="shared" si="13"/>
        <v>0.65207327017586625</v>
      </c>
      <c r="O50" s="19">
        <f t="shared" si="13"/>
        <v>0</v>
      </c>
      <c r="P50" s="19">
        <f t="shared" si="13"/>
        <v>0</v>
      </c>
      <c r="Q50" s="19">
        <f t="shared" si="13"/>
        <v>1.6173058807874573E-2</v>
      </c>
      <c r="R50" s="19">
        <f t="shared" si="13"/>
        <v>1.9205203993425849E-2</v>
      </c>
      <c r="S50" s="19">
        <f t="shared" si="13"/>
        <v>2.6641944056059495E-2</v>
      </c>
      <c r="T50" s="19">
        <f t="shared" si="13"/>
        <v>3.3843468615889515E-2</v>
      </c>
      <c r="U50" s="19">
        <f t="shared" si="13"/>
        <v>0.67727075277463722</v>
      </c>
      <c r="V50" s="19">
        <f t="shared" si="13"/>
        <v>0.6080864984790102</v>
      </c>
      <c r="W50" s="19">
        <f t="shared" si="13"/>
        <v>0.39664473133373229</v>
      </c>
      <c r="X50" s="19">
        <f t="shared" si="13"/>
        <v>0.37347893525485698</v>
      </c>
      <c r="Y50" s="19">
        <f t="shared" si="13"/>
        <v>1.8888560223877468E-3</v>
      </c>
      <c r="Z50" s="19">
        <f t="shared" si="13"/>
        <v>1.9679858545448466E-3</v>
      </c>
      <c r="AA50" s="19">
        <f t="shared" si="13"/>
        <v>0.51785867963774623</v>
      </c>
      <c r="AB50" s="19">
        <f t="shared" si="13"/>
        <v>0.53083614767954257</v>
      </c>
      <c r="AC50" s="19">
        <f t="shared" si="13"/>
        <v>9.9111344194875148E-2</v>
      </c>
      <c r="AD50" s="19">
        <f t="shared" si="13"/>
        <v>0.13905901904782209</v>
      </c>
      <c r="AE50" s="19">
        <f t="shared" si="13"/>
        <v>0.22131586749242171</v>
      </c>
      <c r="AF50" s="19">
        <f t="shared" si="13"/>
        <v>0.25759624926333408</v>
      </c>
      <c r="AG50" s="19">
        <f t="shared" si="13"/>
        <v>1.2266829568658138E-4</v>
      </c>
      <c r="AH50" s="19">
        <f t="shared" si="13"/>
        <v>1.3301597722331488E-4</v>
      </c>
      <c r="AI50" s="19">
        <f t="shared" si="13"/>
        <v>0.86724505289467901</v>
      </c>
      <c r="AJ50" s="19">
        <f t="shared" si="13"/>
        <v>0.89010257044270014</v>
      </c>
      <c r="AK50" s="19">
        <f t="shared" si="13"/>
        <v>0.8710812649318378</v>
      </c>
      <c r="AL50" s="19">
        <f t="shared" si="13"/>
        <v>0.88472883317376838</v>
      </c>
      <c r="AM50" s="19">
        <f t="shared" si="13"/>
        <v>0.75632168687091106</v>
      </c>
      <c r="AN50" s="19">
        <f t="shared" si="13"/>
        <v>0.75581744961022346</v>
      </c>
      <c r="AO50" s="19">
        <f t="shared" si="13"/>
        <v>0.22425137822842156</v>
      </c>
      <c r="AP50" s="19">
        <f t="shared" si="13"/>
        <v>0.25830174996642247</v>
      </c>
      <c r="AQ50" s="19">
        <f t="shared" si="13"/>
        <v>0.49774822770913851</v>
      </c>
      <c r="AR50" s="19">
        <f t="shared" si="13"/>
        <v>0.53515080335053233</v>
      </c>
      <c r="AS50" s="19">
        <f t="shared" si="13"/>
        <v>0.15103240603628348</v>
      </c>
      <c r="AT50" s="19">
        <f t="shared" si="13"/>
        <v>0.13717170329756181</v>
      </c>
      <c r="AU50" s="19">
        <f t="shared" si="13"/>
        <v>0.2847155362641467</v>
      </c>
      <c r="AV50" s="19">
        <f t="shared" si="13"/>
        <v>0.32081329918925189</v>
      </c>
      <c r="AW50" s="19">
        <f t="shared" si="13"/>
        <v>0.31834277373209852</v>
      </c>
      <c r="AX50" s="19">
        <f t="shared" si="13"/>
        <v>0.3393250214573349</v>
      </c>
    </row>
    <row r="51" spans="1:50" x14ac:dyDescent="0.35">
      <c r="A51" t="s">
        <v>332</v>
      </c>
      <c r="C51" s="19">
        <f t="shared" ref="C51:AX51" si="14">(C17+C18)/C$36</f>
        <v>4.2081679636472657E-4</v>
      </c>
      <c r="D51" s="19">
        <f t="shared" si="14"/>
        <v>4.7969167338095302E-4</v>
      </c>
      <c r="E51" s="19">
        <f t="shared" si="14"/>
        <v>5.9327090211717427E-2</v>
      </c>
      <c r="F51" s="19">
        <f t="shared" si="14"/>
        <v>6.6863452673835366E-2</v>
      </c>
      <c r="G51" s="19">
        <f t="shared" si="14"/>
        <v>1.0496171602007351E-4</v>
      </c>
      <c r="H51" s="19">
        <f t="shared" si="14"/>
        <v>1.3124220840298329E-4</v>
      </c>
      <c r="I51" s="19">
        <f t="shared" si="14"/>
        <v>1.197938897883295E-3</v>
      </c>
      <c r="J51" s="19">
        <f t="shared" si="14"/>
        <v>1.2300323635207398E-3</v>
      </c>
      <c r="K51" s="19">
        <f t="shared" si="14"/>
        <v>0</v>
      </c>
      <c r="L51" s="19">
        <f t="shared" si="14"/>
        <v>0</v>
      </c>
      <c r="M51" s="19">
        <f t="shared" si="14"/>
        <v>0.15548247791234196</v>
      </c>
      <c r="N51" s="19">
        <f t="shared" si="14"/>
        <v>0.16073652194954582</v>
      </c>
      <c r="O51" s="19">
        <f t="shared" si="14"/>
        <v>4.4547119826343082E-3</v>
      </c>
      <c r="P51" s="19">
        <f t="shared" si="14"/>
        <v>4.8393043497217915E-3</v>
      </c>
      <c r="Q51" s="19">
        <f t="shared" si="14"/>
        <v>2.684560244194021E-2</v>
      </c>
      <c r="R51" s="19">
        <f t="shared" si="14"/>
        <v>3.0897718174796866E-2</v>
      </c>
      <c r="S51" s="19">
        <f t="shared" si="14"/>
        <v>5.350663707051917E-2</v>
      </c>
      <c r="T51" s="19">
        <f t="shared" si="14"/>
        <v>6.1124749963117696E-2</v>
      </c>
      <c r="U51" s="19">
        <f t="shared" si="14"/>
        <v>7.6061771960215232E-3</v>
      </c>
      <c r="V51" s="19">
        <f t="shared" si="14"/>
        <v>9.3172209668706558E-3</v>
      </c>
      <c r="W51" s="19">
        <f t="shared" si="14"/>
        <v>0.11659179746594033</v>
      </c>
      <c r="X51" s="19">
        <f t="shared" si="14"/>
        <v>0.12323254629274309</v>
      </c>
      <c r="Y51" s="19">
        <f t="shared" si="14"/>
        <v>4.4812149759209993E-3</v>
      </c>
      <c r="Z51" s="19">
        <f t="shared" si="14"/>
        <v>4.6051374393119831E-3</v>
      </c>
      <c r="AA51" s="19">
        <f t="shared" si="14"/>
        <v>1.0021233951775845E-2</v>
      </c>
      <c r="AB51" s="19">
        <f t="shared" si="14"/>
        <v>1.105838653155964E-2</v>
      </c>
      <c r="AC51" s="19">
        <f t="shared" si="14"/>
        <v>4.2557179126923923E-2</v>
      </c>
      <c r="AD51" s="19">
        <f t="shared" si="14"/>
        <v>5.2921737768052403E-2</v>
      </c>
      <c r="AE51" s="19">
        <f t="shared" si="14"/>
        <v>6.7923611083075902E-2</v>
      </c>
      <c r="AF51" s="19">
        <f t="shared" si="14"/>
        <v>8.2578088333083388E-2</v>
      </c>
      <c r="AG51" s="19">
        <f t="shared" si="14"/>
        <v>2.7030087683768359E-3</v>
      </c>
      <c r="AH51" s="19">
        <f t="shared" si="14"/>
        <v>3.7424785644074882E-3</v>
      </c>
      <c r="AI51" s="19">
        <f t="shared" si="14"/>
        <v>2.5280309969936195E-4</v>
      </c>
      <c r="AJ51" s="19">
        <f t="shared" si="14"/>
        <v>2.9293804338714405E-4</v>
      </c>
      <c r="AK51" s="19">
        <f t="shared" si="14"/>
        <v>1.013794257334885E-2</v>
      </c>
      <c r="AL51" s="19">
        <f t="shared" si="14"/>
        <v>1.206321821671818E-2</v>
      </c>
      <c r="AM51" s="19">
        <f t="shared" si="14"/>
        <v>4.5657192748136552E-2</v>
      </c>
      <c r="AN51" s="19">
        <f t="shared" si="14"/>
        <v>5.201744977309998E-2</v>
      </c>
      <c r="AO51" s="19">
        <f t="shared" si="14"/>
        <v>1.0086508722275001E-2</v>
      </c>
      <c r="AP51" s="19">
        <f t="shared" si="14"/>
        <v>1.1003673166128713E-2</v>
      </c>
      <c r="AQ51" s="19">
        <f t="shared" si="14"/>
        <v>7.7156407109062186E-2</v>
      </c>
      <c r="AR51" s="19">
        <f t="shared" si="14"/>
        <v>8.401992347143114E-2</v>
      </c>
      <c r="AS51" s="19">
        <f t="shared" si="14"/>
        <v>3.2019306545839246E-2</v>
      </c>
      <c r="AT51" s="19">
        <f t="shared" si="14"/>
        <v>3.4334749739426254E-2</v>
      </c>
      <c r="AU51" s="19">
        <f t="shared" si="14"/>
        <v>3.2569167118414399E-2</v>
      </c>
      <c r="AV51" s="19">
        <f t="shared" si="14"/>
        <v>4.0630854638872664E-2</v>
      </c>
      <c r="AW51" s="19">
        <f t="shared" si="14"/>
        <v>5.1935453057070431E-2</v>
      </c>
      <c r="AX51" s="19">
        <f t="shared" si="14"/>
        <v>5.7656671311182753E-2</v>
      </c>
    </row>
    <row r="52" spans="1:50" x14ac:dyDescent="0.35">
      <c r="A52" t="s">
        <v>331</v>
      </c>
      <c r="C52" s="19">
        <f t="shared" ref="C52:AX52" si="15">C16/C$36</f>
        <v>0</v>
      </c>
      <c r="D52" s="19">
        <f t="shared" si="15"/>
        <v>0</v>
      </c>
      <c r="E52" s="19">
        <f t="shared" si="15"/>
        <v>0</v>
      </c>
      <c r="F52" s="19">
        <f t="shared" si="15"/>
        <v>0</v>
      </c>
      <c r="G52" s="19">
        <f t="shared" si="15"/>
        <v>0</v>
      </c>
      <c r="H52" s="19">
        <f t="shared" si="15"/>
        <v>0</v>
      </c>
      <c r="I52" s="19">
        <f t="shared" si="15"/>
        <v>0</v>
      </c>
      <c r="J52" s="19">
        <f t="shared" si="15"/>
        <v>0</v>
      </c>
      <c r="K52" s="19">
        <f t="shared" si="15"/>
        <v>0</v>
      </c>
      <c r="L52" s="19">
        <f t="shared" si="15"/>
        <v>0</v>
      </c>
      <c r="M52" s="19">
        <f t="shared" si="15"/>
        <v>0</v>
      </c>
      <c r="N52" s="19">
        <f t="shared" si="15"/>
        <v>0</v>
      </c>
      <c r="O52" s="19">
        <f t="shared" si="15"/>
        <v>0</v>
      </c>
      <c r="P52" s="19">
        <f t="shared" si="15"/>
        <v>0</v>
      </c>
      <c r="Q52" s="19">
        <f t="shared" si="15"/>
        <v>0</v>
      </c>
      <c r="R52" s="19">
        <f t="shared" si="15"/>
        <v>0</v>
      </c>
      <c r="S52" s="19">
        <f t="shared" si="15"/>
        <v>0</v>
      </c>
      <c r="T52" s="19">
        <f t="shared" si="15"/>
        <v>0</v>
      </c>
      <c r="U52" s="19">
        <f t="shared" si="15"/>
        <v>0</v>
      </c>
      <c r="V52" s="19">
        <f t="shared" si="15"/>
        <v>0</v>
      </c>
      <c r="W52" s="19">
        <f t="shared" si="15"/>
        <v>0</v>
      </c>
      <c r="X52" s="19">
        <f t="shared" si="15"/>
        <v>0</v>
      </c>
      <c r="Y52" s="19">
        <f t="shared" si="15"/>
        <v>0</v>
      </c>
      <c r="Z52" s="19">
        <f t="shared" si="15"/>
        <v>0</v>
      </c>
      <c r="AA52" s="19">
        <f t="shared" si="15"/>
        <v>0</v>
      </c>
      <c r="AB52" s="19">
        <f t="shared" si="15"/>
        <v>0</v>
      </c>
      <c r="AC52" s="19">
        <f t="shared" si="15"/>
        <v>0</v>
      </c>
      <c r="AD52" s="19">
        <f t="shared" si="15"/>
        <v>0</v>
      </c>
      <c r="AE52" s="19">
        <f t="shared" si="15"/>
        <v>0</v>
      </c>
      <c r="AF52" s="19">
        <f t="shared" si="15"/>
        <v>0</v>
      </c>
      <c r="AG52" s="19">
        <f t="shared" si="15"/>
        <v>0</v>
      </c>
      <c r="AH52" s="19">
        <f t="shared" si="15"/>
        <v>0</v>
      </c>
      <c r="AI52" s="19">
        <f t="shared" si="15"/>
        <v>0</v>
      </c>
      <c r="AJ52" s="19">
        <f t="shared" si="15"/>
        <v>0</v>
      </c>
      <c r="AK52" s="19">
        <f t="shared" si="15"/>
        <v>0</v>
      </c>
      <c r="AL52" s="19">
        <f t="shared" si="15"/>
        <v>0</v>
      </c>
      <c r="AM52" s="19">
        <f t="shared" si="15"/>
        <v>0</v>
      </c>
      <c r="AN52" s="19">
        <f t="shared" si="15"/>
        <v>0</v>
      </c>
      <c r="AO52" s="19">
        <f t="shared" si="15"/>
        <v>0</v>
      </c>
      <c r="AP52" s="19">
        <f t="shared" si="15"/>
        <v>0</v>
      </c>
      <c r="AQ52" s="19">
        <f t="shared" si="15"/>
        <v>0</v>
      </c>
      <c r="AR52" s="19">
        <f t="shared" si="15"/>
        <v>0</v>
      </c>
      <c r="AS52" s="19">
        <f t="shared" si="15"/>
        <v>0</v>
      </c>
      <c r="AT52" s="19">
        <f t="shared" si="15"/>
        <v>0</v>
      </c>
      <c r="AU52" s="19">
        <f t="shared" si="15"/>
        <v>0</v>
      </c>
      <c r="AV52" s="19">
        <f t="shared" si="15"/>
        <v>0</v>
      </c>
      <c r="AW52" s="19">
        <f t="shared" si="15"/>
        <v>0</v>
      </c>
      <c r="AX52" s="19">
        <f t="shared" si="15"/>
        <v>0</v>
      </c>
    </row>
    <row r="53" spans="1:50" x14ac:dyDescent="0.35">
      <c r="A53" t="s">
        <v>341</v>
      </c>
      <c r="C53" s="19">
        <f t="shared" ref="C53:AX53" si="16">C27/C$36</f>
        <v>1.5332109435858754E-2</v>
      </c>
      <c r="D53" s="19">
        <f t="shared" si="16"/>
        <v>1.7395261171095203E-2</v>
      </c>
      <c r="E53" s="19">
        <f t="shared" si="16"/>
        <v>6.1414863766537592E-3</v>
      </c>
      <c r="F53" s="19">
        <f t="shared" si="16"/>
        <v>5.916808757943693E-3</v>
      </c>
      <c r="G53" s="19">
        <f t="shared" si="16"/>
        <v>6.047797976811241E-3</v>
      </c>
      <c r="H53" s="19">
        <f t="shared" si="16"/>
        <v>5.97574571567839E-3</v>
      </c>
      <c r="I53" s="19">
        <f t="shared" si="16"/>
        <v>2.8410931807187215E-3</v>
      </c>
      <c r="J53" s="19">
        <f t="shared" si="16"/>
        <v>2.3702764779378088E-3</v>
      </c>
      <c r="K53" s="19">
        <f t="shared" si="16"/>
        <v>8.146547395277548E-2</v>
      </c>
      <c r="L53" s="19">
        <f t="shared" si="16"/>
        <v>8.3893524492848537E-2</v>
      </c>
      <c r="M53" s="19">
        <f t="shared" si="16"/>
        <v>1.3799542303057585E-3</v>
      </c>
      <c r="N53" s="19">
        <f t="shared" si="16"/>
        <v>1.7788511770308834E-3</v>
      </c>
      <c r="O53" s="19">
        <f t="shared" si="16"/>
        <v>0</v>
      </c>
      <c r="P53" s="19">
        <f t="shared" si="16"/>
        <v>0</v>
      </c>
      <c r="Q53" s="19">
        <f t="shared" si="16"/>
        <v>0</v>
      </c>
      <c r="R53" s="19">
        <f t="shared" si="16"/>
        <v>0</v>
      </c>
      <c r="S53" s="19">
        <f t="shared" si="16"/>
        <v>5.1319939604384929E-4</v>
      </c>
      <c r="T53" s="19">
        <f t="shared" si="16"/>
        <v>5.9366093577885152E-4</v>
      </c>
      <c r="U53" s="19">
        <f t="shared" si="16"/>
        <v>1.3124052480973796E-2</v>
      </c>
      <c r="V53" s="19">
        <f t="shared" si="16"/>
        <v>1.1277682054655043E-2</v>
      </c>
      <c r="W53" s="19">
        <f t="shared" si="16"/>
        <v>3.6678702819944895E-3</v>
      </c>
      <c r="X53" s="19">
        <f t="shared" si="16"/>
        <v>3.2161237492299311E-3</v>
      </c>
      <c r="Y53" s="19">
        <f t="shared" si="16"/>
        <v>0</v>
      </c>
      <c r="Z53" s="19">
        <f t="shared" si="16"/>
        <v>0</v>
      </c>
      <c r="AA53" s="19">
        <f t="shared" si="16"/>
        <v>0</v>
      </c>
      <c r="AB53" s="19">
        <f t="shared" si="16"/>
        <v>0</v>
      </c>
      <c r="AC53" s="19">
        <f t="shared" si="16"/>
        <v>5.6426018345586749E-4</v>
      </c>
      <c r="AD53" s="19">
        <f t="shared" si="16"/>
        <v>5.8816473053936204E-4</v>
      </c>
      <c r="AE53" s="19">
        <f t="shared" si="16"/>
        <v>1.2079207151501261E-3</v>
      </c>
      <c r="AF53" s="19">
        <f t="shared" si="16"/>
        <v>1.2762313343775168E-3</v>
      </c>
      <c r="AG53" s="19">
        <f t="shared" si="16"/>
        <v>4.0144524485885983E-5</v>
      </c>
      <c r="AH53" s="19">
        <f t="shared" si="16"/>
        <v>4.3540410972869898E-5</v>
      </c>
      <c r="AI53" s="19">
        <f t="shared" si="16"/>
        <v>1.6008992724111999E-2</v>
      </c>
      <c r="AJ53" s="19">
        <f t="shared" si="16"/>
        <v>1.5639567925089415E-2</v>
      </c>
      <c r="AK53" s="19">
        <f t="shared" si="16"/>
        <v>9.8684330738002708E-3</v>
      </c>
      <c r="AL53" s="19">
        <f t="shared" si="16"/>
        <v>1.0074509605642204E-2</v>
      </c>
      <c r="AM53" s="19">
        <f t="shared" si="16"/>
        <v>0</v>
      </c>
      <c r="AN53" s="19">
        <f t="shared" si="16"/>
        <v>0</v>
      </c>
      <c r="AO53" s="19">
        <f t="shared" si="16"/>
        <v>9.7717317301695243E-3</v>
      </c>
      <c r="AP53" s="19">
        <f t="shared" si="16"/>
        <v>1.0109918897000629E-2</v>
      </c>
      <c r="AQ53" s="19">
        <f t="shared" si="16"/>
        <v>6.0981666510776453E-3</v>
      </c>
      <c r="AR53" s="19">
        <f t="shared" si="16"/>
        <v>6.5155177978065068E-3</v>
      </c>
      <c r="AS53" s="19">
        <f t="shared" si="16"/>
        <v>2.1206183296752557E-3</v>
      </c>
      <c r="AT53" s="19">
        <f t="shared" si="16"/>
        <v>1.8083878185142668E-3</v>
      </c>
      <c r="AU53" s="19">
        <f t="shared" si="16"/>
        <v>2.4229492465696724E-3</v>
      </c>
      <c r="AV53" s="19">
        <f t="shared" si="16"/>
        <v>2.720525125719186E-3</v>
      </c>
      <c r="AW53" s="19">
        <f t="shared" si="16"/>
        <v>3.9037539328284809E-3</v>
      </c>
      <c r="AX53" s="19">
        <f t="shared" si="16"/>
        <v>4.0542457714079381E-3</v>
      </c>
    </row>
    <row r="54" spans="1:50" x14ac:dyDescent="0.35">
      <c r="A54" t="s">
        <v>384</v>
      </c>
      <c r="C54" s="19">
        <f t="shared" ref="C54:AX54" si="17">C13/C$36</f>
        <v>3.4304832683469265E-3</v>
      </c>
      <c r="D54" s="19">
        <f t="shared" si="17"/>
        <v>4.7882866120116975E-3</v>
      </c>
      <c r="E54" s="19">
        <f t="shared" si="17"/>
        <v>5.4952688861558158E-2</v>
      </c>
      <c r="F54" s="19">
        <f t="shared" si="17"/>
        <v>5.2137143495602681E-2</v>
      </c>
      <c r="G54" s="19">
        <f t="shared" si="17"/>
        <v>2.0116379000586902E-2</v>
      </c>
      <c r="H54" s="19">
        <f t="shared" si="17"/>
        <v>2.2804842844556295E-2</v>
      </c>
      <c r="I54" s="19">
        <f t="shared" si="17"/>
        <v>2.7132852712659365E-6</v>
      </c>
      <c r="J54" s="19">
        <f t="shared" si="17"/>
        <v>2.3164277433646955E-6</v>
      </c>
      <c r="K54" s="19">
        <f t="shared" si="17"/>
        <v>3.3782886276045032E-2</v>
      </c>
      <c r="L54" s="19">
        <f t="shared" si="17"/>
        <v>3.8168298819594298E-2</v>
      </c>
      <c r="M54" s="19">
        <f t="shared" si="17"/>
        <v>7.1660275948811983E-3</v>
      </c>
      <c r="N54" s="19">
        <f t="shared" si="17"/>
        <v>7.8384166040629567E-3</v>
      </c>
      <c r="O54" s="19">
        <f t="shared" si="17"/>
        <v>3.0376252620376572E-3</v>
      </c>
      <c r="P54" s="19">
        <f t="shared" si="17"/>
        <v>3.1460320958123485E-3</v>
      </c>
      <c r="Q54" s="19">
        <f t="shared" si="17"/>
        <v>4.7828822572276121E-3</v>
      </c>
      <c r="R54" s="19">
        <f t="shared" si="17"/>
        <v>4.4814183274762961E-3</v>
      </c>
      <c r="S54" s="19">
        <f t="shared" si="17"/>
        <v>7.2408163258228997E-3</v>
      </c>
      <c r="T54" s="19">
        <f t="shared" si="17"/>
        <v>7.6312332556036817E-3</v>
      </c>
      <c r="U54" s="19">
        <f t="shared" si="17"/>
        <v>3.4093151171279132E-2</v>
      </c>
      <c r="V54" s="19">
        <f t="shared" si="17"/>
        <v>3.0216486018296844E-2</v>
      </c>
      <c r="W54" s="19">
        <f t="shared" si="17"/>
        <v>6.8635019889415783E-2</v>
      </c>
      <c r="X54" s="19">
        <f t="shared" si="17"/>
        <v>7.8346928566037449E-2</v>
      </c>
      <c r="Y54" s="19">
        <f t="shared" si="17"/>
        <v>3.8889665575234558E-2</v>
      </c>
      <c r="Z54" s="19">
        <f t="shared" si="17"/>
        <v>4.3241941019807856E-2</v>
      </c>
      <c r="AA54" s="19">
        <f t="shared" si="17"/>
        <v>4.5404548830560513E-4</v>
      </c>
      <c r="AB54" s="19">
        <f t="shared" si="17"/>
        <v>4.8864379034911718E-4</v>
      </c>
      <c r="AC54" s="19">
        <f t="shared" si="17"/>
        <v>3.9189889040290556E-3</v>
      </c>
      <c r="AD54" s="19">
        <f t="shared" si="17"/>
        <v>4.742699596679778E-3</v>
      </c>
      <c r="AE54" s="19">
        <f t="shared" si="17"/>
        <v>4.4048555750793979E-2</v>
      </c>
      <c r="AF54" s="19">
        <f t="shared" si="17"/>
        <v>4.1258205468458424E-2</v>
      </c>
      <c r="AG54" s="19">
        <f t="shared" si="17"/>
        <v>3.7526641430437996E-3</v>
      </c>
      <c r="AH54" s="19">
        <f t="shared" si="17"/>
        <v>3.5263124506769001E-3</v>
      </c>
      <c r="AI54" s="19">
        <f t="shared" si="17"/>
        <v>2.06196177165435E-3</v>
      </c>
      <c r="AJ54" s="19">
        <f t="shared" si="17"/>
        <v>1.7809165790831445E-3</v>
      </c>
      <c r="AK54" s="19">
        <f t="shared" si="17"/>
        <v>3.915420622157299E-3</v>
      </c>
      <c r="AL54" s="19">
        <f t="shared" si="17"/>
        <v>3.360607207461654E-3</v>
      </c>
      <c r="AM54" s="19">
        <f t="shared" si="17"/>
        <v>2.7640046642735307E-3</v>
      </c>
      <c r="AN54" s="19">
        <f t="shared" si="17"/>
        <v>2.4807825593406423E-3</v>
      </c>
      <c r="AO54" s="19">
        <f t="shared" si="17"/>
        <v>1.2559703234996271E-2</v>
      </c>
      <c r="AP54" s="19">
        <f t="shared" si="17"/>
        <v>1.1808811066299465E-2</v>
      </c>
      <c r="AQ54" s="19">
        <f t="shared" si="17"/>
        <v>1.5489688607859162E-2</v>
      </c>
      <c r="AR54" s="19">
        <f t="shared" si="17"/>
        <v>1.5149915061925763E-2</v>
      </c>
      <c r="AS54" s="19">
        <f t="shared" si="17"/>
        <v>2.3169489212417127E-2</v>
      </c>
      <c r="AT54" s="19">
        <f t="shared" si="17"/>
        <v>2.3913328982549172E-2</v>
      </c>
      <c r="AU54" s="19">
        <f t="shared" si="17"/>
        <v>1.2613627149630591E-2</v>
      </c>
      <c r="AV54" s="19">
        <f t="shared" si="17"/>
        <v>1.2610763269223633E-2</v>
      </c>
      <c r="AW54" s="19">
        <f t="shared" si="17"/>
        <v>1.862306917362257E-2</v>
      </c>
      <c r="AX54" s="19">
        <f t="shared" si="17"/>
        <v>1.8625818826962435E-2</v>
      </c>
    </row>
    <row r="55" spans="1:50" x14ac:dyDescent="0.35">
      <c r="A55" t="s">
        <v>382</v>
      </c>
      <c r="C55" s="19">
        <f t="shared" ref="C55:AX55" si="18">+SUM(C49:C54)</f>
        <v>0.99714630442189889</v>
      </c>
      <c r="D55" s="19">
        <f t="shared" si="18"/>
        <v>0.99652319876443307</v>
      </c>
      <c r="E55" s="19">
        <f t="shared" si="18"/>
        <v>0.99769587511585089</v>
      </c>
      <c r="F55" s="19">
        <f t="shared" si="18"/>
        <v>0.99790700818922962</v>
      </c>
      <c r="G55" s="19">
        <f t="shared" si="18"/>
        <v>0.99999901393577273</v>
      </c>
      <c r="H55" s="19">
        <f t="shared" si="18"/>
        <v>0.9999985884207323</v>
      </c>
      <c r="I55" s="19">
        <f t="shared" si="18"/>
        <v>0.99999949293645307</v>
      </c>
      <c r="J55" s="19">
        <f t="shared" si="18"/>
        <v>0.99999950752856936</v>
      </c>
      <c r="K55" s="19">
        <f t="shared" si="18"/>
        <v>0.98050865052208236</v>
      </c>
      <c r="L55" s="19">
        <f t="shared" si="18"/>
        <v>0.98058942036887931</v>
      </c>
      <c r="M55" s="19">
        <f t="shared" si="18"/>
        <v>0.9999350274075498</v>
      </c>
      <c r="N55" s="19">
        <f t="shared" si="18"/>
        <v>0.99994022175805874</v>
      </c>
      <c r="O55" s="19">
        <f t="shared" si="18"/>
        <v>1</v>
      </c>
      <c r="P55" s="19">
        <f t="shared" si="18"/>
        <v>1</v>
      </c>
      <c r="Q55" s="19">
        <f t="shared" si="18"/>
        <v>1</v>
      </c>
      <c r="R55" s="19">
        <f t="shared" si="18"/>
        <v>1</v>
      </c>
      <c r="S55" s="19">
        <f t="shared" si="18"/>
        <v>0.99999999999999978</v>
      </c>
      <c r="T55" s="19">
        <f t="shared" si="18"/>
        <v>1</v>
      </c>
      <c r="U55" s="19">
        <f t="shared" si="18"/>
        <v>0.99092146264428849</v>
      </c>
      <c r="V55" s="19">
        <f t="shared" si="18"/>
        <v>0.99119358061570895</v>
      </c>
      <c r="W55" s="19">
        <f t="shared" si="18"/>
        <v>0.99999999999999989</v>
      </c>
      <c r="X55" s="19">
        <f t="shared" si="18"/>
        <v>1.0000000000000002</v>
      </c>
      <c r="Y55" s="19">
        <f t="shared" si="18"/>
        <v>1</v>
      </c>
      <c r="Z55" s="19">
        <f t="shared" si="18"/>
        <v>1</v>
      </c>
      <c r="AA55" s="19">
        <f t="shared" si="18"/>
        <v>0.99962257699304824</v>
      </c>
      <c r="AB55" s="19">
        <f t="shared" si="18"/>
        <v>0.99944277220506839</v>
      </c>
      <c r="AC55" s="19">
        <f t="shared" si="18"/>
        <v>0.9999729117463354</v>
      </c>
      <c r="AD55" s="19">
        <f t="shared" si="18"/>
        <v>0.99996287942799977</v>
      </c>
      <c r="AE55" s="19">
        <f t="shared" si="18"/>
        <v>0.99857509368569897</v>
      </c>
      <c r="AF55" s="19">
        <f t="shared" si="18"/>
        <v>0.99867270963133625</v>
      </c>
      <c r="AG55" s="19">
        <f t="shared" si="18"/>
        <v>1.0000000000000002</v>
      </c>
      <c r="AH55" s="19">
        <f t="shared" si="18"/>
        <v>0.99999999999999989</v>
      </c>
      <c r="AI55" s="19">
        <f t="shared" si="18"/>
        <v>0.99984801107078747</v>
      </c>
      <c r="AJ55" s="19">
        <f t="shared" si="18"/>
        <v>0.99987674732505449</v>
      </c>
      <c r="AK55" s="19">
        <f t="shared" si="18"/>
        <v>1</v>
      </c>
      <c r="AL55" s="19">
        <f t="shared" si="18"/>
        <v>1</v>
      </c>
      <c r="AM55" s="19">
        <f t="shared" si="18"/>
        <v>0.99999999999999978</v>
      </c>
      <c r="AN55" s="19">
        <f t="shared" si="18"/>
        <v>1</v>
      </c>
      <c r="AO55" s="19">
        <f t="shared" si="18"/>
        <v>0.99874987390304548</v>
      </c>
      <c r="AP55" s="19">
        <f t="shared" si="18"/>
        <v>0.99886657480618224</v>
      </c>
      <c r="AQ55" s="19">
        <f t="shared" si="18"/>
        <v>0.99887022639246825</v>
      </c>
      <c r="AR55" s="19">
        <f t="shared" si="18"/>
        <v>0.99881529747078812</v>
      </c>
      <c r="AS55" s="19">
        <f t="shared" si="18"/>
        <v>0.99899751187612396</v>
      </c>
      <c r="AT55" s="19">
        <f t="shared" si="18"/>
        <v>0.99902671459333769</v>
      </c>
      <c r="AU55" s="19">
        <f t="shared" si="18"/>
        <v>0.99960813642536739</v>
      </c>
      <c r="AV55" s="19">
        <f t="shared" si="18"/>
        <v>0.99958951801860862</v>
      </c>
      <c r="AW55" s="19">
        <f t="shared" si="18"/>
        <v>0.99900909513728708</v>
      </c>
      <c r="AX55" s="19">
        <f t="shared" si="18"/>
        <v>0.99899539157985318</v>
      </c>
    </row>
    <row r="56" spans="1:50" x14ac:dyDescent="0.35">
      <c r="AU56" s="39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56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2" width="19.81640625" customWidth="1"/>
    <col min="3" max="3" width="10.54296875" customWidth="1"/>
    <col min="4" max="4" width="9.54296875" bestFit="1" customWidth="1"/>
    <col min="5" max="5" width="10.54296875" customWidth="1"/>
    <col min="13" max="13" width="10.453125" customWidth="1"/>
    <col min="15" max="15" width="9.7265625" customWidth="1"/>
    <col min="27" max="27" width="10.7265625" customWidth="1"/>
    <col min="29" max="29" width="10.7265625" customWidth="1"/>
    <col min="43" max="47" width="11.26953125" style="37" customWidth="1"/>
    <col min="48" max="48" width="9.1796875" style="37"/>
    <col min="49" max="50" width="11.26953125" style="18" customWidth="1"/>
  </cols>
  <sheetData>
    <row r="1" spans="1:51" x14ac:dyDescent="0.35">
      <c r="A1" s="34" t="s">
        <v>307</v>
      </c>
      <c r="C1" t="s">
        <v>359</v>
      </c>
      <c r="E1" t="s">
        <v>361</v>
      </c>
      <c r="G1" t="s">
        <v>362</v>
      </c>
      <c r="I1" t="s">
        <v>363</v>
      </c>
      <c r="K1" t="s">
        <v>364</v>
      </c>
      <c r="M1" t="s">
        <v>365</v>
      </c>
      <c r="O1" t="s">
        <v>366</v>
      </c>
      <c r="Q1" t="s">
        <v>368</v>
      </c>
      <c r="S1" t="s">
        <v>358</v>
      </c>
      <c r="U1" t="s">
        <v>367</v>
      </c>
      <c r="W1" t="s">
        <v>455</v>
      </c>
      <c r="Y1" t="s">
        <v>456</v>
      </c>
      <c r="AA1" t="s">
        <v>446</v>
      </c>
      <c r="AC1" t="s">
        <v>360</v>
      </c>
      <c r="AE1" t="s">
        <v>416</v>
      </c>
      <c r="AG1" t="s">
        <v>417</v>
      </c>
      <c r="AI1" t="s">
        <v>418</v>
      </c>
      <c r="AK1" t="s">
        <v>419</v>
      </c>
      <c r="AM1" t="s">
        <v>420</v>
      </c>
      <c r="AO1" t="s">
        <v>421</v>
      </c>
      <c r="AQ1" s="37" t="s">
        <v>370</v>
      </c>
      <c r="AS1" s="37" t="s">
        <v>448</v>
      </c>
      <c r="AU1" s="37" t="s">
        <v>447</v>
      </c>
      <c r="AW1" s="18" t="s">
        <v>369</v>
      </c>
    </row>
    <row r="2" spans="1:51" s="109" customFormat="1" x14ac:dyDescent="0.35">
      <c r="A2" s="107" t="s">
        <v>308</v>
      </c>
      <c r="B2" s="107" t="s">
        <v>311</v>
      </c>
      <c r="C2" s="108" t="s">
        <v>621</v>
      </c>
      <c r="D2" s="108" t="s">
        <v>622</v>
      </c>
      <c r="E2" s="108" t="s">
        <v>621</v>
      </c>
      <c r="F2" s="108" t="s">
        <v>622</v>
      </c>
      <c r="G2" s="108" t="s">
        <v>621</v>
      </c>
      <c r="H2" s="108" t="s">
        <v>622</v>
      </c>
      <c r="I2" s="108" t="s">
        <v>621</v>
      </c>
      <c r="J2" s="108" t="s">
        <v>622</v>
      </c>
      <c r="K2" s="108" t="s">
        <v>621</v>
      </c>
      <c r="L2" s="108" t="s">
        <v>622</v>
      </c>
      <c r="M2" s="108" t="s">
        <v>621</v>
      </c>
      <c r="N2" s="108" t="s">
        <v>622</v>
      </c>
      <c r="O2" s="108" t="s">
        <v>621</v>
      </c>
      <c r="P2" s="108" t="s">
        <v>622</v>
      </c>
      <c r="Q2" s="108" t="s">
        <v>621</v>
      </c>
      <c r="R2" s="108" t="s">
        <v>622</v>
      </c>
      <c r="S2" s="108" t="s">
        <v>621</v>
      </c>
      <c r="T2" s="108" t="s">
        <v>622</v>
      </c>
      <c r="U2" s="108" t="s">
        <v>621</v>
      </c>
      <c r="V2" s="108" t="s">
        <v>622</v>
      </c>
      <c r="W2" s="108" t="s">
        <v>621</v>
      </c>
      <c r="X2" s="108" t="s">
        <v>622</v>
      </c>
      <c r="Y2" s="108" t="s">
        <v>621</v>
      </c>
      <c r="Z2" s="108" t="s">
        <v>622</v>
      </c>
      <c r="AA2" s="108" t="s">
        <v>621</v>
      </c>
      <c r="AB2" s="108" t="s">
        <v>622</v>
      </c>
      <c r="AC2" s="108" t="s">
        <v>621</v>
      </c>
      <c r="AD2" s="108" t="s">
        <v>622</v>
      </c>
      <c r="AE2" s="108" t="s">
        <v>621</v>
      </c>
      <c r="AF2" s="108" t="s">
        <v>622</v>
      </c>
      <c r="AG2" s="108" t="s">
        <v>621</v>
      </c>
      <c r="AH2" s="108" t="s">
        <v>622</v>
      </c>
      <c r="AI2" s="108" t="s">
        <v>621</v>
      </c>
      <c r="AJ2" s="108" t="s">
        <v>622</v>
      </c>
      <c r="AK2" s="108" t="s">
        <v>621</v>
      </c>
      <c r="AL2" s="108" t="s">
        <v>622</v>
      </c>
      <c r="AM2" s="108" t="s">
        <v>621</v>
      </c>
      <c r="AN2" s="108" t="s">
        <v>622</v>
      </c>
      <c r="AO2" s="108" t="s">
        <v>621</v>
      </c>
      <c r="AP2" s="108" t="s">
        <v>622</v>
      </c>
      <c r="AQ2" s="108" t="s">
        <v>621</v>
      </c>
      <c r="AR2" s="108" t="s">
        <v>622</v>
      </c>
      <c r="AS2" s="108" t="s">
        <v>621</v>
      </c>
      <c r="AT2" s="108" t="s">
        <v>622</v>
      </c>
      <c r="AU2" s="108" t="s">
        <v>621</v>
      </c>
      <c r="AV2" s="108" t="s">
        <v>622</v>
      </c>
      <c r="AW2" s="108" t="s">
        <v>621</v>
      </c>
      <c r="AX2" s="108" t="s">
        <v>622</v>
      </c>
      <c r="AY2" s="108"/>
    </row>
    <row r="3" spans="1:51" x14ac:dyDescent="0.35">
      <c r="A3" s="9" t="s">
        <v>312</v>
      </c>
      <c r="B3" s="9" t="s">
        <v>313</v>
      </c>
      <c r="C3" s="37">
        <f>+whea!$G167</f>
        <v>3.9977590889376038</v>
      </c>
      <c r="D3" s="37">
        <f>+whea!$H167</f>
        <v>2.8428882425960214</v>
      </c>
      <c r="E3" s="37">
        <f>+maiz!$G167</f>
        <v>242.64596893694392</v>
      </c>
      <c r="F3" s="37">
        <f>+maiz!$H167</f>
        <v>152.3553144063178</v>
      </c>
      <c r="G3" s="37">
        <f>+sorg!$G167</f>
        <v>60.083502293523431</v>
      </c>
      <c r="H3" s="37">
        <f>+sorg!$H167</f>
        <v>29.278702140830092</v>
      </c>
      <c r="I3" s="37">
        <f>+mill!$G167</f>
        <v>41.570799105645754</v>
      </c>
      <c r="J3" s="37">
        <f>+mill!$H167</f>
        <v>19.316555993749709</v>
      </c>
      <c r="K3" s="37">
        <f>+barl!$G167</f>
        <v>0.10881494463949537</v>
      </c>
      <c r="L3" s="37">
        <f>+barl!$H167</f>
        <v>8.4661207414863063E-2</v>
      </c>
      <c r="M3" s="37">
        <f>+rice!$G167</f>
        <v>152.95290876499229</v>
      </c>
      <c r="N3" s="37">
        <f>+rice!$H167</f>
        <v>86.841685673462223</v>
      </c>
      <c r="O3" s="37">
        <f>+yams!$G167</f>
        <v>67.511725084478186</v>
      </c>
      <c r="P3" s="37">
        <f>+yams!$H167</f>
        <v>42.098724716952368</v>
      </c>
      <c r="Q3" s="37">
        <f>+cass!$G167</f>
        <v>1204.472215586107</v>
      </c>
      <c r="R3" s="37">
        <f>+cass!$H167</f>
        <v>715.86907513707661</v>
      </c>
      <c r="S3" s="37">
        <f>+swpt!$G167</f>
        <v>36.973515443205642</v>
      </c>
      <c r="T3" s="37">
        <f>+swpt!$H167</f>
        <v>21.496001835342383</v>
      </c>
      <c r="U3" s="37">
        <f>+pota!$G167</f>
        <v>37.048207978667435</v>
      </c>
      <c r="V3" s="37">
        <f>+pota!$H167</f>
        <v>24.226079078427972</v>
      </c>
      <c r="W3" s="37">
        <f>+Bana!$G167</f>
        <v>259.92691386439901</v>
      </c>
      <c r="X3" s="37">
        <f>+Bana!$H167</f>
        <v>153.10367945996856</v>
      </c>
      <c r="Y3" s="37">
        <f>+Plan!$G167</f>
        <v>255.55509336455728</v>
      </c>
      <c r="Z3" s="37">
        <f>+Plan!$H167</f>
        <v>145.17287878864525</v>
      </c>
      <c r="AA3" s="37">
        <f>+soyb!$G167</f>
        <v>2.7751685509805242</v>
      </c>
      <c r="AB3" s="37">
        <f>+soyb!$H167</f>
        <v>2.0993918857303808</v>
      </c>
      <c r="AC3" s="37">
        <f>+grnd!$G167</f>
        <v>218.89671750746325</v>
      </c>
      <c r="AD3" s="37">
        <f>+grnd!$H167</f>
        <v>117.71184592026415</v>
      </c>
      <c r="AE3" s="37">
        <f>+bean!$G167</f>
        <v>123.86375875758824</v>
      </c>
      <c r="AF3" s="37">
        <f>+bean!$H167</f>
        <v>79.389552360070098</v>
      </c>
      <c r="AG3" s="37">
        <f>+cowp!$G167</f>
        <v>30.771898856405507</v>
      </c>
      <c r="AH3" s="37">
        <f>+cowp!$H167</f>
        <v>15.169263052814218</v>
      </c>
      <c r="AI3" s="37">
        <f>+lent!$G167</f>
        <v>0</v>
      </c>
      <c r="AJ3" s="37">
        <f>+lent!$H167</f>
        <v>0</v>
      </c>
      <c r="AK3" s="37">
        <f>+chkp!$G167</f>
        <v>2.7600234652076652</v>
      </c>
      <c r="AL3" s="37">
        <f>+chkp!$H167</f>
        <v>1.6716499579591466</v>
      </c>
      <c r="AM3" s="37">
        <f>+pigp!$G167</f>
        <v>7.797928254677803</v>
      </c>
      <c r="AN3" s="37">
        <f>+pigp!$H167</f>
        <v>4.6827728307416017</v>
      </c>
      <c r="AO3" s="37">
        <f>+opul!$G167</f>
        <v>10.922937195849057</v>
      </c>
      <c r="AP3" s="37">
        <f>+opul!$H167</f>
        <v>9.4715126906515632</v>
      </c>
      <c r="AQ3" s="37">
        <f t="shared" ref="AQ3:AQ32" si="0">+SUM(C3,E3,G3,I3,K3,M3)</f>
        <v>501.35975313468248</v>
      </c>
      <c r="AR3" s="37">
        <f t="shared" ref="AR3:AR32" si="1">+SUM(D3,F3,H3,J3,L3,N3)</f>
        <v>290.71980766437071</v>
      </c>
      <c r="AS3" s="37">
        <f t="shared" ref="AS3:AS32" si="2">+SUM(O3,U3,Q3,S3,W3,Y3)</f>
        <v>1861.4876713214144</v>
      </c>
      <c r="AT3" s="37">
        <f t="shared" ref="AT3:AT32" si="3">+SUM(P3,V3,R3,T3,X3,Z3)</f>
        <v>1101.9664390164132</v>
      </c>
      <c r="AU3" s="37">
        <f t="shared" ref="AU3:AU32" si="4">+SUM(AA3,AE3,AC3,AG3,AI3,AK3,AM3,AO3)</f>
        <v>397.78843258817204</v>
      </c>
      <c r="AV3" s="37">
        <f t="shared" ref="AV3:AV32" si="5">+SUM(AB3,AF3,AD3,AH3,AJ3,AL3,AN3,AP3)</f>
        <v>230.19598869823116</v>
      </c>
      <c r="AW3" s="18">
        <f t="shared" ref="AW3:AW32" si="6">+SUM(AQ3,AS3,AU3)</f>
        <v>2760.6358570442685</v>
      </c>
      <c r="AX3" s="18">
        <f t="shared" ref="AX3:AX32" si="7">+SUM(AR3,AT3,AV3)</f>
        <v>1622.8822353790149</v>
      </c>
      <c r="AY3" s="37"/>
    </row>
    <row r="4" spans="1:51" x14ac:dyDescent="0.35">
      <c r="A4" s="9" t="s">
        <v>312</v>
      </c>
      <c r="B4" s="9" t="s">
        <v>316</v>
      </c>
      <c r="C4" s="37">
        <f>+whea!$G168</f>
        <v>49.514837967062597</v>
      </c>
      <c r="D4" s="37">
        <f>+whea!$H168</f>
        <v>31.995252191558134</v>
      </c>
      <c r="E4" s="37">
        <f>+maiz!$G168</f>
        <v>66.27216566372374</v>
      </c>
      <c r="F4" s="37">
        <f>+maiz!$H168</f>
        <v>41.220846645270271</v>
      </c>
      <c r="G4" s="37">
        <f>+sorg!$G168</f>
        <v>69.487012858874124</v>
      </c>
      <c r="H4" s="37">
        <f>+sorg!$H168</f>
        <v>38.402341824209799</v>
      </c>
      <c r="I4" s="37">
        <f>+mill!$G168</f>
        <v>24.499092988926481</v>
      </c>
      <c r="J4" s="37">
        <f>+mill!$H168</f>
        <v>12.429720212830706</v>
      </c>
      <c r="K4" s="37">
        <f>+barl!$G168</f>
        <v>11.541738573293326</v>
      </c>
      <c r="L4" s="37">
        <f>+barl!$H168</f>
        <v>7.7207795506098869</v>
      </c>
      <c r="M4" s="37">
        <f>+rice!$G168</f>
        <v>20.925209995709015</v>
      </c>
      <c r="N4" s="37">
        <f>+rice!$H168</f>
        <v>9.7965852855411466</v>
      </c>
      <c r="O4" s="37">
        <f>+yams!$G168</f>
        <v>7.0182308434601346</v>
      </c>
      <c r="P4" s="37">
        <f>+yams!$H168</f>
        <v>4.4091670212261915</v>
      </c>
      <c r="Q4" s="37">
        <f>+cass!$G168</f>
        <v>89.684374081371232</v>
      </c>
      <c r="R4" s="37">
        <f>+cass!$H168</f>
        <v>59.071772174761215</v>
      </c>
      <c r="S4" s="37">
        <f>+swpt!$G168</f>
        <v>74.928521988686072</v>
      </c>
      <c r="T4" s="37">
        <f>+swpt!$H168</f>
        <v>45.887075689759534</v>
      </c>
      <c r="U4" s="37">
        <f>+pota!$G168</f>
        <v>67.624812481370725</v>
      </c>
      <c r="V4" s="37">
        <f>+pota!$H168</f>
        <v>52.81901730192569</v>
      </c>
      <c r="W4" s="37">
        <f>+Bana!$G168</f>
        <v>334.2948196015991</v>
      </c>
      <c r="X4" s="37">
        <f>+Bana!$H168</f>
        <v>190.49572765631336</v>
      </c>
      <c r="Y4" s="37">
        <f>+Plan!$G168</f>
        <v>354.59043035980164</v>
      </c>
      <c r="Z4" s="37">
        <f>+Plan!$H168</f>
        <v>213.97375663630004</v>
      </c>
      <c r="AA4" s="37">
        <f>+soyb!$G168</f>
        <v>2.8958072827588555</v>
      </c>
      <c r="AB4" s="37">
        <f>+soyb!$H168</f>
        <v>2.0208815603565906</v>
      </c>
      <c r="AC4" s="37">
        <f>+grnd!$G168</f>
        <v>11.203783775693839</v>
      </c>
      <c r="AD4" s="37">
        <f>+grnd!$H168</f>
        <v>7.237860405304648</v>
      </c>
      <c r="AE4" s="37">
        <f>+bean!$G168</f>
        <v>128.75656264325474</v>
      </c>
      <c r="AF4" s="37">
        <f>+bean!$H168</f>
        <v>83.658034123589204</v>
      </c>
      <c r="AG4" s="37">
        <f>+cowp!$G168</f>
        <v>2.0007752738872182</v>
      </c>
      <c r="AH4" s="37">
        <f>+cowp!$H168</f>
        <v>1.2517907147089091</v>
      </c>
      <c r="AI4" s="37">
        <f>+lent!$G168</f>
        <v>1.6446222944202376</v>
      </c>
      <c r="AJ4" s="37">
        <f>+lent!$H168</f>
        <v>1.0864322181987938</v>
      </c>
      <c r="AK4" s="37">
        <f>+chkp!$G168</f>
        <v>8.9766027966400976</v>
      </c>
      <c r="AL4" s="37">
        <f>+chkp!$H168</f>
        <v>4.9885541043078403</v>
      </c>
      <c r="AM4" s="37">
        <f>+pigp!$G168</f>
        <v>4.122437471005493</v>
      </c>
      <c r="AN4" s="37">
        <f>+pigp!$H168</f>
        <v>2.8339778663929547</v>
      </c>
      <c r="AO4" s="37">
        <f>+opul!$G168</f>
        <v>23.449495556002699</v>
      </c>
      <c r="AP4" s="37">
        <f>+opul!$H168</f>
        <v>18.642145220480693</v>
      </c>
      <c r="AQ4" s="37">
        <f t="shared" si="0"/>
        <v>242.24005804758929</v>
      </c>
      <c r="AR4" s="37">
        <f t="shared" si="1"/>
        <v>141.56552571001993</v>
      </c>
      <c r="AS4" s="37">
        <f t="shared" si="2"/>
        <v>928.14118935628892</v>
      </c>
      <c r="AT4" s="37">
        <f t="shared" si="3"/>
        <v>566.65651648028597</v>
      </c>
      <c r="AU4" s="37">
        <f t="shared" si="4"/>
        <v>183.05008709366317</v>
      </c>
      <c r="AV4" s="37">
        <f t="shared" si="5"/>
        <v>121.71967621333962</v>
      </c>
      <c r="AW4" s="18">
        <f t="shared" si="6"/>
        <v>1353.4313344975415</v>
      </c>
      <c r="AX4" s="18">
        <f t="shared" si="7"/>
        <v>829.94171840364561</v>
      </c>
      <c r="AY4" s="37"/>
    </row>
    <row r="5" spans="1:51" x14ac:dyDescent="0.35">
      <c r="A5" s="9" t="s">
        <v>312</v>
      </c>
      <c r="B5" s="9" t="s">
        <v>320</v>
      </c>
      <c r="C5" s="37">
        <f>+whea!$G170</f>
        <v>17.035532344933539</v>
      </c>
      <c r="D5" s="37">
        <f>+whea!$H170</f>
        <v>12.457037324222712</v>
      </c>
      <c r="E5" s="37">
        <f>+maiz!$G170</f>
        <v>439.12365705812624</v>
      </c>
      <c r="F5" s="37">
        <f>+maiz!$H170</f>
        <v>243.29820595599026</v>
      </c>
      <c r="G5" s="37">
        <f>+sorg!$G170</f>
        <v>24.476884821382544</v>
      </c>
      <c r="H5" s="37">
        <f>+sorg!$H170</f>
        <v>12.268697305338204</v>
      </c>
      <c r="I5" s="37">
        <f>+mill!$G170</f>
        <v>8.6847615187551828</v>
      </c>
      <c r="J5" s="37">
        <f>+mill!$H170</f>
        <v>4.4673186505403653</v>
      </c>
      <c r="K5" s="37">
        <f>+barl!$G170</f>
        <v>0.55931597962942037</v>
      </c>
      <c r="L5" s="37">
        <f>+barl!$H170</f>
        <v>0.44753394898273013</v>
      </c>
      <c r="M5" s="37">
        <f>+rice!$G170</f>
        <v>691.57103683518596</v>
      </c>
      <c r="N5" s="37">
        <f>+rice!$H170</f>
        <v>344.84146146079678</v>
      </c>
      <c r="O5" s="37">
        <f>+yams!$G170</f>
        <v>0</v>
      </c>
      <c r="P5" s="37">
        <f>+yams!$H170</f>
        <v>0</v>
      </c>
      <c r="Q5" s="37">
        <f>+cass!$G170</f>
        <v>484.37152075289617</v>
      </c>
      <c r="R5" s="37">
        <f>+cass!$H170</f>
        <v>365.03276196968363</v>
      </c>
      <c r="S5" s="37">
        <f>+swpt!$G170</f>
        <v>38.616888385282195</v>
      </c>
      <c r="T5" s="37">
        <f>+swpt!$H170</f>
        <v>35.008985760055289</v>
      </c>
      <c r="U5" s="37">
        <f>+pota!$G170</f>
        <v>152.56931531695332</v>
      </c>
      <c r="V5" s="37">
        <f>+pota!$H170</f>
        <v>129.59649755109791</v>
      </c>
      <c r="W5" s="37">
        <f>+Bana!$G170</f>
        <v>164.08389550030279</v>
      </c>
      <c r="X5" s="37">
        <f>+Bana!$H170</f>
        <v>100.9238271183137</v>
      </c>
      <c r="Y5" s="37">
        <f>+Plan!$G170</f>
        <v>66.369963024771081</v>
      </c>
      <c r="Z5" s="37">
        <f>+Plan!$H170</f>
        <v>40.168019638885887</v>
      </c>
      <c r="AA5" s="37">
        <f>+soyb!$G170</f>
        <v>4.4504326016872335</v>
      </c>
      <c r="AB5" s="37">
        <f>+soyb!$H170</f>
        <v>3.9882526550943789</v>
      </c>
      <c r="AC5" s="37">
        <f>+grnd!$G170</f>
        <v>71.449295741692367</v>
      </c>
      <c r="AD5" s="37">
        <f>+grnd!$H170</f>
        <v>40.883217667655884</v>
      </c>
      <c r="AE5" s="37">
        <f>+bean!$G170</f>
        <v>56.877243615443767</v>
      </c>
      <c r="AF5" s="37">
        <f>+bean!$H170</f>
        <v>35.723150521597354</v>
      </c>
      <c r="AG5" s="37">
        <f>+cowp!$G170</f>
        <v>16.833761675265283</v>
      </c>
      <c r="AH5" s="37">
        <f>+cowp!$H170</f>
        <v>8.0918023607750573</v>
      </c>
      <c r="AI5" s="37">
        <f>+lent!$G170</f>
        <v>0.54043505373765255</v>
      </c>
      <c r="AJ5" s="37">
        <f>+lent!$H170</f>
        <v>0.37953639527098193</v>
      </c>
      <c r="AK5" s="37">
        <f>+chkp!$G170</f>
        <v>9.2184373891272919</v>
      </c>
      <c r="AL5" s="37">
        <f>+chkp!$H170</f>
        <v>5.4930961751269001</v>
      </c>
      <c r="AM5" s="37">
        <f>+pigp!$G170</f>
        <v>29.422570370112766</v>
      </c>
      <c r="AN5" s="37">
        <f>+pigp!$H170</f>
        <v>18.166979078396622</v>
      </c>
      <c r="AO5" s="37">
        <f>+opul!$G170</f>
        <v>22.840948228625965</v>
      </c>
      <c r="AP5" s="37">
        <f>+opul!$H170</f>
        <v>19.454653746257137</v>
      </c>
      <c r="AQ5" s="37">
        <f t="shared" si="0"/>
        <v>1181.451188558013</v>
      </c>
      <c r="AR5" s="37">
        <f t="shared" si="1"/>
        <v>617.78025464587108</v>
      </c>
      <c r="AS5" s="37">
        <f t="shared" si="2"/>
        <v>906.01158298020562</v>
      </c>
      <c r="AT5" s="37">
        <f t="shared" si="3"/>
        <v>670.73009203803645</v>
      </c>
      <c r="AU5" s="37">
        <f t="shared" si="4"/>
        <v>211.63312467569233</v>
      </c>
      <c r="AV5" s="37">
        <f t="shared" si="5"/>
        <v>132.18068860017431</v>
      </c>
      <c r="AW5" s="18">
        <f t="shared" si="6"/>
        <v>2299.0958962139107</v>
      </c>
      <c r="AX5" s="18">
        <f t="shared" si="7"/>
        <v>1420.6910352840819</v>
      </c>
      <c r="AY5" s="37"/>
    </row>
    <row r="6" spans="1:51" x14ac:dyDescent="0.35">
      <c r="A6" s="9" t="s">
        <v>312</v>
      </c>
      <c r="B6" s="9" t="s">
        <v>321</v>
      </c>
      <c r="C6" s="37">
        <f>+whea!$G172</f>
        <v>5.5198796011626303</v>
      </c>
      <c r="D6" s="37">
        <f>+whea!$H172</f>
        <v>2.8301438283964857</v>
      </c>
      <c r="E6" s="37">
        <f>+maiz!$G172</f>
        <v>323.65015620394257</v>
      </c>
      <c r="F6" s="37">
        <f>+maiz!$H172</f>
        <v>214.47752816453536</v>
      </c>
      <c r="G6" s="37">
        <f>+sorg!$G172</f>
        <v>452.31305111645105</v>
      </c>
      <c r="H6" s="37">
        <f>+sorg!$H172</f>
        <v>294.1284972479707</v>
      </c>
      <c r="I6" s="37">
        <f>+mill!$G172</f>
        <v>510.71754242345492</v>
      </c>
      <c r="J6" s="37">
        <f>+mill!$H172</f>
        <v>313.81294398479628</v>
      </c>
      <c r="K6" s="37">
        <f>+barl!$G172</f>
        <v>1.5408613066679032E-4</v>
      </c>
      <c r="L6" s="37">
        <f>+barl!$H172</f>
        <v>1.1917033406062042E-4</v>
      </c>
      <c r="M6" s="37">
        <f>+rice!$G172</f>
        <v>354.86163181323235</v>
      </c>
      <c r="N6" s="37">
        <f>+rice!$H172</f>
        <v>190.84794252123396</v>
      </c>
      <c r="O6" s="37">
        <f>+yams!$G172</f>
        <v>2729.7719998429848</v>
      </c>
      <c r="P6" s="37">
        <f>+yams!$H172</f>
        <v>1617.38310333237</v>
      </c>
      <c r="Q6" s="37">
        <f>+cass!$G172</f>
        <v>1045.2434158786932</v>
      </c>
      <c r="R6" s="37">
        <f>+cass!$H172</f>
        <v>714.38626183850556</v>
      </c>
      <c r="S6" s="37">
        <f>+swpt!$G172</f>
        <v>84.340381005289956</v>
      </c>
      <c r="T6" s="37">
        <f>+swpt!$H172</f>
        <v>45.883867635760801</v>
      </c>
      <c r="U6" s="37">
        <f>+pota!$G172</f>
        <v>24.784601805633429</v>
      </c>
      <c r="V6" s="37">
        <f>+pota!$H172</f>
        <v>28.097851666952533</v>
      </c>
      <c r="W6" s="37">
        <f>+Bana!$G172</f>
        <v>28.254324339098254</v>
      </c>
      <c r="X6" s="37">
        <f>+Bana!$H172</f>
        <v>15.249417431167474</v>
      </c>
      <c r="Y6" s="37">
        <f>+Plan!$G172</f>
        <v>229.58750442910585</v>
      </c>
      <c r="Z6" s="37">
        <f>+Plan!$H172</f>
        <v>123.9392738708146</v>
      </c>
      <c r="AA6" s="37">
        <f>+soyb!$G172</f>
        <v>32.171944708528969</v>
      </c>
      <c r="AB6" s="37">
        <f>+soyb!$H172</f>
        <v>23.798900040084579</v>
      </c>
      <c r="AC6" s="37">
        <f>+grnd!$G172</f>
        <v>282.41297661068285</v>
      </c>
      <c r="AD6" s="37">
        <f>+grnd!$H172</f>
        <v>191.67233975753192</v>
      </c>
      <c r="AE6" s="37">
        <f>+bean!$G172</f>
        <v>22.461518677788526</v>
      </c>
      <c r="AF6" s="37">
        <f>+bean!$H172</f>
        <v>14.096649212161475</v>
      </c>
      <c r="AG6" s="37">
        <f>+cowp!$G172</f>
        <v>395.73491908164897</v>
      </c>
      <c r="AH6" s="37">
        <f>+cowp!$H172</f>
        <v>214.50631997401911</v>
      </c>
      <c r="AI6" s="37">
        <f>+lent!$G172</f>
        <v>0</v>
      </c>
      <c r="AJ6" s="37">
        <f>+lent!$H172</f>
        <v>0</v>
      </c>
      <c r="AK6" s="37">
        <f>+chkp!$G172</f>
        <v>1.2250124733421942E-2</v>
      </c>
      <c r="AL6" s="37">
        <f>+chkp!$H172</f>
        <v>6.1128592749850356E-3</v>
      </c>
      <c r="AM6" s="37">
        <f>+pigp!$G172</f>
        <v>0</v>
      </c>
      <c r="AN6" s="37">
        <f>+pigp!$H172</f>
        <v>0</v>
      </c>
      <c r="AO6" s="37">
        <f>+opul!$G172</f>
        <v>13.64618376328529</v>
      </c>
      <c r="AP6" s="37">
        <f>+opul!$H172</f>
        <v>11.769605986937439</v>
      </c>
      <c r="AQ6" s="37">
        <f t="shared" si="0"/>
        <v>1647.0624152443743</v>
      </c>
      <c r="AR6" s="37">
        <f t="shared" si="1"/>
        <v>1016.0971749172668</v>
      </c>
      <c r="AS6" s="37">
        <f t="shared" si="2"/>
        <v>4141.9822273008058</v>
      </c>
      <c r="AT6" s="37">
        <f t="shared" si="3"/>
        <v>2544.939775775571</v>
      </c>
      <c r="AU6" s="37">
        <f t="shared" si="4"/>
        <v>746.43979296666805</v>
      </c>
      <c r="AV6" s="37">
        <f t="shared" si="5"/>
        <v>455.84992783000951</v>
      </c>
      <c r="AW6" s="18">
        <f t="shared" si="6"/>
        <v>6535.4844355118485</v>
      </c>
      <c r="AX6" s="18">
        <f t="shared" si="7"/>
        <v>4016.8868785228474</v>
      </c>
      <c r="AY6" s="37"/>
    </row>
    <row r="7" spans="1:51" x14ac:dyDescent="0.35">
      <c r="A7" s="10" t="s">
        <v>352</v>
      </c>
      <c r="B7" s="10"/>
      <c r="C7" s="37">
        <f>+whea!$G173</f>
        <v>76.068009002096375</v>
      </c>
      <c r="D7" s="37">
        <f>+whea!$H173</f>
        <v>50.125321586773353</v>
      </c>
      <c r="E7" s="37">
        <f>+maiz!$G173</f>
        <v>1071.6919478627365</v>
      </c>
      <c r="F7" s="37">
        <f>+maiz!$H173</f>
        <v>651.3518951721137</v>
      </c>
      <c r="G7" s="37">
        <f>+sorg!$G173</f>
        <v>606.36045109023121</v>
      </c>
      <c r="H7" s="37">
        <f>+sorg!$H173</f>
        <v>374.07823851834883</v>
      </c>
      <c r="I7" s="37">
        <f>+mill!$G173</f>
        <v>585.47219603678229</v>
      </c>
      <c r="J7" s="37">
        <f>+mill!$H173</f>
        <v>350.02653884191704</v>
      </c>
      <c r="K7" s="37">
        <f>+barl!$G173</f>
        <v>12.210023583692911</v>
      </c>
      <c r="L7" s="37">
        <f>+barl!$H173</f>
        <v>8.2530938773415414</v>
      </c>
      <c r="M7" s="37">
        <f>+rice!$G173</f>
        <v>1220.3107874091197</v>
      </c>
      <c r="N7" s="37">
        <f>+rice!$H173</f>
        <v>632.32767494103405</v>
      </c>
      <c r="O7" s="37">
        <f>+yams!$G173</f>
        <v>2804.3019557709231</v>
      </c>
      <c r="P7" s="37">
        <f>+yams!$H173</f>
        <v>1663.8909950705486</v>
      </c>
      <c r="Q7" s="37">
        <f>+cass!$G173</f>
        <v>2823.7715262990678</v>
      </c>
      <c r="R7" s="37">
        <f>+cass!$H173</f>
        <v>1854.359871120027</v>
      </c>
      <c r="S7" s="37">
        <f>+swpt!$G173</f>
        <v>234.85930682246385</v>
      </c>
      <c r="T7" s="37">
        <f>+swpt!$H173</f>
        <v>148.275930920918</v>
      </c>
      <c r="U7" s="37">
        <f>+pota!$G173</f>
        <v>282.0269375826249</v>
      </c>
      <c r="V7" s="37">
        <f>+pota!$H173</f>
        <v>234.7394455984041</v>
      </c>
      <c r="W7" s="37">
        <f>+Bana!$G173</f>
        <v>786.55995330539918</v>
      </c>
      <c r="X7" s="37">
        <f>+Bana!$H173</f>
        <v>459.77265166576308</v>
      </c>
      <c r="Y7" s="37">
        <f>+Plan!$G173</f>
        <v>906.10299117823581</v>
      </c>
      <c r="Z7" s="37">
        <f>+Plan!$H173</f>
        <v>523.25392893464584</v>
      </c>
      <c r="AA7" s="37">
        <f>+soyb!$G173</f>
        <v>42.293353143955585</v>
      </c>
      <c r="AB7" s="37">
        <f>+soyb!$H173</f>
        <v>31.90742614126593</v>
      </c>
      <c r="AC7" s="37">
        <f>+grnd!$G173</f>
        <v>583.96277363553236</v>
      </c>
      <c r="AD7" s="37">
        <f>+grnd!$H173</f>
        <v>357.50526375075663</v>
      </c>
      <c r="AE7" s="37">
        <f>+bean!$G173</f>
        <v>331.95908369407528</v>
      </c>
      <c r="AF7" s="37">
        <f>+bean!$H173</f>
        <v>212.86738621741813</v>
      </c>
      <c r="AG7" s="37">
        <f>+cowp!$G173</f>
        <v>445.34135488720699</v>
      </c>
      <c r="AH7" s="37">
        <f>+cowp!$H173</f>
        <v>239.01917610231729</v>
      </c>
      <c r="AI7" s="37">
        <f>+lent!$G173</f>
        <v>2.1850573481578901</v>
      </c>
      <c r="AJ7" s="37">
        <f>+lent!$H173</f>
        <v>1.4659686134697756</v>
      </c>
      <c r="AK7" s="37">
        <f>+chkp!$G173</f>
        <v>20.96731377570848</v>
      </c>
      <c r="AL7" s="37">
        <f>+chkp!$H173</f>
        <v>12.159413096668871</v>
      </c>
      <c r="AM7" s="37">
        <f>+pigp!$G173</f>
        <v>41.342936095796063</v>
      </c>
      <c r="AN7" s="37">
        <f>+pigp!$H173</f>
        <v>25.683729775531177</v>
      </c>
      <c r="AO7" s="37">
        <f>+opul!$G173</f>
        <v>70.859564743763016</v>
      </c>
      <c r="AP7" s="37">
        <f>+opul!$H173</f>
        <v>59.337917644326836</v>
      </c>
      <c r="AQ7" s="37">
        <f t="shared" si="0"/>
        <v>3572.1134149846589</v>
      </c>
      <c r="AR7" s="37">
        <f t="shared" si="1"/>
        <v>2066.1627629375289</v>
      </c>
      <c r="AS7" s="37">
        <f t="shared" si="2"/>
        <v>7837.6226709587145</v>
      </c>
      <c r="AT7" s="37">
        <f t="shared" si="3"/>
        <v>4884.2928233103066</v>
      </c>
      <c r="AU7" s="37">
        <f t="shared" si="4"/>
        <v>1538.9114373241957</v>
      </c>
      <c r="AV7" s="37">
        <f t="shared" si="5"/>
        <v>939.94628134175457</v>
      </c>
      <c r="AW7" s="18">
        <f t="shared" si="6"/>
        <v>12948.647523267569</v>
      </c>
      <c r="AX7" s="18">
        <f t="shared" si="7"/>
        <v>7890.4018675895904</v>
      </c>
      <c r="AY7" s="38"/>
    </row>
    <row r="8" spans="1:51" x14ac:dyDescent="0.35">
      <c r="A8" s="9" t="s">
        <v>322</v>
      </c>
      <c r="B8" s="9" t="s">
        <v>323</v>
      </c>
      <c r="C8" s="37">
        <f>+whea!$G174</f>
        <v>0</v>
      </c>
      <c r="D8" s="37">
        <f>+whea!$H174</f>
        <v>0</v>
      </c>
      <c r="E8" s="37">
        <f>+maiz!$G174</f>
        <v>1.8867182944747254</v>
      </c>
      <c r="F8" s="37">
        <f>+maiz!$H174</f>
        <v>0.93701972978342973</v>
      </c>
      <c r="G8" s="37">
        <f>+sorg!$G174</f>
        <v>0.97966755220597868</v>
      </c>
      <c r="H8" s="37">
        <f>+sorg!$H174</f>
        <v>0.52819071853191712</v>
      </c>
      <c r="I8" s="37">
        <f>+mill!$G174</f>
        <v>0</v>
      </c>
      <c r="J8" s="37">
        <f>+mill!$H174</f>
        <v>0</v>
      </c>
      <c r="K8" s="37">
        <f>+barl!$G174</f>
        <v>0</v>
      </c>
      <c r="L8" s="37">
        <f>+barl!$H174</f>
        <v>0</v>
      </c>
      <c r="M8" s="37">
        <f>+rice!$G174</f>
        <v>1.1062805860621081</v>
      </c>
      <c r="N8" s="37">
        <f>+rice!$H174</f>
        <v>0.67980418301202228</v>
      </c>
      <c r="O8" s="37">
        <f>+yams!$G174</f>
        <v>2.5112110805904813</v>
      </c>
      <c r="P8" s="37">
        <f>+yams!$H174</f>
        <v>1.5508964435015844</v>
      </c>
      <c r="Q8" s="37">
        <f>+cass!$G174</f>
        <v>1.652755781424547</v>
      </c>
      <c r="R8" s="37">
        <f>+cass!$H174</f>
        <v>0.98983962194125197</v>
      </c>
      <c r="S8" s="37">
        <f>+swpt!$G174</f>
        <v>0.57632313496179155</v>
      </c>
      <c r="T8" s="37">
        <f>+swpt!$H174</f>
        <v>0.38491850016843776</v>
      </c>
      <c r="U8" s="37">
        <f>+pota!$G174</f>
        <v>5.2135091927605494E-2</v>
      </c>
      <c r="V8" s="37">
        <f>+pota!$H174</f>
        <v>5.1274330550010731E-2</v>
      </c>
      <c r="W8" s="37">
        <f>+Bana!$G174</f>
        <v>3.8603521157089959</v>
      </c>
      <c r="X8" s="37">
        <f>+Bana!$H174</f>
        <v>2.5405908216782245</v>
      </c>
      <c r="Y8" s="37">
        <f>+Plan!$G174</f>
        <v>2.7105999878731866</v>
      </c>
      <c r="Z8" s="37">
        <f>+Plan!$H174</f>
        <v>1.87637566297402</v>
      </c>
      <c r="AA8" s="37">
        <f>+soyb!$G174</f>
        <v>0</v>
      </c>
      <c r="AB8" s="37">
        <f>+soyb!$H174</f>
        <v>0</v>
      </c>
      <c r="AC8" s="37">
        <f>+grnd!$G174</f>
        <v>0.41700692675487488</v>
      </c>
      <c r="AD8" s="37">
        <f>+grnd!$H174</f>
        <v>0.32478356764575778</v>
      </c>
      <c r="AE8" s="37">
        <f>+bean!$G174</f>
        <v>0.93831075440215495</v>
      </c>
      <c r="AF8" s="37">
        <f>+bean!$H174</f>
        <v>0.6074910779530599</v>
      </c>
      <c r="AG8" s="37">
        <f>+cowp!$G174</f>
        <v>0.61493998431558949</v>
      </c>
      <c r="AH8" s="37">
        <f>+cowp!$H174</f>
        <v>0.31502807500300112</v>
      </c>
      <c r="AI8" s="37">
        <f>+lent!$G174</f>
        <v>0</v>
      </c>
      <c r="AJ8" s="37">
        <f>+lent!$H174</f>
        <v>0</v>
      </c>
      <c r="AK8" s="37">
        <f>+chkp!$G174</f>
        <v>0</v>
      </c>
      <c r="AL8" s="37">
        <f>+chkp!$H174</f>
        <v>0</v>
      </c>
      <c r="AM8" s="37">
        <f>+pigp!$G174</f>
        <v>9.4318463428306312E-2</v>
      </c>
      <c r="AN8" s="37">
        <f>+pigp!$H174</f>
        <v>5.9560468072347716E-2</v>
      </c>
      <c r="AO8" s="37">
        <f>+opul!$G174</f>
        <v>9.9652548618724113E-4</v>
      </c>
      <c r="AP8" s="37">
        <f>+opul!$H174</f>
        <v>7.3500682724150985E-4</v>
      </c>
      <c r="AQ8" s="37">
        <f t="shared" si="0"/>
        <v>3.9726664327428121</v>
      </c>
      <c r="AR8" s="37">
        <f t="shared" si="1"/>
        <v>2.1450146313273692</v>
      </c>
      <c r="AS8" s="37">
        <f t="shared" si="2"/>
        <v>11.363377192486608</v>
      </c>
      <c r="AT8" s="37">
        <f t="shared" si="3"/>
        <v>7.3938953808135288</v>
      </c>
      <c r="AU8" s="37">
        <f t="shared" si="4"/>
        <v>2.0655726543871129</v>
      </c>
      <c r="AV8" s="37">
        <f t="shared" si="5"/>
        <v>1.307598195501408</v>
      </c>
      <c r="AW8" s="18">
        <f t="shared" si="6"/>
        <v>17.401616279616533</v>
      </c>
      <c r="AX8" s="18">
        <f t="shared" si="7"/>
        <v>10.846508207642305</v>
      </c>
      <c r="AY8" s="37"/>
    </row>
    <row r="9" spans="1:51" x14ac:dyDescent="0.35">
      <c r="A9" s="9" t="s">
        <v>322</v>
      </c>
      <c r="B9" s="9" t="s">
        <v>324</v>
      </c>
      <c r="C9" s="37">
        <f>+whea!$G175</f>
        <v>0.19860492297471816</v>
      </c>
      <c r="D9" s="37">
        <f>+whea!$H175</f>
        <v>0.1904633661236691</v>
      </c>
      <c r="E9" s="37">
        <f>+maiz!$G175</f>
        <v>4.9592489969086655</v>
      </c>
      <c r="F9" s="37">
        <f>+maiz!$H175</f>
        <v>2.9104896937405087</v>
      </c>
      <c r="G9" s="37">
        <f>+sorg!$G175</f>
        <v>0.69052342930338362</v>
      </c>
      <c r="H9" s="37">
        <f>+sorg!$H175</f>
        <v>0.47142769370182097</v>
      </c>
      <c r="I9" s="37">
        <f>+mill!$G175</f>
        <v>8.6920189043160101E-5</v>
      </c>
      <c r="J9" s="37">
        <f>+mill!$H175</f>
        <v>4.6671873745832801E-5</v>
      </c>
      <c r="K9" s="37">
        <f>+barl!$G175</f>
        <v>3.8212103974302372E-2</v>
      </c>
      <c r="L9" s="37">
        <f>+barl!$H175</f>
        <v>3.2182957511170743E-2</v>
      </c>
      <c r="M9" s="37">
        <f>+rice!$G175</f>
        <v>0.22910716120812433</v>
      </c>
      <c r="N9" s="37">
        <f>+rice!$H175</f>
        <v>0.16534432450992467</v>
      </c>
      <c r="O9" s="37">
        <f>+yams!$G175</f>
        <v>3.7352799885032595E-3</v>
      </c>
      <c r="P9" s="37">
        <f>+yams!$H175</f>
        <v>2.3234291083912566E-3</v>
      </c>
      <c r="Q9" s="37">
        <f>+cass!$G175</f>
        <v>6.9909181296845688E-2</v>
      </c>
      <c r="R9" s="37">
        <f>+cass!$H175</f>
        <v>4.5139213159761604E-2</v>
      </c>
      <c r="S9" s="37">
        <f>+swpt!$G175</f>
        <v>6.3430393322976659E-3</v>
      </c>
      <c r="T9" s="37">
        <f>+swpt!$H175</f>
        <v>4.6502897690239402E-3</v>
      </c>
      <c r="U9" s="37">
        <f>+pota!$G175</f>
        <v>0.552818168243986</v>
      </c>
      <c r="V9" s="37">
        <f>+pota!$H175</f>
        <v>0.40293207384238666</v>
      </c>
      <c r="W9" s="37">
        <f>+Bana!$G175</f>
        <v>7.8032647121418108</v>
      </c>
      <c r="X9" s="37">
        <f>+Bana!$H175</f>
        <v>5.8544235266619511</v>
      </c>
      <c r="Y9" s="37">
        <f>+Plan!$G175</f>
        <v>0.58161838014852296</v>
      </c>
      <c r="Z9" s="37">
        <f>+Plan!$H175</f>
        <v>0.46045537066629549</v>
      </c>
      <c r="AA9" s="37">
        <f>+soyb!$G175</f>
        <v>2.0276383361033968E-4</v>
      </c>
      <c r="AB9" s="37">
        <f>+soyb!$H175</f>
        <v>1.716033725538215E-4</v>
      </c>
      <c r="AC9" s="37">
        <f>+grnd!$G175</f>
        <v>4.3838153867856548E-2</v>
      </c>
      <c r="AD9" s="37">
        <f>+grnd!$H175</f>
        <v>3.9636336110223477E-2</v>
      </c>
      <c r="AE9" s="37">
        <f>+bean!$G175</f>
        <v>1.870782830885497</v>
      </c>
      <c r="AF9" s="37">
        <f>+bean!$H175</f>
        <v>1.184545593130752</v>
      </c>
      <c r="AG9" s="37">
        <f>+cowp!$G175</f>
        <v>0</v>
      </c>
      <c r="AH9" s="37">
        <f>+cowp!$H175</f>
        <v>0</v>
      </c>
      <c r="AI9" s="37">
        <f>+lent!$G175</f>
        <v>1.1862455382124998E-3</v>
      </c>
      <c r="AJ9" s="37">
        <f>+lent!$H175</f>
        <v>8.8174168231549307E-4</v>
      </c>
      <c r="AK9" s="37">
        <f>+chkp!$G175</f>
        <v>4.2102686160850458E-2</v>
      </c>
      <c r="AL9" s="37">
        <f>+chkp!$H175</f>
        <v>2.4144283331119652E-2</v>
      </c>
      <c r="AM9" s="37">
        <f>+pigp!$G175</f>
        <v>4.2373198715439864E-4</v>
      </c>
      <c r="AN9" s="37">
        <f>+pigp!$H175</f>
        <v>2.5433993006151204E-4</v>
      </c>
      <c r="AO9" s="37">
        <f>+opul!$G175</f>
        <v>6.2444071921365085E-2</v>
      </c>
      <c r="AP9" s="37">
        <f>+opul!$H175</f>
        <v>5.2261010242357214E-2</v>
      </c>
      <c r="AQ9" s="37">
        <f t="shared" si="0"/>
        <v>6.1157835345582372</v>
      </c>
      <c r="AR9" s="37">
        <f t="shared" si="1"/>
        <v>3.7699547074608404</v>
      </c>
      <c r="AS9" s="37">
        <f t="shared" si="2"/>
        <v>9.017688761151966</v>
      </c>
      <c r="AT9" s="37">
        <f t="shared" si="3"/>
        <v>6.7699239032078102</v>
      </c>
      <c r="AU9" s="37">
        <f t="shared" si="4"/>
        <v>2.0209804841945465</v>
      </c>
      <c r="AV9" s="37">
        <f t="shared" si="5"/>
        <v>1.3018949077993831</v>
      </c>
      <c r="AW9" s="18">
        <f t="shared" si="6"/>
        <v>17.154452779904748</v>
      </c>
      <c r="AX9" s="18">
        <f t="shared" si="7"/>
        <v>11.841773518468035</v>
      </c>
      <c r="AY9" s="37"/>
    </row>
    <row r="10" spans="1:51" x14ac:dyDescent="0.35">
      <c r="A10" s="9" t="s">
        <v>322</v>
      </c>
      <c r="B10" s="9" t="s">
        <v>325</v>
      </c>
      <c r="C10" s="37">
        <f>+whea!$G176</f>
        <v>0.22361944388487859</v>
      </c>
      <c r="D10" s="37">
        <f>+whea!$H176</f>
        <v>0.15285965963914389</v>
      </c>
      <c r="E10" s="37">
        <f>+maiz!$G176</f>
        <v>1.8095012532338055</v>
      </c>
      <c r="F10" s="37">
        <f>+maiz!$H176</f>
        <v>1.0663002723813608</v>
      </c>
      <c r="G10" s="37">
        <f>+sorg!$G176</f>
        <v>0.21196265342630152</v>
      </c>
      <c r="H10" s="37">
        <f>+sorg!$H176</f>
        <v>0.18498993872109712</v>
      </c>
      <c r="I10" s="37">
        <f>+mill!$G176</f>
        <v>0</v>
      </c>
      <c r="J10" s="37">
        <f>+mill!$H176</f>
        <v>0</v>
      </c>
      <c r="K10" s="37">
        <f>+barl!$G176</f>
        <v>5.3401015207412639E-2</v>
      </c>
      <c r="L10" s="37">
        <f>+barl!$H176</f>
        <v>4.0256071768914131E-2</v>
      </c>
      <c r="M10" s="37">
        <f>+rice!$G176</f>
        <v>2.0321858687170775</v>
      </c>
      <c r="N10" s="37">
        <f>+rice!$H176</f>
        <v>1.6343411066520888</v>
      </c>
      <c r="O10" s="37">
        <f>+yams!$G176</f>
        <v>0.20437362178030968</v>
      </c>
      <c r="P10" s="37">
        <f>+yams!$H176</f>
        <v>0.12542531172450164</v>
      </c>
      <c r="Q10" s="37">
        <f>+cass!$G176</f>
        <v>0.67433887670658876</v>
      </c>
      <c r="R10" s="37">
        <f>+cass!$H176</f>
        <v>0.43253603174123839</v>
      </c>
      <c r="S10" s="37">
        <f>+swpt!$G176</f>
        <v>1.1554965872130282E-2</v>
      </c>
      <c r="T10" s="37">
        <f>+swpt!$H176</f>
        <v>6.6702160521643124E-3</v>
      </c>
      <c r="U10" s="37">
        <f>+pota!$G176</f>
        <v>2.7669775927593565</v>
      </c>
      <c r="V10" s="37">
        <f>+pota!$H176</f>
        <v>1.3460692489731729</v>
      </c>
      <c r="W10" s="37">
        <f>+Bana!$G176</f>
        <v>6.1326640264884187</v>
      </c>
      <c r="X10" s="37">
        <f>+Bana!$H176</f>
        <v>3.6416787697148805</v>
      </c>
      <c r="Y10" s="37">
        <f>+Plan!$G176</f>
        <v>3.1470639873503745</v>
      </c>
      <c r="Z10" s="37">
        <f>+Plan!$H176</f>
        <v>1.8864316830366703</v>
      </c>
      <c r="AA10" s="37">
        <f>+soyb!$G176</f>
        <v>2.9240146985425419E-3</v>
      </c>
      <c r="AB10" s="37">
        <f>+soyb!$H176</f>
        <v>2.4074130267131245E-3</v>
      </c>
      <c r="AC10" s="37">
        <f>+grnd!$G176</f>
        <v>6.153626032495825E-2</v>
      </c>
      <c r="AD10" s="37">
        <f>+grnd!$H176</f>
        <v>4.0869904103729975E-2</v>
      </c>
      <c r="AE10" s="37">
        <f>+bean!$G176</f>
        <v>0.32413610178617019</v>
      </c>
      <c r="AF10" s="37">
        <f>+bean!$H176</f>
        <v>0.21649609787664642</v>
      </c>
      <c r="AG10" s="37">
        <f>+cowp!$G176</f>
        <v>5.6965147171388992E-3</v>
      </c>
      <c r="AH10" s="37">
        <f>+cowp!$H176</f>
        <v>2.6906544534966263E-3</v>
      </c>
      <c r="AI10" s="37">
        <f>+lent!$G176</f>
        <v>3.5451581127234856E-3</v>
      </c>
      <c r="AJ10" s="37">
        <f>+lent!$H176</f>
        <v>2.454283512130805E-3</v>
      </c>
      <c r="AK10" s="37">
        <f>+chkp!$G176</f>
        <v>3.5209281103132355E-3</v>
      </c>
      <c r="AL10" s="37">
        <f>+chkp!$H176</f>
        <v>1.9286433508683039E-3</v>
      </c>
      <c r="AM10" s="37">
        <f>+pigp!$G176</f>
        <v>0</v>
      </c>
      <c r="AN10" s="37">
        <f>+pigp!$H176</f>
        <v>0</v>
      </c>
      <c r="AO10" s="37">
        <f>+opul!$G176</f>
        <v>6.6881450379752475E-2</v>
      </c>
      <c r="AP10" s="37">
        <f>+opul!$H176</f>
        <v>5.4626297438009147E-2</v>
      </c>
      <c r="AQ10" s="37">
        <f t="shared" si="0"/>
        <v>4.3306702344694763</v>
      </c>
      <c r="AR10" s="37">
        <f t="shared" si="1"/>
        <v>3.0787470491626046</v>
      </c>
      <c r="AS10" s="37">
        <f t="shared" si="2"/>
        <v>12.93697307095718</v>
      </c>
      <c r="AT10" s="37">
        <f t="shared" si="3"/>
        <v>7.4388112612426287</v>
      </c>
      <c r="AU10" s="37">
        <f t="shared" si="4"/>
        <v>0.46824042812959904</v>
      </c>
      <c r="AV10" s="37">
        <f t="shared" si="5"/>
        <v>0.32147329376159439</v>
      </c>
      <c r="AW10" s="18">
        <f t="shared" si="6"/>
        <v>17.735883733556253</v>
      </c>
      <c r="AX10" s="18">
        <f t="shared" si="7"/>
        <v>10.839031604166827</v>
      </c>
      <c r="AY10" s="37"/>
    </row>
    <row r="11" spans="1:51" x14ac:dyDescent="0.35">
      <c r="A11" s="9" t="s">
        <v>322</v>
      </c>
      <c r="B11" s="9" t="s">
        <v>326</v>
      </c>
      <c r="C11" s="37">
        <f>+whea!$G177</f>
        <v>0</v>
      </c>
      <c r="D11" s="37">
        <f>+whea!$H177</f>
        <v>0</v>
      </c>
      <c r="E11" s="37">
        <f>+maiz!$G177</f>
        <v>0</v>
      </c>
      <c r="F11" s="37">
        <f>+maiz!$H177</f>
        <v>0</v>
      </c>
      <c r="G11" s="37">
        <f>+sorg!$G177</f>
        <v>0</v>
      </c>
      <c r="H11" s="37">
        <f>+sorg!$H177</f>
        <v>0</v>
      </c>
      <c r="I11" s="37">
        <f>+mill!$G177</f>
        <v>0</v>
      </c>
      <c r="J11" s="37">
        <f>+mill!$H177</f>
        <v>0</v>
      </c>
      <c r="K11" s="37">
        <f>+barl!$G177</f>
        <v>0</v>
      </c>
      <c r="L11" s="37">
        <f>+barl!$H177</f>
        <v>0</v>
      </c>
      <c r="M11" s="37">
        <f>+rice!$G177</f>
        <v>0</v>
      </c>
      <c r="N11" s="37">
        <f>+rice!$H177</f>
        <v>0</v>
      </c>
      <c r="O11" s="37">
        <f>+yams!$G177</f>
        <v>0</v>
      </c>
      <c r="P11" s="37">
        <f>+yams!$H177</f>
        <v>0</v>
      </c>
      <c r="Q11" s="37">
        <f>+cass!$G177</f>
        <v>0</v>
      </c>
      <c r="R11" s="37">
        <f>+cass!$H177</f>
        <v>0</v>
      </c>
      <c r="S11" s="37">
        <f>+swpt!$G177</f>
        <v>0</v>
      </c>
      <c r="T11" s="37">
        <f>+swpt!$H177</f>
        <v>0</v>
      </c>
      <c r="U11" s="37">
        <f>+pota!$G177</f>
        <v>0</v>
      </c>
      <c r="V11" s="37">
        <f>+pota!$H177</f>
        <v>0</v>
      </c>
      <c r="W11" s="37">
        <f>+Bana!$G177</f>
        <v>0</v>
      </c>
      <c r="X11" s="37">
        <f>+Bana!$H177</f>
        <v>0</v>
      </c>
      <c r="Y11" s="37">
        <f>+Plan!$G177</f>
        <v>0</v>
      </c>
      <c r="Z11" s="37">
        <f>+Plan!$H177</f>
        <v>0</v>
      </c>
      <c r="AA11" s="37">
        <f>+soyb!$G177</f>
        <v>0</v>
      </c>
      <c r="AB11" s="37">
        <f>+soyb!$H177</f>
        <v>0</v>
      </c>
      <c r="AC11" s="37">
        <f>+grnd!$G177</f>
        <v>0</v>
      </c>
      <c r="AD11" s="37">
        <f>+grnd!$H177</f>
        <v>0</v>
      </c>
      <c r="AE11" s="37">
        <f>+bean!$G177</f>
        <v>0</v>
      </c>
      <c r="AF11" s="37">
        <f>+bean!$H177</f>
        <v>0</v>
      </c>
      <c r="AG11" s="37">
        <f>+cowp!$G177</f>
        <v>0</v>
      </c>
      <c r="AH11" s="37">
        <f>+cowp!$H177</f>
        <v>0</v>
      </c>
      <c r="AI11" s="37">
        <f>+lent!$G177</f>
        <v>0</v>
      </c>
      <c r="AJ11" s="37">
        <f>+lent!$H177</f>
        <v>0</v>
      </c>
      <c r="AK11" s="37">
        <f>+chkp!$G177</f>
        <v>0</v>
      </c>
      <c r="AL11" s="37">
        <f>+chkp!$H177</f>
        <v>0</v>
      </c>
      <c r="AM11" s="37">
        <f>+pigp!$G177</f>
        <v>0</v>
      </c>
      <c r="AN11" s="37">
        <f>+pigp!$H177</f>
        <v>0</v>
      </c>
      <c r="AO11" s="37">
        <f>+opul!$G177</f>
        <v>0</v>
      </c>
      <c r="AP11" s="37">
        <f>+opul!$H177</f>
        <v>0</v>
      </c>
      <c r="AQ11" s="37">
        <f t="shared" si="0"/>
        <v>0</v>
      </c>
      <c r="AR11" s="37">
        <f t="shared" si="1"/>
        <v>0</v>
      </c>
      <c r="AS11" s="37">
        <f t="shared" si="2"/>
        <v>0</v>
      </c>
      <c r="AT11" s="37">
        <f t="shared" si="3"/>
        <v>0</v>
      </c>
      <c r="AU11" s="37">
        <f t="shared" si="4"/>
        <v>0</v>
      </c>
      <c r="AV11" s="37">
        <f t="shared" si="5"/>
        <v>0</v>
      </c>
      <c r="AW11" s="18">
        <f t="shared" si="6"/>
        <v>0</v>
      </c>
      <c r="AX11" s="18">
        <f t="shared" si="7"/>
        <v>0</v>
      </c>
      <c r="AY11" s="37"/>
    </row>
    <row r="12" spans="1:51" x14ac:dyDescent="0.35">
      <c r="A12" s="9" t="s">
        <v>322</v>
      </c>
      <c r="B12" s="9" t="s">
        <v>327</v>
      </c>
      <c r="C12" s="37">
        <f>+whea!$G178</f>
        <v>0</v>
      </c>
      <c r="D12" s="37">
        <f>+whea!$H178</f>
        <v>0</v>
      </c>
      <c r="E12" s="37">
        <f>+maiz!$G178</f>
        <v>0</v>
      </c>
      <c r="F12" s="37">
        <f>+maiz!$H178</f>
        <v>0</v>
      </c>
      <c r="G12" s="37">
        <f>+sorg!$G178</f>
        <v>0</v>
      </c>
      <c r="H12" s="37">
        <f>+sorg!$H178</f>
        <v>0</v>
      </c>
      <c r="I12" s="37">
        <f>+mill!$G178</f>
        <v>0</v>
      </c>
      <c r="J12" s="37">
        <f>+mill!$H178</f>
        <v>0</v>
      </c>
      <c r="K12" s="37">
        <f>+barl!$G178</f>
        <v>0</v>
      </c>
      <c r="L12" s="37">
        <f>+barl!$H178</f>
        <v>0</v>
      </c>
      <c r="M12" s="37">
        <f>+rice!$G178</f>
        <v>0</v>
      </c>
      <c r="N12" s="37">
        <f>+rice!$H178</f>
        <v>0</v>
      </c>
      <c r="O12" s="37">
        <f>+yams!$G178</f>
        <v>0</v>
      </c>
      <c r="P12" s="37">
        <f>+yams!$H178</f>
        <v>0</v>
      </c>
      <c r="Q12" s="37">
        <f>+cass!$G178</f>
        <v>0</v>
      </c>
      <c r="R12" s="37">
        <f>+cass!$H178</f>
        <v>0</v>
      </c>
      <c r="S12" s="37">
        <f>+swpt!$G178</f>
        <v>0</v>
      </c>
      <c r="T12" s="37">
        <f>+swpt!$H178</f>
        <v>0</v>
      </c>
      <c r="U12" s="37">
        <f>+pota!$G178</f>
        <v>0</v>
      </c>
      <c r="V12" s="37">
        <f>+pota!$H178</f>
        <v>0</v>
      </c>
      <c r="W12" s="37">
        <f>+Bana!$G178</f>
        <v>0</v>
      </c>
      <c r="X12" s="37">
        <f>+Bana!$H178</f>
        <v>0</v>
      </c>
      <c r="Y12" s="37">
        <f>+Plan!$G178</f>
        <v>0</v>
      </c>
      <c r="Z12" s="37">
        <f>+Plan!$H178</f>
        <v>0</v>
      </c>
      <c r="AA12" s="37">
        <f>+soyb!$G178</f>
        <v>0</v>
      </c>
      <c r="AB12" s="37">
        <f>+soyb!$H178</f>
        <v>0</v>
      </c>
      <c r="AC12" s="37">
        <f>+grnd!$G178</f>
        <v>0</v>
      </c>
      <c r="AD12" s="37">
        <f>+grnd!$H178</f>
        <v>0</v>
      </c>
      <c r="AE12" s="37">
        <f>+bean!$G178</f>
        <v>0</v>
      </c>
      <c r="AF12" s="37">
        <f>+bean!$H178</f>
        <v>0</v>
      </c>
      <c r="AG12" s="37">
        <f>+cowp!$G178</f>
        <v>0</v>
      </c>
      <c r="AH12" s="37">
        <f>+cowp!$H178</f>
        <v>0</v>
      </c>
      <c r="AI12" s="37">
        <f>+lent!$G178</f>
        <v>0</v>
      </c>
      <c r="AJ12" s="37">
        <f>+lent!$H178</f>
        <v>0</v>
      </c>
      <c r="AK12" s="37">
        <f>+chkp!$G178</f>
        <v>0</v>
      </c>
      <c r="AL12" s="37">
        <f>+chkp!$H178</f>
        <v>0</v>
      </c>
      <c r="AM12" s="37">
        <f>+pigp!$G178</f>
        <v>0</v>
      </c>
      <c r="AN12" s="37">
        <f>+pigp!$H178</f>
        <v>0</v>
      </c>
      <c r="AO12" s="37">
        <f>+opul!$G178</f>
        <v>0</v>
      </c>
      <c r="AP12" s="37">
        <f>+opul!$H178</f>
        <v>0</v>
      </c>
      <c r="AQ12" s="37">
        <f t="shared" si="0"/>
        <v>0</v>
      </c>
      <c r="AR12" s="37">
        <f t="shared" si="1"/>
        <v>0</v>
      </c>
      <c r="AS12" s="37">
        <f t="shared" si="2"/>
        <v>0</v>
      </c>
      <c r="AT12" s="37">
        <f t="shared" si="3"/>
        <v>0</v>
      </c>
      <c r="AU12" s="37">
        <f t="shared" si="4"/>
        <v>0</v>
      </c>
      <c r="AV12" s="37">
        <f t="shared" si="5"/>
        <v>0</v>
      </c>
      <c r="AW12" s="18">
        <f t="shared" si="6"/>
        <v>0</v>
      </c>
      <c r="AX12" s="18">
        <f t="shared" si="7"/>
        <v>0</v>
      </c>
      <c r="AY12" s="37"/>
    </row>
    <row r="13" spans="1:51" x14ac:dyDescent="0.35">
      <c r="A13" s="10" t="s">
        <v>322</v>
      </c>
      <c r="B13" s="10"/>
      <c r="C13" s="37">
        <f>+whea!$G179</f>
        <v>0.42222436685959674</v>
      </c>
      <c r="D13" s="37">
        <f>+whea!$H179</f>
        <v>0.34332302576281298</v>
      </c>
      <c r="E13" s="37">
        <f>+maiz!$G179</f>
        <v>8.6554685446171966</v>
      </c>
      <c r="F13" s="37">
        <f>+maiz!$H179</f>
        <v>4.9138096959052993</v>
      </c>
      <c r="G13" s="37">
        <f>+sorg!$G179</f>
        <v>1.8821536349356638</v>
      </c>
      <c r="H13" s="37">
        <f>+sorg!$H179</f>
        <v>1.1846083509548353</v>
      </c>
      <c r="I13" s="37">
        <f>+mill!$G179</f>
        <v>8.6920189043160101E-5</v>
      </c>
      <c r="J13" s="37">
        <f>+mill!$H179</f>
        <v>4.6671873745832801E-5</v>
      </c>
      <c r="K13" s="37">
        <f>+barl!$G179</f>
        <v>9.1613119181715011E-2</v>
      </c>
      <c r="L13" s="37">
        <f>+barl!$H179</f>
        <v>7.2439029280084874E-2</v>
      </c>
      <c r="M13" s="37">
        <f>+rice!$G179</f>
        <v>3.3675736159873102</v>
      </c>
      <c r="N13" s="37">
        <f>+rice!$H179</f>
        <v>2.4794896141740357</v>
      </c>
      <c r="O13" s="37">
        <f>+yams!$G179</f>
        <v>2.7193199823592944</v>
      </c>
      <c r="P13" s="37">
        <f>+yams!$H179</f>
        <v>1.6786451843344774</v>
      </c>
      <c r="Q13" s="37">
        <f>+cass!$G179</f>
        <v>2.3970038394279816</v>
      </c>
      <c r="R13" s="37">
        <f>+cass!$H179</f>
        <v>1.467514866842252</v>
      </c>
      <c r="S13" s="37">
        <f>+swpt!$G179</f>
        <v>0.59422114016621941</v>
      </c>
      <c r="T13" s="37">
        <f>+swpt!$H179</f>
        <v>0.39623900598962603</v>
      </c>
      <c r="U13" s="37">
        <f>+pota!$G179</f>
        <v>3.371930852930948</v>
      </c>
      <c r="V13" s="37">
        <f>+pota!$H179</f>
        <v>1.8002756533655704</v>
      </c>
      <c r="W13" s="37">
        <f>+Bana!$G179</f>
        <v>17.796280854339223</v>
      </c>
      <c r="X13" s="37">
        <f>+Bana!$H179</f>
        <v>12.036693118055057</v>
      </c>
      <c r="Y13" s="37">
        <f>+Plan!$G179</f>
        <v>6.4392823553720842</v>
      </c>
      <c r="Z13" s="37">
        <f>+Plan!$H179</f>
        <v>4.2232627166769863</v>
      </c>
      <c r="AA13" s="37">
        <f>+soyb!$G179</f>
        <v>3.1267785321528814E-3</v>
      </c>
      <c r="AB13" s="37">
        <f>+soyb!$H179</f>
        <v>2.5790163992669458E-3</v>
      </c>
      <c r="AC13" s="37">
        <f>+grnd!$G179</f>
        <v>0.52238134094768973</v>
      </c>
      <c r="AD13" s="37">
        <f>+grnd!$H179</f>
        <v>0.40528980785971125</v>
      </c>
      <c r="AE13" s="37">
        <f>+bean!$G179</f>
        <v>3.1332296870738223</v>
      </c>
      <c r="AF13" s="37">
        <f>+bean!$H179</f>
        <v>2.0085327689604586</v>
      </c>
      <c r="AG13" s="37">
        <f>+cowp!$G179</f>
        <v>0.62063649903272844</v>
      </c>
      <c r="AH13" s="37">
        <f>+cowp!$H179</f>
        <v>0.31771872945649776</v>
      </c>
      <c r="AI13" s="37">
        <f>+lent!$G179</f>
        <v>4.7314036509359851E-3</v>
      </c>
      <c r="AJ13" s="37">
        <f>+lent!$H179</f>
        <v>3.3360251944462979E-3</v>
      </c>
      <c r="AK13" s="37">
        <f>+chkp!$G179</f>
        <v>4.5623614271163695E-2</v>
      </c>
      <c r="AL13" s="37">
        <f>+chkp!$H179</f>
        <v>2.6072926681987955E-2</v>
      </c>
      <c r="AM13" s="37">
        <f>+pigp!$G179</f>
        <v>9.4742195415460709E-2</v>
      </c>
      <c r="AN13" s="37">
        <f>+pigp!$H179</f>
        <v>5.981480800240923E-2</v>
      </c>
      <c r="AO13" s="37">
        <f>+opul!$G179</f>
        <v>0.1303220477873048</v>
      </c>
      <c r="AP13" s="37">
        <f>+opul!$H179</f>
        <v>0.10762231450760787</v>
      </c>
      <c r="AQ13" s="37">
        <f t="shared" si="0"/>
        <v>14.419120201770525</v>
      </c>
      <c r="AR13" s="37">
        <f t="shared" si="1"/>
        <v>8.9937163879508155</v>
      </c>
      <c r="AS13" s="37">
        <f t="shared" si="2"/>
        <v>33.318039024595748</v>
      </c>
      <c r="AT13" s="37">
        <f t="shared" si="3"/>
        <v>21.60263054526397</v>
      </c>
      <c r="AU13" s="37">
        <f t="shared" si="4"/>
        <v>4.5547935667112585</v>
      </c>
      <c r="AV13" s="37">
        <f t="shared" si="5"/>
        <v>2.9309663970623863</v>
      </c>
      <c r="AW13" s="18">
        <f t="shared" si="6"/>
        <v>52.291952793077535</v>
      </c>
      <c r="AX13" s="18">
        <f t="shared" si="7"/>
        <v>33.527313330277174</v>
      </c>
      <c r="AY13" s="37"/>
    </row>
    <row r="14" spans="1:51" x14ac:dyDescent="0.35">
      <c r="A14" s="10" t="s">
        <v>328</v>
      </c>
      <c r="B14" s="10" t="s">
        <v>328</v>
      </c>
      <c r="C14" s="37">
        <f>+whea!$G180</f>
        <v>0</v>
      </c>
      <c r="D14" s="37">
        <f>+whea!$H180</f>
        <v>0</v>
      </c>
      <c r="E14" s="37">
        <f>+maiz!$G180</f>
        <v>0</v>
      </c>
      <c r="F14" s="37">
        <f>+maiz!$H180</f>
        <v>0</v>
      </c>
      <c r="G14" s="37">
        <f>+sorg!$G180</f>
        <v>0</v>
      </c>
      <c r="H14" s="37">
        <f>+sorg!$H180</f>
        <v>0</v>
      </c>
      <c r="I14" s="37">
        <f>+mill!$G180</f>
        <v>0</v>
      </c>
      <c r="J14" s="37">
        <f>+mill!$H180</f>
        <v>0</v>
      </c>
      <c r="K14" s="37">
        <f>+barl!$G180</f>
        <v>0</v>
      </c>
      <c r="L14" s="37">
        <f>+barl!$H180</f>
        <v>0</v>
      </c>
      <c r="M14" s="37">
        <f>+rice!$G180</f>
        <v>0</v>
      </c>
      <c r="N14" s="37">
        <f>+rice!$H180</f>
        <v>0</v>
      </c>
      <c r="O14" s="37">
        <f>+yams!$G180</f>
        <v>0</v>
      </c>
      <c r="P14" s="37">
        <f>+yams!$H180</f>
        <v>0</v>
      </c>
      <c r="Q14" s="37">
        <f>+cass!$G180</f>
        <v>0</v>
      </c>
      <c r="R14" s="37">
        <f>+cass!$H180</f>
        <v>0</v>
      </c>
      <c r="S14" s="37">
        <f>+swpt!$G180</f>
        <v>0</v>
      </c>
      <c r="T14" s="37">
        <f>+swpt!$H180</f>
        <v>0</v>
      </c>
      <c r="U14" s="37">
        <f>+pota!$G180</f>
        <v>0</v>
      </c>
      <c r="V14" s="37">
        <f>+pota!$H180</f>
        <v>0</v>
      </c>
      <c r="W14" s="37">
        <f>+Bana!$G180</f>
        <v>0</v>
      </c>
      <c r="X14" s="37">
        <f>+Bana!$H180</f>
        <v>0</v>
      </c>
      <c r="Y14" s="37">
        <f>+Plan!$G180</f>
        <v>0</v>
      </c>
      <c r="Z14" s="37">
        <f>+Plan!$H180</f>
        <v>0</v>
      </c>
      <c r="AA14" s="37">
        <f>+soyb!$G180</f>
        <v>0</v>
      </c>
      <c r="AB14" s="37">
        <f>+soyb!$H180</f>
        <v>0</v>
      </c>
      <c r="AC14" s="37">
        <f>+grnd!$G180</f>
        <v>0</v>
      </c>
      <c r="AD14" s="37">
        <f>+grnd!$H180</f>
        <v>0</v>
      </c>
      <c r="AE14" s="37">
        <f>+bean!$G180</f>
        <v>0</v>
      </c>
      <c r="AF14" s="37">
        <f>+bean!$H180</f>
        <v>0</v>
      </c>
      <c r="AG14" s="37">
        <f>+cowp!$G180</f>
        <v>0</v>
      </c>
      <c r="AH14" s="37">
        <f>+cowp!$H180</f>
        <v>0</v>
      </c>
      <c r="AI14" s="37">
        <f>+lent!$G180</f>
        <v>0</v>
      </c>
      <c r="AJ14" s="37">
        <f>+lent!$H180</f>
        <v>0</v>
      </c>
      <c r="AK14" s="37">
        <f>+chkp!$G180</f>
        <v>0</v>
      </c>
      <c r="AL14" s="37">
        <f>+chkp!$H180</f>
        <v>0</v>
      </c>
      <c r="AM14" s="37">
        <f>+pigp!$G180</f>
        <v>0</v>
      </c>
      <c r="AN14" s="37">
        <f>+pigp!$H180</f>
        <v>0</v>
      </c>
      <c r="AO14" s="37">
        <f>+opul!$G180</f>
        <v>0</v>
      </c>
      <c r="AP14" s="37">
        <f>+opul!$H180</f>
        <v>0</v>
      </c>
      <c r="AQ14" s="37">
        <f t="shared" si="0"/>
        <v>0</v>
      </c>
      <c r="AR14" s="37">
        <f t="shared" si="1"/>
        <v>0</v>
      </c>
      <c r="AS14" s="37">
        <f t="shared" si="2"/>
        <v>0</v>
      </c>
      <c r="AT14" s="37">
        <f t="shared" si="3"/>
        <v>0</v>
      </c>
      <c r="AU14" s="37">
        <f t="shared" si="4"/>
        <v>0</v>
      </c>
      <c r="AV14" s="37">
        <f t="shared" si="5"/>
        <v>0</v>
      </c>
      <c r="AW14" s="18">
        <f t="shared" si="6"/>
        <v>0</v>
      </c>
      <c r="AX14" s="18">
        <f t="shared" si="7"/>
        <v>0</v>
      </c>
      <c r="AY14" s="37"/>
    </row>
    <row r="15" spans="1:51" x14ac:dyDescent="0.35">
      <c r="A15" s="10" t="s">
        <v>329</v>
      </c>
      <c r="B15" s="10" t="s">
        <v>330</v>
      </c>
      <c r="C15" s="37">
        <f>+whea!$G181</f>
        <v>0</v>
      </c>
      <c r="D15" s="37">
        <f>+whea!$H181</f>
        <v>0</v>
      </c>
      <c r="E15" s="37">
        <f>+maiz!$G181</f>
        <v>0</v>
      </c>
      <c r="F15" s="37">
        <f>+maiz!$H181</f>
        <v>0</v>
      </c>
      <c r="G15" s="37">
        <f>+sorg!$G181</f>
        <v>0</v>
      </c>
      <c r="H15" s="37">
        <f>+sorg!$H181</f>
        <v>0</v>
      </c>
      <c r="I15" s="37">
        <f>+mill!$G181</f>
        <v>0</v>
      </c>
      <c r="J15" s="37">
        <f>+mill!$H181</f>
        <v>0</v>
      </c>
      <c r="K15" s="37">
        <f>+barl!$G181</f>
        <v>0</v>
      </c>
      <c r="L15" s="37">
        <f>+barl!$H181</f>
        <v>0</v>
      </c>
      <c r="M15" s="37">
        <f>+rice!$G181</f>
        <v>0</v>
      </c>
      <c r="N15" s="37">
        <f>+rice!$H181</f>
        <v>0</v>
      </c>
      <c r="O15" s="37">
        <f>+yams!$G181</f>
        <v>0</v>
      </c>
      <c r="P15" s="37">
        <f>+yams!$H181</f>
        <v>0</v>
      </c>
      <c r="Q15" s="37">
        <f>+cass!$G181</f>
        <v>0</v>
      </c>
      <c r="R15" s="37">
        <f>+cass!$H181</f>
        <v>0</v>
      </c>
      <c r="S15" s="37">
        <f>+swpt!$G181</f>
        <v>0</v>
      </c>
      <c r="T15" s="37">
        <f>+swpt!$H181</f>
        <v>0</v>
      </c>
      <c r="U15" s="37">
        <f>+pota!$G181</f>
        <v>0</v>
      </c>
      <c r="V15" s="37">
        <f>+pota!$H181</f>
        <v>0</v>
      </c>
      <c r="W15" s="37">
        <f>+Bana!$G181</f>
        <v>0</v>
      </c>
      <c r="X15" s="37">
        <f>+Bana!$H181</f>
        <v>0</v>
      </c>
      <c r="Y15" s="37">
        <f>+Plan!$G181</f>
        <v>0</v>
      </c>
      <c r="Z15" s="37">
        <f>+Plan!$H181</f>
        <v>0</v>
      </c>
      <c r="AA15" s="37">
        <f>+soyb!$G181</f>
        <v>0</v>
      </c>
      <c r="AB15" s="37">
        <f>+soyb!$H181</f>
        <v>0</v>
      </c>
      <c r="AC15" s="37">
        <f>+grnd!$G181</f>
        <v>0</v>
      </c>
      <c r="AD15" s="37">
        <f>+grnd!$H181</f>
        <v>0</v>
      </c>
      <c r="AE15" s="37">
        <f>+bean!$G181</f>
        <v>0</v>
      </c>
      <c r="AF15" s="37">
        <f>+bean!$H181</f>
        <v>0</v>
      </c>
      <c r="AG15" s="37">
        <f>+cowp!$G181</f>
        <v>0</v>
      </c>
      <c r="AH15" s="37">
        <f>+cowp!$H181</f>
        <v>0</v>
      </c>
      <c r="AI15" s="37">
        <f>+lent!$G181</f>
        <v>0</v>
      </c>
      <c r="AJ15" s="37">
        <f>+lent!$H181</f>
        <v>0</v>
      </c>
      <c r="AK15" s="37">
        <f>+chkp!$G181</f>
        <v>0</v>
      </c>
      <c r="AL15" s="37">
        <f>+chkp!$H181</f>
        <v>0</v>
      </c>
      <c r="AM15" s="37">
        <f>+pigp!$G181</f>
        <v>0</v>
      </c>
      <c r="AN15" s="37">
        <f>+pigp!$H181</f>
        <v>0</v>
      </c>
      <c r="AO15" s="37">
        <f>+opul!$G181</f>
        <v>0</v>
      </c>
      <c r="AP15" s="37">
        <f>+opul!$H181</f>
        <v>0</v>
      </c>
      <c r="AQ15" s="37">
        <f t="shared" si="0"/>
        <v>0</v>
      </c>
      <c r="AR15" s="37">
        <f t="shared" si="1"/>
        <v>0</v>
      </c>
      <c r="AS15" s="37">
        <f t="shared" si="2"/>
        <v>0</v>
      </c>
      <c r="AT15" s="37">
        <f t="shared" si="3"/>
        <v>0</v>
      </c>
      <c r="AU15" s="37">
        <f t="shared" si="4"/>
        <v>0</v>
      </c>
      <c r="AV15" s="37">
        <f t="shared" si="5"/>
        <v>0</v>
      </c>
      <c r="AW15" s="18">
        <f t="shared" si="6"/>
        <v>0</v>
      </c>
      <c r="AX15" s="18">
        <f t="shared" si="7"/>
        <v>0</v>
      </c>
      <c r="AY15" s="37"/>
    </row>
    <row r="16" spans="1:51" x14ac:dyDescent="0.35">
      <c r="A16" s="9" t="s">
        <v>329</v>
      </c>
      <c r="B16" s="9" t="s">
        <v>331</v>
      </c>
      <c r="C16" s="37">
        <f>+whea!$G182</f>
        <v>0</v>
      </c>
      <c r="D16" s="37">
        <f>+whea!$H182</f>
        <v>0</v>
      </c>
      <c r="E16" s="37">
        <f>+maiz!$G182</f>
        <v>0</v>
      </c>
      <c r="F16" s="37">
        <f>+maiz!$H182</f>
        <v>0</v>
      </c>
      <c r="G16" s="37">
        <f>+sorg!$G182</f>
        <v>0</v>
      </c>
      <c r="H16" s="37">
        <f>+sorg!$H182</f>
        <v>0</v>
      </c>
      <c r="I16" s="37">
        <f>+mill!$G182</f>
        <v>0</v>
      </c>
      <c r="J16" s="37">
        <f>+mill!$H182</f>
        <v>0</v>
      </c>
      <c r="K16" s="37">
        <f>+barl!$G182</f>
        <v>0</v>
      </c>
      <c r="L16" s="37">
        <f>+barl!$H182</f>
        <v>0</v>
      </c>
      <c r="M16" s="37">
        <f>+rice!$G182</f>
        <v>0</v>
      </c>
      <c r="N16" s="37">
        <f>+rice!$H182</f>
        <v>0</v>
      </c>
      <c r="O16" s="37">
        <f>+yams!$G182</f>
        <v>0</v>
      </c>
      <c r="P16" s="37">
        <f>+yams!$H182</f>
        <v>0</v>
      </c>
      <c r="Q16" s="37">
        <f>+cass!$G182</f>
        <v>0</v>
      </c>
      <c r="R16" s="37">
        <f>+cass!$H182</f>
        <v>0</v>
      </c>
      <c r="S16" s="37">
        <f>+swpt!$G182</f>
        <v>0</v>
      </c>
      <c r="T16" s="37">
        <f>+swpt!$H182</f>
        <v>0</v>
      </c>
      <c r="U16" s="37">
        <f>+pota!$G182</f>
        <v>0</v>
      </c>
      <c r="V16" s="37">
        <f>+pota!$H182</f>
        <v>0</v>
      </c>
      <c r="W16" s="37">
        <f>+Bana!$G182</f>
        <v>0</v>
      </c>
      <c r="X16" s="37">
        <f>+Bana!$H182</f>
        <v>0</v>
      </c>
      <c r="Y16" s="37">
        <f>+Plan!$G182</f>
        <v>0</v>
      </c>
      <c r="Z16" s="37">
        <f>+Plan!$H182</f>
        <v>0</v>
      </c>
      <c r="AA16" s="37">
        <f>+soyb!$G182</f>
        <v>0</v>
      </c>
      <c r="AB16" s="37">
        <f>+soyb!$H182</f>
        <v>0</v>
      </c>
      <c r="AC16" s="37">
        <f>+grnd!$G182</f>
        <v>0</v>
      </c>
      <c r="AD16" s="37">
        <f>+grnd!$H182</f>
        <v>0</v>
      </c>
      <c r="AE16" s="37">
        <f>+bean!$G182</f>
        <v>0</v>
      </c>
      <c r="AF16" s="37">
        <f>+bean!$H182</f>
        <v>0</v>
      </c>
      <c r="AG16" s="37">
        <f>+cowp!$G182</f>
        <v>0</v>
      </c>
      <c r="AH16" s="37">
        <f>+cowp!$H182</f>
        <v>0</v>
      </c>
      <c r="AI16" s="37">
        <f>+lent!$G182</f>
        <v>0</v>
      </c>
      <c r="AJ16" s="37">
        <f>+lent!$H182</f>
        <v>0</v>
      </c>
      <c r="AK16" s="37">
        <f>+chkp!$G182</f>
        <v>0</v>
      </c>
      <c r="AL16" s="37">
        <f>+chkp!$H182</f>
        <v>0</v>
      </c>
      <c r="AM16" s="37">
        <f>+pigp!$G182</f>
        <v>0</v>
      </c>
      <c r="AN16" s="37">
        <f>+pigp!$H182</f>
        <v>0</v>
      </c>
      <c r="AO16" s="37">
        <f>+opul!$G182</f>
        <v>0</v>
      </c>
      <c r="AP16" s="37">
        <f>+opul!$H182</f>
        <v>0</v>
      </c>
      <c r="AQ16" s="37">
        <f t="shared" si="0"/>
        <v>0</v>
      </c>
      <c r="AR16" s="37">
        <f t="shared" si="1"/>
        <v>0</v>
      </c>
      <c r="AS16" s="37">
        <f t="shared" si="2"/>
        <v>0</v>
      </c>
      <c r="AT16" s="37">
        <f t="shared" si="3"/>
        <v>0</v>
      </c>
      <c r="AU16" s="37">
        <f t="shared" si="4"/>
        <v>0</v>
      </c>
      <c r="AV16" s="37">
        <f t="shared" si="5"/>
        <v>0</v>
      </c>
      <c r="AW16" s="18">
        <f t="shared" si="6"/>
        <v>0</v>
      </c>
      <c r="AX16" s="18">
        <f t="shared" si="7"/>
        <v>0</v>
      </c>
      <c r="AY16" s="37"/>
    </row>
    <row r="17" spans="1:51" x14ac:dyDescent="0.35">
      <c r="A17" s="9" t="s">
        <v>329</v>
      </c>
      <c r="B17" s="9" t="s">
        <v>332</v>
      </c>
      <c r="C17" s="37">
        <f>+whea!$G183</f>
        <v>5.8673483779248761E-2</v>
      </c>
      <c r="D17" s="37">
        <f>+whea!$H183</f>
        <v>4.3213286910319899E-2</v>
      </c>
      <c r="E17" s="37">
        <f>+maiz!$G183</f>
        <v>7.0039246307183216</v>
      </c>
      <c r="F17" s="37">
        <f>+maiz!$H183</f>
        <v>4.8729381576665105</v>
      </c>
      <c r="G17" s="37">
        <f>+sorg!$G183</f>
        <v>6.4674937050446837E-5</v>
      </c>
      <c r="H17" s="37">
        <f>+sorg!$H183</f>
        <v>5.1922026627900096E-5</v>
      </c>
      <c r="I17" s="37">
        <f>+mill!$G183</f>
        <v>7.1843604651414331E-2</v>
      </c>
      <c r="J17" s="37">
        <f>+mill!$H183</f>
        <v>4.6381803682136763E-2</v>
      </c>
      <c r="K17" s="37">
        <f>+barl!$G183</f>
        <v>0</v>
      </c>
      <c r="L17" s="37">
        <f>+barl!$H183</f>
        <v>0</v>
      </c>
      <c r="M17" s="37">
        <f>+rice!$G183</f>
        <v>46.924519730342716</v>
      </c>
      <c r="N17" s="37">
        <f>+rice!$H183</f>
        <v>33.749261177683088</v>
      </c>
      <c r="O17" s="37">
        <f>+yams!$G183</f>
        <v>1.7981489169778594E-2</v>
      </c>
      <c r="P17" s="37">
        <f>+yams!$H183</f>
        <v>1.2880990032875269E-2</v>
      </c>
      <c r="Q17" s="37">
        <f>+cass!$G183</f>
        <v>3.928072244089384</v>
      </c>
      <c r="R17" s="37">
        <f>+cass!$H183</f>
        <v>3.0459479190789809</v>
      </c>
      <c r="S17" s="37">
        <f>+swpt!$G183</f>
        <v>0.62008377625202027</v>
      </c>
      <c r="T17" s="37">
        <f>+swpt!$H183</f>
        <v>0.43235586998259368</v>
      </c>
      <c r="U17" s="37">
        <f>+pota!$G183</f>
        <v>0.55752298279934398</v>
      </c>
      <c r="V17" s="37">
        <f>+pota!$H183</f>
        <v>0.43132027745917861</v>
      </c>
      <c r="W17" s="37">
        <f>+Bana!$G183</f>
        <v>9.9927530092215662</v>
      </c>
      <c r="X17" s="37">
        <f>+Bana!$H183</f>
        <v>6.1565408660933958</v>
      </c>
      <c r="Y17" s="37">
        <f>+Plan!$G183</f>
        <v>0.3716306836493567</v>
      </c>
      <c r="Z17" s="37">
        <f>+Plan!$H183</f>
        <v>0.21454478348692052</v>
      </c>
      <c r="AA17" s="37">
        <f>+soyb!$G183</f>
        <v>5.6453960313281946E-2</v>
      </c>
      <c r="AB17" s="37">
        <f>+soyb!$H183</f>
        <v>4.88908722943482E-2</v>
      </c>
      <c r="AC17" s="37">
        <f>+grnd!$G183</f>
        <v>1.8432727477162567</v>
      </c>
      <c r="AD17" s="37">
        <f>+grnd!$H183</f>
        <v>1.5304474426160735</v>
      </c>
      <c r="AE17" s="37">
        <f>+bean!$G183</f>
        <v>2.3505193722513527</v>
      </c>
      <c r="AF17" s="37">
        <f>+bean!$H183</f>
        <v>1.9997096219182999</v>
      </c>
      <c r="AG17" s="37">
        <f>+cowp!$G183</f>
        <v>9.0801253181752056E-2</v>
      </c>
      <c r="AH17" s="37">
        <f>+cowp!$H183</f>
        <v>6.8080142202234378E-2</v>
      </c>
      <c r="AI17" s="37">
        <f>+lent!$G183</f>
        <v>6.5750027176862246E-4</v>
      </c>
      <c r="AJ17" s="37">
        <f>+lent!$H183</f>
        <v>6.277610382475964E-4</v>
      </c>
      <c r="AK17" s="37">
        <f>+chkp!$G183</f>
        <v>0.2122008103671498</v>
      </c>
      <c r="AL17" s="37">
        <f>+chkp!$H183</f>
        <v>0.1681730770368334</v>
      </c>
      <c r="AM17" s="37">
        <f>+pigp!$G183</f>
        <v>0.5725588260804273</v>
      </c>
      <c r="AN17" s="37">
        <f>+pigp!$H183</f>
        <v>0.42185813330671446</v>
      </c>
      <c r="AO17" s="37">
        <f>+opul!$G183</f>
        <v>0.11467753455405426</v>
      </c>
      <c r="AP17" s="37">
        <f>+opul!$H183</f>
        <v>0.10740393006113373</v>
      </c>
      <c r="AQ17" s="37">
        <f t="shared" si="0"/>
        <v>54.059026124428755</v>
      </c>
      <c r="AR17" s="37">
        <f t="shared" si="1"/>
        <v>38.711846347968681</v>
      </c>
      <c r="AS17" s="37">
        <f t="shared" si="2"/>
        <v>15.488044185181451</v>
      </c>
      <c r="AT17" s="37">
        <f t="shared" si="3"/>
        <v>10.293590706133944</v>
      </c>
      <c r="AU17" s="37">
        <f t="shared" si="4"/>
        <v>5.2411420047360426</v>
      </c>
      <c r="AV17" s="37">
        <f t="shared" si="5"/>
        <v>4.3451909804738849</v>
      </c>
      <c r="AW17" s="18">
        <f t="shared" si="6"/>
        <v>74.788212314346254</v>
      </c>
      <c r="AX17" s="18">
        <f t="shared" si="7"/>
        <v>53.350628034576516</v>
      </c>
      <c r="AY17" s="37"/>
    </row>
    <row r="18" spans="1:51" x14ac:dyDescent="0.35">
      <c r="A18" s="9" t="s">
        <v>329</v>
      </c>
      <c r="B18" s="9" t="s">
        <v>335</v>
      </c>
      <c r="C18" s="37">
        <f>+whea!$G184</f>
        <v>0</v>
      </c>
      <c r="D18" s="37">
        <f>+whea!$H184</f>
        <v>0</v>
      </c>
      <c r="E18" s="37">
        <f>+maiz!$G184</f>
        <v>0.11103623202460909</v>
      </c>
      <c r="F18" s="37">
        <f>+maiz!$H184</f>
        <v>7.158905485833196E-2</v>
      </c>
      <c r="G18" s="37">
        <f>+sorg!$G184</f>
        <v>6.1883728806201709E-2</v>
      </c>
      <c r="H18" s="37">
        <f>+sorg!$H184</f>
        <v>4.8683951841440941E-2</v>
      </c>
      <c r="I18" s="37">
        <f>+mill!$G184</f>
        <v>0</v>
      </c>
      <c r="J18" s="37">
        <f>+mill!$H184</f>
        <v>0</v>
      </c>
      <c r="K18" s="37">
        <f>+barl!$G184</f>
        <v>0</v>
      </c>
      <c r="L18" s="37">
        <f>+barl!$H184</f>
        <v>0</v>
      </c>
      <c r="M18" s="37">
        <f>+rice!$G184</f>
        <v>4.8721691001612055E-2</v>
      </c>
      <c r="N18" s="37">
        <f>+rice!$H184</f>
        <v>3.2874906965148339E-2</v>
      </c>
      <c r="O18" s="37">
        <f>+yams!$G184</f>
        <v>8.5788134728381262</v>
      </c>
      <c r="P18" s="37">
        <f>+yams!$H184</f>
        <v>5.5219128976515179</v>
      </c>
      <c r="Q18" s="37">
        <f>+cass!$G184</f>
        <v>1.3093099124751812</v>
      </c>
      <c r="R18" s="37">
        <f>+cass!$H184</f>
        <v>0.86017838518211942</v>
      </c>
      <c r="S18" s="37">
        <f>+swpt!$G184</f>
        <v>4.3297693296254609</v>
      </c>
      <c r="T18" s="37">
        <f>+swpt!$H184</f>
        <v>2.9891256381441451</v>
      </c>
      <c r="U18" s="37">
        <f>+pota!$G184</f>
        <v>1.8371537946207977E-2</v>
      </c>
      <c r="V18" s="37">
        <f>+pota!$H184</f>
        <v>1.2183052855336367E-2</v>
      </c>
      <c r="W18" s="37">
        <f>+Bana!$G184</f>
        <v>40.013691912267106</v>
      </c>
      <c r="X18" s="37">
        <f>+Bana!$H184</f>
        <v>23.537712385653258</v>
      </c>
      <c r="Y18" s="37">
        <f>+Plan!$G184</f>
        <v>0</v>
      </c>
      <c r="Z18" s="37">
        <f>+Plan!$H184</f>
        <v>0</v>
      </c>
      <c r="AA18" s="37">
        <f>+soyb!$G184</f>
        <v>0</v>
      </c>
      <c r="AB18" s="37">
        <f>+soyb!$H184</f>
        <v>0</v>
      </c>
      <c r="AC18" s="37">
        <f>+grnd!$G184</f>
        <v>4.7018153232989877E-2</v>
      </c>
      <c r="AD18" s="37">
        <f>+grnd!$H184</f>
        <v>3.8153785403215616E-2</v>
      </c>
      <c r="AE18" s="37">
        <f>+bean!$G184</f>
        <v>0</v>
      </c>
      <c r="AF18" s="37">
        <f>+bean!$H184</f>
        <v>0</v>
      </c>
      <c r="AG18" s="37">
        <f>+cowp!$G184</f>
        <v>0</v>
      </c>
      <c r="AH18" s="37">
        <f>+cowp!$H184</f>
        <v>0</v>
      </c>
      <c r="AI18" s="37">
        <f>+lent!$G184</f>
        <v>0</v>
      </c>
      <c r="AJ18" s="37">
        <f>+lent!$H184</f>
        <v>0</v>
      </c>
      <c r="AK18" s="37">
        <f>+chkp!$G184</f>
        <v>0</v>
      </c>
      <c r="AL18" s="37">
        <f>+chkp!$H184</f>
        <v>0</v>
      </c>
      <c r="AM18" s="37">
        <f>+pigp!$G184</f>
        <v>0</v>
      </c>
      <c r="AN18" s="37">
        <f>+pigp!$H184</f>
        <v>0</v>
      </c>
      <c r="AO18" s="37">
        <f>+opul!$G184</f>
        <v>9.8258352409986566E-2</v>
      </c>
      <c r="AP18" s="37">
        <f>+opul!$H184</f>
        <v>8.8245817319700465E-2</v>
      </c>
      <c r="AQ18" s="37">
        <f t="shared" si="0"/>
        <v>0.22164165183242285</v>
      </c>
      <c r="AR18" s="37">
        <f t="shared" si="1"/>
        <v>0.15314791366492123</v>
      </c>
      <c r="AS18" s="37">
        <f t="shared" si="2"/>
        <v>54.249956165152085</v>
      </c>
      <c r="AT18" s="37">
        <f t="shared" si="3"/>
        <v>32.921112359486372</v>
      </c>
      <c r="AU18" s="37">
        <f t="shared" si="4"/>
        <v>0.14527650564297645</v>
      </c>
      <c r="AV18" s="37">
        <f t="shared" si="5"/>
        <v>0.12639960272291609</v>
      </c>
      <c r="AW18" s="18">
        <f t="shared" si="6"/>
        <v>54.616874322627481</v>
      </c>
      <c r="AX18" s="18">
        <f t="shared" si="7"/>
        <v>33.200659875874209</v>
      </c>
      <c r="AY18" s="37"/>
    </row>
    <row r="19" spans="1:51" x14ac:dyDescent="0.35">
      <c r="A19" s="9" t="s">
        <v>329</v>
      </c>
      <c r="B19" s="9" t="s">
        <v>336</v>
      </c>
      <c r="C19" s="37">
        <f>+whea!$G185</f>
        <v>341.04881988367623</v>
      </c>
      <c r="D19" s="37">
        <f>+whea!$H185</f>
        <v>215.75091623547033</v>
      </c>
      <c r="E19" s="37">
        <f>+maiz!$G185</f>
        <v>56.535068110877702</v>
      </c>
      <c r="F19" s="37">
        <f>+maiz!$H185</f>
        <v>31.5492311314012</v>
      </c>
      <c r="G19" s="37">
        <f>+sorg!$G185</f>
        <v>13.722650635136745</v>
      </c>
      <c r="H19" s="37">
        <f>+sorg!$H185</f>
        <v>11.994189514143779</v>
      </c>
      <c r="I19" s="37">
        <f>+mill!$G185</f>
        <v>26.851600631643461</v>
      </c>
      <c r="J19" s="37">
        <f>+mill!$H185</f>
        <v>22.655604942744013</v>
      </c>
      <c r="K19" s="37">
        <f>+barl!$G185</f>
        <v>2.1277512177906073</v>
      </c>
      <c r="L19" s="37">
        <f>+barl!$H185</f>
        <v>1.6595710045877923</v>
      </c>
      <c r="M19" s="37">
        <f>+rice!$G185</f>
        <v>452.00396533153224</v>
      </c>
      <c r="N19" s="37">
        <f>+rice!$H185</f>
        <v>345.90523828074305</v>
      </c>
      <c r="O19" s="37">
        <f>+yams!$G185</f>
        <v>0</v>
      </c>
      <c r="P19" s="37">
        <f>+yams!$H185</f>
        <v>0</v>
      </c>
      <c r="Q19" s="37">
        <f>+cass!$G185</f>
        <v>8.0828387173311853</v>
      </c>
      <c r="R19" s="37">
        <f>+cass!$H185</f>
        <v>6.4238776041601859</v>
      </c>
      <c r="S19" s="37">
        <f>+swpt!$G185</f>
        <v>1.3150033779287078</v>
      </c>
      <c r="T19" s="37">
        <f>+swpt!$H185</f>
        <v>1.0454027780185604</v>
      </c>
      <c r="U19" s="37">
        <f>+pota!$G185</f>
        <v>139.21412675983416</v>
      </c>
      <c r="V19" s="37">
        <f>+pota!$H185</f>
        <v>75.829559481260333</v>
      </c>
      <c r="W19" s="37">
        <f>+Bana!$G185</f>
        <v>136.84944348192772</v>
      </c>
      <c r="X19" s="37">
        <f>+Bana!$H185</f>
        <v>74.248806143846323</v>
      </c>
      <c r="Y19" s="37">
        <f>+Plan!$G185</f>
        <v>3.1328863207277562E-2</v>
      </c>
      <c r="Z19" s="37">
        <f>+Plan!$H185</f>
        <v>1.8336959738240826E-2</v>
      </c>
      <c r="AA19" s="37">
        <f>+soyb!$G185</f>
        <v>8.934684497356562</v>
      </c>
      <c r="AB19" s="37">
        <f>+soyb!$H185</f>
        <v>7.059149515556439</v>
      </c>
      <c r="AC19" s="37">
        <f>+grnd!$G185</f>
        <v>13.374633281213148</v>
      </c>
      <c r="AD19" s="37">
        <f>+grnd!$H185</f>
        <v>12.490062391869845</v>
      </c>
      <c r="AE19" s="37">
        <f>+bean!$G185</f>
        <v>22.085764706151654</v>
      </c>
      <c r="AF19" s="37">
        <f>+bean!$H185</f>
        <v>17.966177867232584</v>
      </c>
      <c r="AG19" s="37">
        <f>+cowp!$G185</f>
        <v>8.2362943565731338E-4</v>
      </c>
      <c r="AH19" s="37">
        <f>+cowp!$H185</f>
        <v>4.8367914287765078E-4</v>
      </c>
      <c r="AI19" s="37">
        <f>+lent!$G185</f>
        <v>6.0847270688224642</v>
      </c>
      <c r="AJ19" s="37">
        <f>+lent!$H185</f>
        <v>5.1653220096436137</v>
      </c>
      <c r="AK19" s="37">
        <f>+chkp!$G185</f>
        <v>50.786261308019384</v>
      </c>
      <c r="AL19" s="37">
        <f>+chkp!$H185</f>
        <v>34.372773128870961</v>
      </c>
      <c r="AM19" s="37">
        <f>+pigp!$G185</f>
        <v>27.147815704214068</v>
      </c>
      <c r="AN19" s="37">
        <f>+pigp!$H185</f>
        <v>17.54090669259606</v>
      </c>
      <c r="AO19" s="37">
        <f>+opul!$G185</f>
        <v>5.3782229558782708</v>
      </c>
      <c r="AP19" s="37">
        <f>+opul!$H185</f>
        <v>5.34945263672709</v>
      </c>
      <c r="AQ19" s="37">
        <f t="shared" si="0"/>
        <v>892.28985581065695</v>
      </c>
      <c r="AR19" s="37">
        <f t="shared" si="1"/>
        <v>629.51475110909018</v>
      </c>
      <c r="AS19" s="37">
        <f t="shared" si="2"/>
        <v>285.49274120022903</v>
      </c>
      <c r="AT19" s="37">
        <f t="shared" si="3"/>
        <v>157.56598296702361</v>
      </c>
      <c r="AU19" s="37">
        <f t="shared" si="4"/>
        <v>133.7929331510912</v>
      </c>
      <c r="AV19" s="37">
        <f t="shared" si="5"/>
        <v>99.94432792163947</v>
      </c>
      <c r="AW19" s="18">
        <f t="shared" si="6"/>
        <v>1311.5755301619772</v>
      </c>
      <c r="AX19" s="18">
        <f t="shared" si="7"/>
        <v>887.02506199775326</v>
      </c>
      <c r="AY19" s="37"/>
    </row>
    <row r="20" spans="1:51" x14ac:dyDescent="0.35">
      <c r="A20" s="10" t="s">
        <v>355</v>
      </c>
      <c r="B20" s="10"/>
      <c r="C20" s="37">
        <f>+whea!$G186</f>
        <v>341.1074933674555</v>
      </c>
      <c r="D20" s="37">
        <f>+whea!$H186</f>
        <v>215.79412952238064</v>
      </c>
      <c r="E20" s="37">
        <f>+maiz!$G186</f>
        <v>63.650028973620635</v>
      </c>
      <c r="F20" s="37">
        <f>+maiz!$H186</f>
        <v>36.493758343926039</v>
      </c>
      <c r="G20" s="37">
        <f>+sorg!$G186</f>
        <v>13.784599038879996</v>
      </c>
      <c r="H20" s="37">
        <f>+sorg!$H186</f>
        <v>12.042925388011847</v>
      </c>
      <c r="I20" s="37">
        <f>+mill!$G186</f>
        <v>26.923444236294873</v>
      </c>
      <c r="J20" s="37">
        <f>+mill!$H186</f>
        <v>22.701986746426151</v>
      </c>
      <c r="K20" s="37">
        <f>+barl!$G186</f>
        <v>2.1277512177906073</v>
      </c>
      <c r="L20" s="37">
        <f>+barl!$H186</f>
        <v>1.6595710045877923</v>
      </c>
      <c r="M20" s="37">
        <f>+rice!$G186</f>
        <v>498.97720675287655</v>
      </c>
      <c r="N20" s="37">
        <f>+rice!$H186</f>
        <v>379.68737436539129</v>
      </c>
      <c r="O20" s="37">
        <f>+yams!$G186</f>
        <v>8.5967949620079054</v>
      </c>
      <c r="P20" s="37">
        <f>+yams!$H186</f>
        <v>5.5347938876843932</v>
      </c>
      <c r="Q20" s="37">
        <f>+cass!$G186</f>
        <v>13.320220873895749</v>
      </c>
      <c r="R20" s="37">
        <f>+cass!$H186</f>
        <v>10.330003908421286</v>
      </c>
      <c r="S20" s="37">
        <f>+swpt!$G186</f>
        <v>6.2648564838061889</v>
      </c>
      <c r="T20" s="37">
        <f>+swpt!$H186</f>
        <v>4.4668842861452998</v>
      </c>
      <c r="U20" s="37">
        <f>+pota!$G186</f>
        <v>139.79002128057971</v>
      </c>
      <c r="V20" s="37">
        <f>+pota!$H186</f>
        <v>76.273062811574846</v>
      </c>
      <c r="W20" s="37">
        <f>+Bana!$G186</f>
        <v>186.8558884034164</v>
      </c>
      <c r="X20" s="37">
        <f>+Bana!$H186</f>
        <v>103.94305939559297</v>
      </c>
      <c r="Y20" s="37">
        <f>+Plan!$G186</f>
        <v>0.40295954685663427</v>
      </c>
      <c r="Z20" s="37">
        <f>+Plan!$H186</f>
        <v>0.23288174322516134</v>
      </c>
      <c r="AA20" s="37">
        <f>+soyb!$G186</f>
        <v>8.9911384576698445</v>
      </c>
      <c r="AB20" s="37">
        <f>+soyb!$H186</f>
        <v>7.108040387850787</v>
      </c>
      <c r="AC20" s="37">
        <f>+grnd!$G186</f>
        <v>15.264924182162394</v>
      </c>
      <c r="AD20" s="37">
        <f>+grnd!$H186</f>
        <v>14.058663619889135</v>
      </c>
      <c r="AE20" s="37">
        <f>+bean!$G186</f>
        <v>24.436284078403006</v>
      </c>
      <c r="AF20" s="37">
        <f>+bean!$H186</f>
        <v>19.965887489150884</v>
      </c>
      <c r="AG20" s="37">
        <f>+cowp!$G186</f>
        <v>9.1624882617409364E-2</v>
      </c>
      <c r="AH20" s="37">
        <f>+cowp!$H186</f>
        <v>6.8563821345112033E-2</v>
      </c>
      <c r="AI20" s="37">
        <f>+lent!$G186</f>
        <v>6.0853845690942325</v>
      </c>
      <c r="AJ20" s="37">
        <f>+lent!$H186</f>
        <v>5.1659497706818609</v>
      </c>
      <c r="AK20" s="37">
        <f>+chkp!$G186</f>
        <v>50.998462118386534</v>
      </c>
      <c r="AL20" s="37">
        <f>+chkp!$H186</f>
        <v>34.540946205907794</v>
      </c>
      <c r="AM20" s="37">
        <f>+pigp!$G186</f>
        <v>27.720374530294496</v>
      </c>
      <c r="AN20" s="37">
        <f>+pigp!$H186</f>
        <v>17.962764825902774</v>
      </c>
      <c r="AO20" s="37">
        <f>+opul!$G186</f>
        <v>5.5911588428423116</v>
      </c>
      <c r="AP20" s="37">
        <f>+opul!$H186</f>
        <v>5.5451023841079241</v>
      </c>
      <c r="AQ20" s="37">
        <f t="shared" si="0"/>
        <v>946.57052358691817</v>
      </c>
      <c r="AR20" s="37">
        <f t="shared" si="1"/>
        <v>668.37974537072375</v>
      </c>
      <c r="AS20" s="37">
        <f t="shared" si="2"/>
        <v>355.23074155056253</v>
      </c>
      <c r="AT20" s="37">
        <f t="shared" si="3"/>
        <v>200.78068603264396</v>
      </c>
      <c r="AU20" s="37">
        <f t="shared" si="4"/>
        <v>139.17935166147024</v>
      </c>
      <c r="AV20" s="37">
        <f t="shared" si="5"/>
        <v>104.41591850483628</v>
      </c>
      <c r="AW20" s="18">
        <f t="shared" si="6"/>
        <v>1440.9806167989509</v>
      </c>
      <c r="AX20" s="18">
        <f t="shared" si="7"/>
        <v>973.57634990820407</v>
      </c>
      <c r="AY20" s="37"/>
    </row>
    <row r="21" spans="1:51" x14ac:dyDescent="0.35">
      <c r="A21" s="9" t="s">
        <v>337</v>
      </c>
      <c r="B21" s="9" t="s">
        <v>338</v>
      </c>
      <c r="C21" s="37">
        <f>+whea!$G187</f>
        <v>0</v>
      </c>
      <c r="D21" s="37">
        <f>+whea!$H187</f>
        <v>0</v>
      </c>
      <c r="E21" s="37">
        <f>+maiz!$G187</f>
        <v>0</v>
      </c>
      <c r="F21" s="37">
        <f>+maiz!$H187</f>
        <v>0</v>
      </c>
      <c r="G21" s="37">
        <f>+sorg!$G187</f>
        <v>0</v>
      </c>
      <c r="H21" s="37">
        <f>+sorg!$H187</f>
        <v>0</v>
      </c>
      <c r="I21" s="37">
        <f>+mill!$G187</f>
        <v>0</v>
      </c>
      <c r="J21" s="37">
        <f>+mill!$H187</f>
        <v>0</v>
      </c>
      <c r="K21" s="37">
        <f>+barl!$G187</f>
        <v>0</v>
      </c>
      <c r="L21" s="37">
        <f>+barl!$H187</f>
        <v>0</v>
      </c>
      <c r="M21" s="37">
        <f>+rice!$G187</f>
        <v>0</v>
      </c>
      <c r="N21" s="37">
        <f>+rice!$H187</f>
        <v>0</v>
      </c>
      <c r="O21" s="37">
        <f>+yams!$G187</f>
        <v>0</v>
      </c>
      <c r="P21" s="37">
        <f>+yams!$H187</f>
        <v>0</v>
      </c>
      <c r="Q21" s="37">
        <f>+cass!$G187</f>
        <v>0</v>
      </c>
      <c r="R21" s="37">
        <f>+cass!$H187</f>
        <v>0</v>
      </c>
      <c r="S21" s="37">
        <f>+swpt!$G187</f>
        <v>0</v>
      </c>
      <c r="T21" s="37">
        <f>+swpt!$H187</f>
        <v>0</v>
      </c>
      <c r="U21" s="37">
        <f>+pota!$G187</f>
        <v>0</v>
      </c>
      <c r="V21" s="37">
        <f>+pota!$H187</f>
        <v>0</v>
      </c>
      <c r="W21" s="37">
        <f>+Bana!$G187</f>
        <v>0</v>
      </c>
      <c r="X21" s="37">
        <f>+Bana!$H187</f>
        <v>0</v>
      </c>
      <c r="Y21" s="37">
        <f>+Plan!$G187</f>
        <v>0</v>
      </c>
      <c r="Z21" s="37">
        <f>+Plan!$H187</f>
        <v>0</v>
      </c>
      <c r="AA21" s="37">
        <f>+soyb!$G187</f>
        <v>0</v>
      </c>
      <c r="AB21" s="37">
        <f>+soyb!$H187</f>
        <v>0</v>
      </c>
      <c r="AC21" s="37">
        <f>+grnd!$G187</f>
        <v>0</v>
      </c>
      <c r="AD21" s="37">
        <f>+grnd!$H187</f>
        <v>0</v>
      </c>
      <c r="AE21" s="37">
        <f>+bean!$G187</f>
        <v>0</v>
      </c>
      <c r="AF21" s="37">
        <f>+bean!$H187</f>
        <v>0</v>
      </c>
      <c r="AG21" s="37">
        <f>+cowp!$G187</f>
        <v>0</v>
      </c>
      <c r="AH21" s="37">
        <f>+cowp!$H187</f>
        <v>0</v>
      </c>
      <c r="AI21" s="37">
        <f>+lent!$G187</f>
        <v>0</v>
      </c>
      <c r="AJ21" s="37">
        <f>+lent!$H187</f>
        <v>0</v>
      </c>
      <c r="AK21" s="37">
        <f>+chkp!$G187</f>
        <v>0</v>
      </c>
      <c r="AL21" s="37">
        <f>+chkp!$H187</f>
        <v>0</v>
      </c>
      <c r="AM21" s="37">
        <f>+pigp!$G187</f>
        <v>0</v>
      </c>
      <c r="AN21" s="37">
        <f>+pigp!$H187</f>
        <v>0</v>
      </c>
      <c r="AO21" s="37">
        <f>+opul!$G187</f>
        <v>0</v>
      </c>
      <c r="AP21" s="37">
        <f>+opul!$H187</f>
        <v>0</v>
      </c>
      <c r="AQ21" s="37">
        <f t="shared" si="0"/>
        <v>0</v>
      </c>
      <c r="AR21" s="37">
        <f t="shared" si="1"/>
        <v>0</v>
      </c>
      <c r="AS21" s="37">
        <f t="shared" si="2"/>
        <v>0</v>
      </c>
      <c r="AT21" s="37">
        <f t="shared" si="3"/>
        <v>0</v>
      </c>
      <c r="AU21" s="37">
        <f t="shared" si="4"/>
        <v>0</v>
      </c>
      <c r="AV21" s="37">
        <f t="shared" si="5"/>
        <v>0</v>
      </c>
      <c r="AW21" s="18">
        <f t="shared" si="6"/>
        <v>0</v>
      </c>
      <c r="AX21" s="18">
        <f t="shared" si="7"/>
        <v>0</v>
      </c>
      <c r="AY21" s="37"/>
    </row>
    <row r="22" spans="1:51" x14ac:dyDescent="0.35">
      <c r="A22" s="9" t="s">
        <v>337</v>
      </c>
      <c r="B22" s="9" t="s">
        <v>339</v>
      </c>
      <c r="C22" s="37">
        <f>+whea!$G188</f>
        <v>0</v>
      </c>
      <c r="D22" s="37">
        <f>+whea!$H188</f>
        <v>0</v>
      </c>
      <c r="E22" s="37">
        <f>+maiz!$G188</f>
        <v>0</v>
      </c>
      <c r="F22" s="37">
        <f>+maiz!$H188</f>
        <v>0</v>
      </c>
      <c r="G22" s="37">
        <f>+sorg!$G188</f>
        <v>0</v>
      </c>
      <c r="H22" s="37">
        <f>+sorg!$H188</f>
        <v>0</v>
      </c>
      <c r="I22" s="37">
        <f>+mill!$G188</f>
        <v>0</v>
      </c>
      <c r="J22" s="37">
        <f>+mill!$H188</f>
        <v>0</v>
      </c>
      <c r="K22" s="37">
        <f>+barl!$G188</f>
        <v>0</v>
      </c>
      <c r="L22" s="37">
        <f>+barl!$H188</f>
        <v>0</v>
      </c>
      <c r="M22" s="37">
        <f>+rice!$G188</f>
        <v>0</v>
      </c>
      <c r="N22" s="37">
        <f>+rice!$H188</f>
        <v>0</v>
      </c>
      <c r="O22" s="37">
        <f>+yams!$G188</f>
        <v>0</v>
      </c>
      <c r="P22" s="37">
        <f>+yams!$H188</f>
        <v>0</v>
      </c>
      <c r="Q22" s="37">
        <f>+cass!$G188</f>
        <v>0</v>
      </c>
      <c r="R22" s="37">
        <f>+cass!$H188</f>
        <v>0</v>
      </c>
      <c r="S22" s="37">
        <f>+swpt!$G188</f>
        <v>0</v>
      </c>
      <c r="T22" s="37">
        <f>+swpt!$H188</f>
        <v>0</v>
      </c>
      <c r="U22" s="37">
        <f>+pota!$G188</f>
        <v>0</v>
      </c>
      <c r="V22" s="37">
        <f>+pota!$H188</f>
        <v>0</v>
      </c>
      <c r="W22" s="37">
        <f>+Bana!$G188</f>
        <v>0</v>
      </c>
      <c r="X22" s="37">
        <f>+Bana!$H188</f>
        <v>0</v>
      </c>
      <c r="Y22" s="37">
        <f>+Plan!$G188</f>
        <v>0</v>
      </c>
      <c r="Z22" s="37">
        <f>+Plan!$H188</f>
        <v>0</v>
      </c>
      <c r="AA22" s="37">
        <f>+soyb!$G188</f>
        <v>0</v>
      </c>
      <c r="AB22" s="37">
        <f>+soyb!$H188</f>
        <v>0</v>
      </c>
      <c r="AC22" s="37">
        <f>+grnd!$G188</f>
        <v>0</v>
      </c>
      <c r="AD22" s="37">
        <f>+grnd!$H188</f>
        <v>0</v>
      </c>
      <c r="AE22" s="37">
        <f>+bean!$G188</f>
        <v>0</v>
      </c>
      <c r="AF22" s="37">
        <f>+bean!$H188</f>
        <v>0</v>
      </c>
      <c r="AG22" s="37">
        <f>+cowp!$G188</f>
        <v>0</v>
      </c>
      <c r="AH22" s="37">
        <f>+cowp!$H188</f>
        <v>0</v>
      </c>
      <c r="AI22" s="37">
        <f>+lent!$G188</f>
        <v>0</v>
      </c>
      <c r="AJ22" s="37">
        <f>+lent!$H188</f>
        <v>0</v>
      </c>
      <c r="AK22" s="37">
        <f>+chkp!$G188</f>
        <v>0</v>
      </c>
      <c r="AL22" s="37">
        <f>+chkp!$H188</f>
        <v>0</v>
      </c>
      <c r="AM22" s="37">
        <f>+pigp!$G188</f>
        <v>0</v>
      </c>
      <c r="AN22" s="37">
        <f>+pigp!$H188</f>
        <v>0</v>
      </c>
      <c r="AO22" s="37">
        <f>+opul!$G188</f>
        <v>0</v>
      </c>
      <c r="AP22" s="37">
        <f>+opul!$H188</f>
        <v>0</v>
      </c>
      <c r="AQ22" s="37">
        <f t="shared" si="0"/>
        <v>0</v>
      </c>
      <c r="AR22" s="37">
        <f t="shared" si="1"/>
        <v>0</v>
      </c>
      <c r="AS22" s="37">
        <f t="shared" si="2"/>
        <v>0</v>
      </c>
      <c r="AT22" s="37">
        <f t="shared" si="3"/>
        <v>0</v>
      </c>
      <c r="AU22" s="37">
        <f t="shared" si="4"/>
        <v>0</v>
      </c>
      <c r="AV22" s="37">
        <f t="shared" si="5"/>
        <v>0</v>
      </c>
      <c r="AW22" s="18">
        <f t="shared" si="6"/>
        <v>0</v>
      </c>
      <c r="AX22" s="18">
        <f t="shared" si="7"/>
        <v>0</v>
      </c>
      <c r="AY22" s="37"/>
    </row>
    <row r="23" spans="1:51" x14ac:dyDescent="0.35">
      <c r="A23" s="9" t="s">
        <v>337</v>
      </c>
      <c r="B23" s="9" t="s">
        <v>340</v>
      </c>
      <c r="C23" s="37">
        <f>+whea!$G189</f>
        <v>0</v>
      </c>
      <c r="D23" s="37">
        <f>+whea!$H189</f>
        <v>0</v>
      </c>
      <c r="E23" s="37">
        <f>+maiz!$G189</f>
        <v>0</v>
      </c>
      <c r="F23" s="37">
        <f>+maiz!$H189</f>
        <v>0</v>
      </c>
      <c r="G23" s="37">
        <f>+sorg!$G189</f>
        <v>0</v>
      </c>
      <c r="H23" s="37">
        <f>+sorg!$H189</f>
        <v>0</v>
      </c>
      <c r="I23" s="37">
        <f>+mill!$G189</f>
        <v>0</v>
      </c>
      <c r="J23" s="37">
        <f>+mill!$H189</f>
        <v>0</v>
      </c>
      <c r="K23" s="37">
        <f>+barl!$G189</f>
        <v>0</v>
      </c>
      <c r="L23" s="37">
        <f>+barl!$H189</f>
        <v>0</v>
      </c>
      <c r="M23" s="37">
        <f>+rice!$G189</f>
        <v>0</v>
      </c>
      <c r="N23" s="37">
        <f>+rice!$H189</f>
        <v>0</v>
      </c>
      <c r="O23" s="37">
        <f>+yams!$G189</f>
        <v>0</v>
      </c>
      <c r="P23" s="37">
        <f>+yams!$H189</f>
        <v>0</v>
      </c>
      <c r="Q23" s="37">
        <f>+cass!$G189</f>
        <v>0</v>
      </c>
      <c r="R23" s="37">
        <f>+cass!$H189</f>
        <v>0</v>
      </c>
      <c r="S23" s="37">
        <f>+swpt!$G189</f>
        <v>0</v>
      </c>
      <c r="T23" s="37">
        <f>+swpt!$H189</f>
        <v>0</v>
      </c>
      <c r="U23" s="37">
        <f>+pota!$G189</f>
        <v>0</v>
      </c>
      <c r="V23" s="37">
        <f>+pota!$H189</f>
        <v>0</v>
      </c>
      <c r="W23" s="37">
        <f>+Bana!$G189</f>
        <v>0</v>
      </c>
      <c r="X23" s="37">
        <f>+Bana!$H189</f>
        <v>0</v>
      </c>
      <c r="Y23" s="37">
        <f>+Plan!$G189</f>
        <v>0</v>
      </c>
      <c r="Z23" s="37">
        <f>+Plan!$H189</f>
        <v>0</v>
      </c>
      <c r="AA23" s="37">
        <f>+soyb!$G189</f>
        <v>0</v>
      </c>
      <c r="AB23" s="37">
        <f>+soyb!$H189</f>
        <v>0</v>
      </c>
      <c r="AC23" s="37">
        <f>+grnd!$G189</f>
        <v>0</v>
      </c>
      <c r="AD23" s="37">
        <f>+grnd!$H189</f>
        <v>0</v>
      </c>
      <c r="AE23" s="37">
        <f>+bean!$G189</f>
        <v>0</v>
      </c>
      <c r="AF23" s="37">
        <f>+bean!$H189</f>
        <v>0</v>
      </c>
      <c r="AG23" s="37">
        <f>+cowp!$G189</f>
        <v>0</v>
      </c>
      <c r="AH23" s="37">
        <f>+cowp!$H189</f>
        <v>0</v>
      </c>
      <c r="AI23" s="37">
        <f>+lent!$G189</f>
        <v>0</v>
      </c>
      <c r="AJ23" s="37">
        <f>+lent!$H189</f>
        <v>0</v>
      </c>
      <c r="AK23" s="37">
        <f>+chkp!$G189</f>
        <v>0</v>
      </c>
      <c r="AL23" s="37">
        <f>+chkp!$H189</f>
        <v>0</v>
      </c>
      <c r="AM23" s="37">
        <f>+pigp!$G189</f>
        <v>0</v>
      </c>
      <c r="AN23" s="37">
        <f>+pigp!$H189</f>
        <v>0</v>
      </c>
      <c r="AO23" s="37">
        <f>+opul!$G189</f>
        <v>0</v>
      </c>
      <c r="AP23" s="37">
        <f>+opul!$H189</f>
        <v>0</v>
      </c>
      <c r="AQ23" s="37">
        <f t="shared" si="0"/>
        <v>0</v>
      </c>
      <c r="AR23" s="37">
        <f t="shared" si="1"/>
        <v>0</v>
      </c>
      <c r="AS23" s="37">
        <f t="shared" si="2"/>
        <v>0</v>
      </c>
      <c r="AT23" s="37">
        <f t="shared" si="3"/>
        <v>0</v>
      </c>
      <c r="AU23" s="37">
        <f t="shared" si="4"/>
        <v>0</v>
      </c>
      <c r="AV23" s="37">
        <f t="shared" si="5"/>
        <v>0</v>
      </c>
      <c r="AW23" s="18">
        <f t="shared" si="6"/>
        <v>0</v>
      </c>
      <c r="AX23" s="18">
        <f t="shared" si="7"/>
        <v>0</v>
      </c>
      <c r="AY23" s="37"/>
    </row>
    <row r="24" spans="1:51" x14ac:dyDescent="0.35">
      <c r="A24" s="10" t="s">
        <v>353</v>
      </c>
      <c r="B24" s="10"/>
      <c r="C24" s="37">
        <f>+whea!$G190</f>
        <v>0</v>
      </c>
      <c r="D24" s="37">
        <f>+whea!$H190</f>
        <v>0</v>
      </c>
      <c r="E24" s="37">
        <f>+maiz!$G190</f>
        <v>0</v>
      </c>
      <c r="F24" s="37">
        <f>+maiz!$H190</f>
        <v>0</v>
      </c>
      <c r="G24" s="37">
        <f>+sorg!$G190</f>
        <v>0</v>
      </c>
      <c r="H24" s="37">
        <f>+sorg!$H190</f>
        <v>0</v>
      </c>
      <c r="I24" s="37">
        <f>+mill!$G190</f>
        <v>0</v>
      </c>
      <c r="J24" s="37">
        <f>+mill!$H190</f>
        <v>0</v>
      </c>
      <c r="K24" s="37">
        <f>+barl!$G190</f>
        <v>0</v>
      </c>
      <c r="L24" s="37">
        <f>+barl!$H190</f>
        <v>0</v>
      </c>
      <c r="M24" s="37">
        <f>+rice!$G190</f>
        <v>0</v>
      </c>
      <c r="N24" s="37">
        <f>+rice!$H190</f>
        <v>0</v>
      </c>
      <c r="O24" s="37">
        <f>+yams!$G190</f>
        <v>0</v>
      </c>
      <c r="P24" s="37">
        <f>+yams!$H190</f>
        <v>0</v>
      </c>
      <c r="Q24" s="37">
        <f>+cass!$G190</f>
        <v>0</v>
      </c>
      <c r="R24" s="37">
        <f>+cass!$H190</f>
        <v>0</v>
      </c>
      <c r="S24" s="37">
        <f>+swpt!$G190</f>
        <v>0</v>
      </c>
      <c r="T24" s="37">
        <f>+swpt!$H190</f>
        <v>0</v>
      </c>
      <c r="U24" s="37">
        <f>+pota!$G190</f>
        <v>0</v>
      </c>
      <c r="V24" s="37">
        <f>+pota!$H190</f>
        <v>0</v>
      </c>
      <c r="W24" s="37">
        <f>+Bana!$G190</f>
        <v>0</v>
      </c>
      <c r="X24" s="37">
        <f>+Bana!$H190</f>
        <v>0</v>
      </c>
      <c r="Y24" s="37">
        <f>+Plan!$G190</f>
        <v>0</v>
      </c>
      <c r="Z24" s="37">
        <f>+Plan!$H190</f>
        <v>0</v>
      </c>
      <c r="AA24" s="37">
        <f>+soyb!$G190</f>
        <v>0</v>
      </c>
      <c r="AB24" s="37">
        <f>+soyb!$H190</f>
        <v>0</v>
      </c>
      <c r="AC24" s="37">
        <f>+grnd!$G190</f>
        <v>0</v>
      </c>
      <c r="AD24" s="37">
        <f>+grnd!$H190</f>
        <v>0</v>
      </c>
      <c r="AE24" s="37">
        <f>+bean!$G190</f>
        <v>0</v>
      </c>
      <c r="AF24" s="37">
        <f>+bean!$H190</f>
        <v>0</v>
      </c>
      <c r="AG24" s="37">
        <f>+cowp!$G190</f>
        <v>0</v>
      </c>
      <c r="AH24" s="37">
        <f>+cowp!$H190</f>
        <v>0</v>
      </c>
      <c r="AI24" s="37">
        <f>+lent!$G190</f>
        <v>0</v>
      </c>
      <c r="AJ24" s="37">
        <f>+lent!$H190</f>
        <v>0</v>
      </c>
      <c r="AK24" s="37">
        <f>+chkp!$G190</f>
        <v>0</v>
      </c>
      <c r="AL24" s="37">
        <f>+chkp!$H190</f>
        <v>0</v>
      </c>
      <c r="AM24" s="37">
        <f>+pigp!$G190</f>
        <v>0</v>
      </c>
      <c r="AN24" s="37">
        <f>+pigp!$H190</f>
        <v>0</v>
      </c>
      <c r="AO24" s="37">
        <f>+opul!$G190</f>
        <v>0</v>
      </c>
      <c r="AP24" s="37">
        <f>+opul!$H190</f>
        <v>0</v>
      </c>
      <c r="AQ24" s="37">
        <f t="shared" si="0"/>
        <v>0</v>
      </c>
      <c r="AR24" s="37">
        <f t="shared" si="1"/>
        <v>0</v>
      </c>
      <c r="AS24" s="37">
        <f t="shared" si="2"/>
        <v>0</v>
      </c>
      <c r="AT24" s="37">
        <f t="shared" si="3"/>
        <v>0</v>
      </c>
      <c r="AU24" s="37">
        <f t="shared" si="4"/>
        <v>0</v>
      </c>
      <c r="AV24" s="37">
        <f t="shared" si="5"/>
        <v>0</v>
      </c>
      <c r="AW24" s="18">
        <f t="shared" si="6"/>
        <v>0</v>
      </c>
      <c r="AX24" s="18">
        <f t="shared" si="7"/>
        <v>0</v>
      </c>
      <c r="AY24" s="37"/>
    </row>
    <row r="25" spans="1:51" x14ac:dyDescent="0.35">
      <c r="A25" s="9" t="s">
        <v>341</v>
      </c>
      <c r="B25" s="9" t="s">
        <v>342</v>
      </c>
      <c r="C25" s="37">
        <f>+whea!$G191</f>
        <v>0.12313329314933652</v>
      </c>
      <c r="D25" s="37">
        <f>+whea!$H191</f>
        <v>9.8404689635624445E-2</v>
      </c>
      <c r="E25" s="37">
        <f>+maiz!$G191</f>
        <v>5.892314962388389E-2</v>
      </c>
      <c r="F25" s="37">
        <f>+maiz!$H191</f>
        <v>3.6537450979050201E-2</v>
      </c>
      <c r="G25" s="37">
        <f>+sorg!$G191</f>
        <v>5.8698015997462024E-3</v>
      </c>
      <c r="H25" s="37">
        <f>+sorg!$H191</f>
        <v>4.4750766830955295E-3</v>
      </c>
      <c r="I25" s="37">
        <f>+mill!$G191</f>
        <v>0</v>
      </c>
      <c r="J25" s="37">
        <f>+mill!$H191</f>
        <v>0</v>
      </c>
      <c r="K25" s="37">
        <f>+barl!$G191</f>
        <v>8.4807702855335364E-3</v>
      </c>
      <c r="L25" s="37">
        <f>+barl!$H191</f>
        <v>6.3241697320563011E-3</v>
      </c>
      <c r="M25" s="37">
        <f>+rice!$G191</f>
        <v>3.7459895264647075E-2</v>
      </c>
      <c r="N25" s="37">
        <f>+rice!$H191</f>
        <v>3.6721879471457684E-2</v>
      </c>
      <c r="O25" s="37">
        <f>+yams!$G191</f>
        <v>0</v>
      </c>
      <c r="P25" s="37">
        <f>+yams!$H191</f>
        <v>0</v>
      </c>
      <c r="Q25" s="37">
        <f>+cass!$G191</f>
        <v>0</v>
      </c>
      <c r="R25" s="37">
        <f>+cass!$H191</f>
        <v>0</v>
      </c>
      <c r="S25" s="37">
        <f>+swpt!$G191</f>
        <v>1.2197681147664966E-3</v>
      </c>
      <c r="T25" s="37">
        <f>+swpt!$H191</f>
        <v>8.8513671095469086E-4</v>
      </c>
      <c r="U25" s="37">
        <f>+pota!$G191</f>
        <v>5.865637299920419E-2</v>
      </c>
      <c r="V25" s="37">
        <f>+pota!$H191</f>
        <v>2.8462142210124594E-2</v>
      </c>
      <c r="W25" s="37">
        <f>+Bana!$G191</f>
        <v>2.1683361162415437E-2</v>
      </c>
      <c r="X25" s="37">
        <f>+Bana!$H191</f>
        <v>1.1593724898438395E-2</v>
      </c>
      <c r="Y25" s="37">
        <f>+Plan!$G191</f>
        <v>0</v>
      </c>
      <c r="Z25" s="37">
        <f>+Plan!$H191</f>
        <v>0</v>
      </c>
      <c r="AA25" s="37">
        <f>+soyb!$G191</f>
        <v>0</v>
      </c>
      <c r="AB25" s="37">
        <f>+soyb!$H191</f>
        <v>0</v>
      </c>
      <c r="AC25" s="37">
        <f>+grnd!$G191</f>
        <v>3.1004677033625427E-3</v>
      </c>
      <c r="AD25" s="37">
        <f>+grnd!$H191</f>
        <v>2.1552436211197202E-3</v>
      </c>
      <c r="AE25" s="37">
        <f>+bean!$G191</f>
        <v>2.0221662873873537E-3</v>
      </c>
      <c r="AF25" s="37">
        <f>+bean!$H191</f>
        <v>1.21072517009402E-3</v>
      </c>
      <c r="AG25" s="37">
        <f>+cowp!$G191</f>
        <v>1.5436050755678217E-4</v>
      </c>
      <c r="AH25" s="37">
        <f>+cowp!$H191</f>
        <v>9.2890972073688498E-5</v>
      </c>
      <c r="AI25" s="37">
        <f>+lent!$G191</f>
        <v>1.3768797012873421E-4</v>
      </c>
      <c r="AJ25" s="37">
        <f>+lent!$H191</f>
        <v>8.2727441781598414E-5</v>
      </c>
      <c r="AK25" s="37">
        <f>+chkp!$G191</f>
        <v>1.5125927564489713E-3</v>
      </c>
      <c r="AL25" s="37">
        <f>+chkp!$H191</f>
        <v>9.1078634538718198E-4</v>
      </c>
      <c r="AM25" s="37">
        <f>+pigp!$G191</f>
        <v>0</v>
      </c>
      <c r="AN25" s="37">
        <f>+pigp!$H191</f>
        <v>0</v>
      </c>
      <c r="AO25" s="37">
        <f>+opul!$G191</f>
        <v>7.7322942303673084E-3</v>
      </c>
      <c r="AP25" s="37">
        <f>+opul!$H191</f>
        <v>6.7263751601847012E-3</v>
      </c>
      <c r="AQ25" s="37">
        <f t="shared" si="0"/>
        <v>0.23386690992314724</v>
      </c>
      <c r="AR25" s="37">
        <f t="shared" si="1"/>
        <v>0.18246326650128414</v>
      </c>
      <c r="AS25" s="37">
        <f t="shared" si="2"/>
        <v>8.1559502276386128E-2</v>
      </c>
      <c r="AT25" s="37">
        <f t="shared" si="3"/>
        <v>4.094100381951768E-2</v>
      </c>
      <c r="AU25" s="37">
        <f t="shared" si="4"/>
        <v>1.4659569455251693E-2</v>
      </c>
      <c r="AV25" s="37">
        <f t="shared" si="5"/>
        <v>1.1178748710640909E-2</v>
      </c>
      <c r="AW25" s="18">
        <f t="shared" si="6"/>
        <v>0.33008598165478509</v>
      </c>
      <c r="AX25" s="18">
        <f t="shared" si="7"/>
        <v>0.23458301903144274</v>
      </c>
      <c r="AY25" s="37"/>
    </row>
    <row r="26" spans="1:51" x14ac:dyDescent="0.35">
      <c r="A26" s="9" t="s">
        <v>341</v>
      </c>
      <c r="B26" s="9" t="s">
        <v>343</v>
      </c>
      <c r="C26" s="37">
        <f>+whea!$G192</f>
        <v>0.51300476154779262</v>
      </c>
      <c r="D26" s="37">
        <f>+whea!$H192</f>
        <v>0.41667000912326563</v>
      </c>
      <c r="E26" s="37">
        <f>+maiz!$G192</f>
        <v>0.47499912294054808</v>
      </c>
      <c r="F26" s="37">
        <f>+maiz!$H192</f>
        <v>0.18609278722912129</v>
      </c>
      <c r="G26" s="37">
        <f>+sorg!$G192</f>
        <v>0.96285574921733652</v>
      </c>
      <c r="H26" s="37">
        <f>+sorg!$H192</f>
        <v>0.58007482528715903</v>
      </c>
      <c r="I26" s="37">
        <f>+mill!$G192</f>
        <v>0.51009852913742826</v>
      </c>
      <c r="J26" s="37">
        <f>+mill!$H192</f>
        <v>0.26731593856059488</v>
      </c>
      <c r="K26" s="37">
        <f>+barl!$G192</f>
        <v>6.1895254752964715E-2</v>
      </c>
      <c r="L26" s="37">
        <f>+barl!$H192</f>
        <v>4.3889377865292359E-2</v>
      </c>
      <c r="M26" s="37">
        <f>+rice!$G192</f>
        <v>1.5020473109249671E-2</v>
      </c>
      <c r="N26" s="37">
        <f>+rice!$H192</f>
        <v>1.2241380868522478E-2</v>
      </c>
      <c r="O26" s="37">
        <f>+yams!$G192</f>
        <v>0</v>
      </c>
      <c r="P26" s="37">
        <f>+yams!$H192</f>
        <v>0</v>
      </c>
      <c r="Q26" s="37">
        <f>+cass!$G192</f>
        <v>0</v>
      </c>
      <c r="R26" s="37">
        <f>+cass!$H192</f>
        <v>0</v>
      </c>
      <c r="S26" s="37">
        <f>+swpt!$G192</f>
        <v>5.5733153152300269E-4</v>
      </c>
      <c r="T26" s="37">
        <f>+swpt!$H192</f>
        <v>2.9583895946297352E-4</v>
      </c>
      <c r="U26" s="37">
        <f>+pota!$G192</f>
        <v>1.1365297193763184</v>
      </c>
      <c r="V26" s="37">
        <f>+pota!$H192</f>
        <v>0.51481878758027178</v>
      </c>
      <c r="W26" s="37">
        <f>+Bana!$G192</f>
        <v>0.82414869525092649</v>
      </c>
      <c r="X26" s="37">
        <f>+Bana!$H192</f>
        <v>0.40172354352346623</v>
      </c>
      <c r="Y26" s="37">
        <f>+Plan!$G192</f>
        <v>0</v>
      </c>
      <c r="Z26" s="37">
        <f>+Plan!$H192</f>
        <v>0</v>
      </c>
      <c r="AA26" s="37">
        <f>+soyb!$G192</f>
        <v>0</v>
      </c>
      <c r="AB26" s="37">
        <f>+soyb!$H192</f>
        <v>0</v>
      </c>
      <c r="AC26" s="37">
        <f>+grnd!$G192</f>
        <v>2.0408540620211411E-5</v>
      </c>
      <c r="AD26" s="37">
        <f>+grnd!$H192</f>
        <v>1.3463026273642887E-5</v>
      </c>
      <c r="AE26" s="37">
        <f>+bean!$G192</f>
        <v>2.1988625341052767E-2</v>
      </c>
      <c r="AF26" s="37">
        <f>+bean!$H192</f>
        <v>2.0191985294873208E-2</v>
      </c>
      <c r="AG26" s="37">
        <f>+cowp!$G192</f>
        <v>5.0301425809525008E-5</v>
      </c>
      <c r="AH26" s="37">
        <f>+cowp!$H192</f>
        <v>2.5121143740913644E-5</v>
      </c>
      <c r="AI26" s="37">
        <f>+lent!$G192</f>
        <v>6.0260514776582605E-2</v>
      </c>
      <c r="AJ26" s="37">
        <f>+lent!$H192</f>
        <v>4.5696391601162581E-2</v>
      </c>
      <c r="AK26" s="37">
        <f>+chkp!$G192</f>
        <v>0.44053445936687091</v>
      </c>
      <c r="AL26" s="37">
        <f>+chkp!$H192</f>
        <v>0.30244713490509639</v>
      </c>
      <c r="AM26" s="37">
        <f>+pigp!$G192</f>
        <v>0</v>
      </c>
      <c r="AN26" s="37">
        <f>+pigp!$H192</f>
        <v>0</v>
      </c>
      <c r="AO26" s="37">
        <f>+opul!$G192</f>
        <v>0.10035252649076978</v>
      </c>
      <c r="AP26" s="37">
        <f>+opul!$H192</f>
        <v>9.4600287983831827E-2</v>
      </c>
      <c r="AQ26" s="37">
        <f t="shared" si="0"/>
        <v>2.53787389070532</v>
      </c>
      <c r="AR26" s="37">
        <f t="shared" si="1"/>
        <v>1.5062843189339556</v>
      </c>
      <c r="AS26" s="37">
        <f t="shared" si="2"/>
        <v>1.9612357461587679</v>
      </c>
      <c r="AT26" s="37">
        <f t="shared" si="3"/>
        <v>0.9168381700632009</v>
      </c>
      <c r="AU26" s="37">
        <f t="shared" si="4"/>
        <v>0.62320683594170578</v>
      </c>
      <c r="AV26" s="37">
        <f t="shared" si="5"/>
        <v>0.46297438395497859</v>
      </c>
      <c r="AW26" s="18">
        <f t="shared" si="6"/>
        <v>5.1223164728057933</v>
      </c>
      <c r="AX26" s="18">
        <f t="shared" si="7"/>
        <v>2.8860968729521352</v>
      </c>
      <c r="AY26" s="37"/>
    </row>
    <row r="27" spans="1:51" x14ac:dyDescent="0.35">
      <c r="A27" s="10" t="s">
        <v>341</v>
      </c>
      <c r="B27" s="10"/>
      <c r="C27" s="37">
        <f>+whea!$G193</f>
        <v>0.63613805469712914</v>
      </c>
      <c r="D27" s="37">
        <f>+whea!$H193</f>
        <v>0.51507469875889011</v>
      </c>
      <c r="E27" s="37">
        <f>+maiz!$G193</f>
        <v>0.53392227256443192</v>
      </c>
      <c r="F27" s="37">
        <f>+maiz!$H193</f>
        <v>0.22263023820817149</v>
      </c>
      <c r="G27" s="37">
        <f>+sorg!$G193</f>
        <v>0.96872555081708267</v>
      </c>
      <c r="H27" s="37">
        <f>+sorg!$H193</f>
        <v>0.58454990197025458</v>
      </c>
      <c r="I27" s="37">
        <f>+mill!$G193</f>
        <v>0.51009852913742826</v>
      </c>
      <c r="J27" s="37">
        <f>+mill!$H193</f>
        <v>0.26731593856059488</v>
      </c>
      <c r="K27" s="37">
        <f>+barl!$G193</f>
        <v>7.0376025038498255E-2</v>
      </c>
      <c r="L27" s="37">
        <f>+barl!$H193</f>
        <v>5.0213547597348661E-2</v>
      </c>
      <c r="M27" s="37">
        <f>+rice!$G193</f>
        <v>5.2480368373896746E-2</v>
      </c>
      <c r="N27" s="37">
        <f>+rice!$H193</f>
        <v>4.8963260339980164E-2</v>
      </c>
      <c r="O27" s="37">
        <f>+yams!$G193</f>
        <v>0</v>
      </c>
      <c r="P27" s="37">
        <f>+yams!$H193</f>
        <v>0</v>
      </c>
      <c r="Q27" s="37">
        <f>+cass!$G193</f>
        <v>0</v>
      </c>
      <c r="R27" s="37">
        <f>+cass!$H193</f>
        <v>0</v>
      </c>
      <c r="S27" s="37">
        <f>+swpt!$G193</f>
        <v>1.7770996462894992E-3</v>
      </c>
      <c r="T27" s="37">
        <f>+swpt!$H193</f>
        <v>1.1809756704176644E-3</v>
      </c>
      <c r="U27" s="37">
        <f>+pota!$G193</f>
        <v>1.1951860923755226</v>
      </c>
      <c r="V27" s="37">
        <f>+pota!$H193</f>
        <v>0.54328092979039633</v>
      </c>
      <c r="W27" s="37">
        <f>+Bana!$G193</f>
        <v>0.84583205641334192</v>
      </c>
      <c r="X27" s="37">
        <f>+Bana!$H193</f>
        <v>0.41331726842190464</v>
      </c>
      <c r="Y27" s="37">
        <f>+Plan!$G193</f>
        <v>0</v>
      </c>
      <c r="Z27" s="37">
        <f>+Plan!$H193</f>
        <v>0</v>
      </c>
      <c r="AA27" s="37">
        <f>+soyb!$G193</f>
        <v>0</v>
      </c>
      <c r="AB27" s="37">
        <f>+soyb!$H193</f>
        <v>0</v>
      </c>
      <c r="AC27" s="37">
        <f>+grnd!$G193</f>
        <v>3.120876243982754E-3</v>
      </c>
      <c r="AD27" s="37">
        <f>+grnd!$H193</f>
        <v>2.1687066473933632E-3</v>
      </c>
      <c r="AE27" s="37">
        <f>+bean!$G193</f>
        <v>2.4010791628440119E-2</v>
      </c>
      <c r="AF27" s="37">
        <f>+bean!$H193</f>
        <v>2.140271046496723E-2</v>
      </c>
      <c r="AG27" s="37">
        <f>+cowp!$G193</f>
        <v>2.0466193336630717E-4</v>
      </c>
      <c r="AH27" s="37">
        <f>+cowp!$H193</f>
        <v>1.1801211581460214E-4</v>
      </c>
      <c r="AI27" s="37">
        <f>+lent!$G193</f>
        <v>6.0398202746711337E-2</v>
      </c>
      <c r="AJ27" s="37">
        <f>+lent!$H193</f>
        <v>4.5779119042944176E-2</v>
      </c>
      <c r="AK27" s="37">
        <f>+chkp!$G193</f>
        <v>0.44204705212331991</v>
      </c>
      <c r="AL27" s="37">
        <f>+chkp!$H193</f>
        <v>0.30335792125048355</v>
      </c>
      <c r="AM27" s="37">
        <f>+pigp!$G193</f>
        <v>0</v>
      </c>
      <c r="AN27" s="37">
        <f>+pigp!$H193</f>
        <v>0</v>
      </c>
      <c r="AO27" s="37">
        <f>+opul!$G193</f>
        <v>0.10808482072113709</v>
      </c>
      <c r="AP27" s="37">
        <f>+opul!$H193</f>
        <v>0.10132666314401653</v>
      </c>
      <c r="AQ27" s="37">
        <f t="shared" si="0"/>
        <v>2.7717408006284674</v>
      </c>
      <c r="AR27" s="37">
        <f t="shared" si="1"/>
        <v>1.6887475854352398</v>
      </c>
      <c r="AS27" s="37">
        <f t="shared" si="2"/>
        <v>2.0427952484351541</v>
      </c>
      <c r="AT27" s="37">
        <f t="shared" si="3"/>
        <v>0.9577791738827186</v>
      </c>
      <c r="AU27" s="37">
        <f t="shared" si="4"/>
        <v>0.6378664053969576</v>
      </c>
      <c r="AV27" s="37">
        <f t="shared" si="5"/>
        <v>0.47415313266561943</v>
      </c>
      <c r="AW27" s="18">
        <f t="shared" si="6"/>
        <v>5.4524024544605787</v>
      </c>
      <c r="AX27" s="18">
        <f t="shared" si="7"/>
        <v>3.1206798919835776</v>
      </c>
      <c r="AY27" s="37"/>
    </row>
    <row r="28" spans="1:51" x14ac:dyDescent="0.35">
      <c r="A28" s="10" t="s">
        <v>344</v>
      </c>
      <c r="B28" s="10" t="s">
        <v>356</v>
      </c>
      <c r="C28" s="37">
        <f>+whea!$G194</f>
        <v>0</v>
      </c>
      <c r="D28" s="37">
        <f>+whea!$H194</f>
        <v>0</v>
      </c>
      <c r="E28" s="37">
        <f>+maiz!$G194</f>
        <v>0</v>
      </c>
      <c r="F28" s="37">
        <f>+maiz!$H194</f>
        <v>0</v>
      </c>
      <c r="G28" s="37">
        <f>+sorg!$G194</f>
        <v>0</v>
      </c>
      <c r="H28" s="37">
        <f>+sorg!$H194</f>
        <v>0</v>
      </c>
      <c r="I28" s="37">
        <f>+mill!$G194</f>
        <v>0</v>
      </c>
      <c r="J28" s="37">
        <f>+mill!$H194</f>
        <v>0</v>
      </c>
      <c r="K28" s="37">
        <f>+barl!$G194</f>
        <v>0</v>
      </c>
      <c r="L28" s="37">
        <f>+barl!$H194</f>
        <v>0</v>
      </c>
      <c r="M28" s="37">
        <f>+rice!$G194</f>
        <v>0</v>
      </c>
      <c r="N28" s="37">
        <f>+rice!$H194</f>
        <v>0</v>
      </c>
      <c r="O28" s="37">
        <f>+yams!$G194</f>
        <v>0</v>
      </c>
      <c r="P28" s="37">
        <f>+yams!$H194</f>
        <v>0</v>
      </c>
      <c r="Q28" s="37">
        <f>+cass!$G194</f>
        <v>0</v>
      </c>
      <c r="R28" s="37">
        <f>+cass!$H194</f>
        <v>0</v>
      </c>
      <c r="S28" s="37">
        <f>+swpt!$G194</f>
        <v>0</v>
      </c>
      <c r="T28" s="37">
        <f>+swpt!$H194</f>
        <v>0</v>
      </c>
      <c r="U28" s="37">
        <f>+pota!$G194</f>
        <v>0</v>
      </c>
      <c r="V28" s="37">
        <f>+pota!$H194</f>
        <v>0</v>
      </c>
      <c r="W28" s="37">
        <f>+Bana!$G194</f>
        <v>0</v>
      </c>
      <c r="X28" s="37">
        <f>+Bana!$H194</f>
        <v>0</v>
      </c>
      <c r="Y28" s="37">
        <f>+Plan!$G194</f>
        <v>0</v>
      </c>
      <c r="Z28" s="37">
        <f>+Plan!$H194</f>
        <v>0</v>
      </c>
      <c r="AA28" s="37">
        <f>+soyb!$G194</f>
        <v>0</v>
      </c>
      <c r="AB28" s="37">
        <f>+soyb!$H194</f>
        <v>0</v>
      </c>
      <c r="AC28" s="37">
        <f>+grnd!$G194</f>
        <v>0</v>
      </c>
      <c r="AD28" s="37">
        <f>+grnd!$H194</f>
        <v>0</v>
      </c>
      <c r="AE28" s="37">
        <f>+bean!$G194</f>
        <v>0</v>
      </c>
      <c r="AF28" s="37">
        <f>+bean!$H194</f>
        <v>0</v>
      </c>
      <c r="AG28" s="37">
        <f>+cowp!$G194</f>
        <v>0</v>
      </c>
      <c r="AH28" s="37">
        <f>+cowp!$H194</f>
        <v>0</v>
      </c>
      <c r="AI28" s="37">
        <f>+lent!$G194</f>
        <v>0</v>
      </c>
      <c r="AJ28" s="37">
        <f>+lent!$H194</f>
        <v>0</v>
      </c>
      <c r="AK28" s="37">
        <f>+chkp!$G194</f>
        <v>0</v>
      </c>
      <c r="AL28" s="37">
        <f>+chkp!$H194</f>
        <v>0</v>
      </c>
      <c r="AM28" s="37">
        <f>+pigp!$G194</f>
        <v>0</v>
      </c>
      <c r="AN28" s="37">
        <f>+pigp!$H194</f>
        <v>0</v>
      </c>
      <c r="AO28" s="37">
        <f>+opul!$G194</f>
        <v>0</v>
      </c>
      <c r="AP28" s="37">
        <f>+opul!$H194</f>
        <v>0</v>
      </c>
      <c r="AQ28" s="37">
        <f t="shared" si="0"/>
        <v>0</v>
      </c>
      <c r="AR28" s="37">
        <f t="shared" si="1"/>
        <v>0</v>
      </c>
      <c r="AS28" s="37">
        <f t="shared" si="2"/>
        <v>0</v>
      </c>
      <c r="AT28" s="37">
        <f t="shared" si="3"/>
        <v>0</v>
      </c>
      <c r="AU28" s="37">
        <f t="shared" si="4"/>
        <v>0</v>
      </c>
      <c r="AV28" s="37">
        <f t="shared" si="5"/>
        <v>0</v>
      </c>
      <c r="AW28" s="18">
        <f t="shared" si="6"/>
        <v>0</v>
      </c>
      <c r="AX28" s="18">
        <f t="shared" si="7"/>
        <v>0</v>
      </c>
      <c r="AY28" s="37"/>
    </row>
    <row r="29" spans="1:51" x14ac:dyDescent="0.35">
      <c r="A29" s="9" t="s">
        <v>346</v>
      </c>
      <c r="B29" s="9" t="s">
        <v>347</v>
      </c>
      <c r="C29" s="37">
        <f>+whea!$G195</f>
        <v>0</v>
      </c>
      <c r="D29" s="37">
        <f>+whea!$H195</f>
        <v>0</v>
      </c>
      <c r="E29" s="37">
        <f>+maiz!$G195</f>
        <v>0</v>
      </c>
      <c r="F29" s="37">
        <f>+maiz!$H195</f>
        <v>0</v>
      </c>
      <c r="G29" s="37">
        <f>+sorg!$G195</f>
        <v>0</v>
      </c>
      <c r="H29" s="37">
        <f>+sorg!$H195</f>
        <v>0</v>
      </c>
      <c r="I29" s="37">
        <f>+mill!$G195</f>
        <v>0</v>
      </c>
      <c r="J29" s="37">
        <f>+mill!$H195</f>
        <v>0</v>
      </c>
      <c r="K29" s="37">
        <f>+barl!$G195</f>
        <v>0</v>
      </c>
      <c r="L29" s="37">
        <f>+barl!$H195</f>
        <v>0</v>
      </c>
      <c r="M29" s="37">
        <f>+rice!$G195</f>
        <v>0</v>
      </c>
      <c r="N29" s="37">
        <f>+rice!$H195</f>
        <v>0</v>
      </c>
      <c r="O29" s="37">
        <f>+yams!$G195</f>
        <v>0</v>
      </c>
      <c r="P29" s="37">
        <f>+yams!$H195</f>
        <v>0</v>
      </c>
      <c r="Q29" s="37">
        <f>+cass!$G195</f>
        <v>0</v>
      </c>
      <c r="R29" s="37">
        <f>+cass!$H195</f>
        <v>0</v>
      </c>
      <c r="S29" s="37">
        <f>+swpt!$G195</f>
        <v>0</v>
      </c>
      <c r="T29" s="37">
        <f>+swpt!$H195</f>
        <v>0</v>
      </c>
      <c r="U29" s="37">
        <f>+pota!$G195</f>
        <v>0</v>
      </c>
      <c r="V29" s="37">
        <f>+pota!$H195</f>
        <v>0</v>
      </c>
      <c r="W29" s="37">
        <f>+Bana!$G195</f>
        <v>0</v>
      </c>
      <c r="X29" s="37">
        <f>+Bana!$H195</f>
        <v>0</v>
      </c>
      <c r="Y29" s="37">
        <f>+Plan!$G195</f>
        <v>0</v>
      </c>
      <c r="Z29" s="37">
        <f>+Plan!$H195</f>
        <v>0</v>
      </c>
      <c r="AA29" s="37">
        <f>+soyb!$G195</f>
        <v>0</v>
      </c>
      <c r="AB29" s="37">
        <f>+soyb!$H195</f>
        <v>0</v>
      </c>
      <c r="AC29" s="37">
        <f>+grnd!$G195</f>
        <v>0</v>
      </c>
      <c r="AD29" s="37">
        <f>+grnd!$H195</f>
        <v>0</v>
      </c>
      <c r="AE29" s="37">
        <f>+bean!$G195</f>
        <v>0</v>
      </c>
      <c r="AF29" s="37">
        <f>+bean!$H195</f>
        <v>0</v>
      </c>
      <c r="AG29" s="37">
        <f>+cowp!$G195</f>
        <v>0</v>
      </c>
      <c r="AH29" s="37">
        <f>+cowp!$H195</f>
        <v>0</v>
      </c>
      <c r="AI29" s="37">
        <f>+lent!$G195</f>
        <v>0</v>
      </c>
      <c r="AJ29" s="37">
        <f>+lent!$H195</f>
        <v>0</v>
      </c>
      <c r="AK29" s="37">
        <f>+chkp!$G195</f>
        <v>0</v>
      </c>
      <c r="AL29" s="37">
        <f>+chkp!$H195</f>
        <v>0</v>
      </c>
      <c r="AM29" s="37">
        <f>+pigp!$G195</f>
        <v>0</v>
      </c>
      <c r="AN29" s="37">
        <f>+pigp!$H195</f>
        <v>0</v>
      </c>
      <c r="AO29" s="37">
        <f>+opul!$G195</f>
        <v>0</v>
      </c>
      <c r="AP29" s="37">
        <f>+opul!$H195</f>
        <v>0</v>
      </c>
      <c r="AQ29" s="37">
        <f t="shared" si="0"/>
        <v>0</v>
      </c>
      <c r="AR29" s="37">
        <f t="shared" si="1"/>
        <v>0</v>
      </c>
      <c r="AS29" s="37">
        <f t="shared" si="2"/>
        <v>0</v>
      </c>
      <c r="AT29" s="37">
        <f t="shared" si="3"/>
        <v>0</v>
      </c>
      <c r="AU29" s="37">
        <f t="shared" si="4"/>
        <v>0</v>
      </c>
      <c r="AV29" s="37">
        <f t="shared" si="5"/>
        <v>0</v>
      </c>
      <c r="AW29" s="18">
        <f t="shared" si="6"/>
        <v>0</v>
      </c>
      <c r="AX29" s="18">
        <f t="shared" si="7"/>
        <v>0</v>
      </c>
      <c r="AY29" s="37"/>
    </row>
    <row r="30" spans="1:51" x14ac:dyDescent="0.35">
      <c r="A30" s="9" t="s">
        <v>346</v>
      </c>
      <c r="B30" s="9" t="s">
        <v>348</v>
      </c>
      <c r="C30" s="37">
        <f>+whea!$G196</f>
        <v>0.22710989074171126</v>
      </c>
      <c r="D30" s="37">
        <f>+whea!$H196</f>
        <v>0.18595364770813111</v>
      </c>
      <c r="E30" s="37">
        <f>+maiz!$G196</f>
        <v>0.29881901233033747</v>
      </c>
      <c r="F30" s="37">
        <f>+maiz!$H196</f>
        <v>0.16105279024456659</v>
      </c>
      <c r="G30" s="37">
        <f>+sorg!$G196</f>
        <v>3.7522548928171321E-5</v>
      </c>
      <c r="H30" s="37">
        <f>+sorg!$H196</f>
        <v>3.4602236524762292E-5</v>
      </c>
      <c r="I30" s="37">
        <f>+mill!$G196</f>
        <v>1.07781451637952E-5</v>
      </c>
      <c r="J30" s="37">
        <f>+mill!$H196</f>
        <v>6.6666684570747848E-6</v>
      </c>
      <c r="K30" s="37">
        <f>+barl!$G196</f>
        <v>3.7506579902546647E-2</v>
      </c>
      <c r="L30" s="37">
        <f>+barl!$H196</f>
        <v>2.7909785594127042E-2</v>
      </c>
      <c r="M30" s="37">
        <f>+rice!$G196</f>
        <v>1.1149886121900612E-2</v>
      </c>
      <c r="N30" s="37">
        <f>+rice!$H196</f>
        <v>7.3574922378384939E-3</v>
      </c>
      <c r="O30" s="37">
        <f>+yams!$G196</f>
        <v>0</v>
      </c>
      <c r="P30" s="37">
        <f>+yams!$H196</f>
        <v>0</v>
      </c>
      <c r="Q30" s="37">
        <f>+cass!$G196</f>
        <v>0</v>
      </c>
      <c r="R30" s="37">
        <f>+cass!$H196</f>
        <v>0</v>
      </c>
      <c r="S30" s="37">
        <f>+swpt!$G196</f>
        <v>0</v>
      </c>
      <c r="T30" s="37">
        <f>+swpt!$H196</f>
        <v>0</v>
      </c>
      <c r="U30" s="37">
        <f>+pota!$G196</f>
        <v>0.4513065911504246</v>
      </c>
      <c r="V30" s="37">
        <f>+pota!$H196</f>
        <v>0.27626712216388277</v>
      </c>
      <c r="W30" s="37">
        <f>+Bana!$G196</f>
        <v>0</v>
      </c>
      <c r="X30" s="37">
        <f>+Bana!$H196</f>
        <v>0</v>
      </c>
      <c r="Y30" s="37">
        <f>+Plan!$G196</f>
        <v>0</v>
      </c>
      <c r="Z30" s="37">
        <f>+Plan!$H196</f>
        <v>0</v>
      </c>
      <c r="AA30" s="37">
        <f>+soyb!$G196</f>
        <v>3.1945130203571322E-3</v>
      </c>
      <c r="AB30" s="37">
        <f>+soyb!$H196</f>
        <v>3.6994402865593496E-3</v>
      </c>
      <c r="AC30" s="37">
        <f>+grnd!$G196</f>
        <v>1.0115215000737901E-3</v>
      </c>
      <c r="AD30" s="37">
        <f>+grnd!$H196</f>
        <v>9.7027764142128834E-4</v>
      </c>
      <c r="AE30" s="37">
        <f>+bean!$G196</f>
        <v>4.2114581381457877E-2</v>
      </c>
      <c r="AF30" s="37">
        <f>+bean!$H196</f>
        <v>2.9628407211963061E-2</v>
      </c>
      <c r="AG30" s="37">
        <f>+cowp!$G196</f>
        <v>0</v>
      </c>
      <c r="AH30" s="37">
        <f>+cowp!$H196</f>
        <v>0</v>
      </c>
      <c r="AI30" s="37">
        <f>+lent!$G196</f>
        <v>1.738306401494686E-4</v>
      </c>
      <c r="AJ30" s="37">
        <f>+lent!$H196</f>
        <v>1.2010501572664978E-4</v>
      </c>
      <c r="AK30" s="37">
        <f>+chkp!$G196</f>
        <v>0</v>
      </c>
      <c r="AL30" s="37">
        <f>+chkp!$H196</f>
        <v>0</v>
      </c>
      <c r="AM30" s="37">
        <f>+pigp!$G196</f>
        <v>0</v>
      </c>
      <c r="AN30" s="37">
        <f>+pigp!$H196</f>
        <v>0</v>
      </c>
      <c r="AO30" s="37">
        <f>+opul!$G196</f>
        <v>6.9933429545631235E-3</v>
      </c>
      <c r="AP30" s="37">
        <f>+opul!$H196</f>
        <v>5.4945924820292988E-3</v>
      </c>
      <c r="AQ30" s="37">
        <f t="shared" si="0"/>
        <v>0.57463366979058805</v>
      </c>
      <c r="AR30" s="37">
        <f t="shared" si="1"/>
        <v>0.38231498468964503</v>
      </c>
      <c r="AS30" s="37">
        <f t="shared" si="2"/>
        <v>0.4513065911504246</v>
      </c>
      <c r="AT30" s="37">
        <f t="shared" si="3"/>
        <v>0.27626712216388277</v>
      </c>
      <c r="AU30" s="37">
        <f t="shared" si="4"/>
        <v>5.3487789496601386E-2</v>
      </c>
      <c r="AV30" s="37">
        <f t="shared" si="5"/>
        <v>3.9912822637699651E-2</v>
      </c>
      <c r="AW30" s="18">
        <f t="shared" si="6"/>
        <v>1.0794280504376141</v>
      </c>
      <c r="AX30" s="18">
        <f t="shared" si="7"/>
        <v>0.69849492949122749</v>
      </c>
      <c r="AY30" s="37"/>
    </row>
    <row r="31" spans="1:51" x14ac:dyDescent="0.35">
      <c r="A31" s="9" t="s">
        <v>346</v>
      </c>
      <c r="B31" s="9" t="s">
        <v>349</v>
      </c>
      <c r="C31" s="37">
        <f>+whea!$G197</f>
        <v>0</v>
      </c>
      <c r="D31" s="37">
        <f>+whea!$H197</f>
        <v>0</v>
      </c>
      <c r="E31" s="37">
        <f>+maiz!$G197</f>
        <v>0</v>
      </c>
      <c r="F31" s="37">
        <f>+maiz!$H197</f>
        <v>0</v>
      </c>
      <c r="G31" s="37">
        <f>+sorg!$G197</f>
        <v>0</v>
      </c>
      <c r="H31" s="37">
        <f>+sorg!$H197</f>
        <v>0</v>
      </c>
      <c r="I31" s="37">
        <f>+mill!$G197</f>
        <v>0</v>
      </c>
      <c r="J31" s="37">
        <f>+mill!$H197</f>
        <v>0</v>
      </c>
      <c r="K31" s="37">
        <f>+barl!$G197</f>
        <v>0</v>
      </c>
      <c r="L31" s="37">
        <f>+barl!$H197</f>
        <v>0</v>
      </c>
      <c r="M31" s="37">
        <f>+rice!$G197</f>
        <v>0</v>
      </c>
      <c r="N31" s="37">
        <f>+rice!$H197</f>
        <v>0</v>
      </c>
      <c r="O31" s="37">
        <f>+yams!$G197</f>
        <v>0</v>
      </c>
      <c r="P31" s="37">
        <f>+yams!$H197</f>
        <v>0</v>
      </c>
      <c r="Q31" s="37">
        <f>+cass!$G197</f>
        <v>0</v>
      </c>
      <c r="R31" s="37">
        <f>+cass!$H197</f>
        <v>0</v>
      </c>
      <c r="S31" s="37">
        <f>+swpt!$G197</f>
        <v>0</v>
      </c>
      <c r="T31" s="37">
        <f>+swpt!$H197</f>
        <v>0</v>
      </c>
      <c r="U31" s="37">
        <f>+pota!$G197</f>
        <v>0</v>
      </c>
      <c r="V31" s="37">
        <f>+pota!$H197</f>
        <v>0</v>
      </c>
      <c r="W31" s="37">
        <f>+Bana!$G197</f>
        <v>0</v>
      </c>
      <c r="X31" s="37">
        <f>+Bana!$H197</f>
        <v>0</v>
      </c>
      <c r="Y31" s="37">
        <f>+Plan!$G197</f>
        <v>0</v>
      </c>
      <c r="Z31" s="37">
        <f>+Plan!$H197</f>
        <v>0</v>
      </c>
      <c r="AA31" s="37">
        <f>+soyb!$G197</f>
        <v>0</v>
      </c>
      <c r="AB31" s="37">
        <f>+soyb!$H197</f>
        <v>0</v>
      </c>
      <c r="AC31" s="37">
        <f>+grnd!$G197</f>
        <v>0</v>
      </c>
      <c r="AD31" s="37">
        <f>+grnd!$H197</f>
        <v>0</v>
      </c>
      <c r="AE31" s="37">
        <f>+bean!$G197</f>
        <v>0</v>
      </c>
      <c r="AF31" s="37">
        <f>+bean!$H197</f>
        <v>0</v>
      </c>
      <c r="AG31" s="37">
        <f>+cowp!$G197</f>
        <v>0</v>
      </c>
      <c r="AH31" s="37">
        <f>+cowp!$H197</f>
        <v>0</v>
      </c>
      <c r="AI31" s="37">
        <f>+lent!$G197</f>
        <v>0</v>
      </c>
      <c r="AJ31" s="37">
        <f>+lent!$H197</f>
        <v>0</v>
      </c>
      <c r="AK31" s="37">
        <f>+chkp!$G197</f>
        <v>0</v>
      </c>
      <c r="AL31" s="37">
        <f>+chkp!$H197</f>
        <v>0</v>
      </c>
      <c r="AM31" s="37">
        <f>+pigp!$G197</f>
        <v>0</v>
      </c>
      <c r="AN31" s="37">
        <f>+pigp!$H197</f>
        <v>0</v>
      </c>
      <c r="AO31" s="37">
        <f>+opul!$G197</f>
        <v>0</v>
      </c>
      <c r="AP31" s="37">
        <f>+opul!$H197</f>
        <v>0</v>
      </c>
      <c r="AQ31" s="37">
        <f t="shared" si="0"/>
        <v>0</v>
      </c>
      <c r="AR31" s="37">
        <f t="shared" si="1"/>
        <v>0</v>
      </c>
      <c r="AS31" s="37">
        <f t="shared" si="2"/>
        <v>0</v>
      </c>
      <c r="AT31" s="37">
        <f t="shared" si="3"/>
        <v>0</v>
      </c>
      <c r="AU31" s="37">
        <f t="shared" si="4"/>
        <v>0</v>
      </c>
      <c r="AV31" s="37">
        <f t="shared" si="5"/>
        <v>0</v>
      </c>
      <c r="AW31" s="18">
        <f t="shared" si="6"/>
        <v>0</v>
      </c>
      <c r="AX31" s="18">
        <f t="shared" si="7"/>
        <v>0</v>
      </c>
      <c r="AY31" s="37"/>
    </row>
    <row r="32" spans="1:51" x14ac:dyDescent="0.35">
      <c r="A32" s="10" t="s">
        <v>350</v>
      </c>
      <c r="B32" s="10" t="s">
        <v>350</v>
      </c>
      <c r="C32" s="37">
        <f>+whea!$G198</f>
        <v>0.22710989074171126</v>
      </c>
      <c r="D32" s="37">
        <f>+whea!$H198</f>
        <v>0.18595364770813111</v>
      </c>
      <c r="E32" s="37">
        <f>+maiz!$G198</f>
        <v>0.29881901233033747</v>
      </c>
      <c r="F32" s="37">
        <f>+maiz!$H198</f>
        <v>0.16105279024456659</v>
      </c>
      <c r="G32" s="37">
        <f>+sorg!$G198</f>
        <v>3.7522548928171321E-5</v>
      </c>
      <c r="H32" s="37">
        <f>+sorg!$H198</f>
        <v>3.4602236524762292E-5</v>
      </c>
      <c r="I32" s="37">
        <f>+mill!$G198</f>
        <v>1.07781451637952E-5</v>
      </c>
      <c r="J32" s="37">
        <f>+mill!$H198</f>
        <v>6.6666684570747848E-6</v>
      </c>
      <c r="K32" s="37">
        <f>+barl!$G198</f>
        <v>3.7506579902546647E-2</v>
      </c>
      <c r="L32" s="37">
        <f>+barl!$H198</f>
        <v>2.7909785594127042E-2</v>
      </c>
      <c r="M32" s="37">
        <f>+rice!$G198</f>
        <v>1.1149886121900612E-2</v>
      </c>
      <c r="N32" s="37">
        <f>+rice!$H198</f>
        <v>7.3574922378384939E-3</v>
      </c>
      <c r="O32" s="37">
        <f>+yams!$G198</f>
        <v>0</v>
      </c>
      <c r="P32" s="37">
        <f>+yams!$H198</f>
        <v>0</v>
      </c>
      <c r="Q32" s="37">
        <f>+cass!$G198</f>
        <v>0</v>
      </c>
      <c r="R32" s="37">
        <f>+cass!$H198</f>
        <v>0</v>
      </c>
      <c r="S32" s="37">
        <f>+swpt!$G198</f>
        <v>0</v>
      </c>
      <c r="T32" s="37">
        <f>+swpt!$H198</f>
        <v>0</v>
      </c>
      <c r="U32" s="37">
        <f>+pota!$G198</f>
        <v>0.4513065911504246</v>
      </c>
      <c r="V32" s="37">
        <f>+pota!$H198</f>
        <v>0.27626712216388277</v>
      </c>
      <c r="W32" s="37">
        <f>+Bana!$G198</f>
        <v>0</v>
      </c>
      <c r="X32" s="37">
        <f>+Bana!$H198</f>
        <v>0</v>
      </c>
      <c r="Y32" s="37">
        <f>+Plan!$G198</f>
        <v>0</v>
      </c>
      <c r="Z32" s="37">
        <f>+Plan!$H198</f>
        <v>0</v>
      </c>
      <c r="AA32" s="37">
        <f>+soyb!$G198</f>
        <v>3.1945130203571322E-3</v>
      </c>
      <c r="AB32" s="37">
        <f>+soyb!$H198</f>
        <v>3.6994402865593496E-3</v>
      </c>
      <c r="AC32" s="37">
        <f>+grnd!$G198</f>
        <v>1.0115215000737901E-3</v>
      </c>
      <c r="AD32" s="37">
        <f>+grnd!$H198</f>
        <v>9.7027764142128834E-4</v>
      </c>
      <c r="AE32" s="37">
        <f>+bean!$G198</f>
        <v>4.2114581381457877E-2</v>
      </c>
      <c r="AF32" s="37">
        <f>+bean!$H198</f>
        <v>2.9628407211963061E-2</v>
      </c>
      <c r="AG32" s="37">
        <f>+cowp!$G198</f>
        <v>0</v>
      </c>
      <c r="AH32" s="37">
        <f>+cowp!$H198</f>
        <v>0</v>
      </c>
      <c r="AI32" s="37">
        <f>+lent!$G198</f>
        <v>1.738306401494686E-4</v>
      </c>
      <c r="AJ32" s="37">
        <f>+lent!$H198</f>
        <v>1.2010501572664978E-4</v>
      </c>
      <c r="AK32" s="37">
        <f>+chkp!$G198</f>
        <v>0</v>
      </c>
      <c r="AL32" s="37">
        <f>+chkp!$H198</f>
        <v>0</v>
      </c>
      <c r="AM32" s="37">
        <f>+pigp!$G198</f>
        <v>0</v>
      </c>
      <c r="AN32" s="37">
        <f>+pigp!$H198</f>
        <v>0</v>
      </c>
      <c r="AO32" s="37">
        <f>+opul!$G198</f>
        <v>6.9933429545631235E-3</v>
      </c>
      <c r="AP32" s="37">
        <f>+opul!$H198</f>
        <v>5.4945924820292988E-3</v>
      </c>
      <c r="AQ32" s="37">
        <f t="shared" si="0"/>
        <v>0.57463366979058805</v>
      </c>
      <c r="AR32" s="37">
        <f t="shared" si="1"/>
        <v>0.38231498468964503</v>
      </c>
      <c r="AS32" s="37">
        <f t="shared" si="2"/>
        <v>0.4513065911504246</v>
      </c>
      <c r="AT32" s="37">
        <f t="shared" si="3"/>
        <v>0.27626712216388277</v>
      </c>
      <c r="AU32" s="37">
        <f t="shared" si="4"/>
        <v>5.3487789496601386E-2</v>
      </c>
      <c r="AV32" s="37">
        <f t="shared" si="5"/>
        <v>3.9912822637699651E-2</v>
      </c>
      <c r="AW32" s="18">
        <f t="shared" si="6"/>
        <v>1.0794280504376141</v>
      </c>
      <c r="AX32" s="18">
        <f t="shared" si="7"/>
        <v>0.69849492949122749</v>
      </c>
      <c r="AY32" s="37"/>
    </row>
    <row r="33" spans="1:55" x14ac:dyDescent="0.35">
      <c r="A33" s="4"/>
      <c r="B33" s="4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Y33" s="37"/>
    </row>
    <row r="34" spans="1:55" x14ac:dyDescent="0.35">
      <c r="A34" s="4" t="s">
        <v>357</v>
      </c>
      <c r="B34" s="4"/>
      <c r="C34" s="37">
        <f>+whea!$G200</f>
        <v>0</v>
      </c>
      <c r="D34" s="37">
        <f>+whea!$H200</f>
        <v>0</v>
      </c>
      <c r="E34" s="37">
        <f>+maiz!$G200</f>
        <v>0</v>
      </c>
      <c r="F34" s="37">
        <f>+maiz!$H200</f>
        <v>0</v>
      </c>
      <c r="G34" s="37">
        <f>+sorg!$G200</f>
        <v>0</v>
      </c>
      <c r="H34" s="37">
        <f>+sorg!$H200</f>
        <v>0</v>
      </c>
      <c r="I34" s="37">
        <f>+mill!$G200</f>
        <v>0</v>
      </c>
      <c r="J34" s="37">
        <f>+mill!$H200</f>
        <v>0</v>
      </c>
      <c r="K34" s="37">
        <f>+barl!$G200</f>
        <v>0</v>
      </c>
      <c r="L34" s="37">
        <f>+barl!$H200</f>
        <v>0</v>
      </c>
      <c r="M34" s="37">
        <f>+rice!$G200</f>
        <v>0</v>
      </c>
      <c r="N34" s="37">
        <f>+rice!$H200</f>
        <v>0</v>
      </c>
      <c r="O34" s="37">
        <f>+yams!$G200</f>
        <v>0</v>
      </c>
      <c r="P34" s="37">
        <f>+yams!$H200</f>
        <v>0</v>
      </c>
      <c r="Q34" s="37">
        <f>+cass!$G200</f>
        <v>0</v>
      </c>
      <c r="R34" s="37">
        <f>+cass!$H200</f>
        <v>0</v>
      </c>
      <c r="S34" s="37">
        <f>+swpt!$G200</f>
        <v>0</v>
      </c>
      <c r="T34" s="37">
        <f>+swpt!$H200</f>
        <v>0</v>
      </c>
      <c r="U34" s="37">
        <f>+pota!$G200</f>
        <v>0</v>
      </c>
      <c r="V34" s="37">
        <f>+pota!$H200</f>
        <v>0</v>
      </c>
      <c r="W34" s="37">
        <f>+Bana!$G200</f>
        <v>0</v>
      </c>
      <c r="X34" s="37">
        <f>+Bana!$H200</f>
        <v>0</v>
      </c>
      <c r="Y34" s="37">
        <f>+Plan!$G200</f>
        <v>0</v>
      </c>
      <c r="Z34" s="37">
        <f>+Plan!$H200</f>
        <v>0</v>
      </c>
      <c r="AA34" s="37">
        <f>+soyb!$G200</f>
        <v>0</v>
      </c>
      <c r="AB34" s="37">
        <f>+soyb!$H200</f>
        <v>0</v>
      </c>
      <c r="AC34" s="37">
        <f>+grnd!$G200</f>
        <v>0</v>
      </c>
      <c r="AD34" s="37">
        <f>+grnd!$H200</f>
        <v>0</v>
      </c>
      <c r="AE34" s="37">
        <f>+bean!$G200</f>
        <v>0</v>
      </c>
      <c r="AF34" s="37">
        <f>+bean!$H200</f>
        <v>0</v>
      </c>
      <c r="AG34" s="37">
        <f>+cowp!$G200</f>
        <v>0</v>
      </c>
      <c r="AH34" s="37">
        <f>+cowp!$H200</f>
        <v>0</v>
      </c>
      <c r="AI34" s="37">
        <f>+lent!$G200</f>
        <v>0</v>
      </c>
      <c r="AJ34" s="37">
        <f>+lent!$H200</f>
        <v>0</v>
      </c>
      <c r="AK34" s="37">
        <f>+chkp!$G200</f>
        <v>0</v>
      </c>
      <c r="AL34" s="37">
        <f>+chkp!$H200</f>
        <v>0</v>
      </c>
      <c r="AM34" s="37">
        <f>+pigp!$G200</f>
        <v>0</v>
      </c>
      <c r="AN34" s="37">
        <f>+pigp!$H200</f>
        <v>0</v>
      </c>
      <c r="AO34" s="37">
        <f>+opul!$G200</f>
        <v>0</v>
      </c>
      <c r="AP34" s="37">
        <f>+opul!$H200</f>
        <v>0</v>
      </c>
      <c r="AQ34" s="37">
        <f t="shared" ref="AQ34:AR37" si="8">+SUM(C34,E34,G34,I34,K34,M34)</f>
        <v>0</v>
      </c>
      <c r="AR34" s="37">
        <f t="shared" si="8"/>
        <v>0</v>
      </c>
      <c r="AS34" s="37">
        <f t="shared" ref="AS34:AT37" si="9">+SUM(O34,U34,Q34,S34,W34,Y34)</f>
        <v>0</v>
      </c>
      <c r="AT34" s="37">
        <f t="shared" si="9"/>
        <v>0</v>
      </c>
      <c r="AU34" s="37">
        <f t="shared" ref="AU34:AV37" si="10">+SUM(AA34,AE34,AC34,AG34,AI34,AK34,AM34,AO34)</f>
        <v>0</v>
      </c>
      <c r="AV34" s="37">
        <f t="shared" si="10"/>
        <v>0</v>
      </c>
      <c r="AW34" s="18">
        <f t="shared" ref="AW34:AX37" si="11">+SUM(AQ34,AS34,AU34)</f>
        <v>0</v>
      </c>
      <c r="AX34" s="18">
        <f t="shared" si="11"/>
        <v>0</v>
      </c>
      <c r="AY34" s="37"/>
    </row>
    <row r="35" spans="1:55" x14ac:dyDescent="0.35">
      <c r="A35" s="4" t="s">
        <v>354</v>
      </c>
      <c r="B35" s="4"/>
      <c r="C35" s="37">
        <f>+whea!$G201</f>
        <v>0.22710989074171126</v>
      </c>
      <c r="D35" s="37">
        <f>+whea!$H201</f>
        <v>0.18595364770813111</v>
      </c>
      <c r="E35" s="37">
        <f>+maiz!$G201</f>
        <v>0.29881901233033747</v>
      </c>
      <c r="F35" s="37">
        <f>+maiz!$H201</f>
        <v>0.16105279024456659</v>
      </c>
      <c r="G35" s="37">
        <f>+sorg!$G201</f>
        <v>3.7522548928171321E-5</v>
      </c>
      <c r="H35" s="37">
        <f>+sorg!$H201</f>
        <v>3.4602236524762292E-5</v>
      </c>
      <c r="I35" s="37">
        <f>+mill!$G201</f>
        <v>1.07781451637952E-5</v>
      </c>
      <c r="J35" s="37">
        <f>+mill!$H201</f>
        <v>6.6666684570747848E-6</v>
      </c>
      <c r="K35" s="37">
        <f>+barl!$G201</f>
        <v>3.7506579902546647E-2</v>
      </c>
      <c r="L35" s="37">
        <f>+barl!$H201</f>
        <v>2.7909785594127042E-2</v>
      </c>
      <c r="M35" s="37">
        <f>+rice!$G201</f>
        <v>1.1149886121900612E-2</v>
      </c>
      <c r="N35" s="37">
        <f>+rice!$H201</f>
        <v>7.3574922378384939E-3</v>
      </c>
      <c r="O35" s="37">
        <f>+yams!$G201</f>
        <v>0</v>
      </c>
      <c r="P35" s="37">
        <f>+yams!$H201</f>
        <v>0</v>
      </c>
      <c r="Q35" s="37">
        <f>+cass!$G201</f>
        <v>0</v>
      </c>
      <c r="R35" s="37">
        <f>+cass!$H201</f>
        <v>0</v>
      </c>
      <c r="S35" s="37">
        <f>+swpt!$G201</f>
        <v>0</v>
      </c>
      <c r="T35" s="37">
        <f>+swpt!$H201</f>
        <v>0</v>
      </c>
      <c r="U35" s="37">
        <f>+pota!$G201</f>
        <v>0.4513065911504246</v>
      </c>
      <c r="V35" s="37">
        <f>+pota!$H201</f>
        <v>0.27626712216388277</v>
      </c>
      <c r="W35" s="37">
        <f>+Bana!$G201</f>
        <v>0</v>
      </c>
      <c r="X35" s="37">
        <f>+Bana!$H201</f>
        <v>0</v>
      </c>
      <c r="Y35" s="37">
        <f>+Plan!$G201</f>
        <v>0</v>
      </c>
      <c r="Z35" s="37">
        <f>+Plan!$H201</f>
        <v>0</v>
      </c>
      <c r="AA35" s="37">
        <f>+soyb!$G201</f>
        <v>3.1945130203571322E-3</v>
      </c>
      <c r="AB35" s="37">
        <f>+soyb!$H201</f>
        <v>3.6994402865593496E-3</v>
      </c>
      <c r="AC35" s="37">
        <f>+grnd!$G201</f>
        <v>1.0115215000737901E-3</v>
      </c>
      <c r="AD35" s="37">
        <f>+grnd!$H201</f>
        <v>9.7027764142128834E-4</v>
      </c>
      <c r="AE35" s="37">
        <f>+bean!$G201</f>
        <v>4.2114581381457877E-2</v>
      </c>
      <c r="AF35" s="37">
        <f>+bean!$H201</f>
        <v>2.9628407211963061E-2</v>
      </c>
      <c r="AG35" s="37">
        <f>+cowp!$G201</f>
        <v>0</v>
      </c>
      <c r="AH35" s="37">
        <f>+cowp!$H201</f>
        <v>0</v>
      </c>
      <c r="AI35" s="37">
        <f>+lent!$G201</f>
        <v>1.738306401494686E-4</v>
      </c>
      <c r="AJ35" s="37">
        <f>+lent!$H201</f>
        <v>1.2010501572664978E-4</v>
      </c>
      <c r="AK35" s="37">
        <f>+chkp!$G201</f>
        <v>0</v>
      </c>
      <c r="AL35" s="37">
        <f>+chkp!$H201</f>
        <v>0</v>
      </c>
      <c r="AM35" s="37">
        <f>+pigp!$G201</f>
        <v>0</v>
      </c>
      <c r="AN35" s="37">
        <f>+pigp!$H201</f>
        <v>0</v>
      </c>
      <c r="AO35" s="37">
        <f>+opul!$G201</f>
        <v>6.9933429545631235E-3</v>
      </c>
      <c r="AP35" s="37">
        <f>+opul!$H201</f>
        <v>5.4945924820292988E-3</v>
      </c>
      <c r="AQ35" s="37">
        <f t="shared" si="8"/>
        <v>0.57463366979058805</v>
      </c>
      <c r="AR35" s="37">
        <f t="shared" si="8"/>
        <v>0.38231498468964503</v>
      </c>
      <c r="AS35" s="37">
        <f t="shared" si="9"/>
        <v>0.4513065911504246</v>
      </c>
      <c r="AT35" s="37">
        <f t="shared" si="9"/>
        <v>0.27626712216388277</v>
      </c>
      <c r="AU35" s="37">
        <f t="shared" si="10"/>
        <v>5.3487789496601386E-2</v>
      </c>
      <c r="AV35" s="37">
        <f t="shared" si="10"/>
        <v>3.9912822637699651E-2</v>
      </c>
      <c r="AW35" s="18">
        <f t="shared" si="11"/>
        <v>1.0794280504376141</v>
      </c>
      <c r="AX35" s="18">
        <f t="shared" si="11"/>
        <v>0.69849492949122749</v>
      </c>
      <c r="AY35" s="37"/>
    </row>
    <row r="36" spans="1:55" x14ac:dyDescent="0.35">
      <c r="A36" s="16" t="s">
        <v>424</v>
      </c>
      <c r="B36" s="4"/>
      <c r="C36" s="37">
        <f>+whea!$G202</f>
        <v>418.4609746818503</v>
      </c>
      <c r="D36" s="37">
        <f>+whea!$H202</f>
        <v>266.96380248138382</v>
      </c>
      <c r="E36" s="37">
        <f>+maiz!$G202</f>
        <v>1144.8301866658692</v>
      </c>
      <c r="F36" s="37">
        <f>+maiz!$H202</f>
        <v>693.14314624039775</v>
      </c>
      <c r="G36" s="37">
        <f>+sorg!$G202</f>
        <v>622.99596683741288</v>
      </c>
      <c r="H36" s="37">
        <f>+sorg!$H202</f>
        <v>387.89035676152224</v>
      </c>
      <c r="I36" s="37">
        <f>+mill!$G202</f>
        <v>612.90583650054873</v>
      </c>
      <c r="J36" s="37">
        <f>+mill!$H202</f>
        <v>372.99589486544602</v>
      </c>
      <c r="K36" s="37">
        <f>+barl!$G202</f>
        <v>14.537270525606278</v>
      </c>
      <c r="L36" s="37">
        <f>+barl!$H202</f>
        <v>10.063227244400895</v>
      </c>
      <c r="M36" s="37">
        <f>+rice!$G202</f>
        <v>1722.7191980324797</v>
      </c>
      <c r="N36" s="37">
        <f>+rice!$H202</f>
        <v>1014.5508596731771</v>
      </c>
      <c r="O36" s="37">
        <f>+yams!$G202</f>
        <v>2815.6180707152903</v>
      </c>
      <c r="P36" s="37">
        <f>+yams!$H202</f>
        <v>1671.1044341425675</v>
      </c>
      <c r="Q36" s="37">
        <f>+cass!$G202</f>
        <v>2839.4887510123917</v>
      </c>
      <c r="R36" s="37">
        <f>+cass!$H202</f>
        <v>1866.1573898952906</v>
      </c>
      <c r="S36" s="37">
        <f>+swpt!$G202</f>
        <v>241.72016154608255</v>
      </c>
      <c r="T36" s="37">
        <f>+swpt!$H202</f>
        <v>153.14023518872335</v>
      </c>
      <c r="U36" s="37">
        <f>+pota!$G202</f>
        <v>426.83538239966151</v>
      </c>
      <c r="V36" s="37">
        <f>+pota!$H202</f>
        <v>313.63233211529877</v>
      </c>
      <c r="W36" s="37">
        <f>+Bana!$G202</f>
        <v>992.05795461956802</v>
      </c>
      <c r="X36" s="37">
        <f>+Bana!$H202</f>
        <v>576.16572144783299</v>
      </c>
      <c r="Y36" s="37">
        <f>+Plan!$G202</f>
        <v>912.94523308046439</v>
      </c>
      <c r="Z36" s="37">
        <f>+Plan!$H202</f>
        <v>527.71007339454798</v>
      </c>
      <c r="AA36" s="37">
        <f>+soyb!$G202</f>
        <v>51.290812893177943</v>
      </c>
      <c r="AB36" s="37">
        <f>+soyb!$H202</f>
        <v>39.021744985802542</v>
      </c>
      <c r="AC36" s="37">
        <f>+grnd!$G202</f>
        <v>599.75421155638662</v>
      </c>
      <c r="AD36" s="37">
        <f>+grnd!$H202</f>
        <v>371.97235616279437</v>
      </c>
      <c r="AE36" s="37">
        <f>+bean!$G202</f>
        <v>359.59472283256201</v>
      </c>
      <c r="AF36" s="37">
        <f>+bean!$H202</f>
        <v>234.89283759320639</v>
      </c>
      <c r="AG36" s="37">
        <f>+cowp!$G202</f>
        <v>446.05382093079055</v>
      </c>
      <c r="AH36" s="37">
        <f>+cowp!$H202</f>
        <v>239.40557666523472</v>
      </c>
      <c r="AI36" s="37">
        <f>+lent!$G202</f>
        <v>8.3357453542899194</v>
      </c>
      <c r="AJ36" s="37">
        <f>+lent!$H202</f>
        <v>6.6811536334047537</v>
      </c>
      <c r="AK36" s="37">
        <f>+chkp!$G202</f>
        <v>72.453446560489496</v>
      </c>
      <c r="AL36" s="37">
        <f>+chkp!$H202</f>
        <v>47.029790150509129</v>
      </c>
      <c r="AM36" s="37">
        <f>+pigp!$G202</f>
        <v>69.158052821506018</v>
      </c>
      <c r="AN36" s="37">
        <f>+pigp!$H202</f>
        <v>43.706309409436358</v>
      </c>
      <c r="AO36" s="37">
        <f>+opul!$G202</f>
        <v>76.696123798068314</v>
      </c>
      <c r="AP36" s="37">
        <f>+opul!$H202</f>
        <v>65.09746359856841</v>
      </c>
      <c r="AQ36" s="37">
        <f t="shared" si="8"/>
        <v>4536.4494332437662</v>
      </c>
      <c r="AR36" s="37">
        <f t="shared" si="8"/>
        <v>2745.6072872663276</v>
      </c>
      <c r="AS36" s="37">
        <f t="shared" si="9"/>
        <v>8228.6655533734593</v>
      </c>
      <c r="AT36" s="37">
        <f t="shared" si="9"/>
        <v>5107.910186184261</v>
      </c>
      <c r="AU36" s="37">
        <f t="shared" si="10"/>
        <v>1683.336936747271</v>
      </c>
      <c r="AV36" s="37">
        <f t="shared" si="10"/>
        <v>1047.8072321989566</v>
      </c>
      <c r="AW36" s="18">
        <f t="shared" si="11"/>
        <v>14448.451923364497</v>
      </c>
      <c r="AX36" s="18">
        <f t="shared" si="11"/>
        <v>8901.3247056495456</v>
      </c>
      <c r="AY36" s="37"/>
    </row>
    <row r="37" spans="1:55" s="1" customFormat="1" x14ac:dyDescent="0.35">
      <c r="A37" s="3" t="s">
        <v>425</v>
      </c>
      <c r="B37" s="3"/>
      <c r="C37" s="38">
        <f t="shared" ref="C37:D37" si="12">+C36-C16-C12</f>
        <v>418.4609746818503</v>
      </c>
      <c r="D37" s="38">
        <f t="shared" si="12"/>
        <v>266.96380248138382</v>
      </c>
      <c r="E37" s="38">
        <f t="shared" ref="E37:F37" si="13">+E36-E16-E12</f>
        <v>1144.8301866658692</v>
      </c>
      <c r="F37" s="38">
        <f t="shared" si="13"/>
        <v>693.14314624039775</v>
      </c>
      <c r="G37" s="38">
        <f t="shared" ref="G37:H37" si="14">+G36-G16-G12</f>
        <v>622.99596683741288</v>
      </c>
      <c r="H37" s="38">
        <f t="shared" si="14"/>
        <v>387.89035676152224</v>
      </c>
      <c r="I37" s="38">
        <f t="shared" ref="I37:J37" si="15">+I36-I16-I12</f>
        <v>612.90583650054873</v>
      </c>
      <c r="J37" s="38">
        <f t="shared" si="15"/>
        <v>372.99589486544602</v>
      </c>
      <c r="K37" s="38">
        <f t="shared" ref="K37:L37" si="16">+K36-K16-K12</f>
        <v>14.537270525606278</v>
      </c>
      <c r="L37" s="38">
        <f t="shared" si="16"/>
        <v>10.063227244400895</v>
      </c>
      <c r="M37" s="38">
        <f t="shared" ref="M37:N37" si="17">+M36-M16-M12</f>
        <v>1722.7191980324797</v>
      </c>
      <c r="N37" s="38">
        <f t="shared" si="17"/>
        <v>1014.5508596731771</v>
      </c>
      <c r="O37" s="38">
        <f t="shared" ref="O37:P37" si="18">+O36-O16-O12</f>
        <v>2815.6180707152903</v>
      </c>
      <c r="P37" s="38">
        <f t="shared" si="18"/>
        <v>1671.1044341425675</v>
      </c>
      <c r="Q37" s="38">
        <f t="shared" ref="Q37:R37" si="19">+Q36-Q16-Q12</f>
        <v>2839.4887510123917</v>
      </c>
      <c r="R37" s="38">
        <f t="shared" si="19"/>
        <v>1866.1573898952906</v>
      </c>
      <c r="S37" s="38">
        <f t="shared" ref="S37:T37" si="20">+S36-S16-S12</f>
        <v>241.72016154608255</v>
      </c>
      <c r="T37" s="38">
        <f t="shared" si="20"/>
        <v>153.14023518872335</v>
      </c>
      <c r="U37" s="38">
        <f t="shared" ref="U37:V37" si="21">+U36-U16-U12</f>
        <v>426.83538239966151</v>
      </c>
      <c r="V37" s="38">
        <f t="shared" si="21"/>
        <v>313.63233211529877</v>
      </c>
      <c r="W37" s="38">
        <f t="shared" ref="W37:X37" si="22">+W36-W16-W12</f>
        <v>992.05795461956802</v>
      </c>
      <c r="X37" s="38">
        <f t="shared" si="22"/>
        <v>576.16572144783299</v>
      </c>
      <c r="Y37" s="38">
        <f t="shared" ref="Y37:Z37" si="23">+Y36-Y16-Y12</f>
        <v>912.94523308046439</v>
      </c>
      <c r="Z37" s="38">
        <f t="shared" si="23"/>
        <v>527.71007339454798</v>
      </c>
      <c r="AA37" s="38">
        <f t="shared" ref="AA37:AB37" si="24">+AA36-AA16-AA12</f>
        <v>51.290812893177943</v>
      </c>
      <c r="AB37" s="38">
        <f t="shared" si="24"/>
        <v>39.021744985802542</v>
      </c>
      <c r="AC37" s="38">
        <f t="shared" ref="AC37:AD37" si="25">+AC36-AC16-AC12</f>
        <v>599.75421155638662</v>
      </c>
      <c r="AD37" s="38">
        <f t="shared" si="25"/>
        <v>371.97235616279437</v>
      </c>
      <c r="AE37" s="38">
        <f t="shared" ref="AE37:AF37" si="26">+AE36-AE16-AE12</f>
        <v>359.59472283256201</v>
      </c>
      <c r="AF37" s="38">
        <f t="shared" si="26"/>
        <v>234.89283759320639</v>
      </c>
      <c r="AG37" s="38">
        <f t="shared" ref="AG37:AH37" si="27">+AG36-AG16-AG12</f>
        <v>446.05382093079055</v>
      </c>
      <c r="AH37" s="38">
        <f t="shared" si="27"/>
        <v>239.40557666523472</v>
      </c>
      <c r="AI37" s="38">
        <f t="shared" ref="AI37:AJ37" si="28">+AI36-AI16-AI12</f>
        <v>8.3357453542899194</v>
      </c>
      <c r="AJ37" s="38">
        <f t="shared" si="28"/>
        <v>6.6811536334047537</v>
      </c>
      <c r="AK37" s="38">
        <f t="shared" ref="AK37:AL37" si="29">+AK36-AK16-AK12</f>
        <v>72.453446560489496</v>
      </c>
      <c r="AL37" s="38">
        <f t="shared" si="29"/>
        <v>47.029790150509129</v>
      </c>
      <c r="AM37" s="38">
        <f t="shared" ref="AM37:AN37" si="30">+AM36-AM16-AM12</f>
        <v>69.158052821506018</v>
      </c>
      <c r="AN37" s="38">
        <f t="shared" si="30"/>
        <v>43.706309409436358</v>
      </c>
      <c r="AO37" s="38">
        <f t="shared" ref="AO37:AP37" si="31">+AO36-AO16-AO12</f>
        <v>76.696123798068314</v>
      </c>
      <c r="AP37" s="38">
        <f t="shared" si="31"/>
        <v>65.09746359856841</v>
      </c>
      <c r="AQ37" s="37">
        <f t="shared" si="8"/>
        <v>4536.4494332437662</v>
      </c>
      <c r="AR37" s="37">
        <f t="shared" si="8"/>
        <v>2745.6072872663276</v>
      </c>
      <c r="AS37" s="37">
        <f t="shared" si="9"/>
        <v>8228.6655533734593</v>
      </c>
      <c r="AT37" s="37">
        <f t="shared" si="9"/>
        <v>5107.910186184261</v>
      </c>
      <c r="AU37" s="37">
        <f t="shared" si="10"/>
        <v>1683.336936747271</v>
      </c>
      <c r="AV37" s="37">
        <f t="shared" si="10"/>
        <v>1047.8072321989566</v>
      </c>
      <c r="AW37" s="18">
        <f t="shared" si="11"/>
        <v>14448.451923364497</v>
      </c>
      <c r="AX37" s="18">
        <f t="shared" si="11"/>
        <v>8901.3247056495456</v>
      </c>
      <c r="AY37" s="37"/>
      <c r="AZ37" s="38"/>
      <c r="BA37" s="38"/>
      <c r="BB37" s="38"/>
      <c r="BC37" s="38"/>
    </row>
    <row r="38" spans="1:55" s="1" customFormat="1" x14ac:dyDescent="0.35">
      <c r="A38" s="3"/>
      <c r="B38" s="3"/>
      <c r="AQ38" s="37"/>
      <c r="AR38" s="37"/>
      <c r="AS38" s="37"/>
      <c r="AT38" s="37"/>
      <c r="AU38" s="37"/>
      <c r="AV38" s="37"/>
      <c r="AW38" s="18"/>
      <c r="AX38" s="18"/>
      <c r="AY38" s="37"/>
    </row>
    <row r="39" spans="1:55" x14ac:dyDescent="0.35">
      <c r="A39" s="3" t="s">
        <v>351</v>
      </c>
      <c r="B39" s="3"/>
      <c r="C39" s="37">
        <f>+whea!$G204</f>
        <v>418.4609746818503</v>
      </c>
      <c r="D39" s="37">
        <f>+whea!$H204</f>
        <v>266.96380248138382</v>
      </c>
      <c r="E39" s="37">
        <f>+maiz!$G204</f>
        <v>1144.8301866658692</v>
      </c>
      <c r="F39" s="37">
        <f>+maiz!$H204</f>
        <v>693.14314624039775</v>
      </c>
      <c r="G39" s="37">
        <f>+sorg!$G204</f>
        <v>622.99596683741288</v>
      </c>
      <c r="H39" s="37">
        <f>+sorg!$H204</f>
        <v>387.89035676152224</v>
      </c>
      <c r="I39" s="37">
        <f>+mill!$G204</f>
        <v>612.90583650054873</v>
      </c>
      <c r="J39" s="37">
        <f>+mill!$H204</f>
        <v>372.99589486544602</v>
      </c>
      <c r="K39" s="37">
        <f>+barl!$G204</f>
        <v>14.537270525606278</v>
      </c>
      <c r="L39" s="37">
        <f>+barl!$H204</f>
        <v>10.063227244400895</v>
      </c>
      <c r="M39" s="37">
        <f>+rice!$G204</f>
        <v>1722.7191980324797</v>
      </c>
      <c r="N39" s="37">
        <f>+rice!$H204</f>
        <v>1014.5508596731771</v>
      </c>
      <c r="O39" s="37">
        <f>+yams!$G204</f>
        <v>2815.6180707152903</v>
      </c>
      <c r="P39" s="37">
        <f>+yams!$H204</f>
        <v>1671.1044341425675</v>
      </c>
      <c r="Q39" s="37">
        <f>+cass!$G204</f>
        <v>2839.4887510123917</v>
      </c>
      <c r="R39" s="37">
        <f>+cass!$H204</f>
        <v>1866.1573898952906</v>
      </c>
      <c r="S39" s="37">
        <f>+swpt!$G204</f>
        <v>241.72016154608255</v>
      </c>
      <c r="T39" s="37">
        <f>+swpt!$H204</f>
        <v>153.14023518872335</v>
      </c>
      <c r="U39" s="37">
        <f>+pota!$G204</f>
        <v>426.83538239966151</v>
      </c>
      <c r="V39" s="37">
        <f>+pota!$H204</f>
        <v>313.63233211529877</v>
      </c>
      <c r="W39" s="37">
        <f>+Bana!$G204</f>
        <v>992.05795461956802</v>
      </c>
      <c r="X39" s="37">
        <f>+Bana!$H204</f>
        <v>576.16572144783299</v>
      </c>
      <c r="Y39" s="37">
        <f>+Plan!$G204</f>
        <v>912.94523308046439</v>
      </c>
      <c r="Z39" s="37">
        <f>+Plan!$H204</f>
        <v>527.71007339454798</v>
      </c>
      <c r="AA39" s="37">
        <f>+soyb!$G204</f>
        <v>51.290812893177943</v>
      </c>
      <c r="AB39" s="37">
        <f>+soyb!$H204</f>
        <v>39.021744985802542</v>
      </c>
      <c r="AC39" s="37">
        <f>+grnd!$G204</f>
        <v>599.75421155638662</v>
      </c>
      <c r="AD39" s="37">
        <f>+grnd!$H204</f>
        <v>371.97235616279437</v>
      </c>
      <c r="AE39" s="37">
        <f>+bean!$G204</f>
        <v>359.59472283256201</v>
      </c>
      <c r="AF39" s="37">
        <f>+bean!$H204</f>
        <v>234.89283759320639</v>
      </c>
      <c r="AG39" s="37">
        <f>+cowp!$G204</f>
        <v>446.05382093079055</v>
      </c>
      <c r="AH39" s="37">
        <f>+cowp!$H204</f>
        <v>239.40557666523472</v>
      </c>
      <c r="AI39" s="37">
        <f>+lent!$G204</f>
        <v>8.3357453542899194</v>
      </c>
      <c r="AJ39" s="37">
        <f>+lent!$H204</f>
        <v>6.6811536334047537</v>
      </c>
      <c r="AK39" s="37">
        <f>+chkp!$G204</f>
        <v>72.453446560489496</v>
      </c>
      <c r="AL39" s="37">
        <f>+chkp!$H204</f>
        <v>47.029790150509129</v>
      </c>
      <c r="AM39" s="37">
        <f>+pigp!$G204</f>
        <v>69.158052821506018</v>
      </c>
      <c r="AN39" s="37">
        <f>+pigp!$H204</f>
        <v>43.706309409436358</v>
      </c>
      <c r="AO39" s="37">
        <f>+opul!$G204</f>
        <v>76.696123798068314</v>
      </c>
      <c r="AP39" s="37">
        <f>+opul!$H204</f>
        <v>65.09746359856841</v>
      </c>
      <c r="AQ39" s="37">
        <f>+SUM(C39,E39,G39,I39,K39,M39)</f>
        <v>4536.4494332437662</v>
      </c>
      <c r="AR39" s="37">
        <f>+SUM(D39,F39,H39,J39,L39,N39)</f>
        <v>2745.6072872663276</v>
      </c>
      <c r="AS39" s="37">
        <f>+SUM(O39,U39,Q39,S39,W39,Y39)</f>
        <v>8228.6655533734593</v>
      </c>
      <c r="AT39" s="37">
        <f>+SUM(P39,V39,R39,T39,X39,Z39)</f>
        <v>5107.910186184261</v>
      </c>
      <c r="AU39" s="37">
        <f>+SUM(AA39,AE39,AC39,AG39,AI39,AK39,AM39,AO39)</f>
        <v>1683.336936747271</v>
      </c>
      <c r="AV39" s="37">
        <f>+SUM(AB39,AF39,AD39,AH39,AJ39,AL39,AN39,AP39)</f>
        <v>1047.8072321989566</v>
      </c>
      <c r="AW39" s="18">
        <f>+SUM(AQ39,AS39,AU39)</f>
        <v>14448.451923364497</v>
      </c>
      <c r="AX39" s="18">
        <f>+SUM(AR39,AT39,AV39)</f>
        <v>8901.3247056495456</v>
      </c>
      <c r="AY39" s="37"/>
    </row>
    <row r="40" spans="1:55" x14ac:dyDescent="0.35">
      <c r="AY40" s="37"/>
    </row>
    <row r="41" spans="1:55" x14ac:dyDescent="0.35">
      <c r="A41" s="12" t="s">
        <v>422</v>
      </c>
      <c r="AY41" s="37"/>
    </row>
    <row r="42" spans="1:55" x14ac:dyDescent="0.35">
      <c r="A42" s="4" t="s">
        <v>357</v>
      </c>
      <c r="C42" s="41" t="e">
        <f>+C34/$AW34</f>
        <v>#DIV/0!</v>
      </c>
      <c r="D42" s="41" t="e">
        <f>+D34/$AX34</f>
        <v>#DIV/0!</v>
      </c>
      <c r="E42" s="2" t="e">
        <f>+E34/$AW34</f>
        <v>#DIV/0!</v>
      </c>
      <c r="F42" s="2" t="e">
        <f>+F34/$AX34</f>
        <v>#DIV/0!</v>
      </c>
      <c r="G42" s="2" t="e">
        <f>+G34/$AW34</f>
        <v>#DIV/0!</v>
      </c>
      <c r="H42" s="2" t="e">
        <f>+H34/$AX34</f>
        <v>#DIV/0!</v>
      </c>
      <c r="I42" s="2" t="e">
        <f>+I34/$AW34</f>
        <v>#DIV/0!</v>
      </c>
      <c r="J42" s="2" t="e">
        <f>+J34/$AX34</f>
        <v>#DIV/0!</v>
      </c>
      <c r="K42" s="2" t="e">
        <f>+K34/$AW34</f>
        <v>#DIV/0!</v>
      </c>
      <c r="L42" s="2" t="e">
        <f>+L34/$AX34</f>
        <v>#DIV/0!</v>
      </c>
      <c r="M42" s="2" t="e">
        <f>+M34/$AW34</f>
        <v>#DIV/0!</v>
      </c>
      <c r="N42" s="2" t="e">
        <f>+N34/$AX34</f>
        <v>#DIV/0!</v>
      </c>
      <c r="O42" s="2" t="e">
        <f>+O34/$AW34</f>
        <v>#DIV/0!</v>
      </c>
      <c r="P42" s="2" t="e">
        <f>+P34/$AX34</f>
        <v>#DIV/0!</v>
      </c>
      <c r="Q42" s="2" t="e">
        <f>+Q34/$AW34</f>
        <v>#DIV/0!</v>
      </c>
      <c r="R42" s="2" t="e">
        <f>+R34/$AX34</f>
        <v>#DIV/0!</v>
      </c>
      <c r="S42" s="2" t="e">
        <f>+S34/$AW34</f>
        <v>#DIV/0!</v>
      </c>
      <c r="T42" s="2" t="e">
        <f>+T34/$AX34</f>
        <v>#DIV/0!</v>
      </c>
      <c r="U42" s="2" t="e">
        <f>+U34/$AW34</f>
        <v>#DIV/0!</v>
      </c>
      <c r="V42" s="2" t="e">
        <f>+V34/$AX34</f>
        <v>#DIV/0!</v>
      </c>
      <c r="W42" s="2" t="e">
        <f>+W34/$AW34</f>
        <v>#DIV/0!</v>
      </c>
      <c r="X42" s="2" t="e">
        <f>+X34/$AX34</f>
        <v>#DIV/0!</v>
      </c>
      <c r="Y42" s="2" t="e">
        <f>+Y34/$AW34</f>
        <v>#DIV/0!</v>
      </c>
      <c r="Z42" s="2" t="e">
        <f>+Z34/$AX34</f>
        <v>#DIV/0!</v>
      </c>
      <c r="AA42" s="2" t="e">
        <f>+AA34/$AW34</f>
        <v>#DIV/0!</v>
      </c>
      <c r="AB42" s="2" t="e">
        <f>+AB34/$AX34</f>
        <v>#DIV/0!</v>
      </c>
      <c r="AC42" s="2" t="e">
        <f>+AC34/$AW34</f>
        <v>#DIV/0!</v>
      </c>
      <c r="AD42" s="2" t="e">
        <f>+AD34/$AX34</f>
        <v>#DIV/0!</v>
      </c>
      <c r="AE42" s="2" t="e">
        <f>+AE34/$AW34</f>
        <v>#DIV/0!</v>
      </c>
      <c r="AF42" s="2" t="e">
        <f>+AF34/$AX34</f>
        <v>#DIV/0!</v>
      </c>
      <c r="AG42" s="2" t="e">
        <f>+AG34/$AW34</f>
        <v>#DIV/0!</v>
      </c>
      <c r="AH42" s="2" t="e">
        <f>+AH34/$AX34</f>
        <v>#DIV/0!</v>
      </c>
      <c r="AI42" s="2" t="e">
        <f>+AI34/$AW34</f>
        <v>#DIV/0!</v>
      </c>
      <c r="AJ42" s="2" t="e">
        <f>+AJ34/$AX34</f>
        <v>#DIV/0!</v>
      </c>
      <c r="AK42" s="2" t="e">
        <f>+AK34/$AW34</f>
        <v>#DIV/0!</v>
      </c>
      <c r="AL42" s="2" t="e">
        <f>+AL34/$AX34</f>
        <v>#DIV/0!</v>
      </c>
      <c r="AM42" s="2" t="e">
        <f>+AM34/$AW34</f>
        <v>#DIV/0!</v>
      </c>
      <c r="AN42" s="2" t="e">
        <f>+AN34/$AX34</f>
        <v>#DIV/0!</v>
      </c>
      <c r="AO42" s="2" t="e">
        <f>+AO34/$AW34</f>
        <v>#DIV/0!</v>
      </c>
      <c r="AP42" s="2" t="e">
        <f>+AP34/$AX34</f>
        <v>#DIV/0!</v>
      </c>
      <c r="AQ42" s="2" t="e">
        <f>+AQ34/$AW34</f>
        <v>#DIV/0!</v>
      </c>
      <c r="AR42" s="2" t="e">
        <f t="shared" ref="AR42:AT45" si="32">+AR34/$AX34</f>
        <v>#DIV/0!</v>
      </c>
      <c r="AS42" s="2" t="e">
        <f t="shared" si="32"/>
        <v>#DIV/0!</v>
      </c>
      <c r="AT42" s="2" t="e">
        <f t="shared" si="32"/>
        <v>#DIV/0!</v>
      </c>
      <c r="AU42" s="2" t="e">
        <f>+AU34/$AW34</f>
        <v>#DIV/0!</v>
      </c>
      <c r="AV42" s="2" t="e">
        <f>+AV34/$AX34</f>
        <v>#DIV/0!</v>
      </c>
      <c r="AW42" s="18" t="e">
        <f>+AW34/$AW34</f>
        <v>#DIV/0!</v>
      </c>
      <c r="AX42" s="18" t="e">
        <f>+AX34/$AX34</f>
        <v>#DIV/0!</v>
      </c>
      <c r="AY42" s="2"/>
    </row>
    <row r="43" spans="1:55" x14ac:dyDescent="0.35">
      <c r="A43" s="4" t="s">
        <v>354</v>
      </c>
      <c r="C43" s="41">
        <f>+C35/$AW35</f>
        <v>0.21039835925112188</v>
      </c>
      <c r="D43" s="41">
        <f>+D35/$AX35</f>
        <v>0.26622046897831708</v>
      </c>
      <c r="E43" s="2">
        <f>+E35/$AW35</f>
        <v>0.27683087558192726</v>
      </c>
      <c r="F43" s="2">
        <f>+F35/$AX35</f>
        <v>0.23057116586640775</v>
      </c>
      <c r="G43" s="2">
        <f>+G35/$AW35</f>
        <v>3.4761509961649773E-5</v>
      </c>
      <c r="H43" s="2">
        <f>+H35/$AX35</f>
        <v>4.9538278753098477E-5</v>
      </c>
      <c r="I43" s="2">
        <f>+I35/$AW35</f>
        <v>9.9850519536022802E-6</v>
      </c>
      <c r="J43" s="2">
        <f>+J35/$AX35</f>
        <v>9.544333359628937E-6</v>
      </c>
      <c r="K43" s="2">
        <f>+K35/$AW35</f>
        <v>3.4746715992178441E-2</v>
      </c>
      <c r="L43" s="2">
        <f>+L35/$AX35</f>
        <v>3.995703392500799E-2</v>
      </c>
      <c r="M43" s="2">
        <f>+M35/$AW35</f>
        <v>1.0329438925901827E-2</v>
      </c>
      <c r="N43" s="2">
        <f>+N35/$AX35</f>
        <v>1.0533350962472373E-2</v>
      </c>
      <c r="O43" s="2">
        <f>+O35/$AW35</f>
        <v>0</v>
      </c>
      <c r="P43" s="2">
        <f>+P35/$AX35</f>
        <v>0</v>
      </c>
      <c r="Q43" s="2">
        <f>+Q35/$AW35</f>
        <v>0</v>
      </c>
      <c r="R43" s="2">
        <f>+R35/$AX35</f>
        <v>0</v>
      </c>
      <c r="S43" s="2">
        <f>+S35/$AW35</f>
        <v>0</v>
      </c>
      <c r="T43" s="2">
        <f>+T35/$AX35</f>
        <v>0</v>
      </c>
      <c r="U43" s="2">
        <f>+U35/$AW35</f>
        <v>0.41809789079268328</v>
      </c>
      <c r="V43" s="2">
        <f>+V35/$AX35</f>
        <v>0.39551772031489379</v>
      </c>
      <c r="W43" s="2">
        <f>+W35/$AW35</f>
        <v>0</v>
      </c>
      <c r="X43" s="2">
        <f>+X35/$AX35</f>
        <v>0</v>
      </c>
      <c r="Y43" s="2">
        <f>+Y35/$AW35</f>
        <v>0</v>
      </c>
      <c r="Z43" s="2">
        <f>+Z35/$AX35</f>
        <v>0</v>
      </c>
      <c r="AA43" s="2">
        <f>+AA35/$AW35</f>
        <v>2.9594497002945544E-3</v>
      </c>
      <c r="AB43" s="2">
        <f>+AB35/$AX35</f>
        <v>5.2963022784631563E-3</v>
      </c>
      <c r="AC43" s="2">
        <f>+AC35/$AW35</f>
        <v>9.3709024854755831E-4</v>
      </c>
      <c r="AD43" s="2">
        <f>+AD35/$AX35</f>
        <v>1.3890976161101455E-3</v>
      </c>
      <c r="AE43" s="2">
        <f>+AE35/$AW35</f>
        <v>3.9015644780014826E-2</v>
      </c>
      <c r="AF43" s="2">
        <f>+AF35/$AX35</f>
        <v>4.2417497910176551E-2</v>
      </c>
      <c r="AG43" s="2">
        <f>+AG35/$AW35</f>
        <v>0</v>
      </c>
      <c r="AH43" s="2">
        <f>+AH35/$AX35</f>
        <v>0</v>
      </c>
      <c r="AI43" s="2">
        <f>+AI35/$AW35</f>
        <v>1.6103958024714607E-4</v>
      </c>
      <c r="AJ43" s="2">
        <f>+AJ35/$AX35</f>
        <v>1.7194830006014839E-4</v>
      </c>
      <c r="AK43" s="2">
        <f>+AK35/$AW35</f>
        <v>0</v>
      </c>
      <c r="AL43" s="2">
        <f>+AL35/$AX35</f>
        <v>0</v>
      </c>
      <c r="AM43" s="2">
        <f>+AM35/$AW35</f>
        <v>0</v>
      </c>
      <c r="AN43" s="2">
        <f>+AN35/$AX35</f>
        <v>0</v>
      </c>
      <c r="AO43" s="2">
        <f>+AO35/$AW35</f>
        <v>6.4787485851677947E-3</v>
      </c>
      <c r="AP43" s="2">
        <f>+AP35/$AX35</f>
        <v>7.8663312359782932E-3</v>
      </c>
      <c r="AQ43" s="2">
        <f>+AQ35/$AW35</f>
        <v>0.53235013631304473</v>
      </c>
      <c r="AR43" s="2">
        <f t="shared" si="32"/>
        <v>0.54734110234431788</v>
      </c>
      <c r="AS43" s="2">
        <f t="shared" si="32"/>
        <v>0.64611290947974254</v>
      </c>
      <c r="AT43" s="2">
        <f t="shared" si="32"/>
        <v>0.39551772031489379</v>
      </c>
      <c r="AU43" s="2">
        <f>+AU35/$AW35</f>
        <v>4.9551972894271872E-2</v>
      </c>
      <c r="AV43" s="2">
        <f>+AV35/$AX35</f>
        <v>5.7141177340788302E-2</v>
      </c>
      <c r="AW43" s="18">
        <f>+AW35/$AW35</f>
        <v>1</v>
      </c>
      <c r="AX43" s="18">
        <f>+AX35/$AX35</f>
        <v>1</v>
      </c>
      <c r="AY43" s="2"/>
    </row>
    <row r="44" spans="1:55" s="15" customFormat="1" x14ac:dyDescent="0.35">
      <c r="A44" s="3" t="s">
        <v>424</v>
      </c>
      <c r="C44" s="40">
        <f>+C36/$AW36</f>
        <v>2.8962339834149278E-2</v>
      </c>
      <c r="D44" s="40">
        <f>+D36/$AX36</f>
        <v>2.9991468832941872E-2</v>
      </c>
      <c r="E44" s="40">
        <f>+E36/$AW36</f>
        <v>7.9235491299560742E-2</v>
      </c>
      <c r="F44" s="40">
        <f>+F36/$AX36</f>
        <v>7.786966200665274E-2</v>
      </c>
      <c r="G44" s="40">
        <f>+G36/$AW36</f>
        <v>4.3118527171064618E-2</v>
      </c>
      <c r="H44" s="40">
        <f>+H36/$AX36</f>
        <v>4.3576700051772485E-2</v>
      </c>
      <c r="I44" s="40">
        <f>+I36/$AW36</f>
        <v>4.2420173438056895E-2</v>
      </c>
      <c r="J44" s="40">
        <f>+J36/$AX36</f>
        <v>4.1903414064730249E-2</v>
      </c>
      <c r="K44" s="40">
        <f>+K36/$AW36</f>
        <v>1.0061472746501065E-3</v>
      </c>
      <c r="L44" s="40">
        <f>+L36/$AX36</f>
        <v>1.1305314183195571E-3</v>
      </c>
      <c r="M44" s="40">
        <f>+M36/$AW36</f>
        <v>0.11923209539471019</v>
      </c>
      <c r="N44" s="40">
        <f>+N36/$AX36</f>
        <v>0.11397751382210065</v>
      </c>
      <c r="O44" s="40">
        <f>+O36/$AW36</f>
        <v>0.19487333907116877</v>
      </c>
      <c r="P44" s="40">
        <f>+P36/$AX36</f>
        <v>0.18773659982114133</v>
      </c>
      <c r="Q44" s="40">
        <f>+Q36/$AW36</f>
        <v>0.19652546626262937</v>
      </c>
      <c r="R44" s="40">
        <f>+R36/$AX36</f>
        <v>0.20964940069098556</v>
      </c>
      <c r="S44" s="40">
        <f>+S36/$AW36</f>
        <v>1.6729831183865344E-2</v>
      </c>
      <c r="T44" s="40">
        <f>+T36/$AX36</f>
        <v>1.7204207267209049E-2</v>
      </c>
      <c r="U44" s="40">
        <f>+U36/$AW36</f>
        <v>2.9541945715957901E-2</v>
      </c>
      <c r="V44" s="40">
        <f>+V36/$AX36</f>
        <v>3.5234343481059707E-2</v>
      </c>
      <c r="W44" s="40">
        <f>+W36/$AW36</f>
        <v>6.8661885707998763E-2</v>
      </c>
      <c r="X44" s="40">
        <f>+X36/$AX36</f>
        <v>6.4728087166862777E-2</v>
      </c>
      <c r="Y44" s="40">
        <f>+Y36/$AW36</f>
        <v>6.3186370271554604E-2</v>
      </c>
      <c r="Z44" s="40">
        <f>+Z36/$AX36</f>
        <v>5.9284442579610408E-2</v>
      </c>
      <c r="AA44" s="40">
        <f>+AA36/$AW36</f>
        <v>3.5499175389327284E-3</v>
      </c>
      <c r="AB44" s="40">
        <f>+AB36/$AX36</f>
        <v>4.3838132273768182E-3</v>
      </c>
      <c r="AC44" s="40">
        <f>+AC36/$AW36</f>
        <v>4.1509928865564344E-2</v>
      </c>
      <c r="AD44" s="40">
        <f>+AD36/$AX36</f>
        <v>4.1788426831200612E-2</v>
      </c>
      <c r="AE44" s="40">
        <f>+AE36/$AW36</f>
        <v>2.4888114293481072E-2</v>
      </c>
      <c r="AF44" s="40">
        <f>+AF36/$AX36</f>
        <v>2.6388525906051175E-2</v>
      </c>
      <c r="AG44" s="40">
        <f>+AG36/$AW36</f>
        <v>3.0872083964198258E-2</v>
      </c>
      <c r="AH44" s="40">
        <f>+AH36/$AX36</f>
        <v>2.6895499780306562E-2</v>
      </c>
      <c r="AI44" s="40">
        <f>+AI36/$AW36</f>
        <v>5.7692999904095197E-4</v>
      </c>
      <c r="AJ44" s="40">
        <f>+AJ36/$AX36</f>
        <v>7.505797007005395E-4</v>
      </c>
      <c r="AK44" s="40">
        <f>+AK36/$AW36</f>
        <v>5.0146165793253945E-3</v>
      </c>
      <c r="AL44" s="40">
        <f>+AL36/$AX36</f>
        <v>5.2834596765872367E-3</v>
      </c>
      <c r="AM44" s="40">
        <f>+AM36/$AW36</f>
        <v>4.786537214389798E-3</v>
      </c>
      <c r="AN44" s="40">
        <f>+AN36/$AX36</f>
        <v>4.9100904477393775E-3</v>
      </c>
      <c r="AO44" s="40">
        <f>+AO36/$AW36</f>
        <v>5.3082589197008378E-3</v>
      </c>
      <c r="AP44" s="40">
        <f>+AP36/$AX36</f>
        <v>7.3132332266513059E-3</v>
      </c>
      <c r="AQ44" s="40">
        <f>+AQ36/$AW36</f>
        <v>0.31397477441219179</v>
      </c>
      <c r="AR44" s="40">
        <f t="shared" si="32"/>
        <v>0.30844929019651751</v>
      </c>
      <c r="AS44" s="40">
        <f t="shared" si="32"/>
        <v>0.9244315678261732</v>
      </c>
      <c r="AT44" s="40">
        <f t="shared" si="32"/>
        <v>0.57383708100686881</v>
      </c>
      <c r="AU44" s="40">
        <f>+AU36/$AW36</f>
        <v>0.1165063873746334</v>
      </c>
      <c r="AV44" s="40">
        <f>+AV36/$AX36</f>
        <v>0.11771362879661362</v>
      </c>
      <c r="AW44" s="15">
        <f>+AW36/$AW36</f>
        <v>1</v>
      </c>
      <c r="AX44" s="15">
        <f>+AX36/$AX36</f>
        <v>1</v>
      </c>
      <c r="AY44" s="40"/>
    </row>
    <row r="45" spans="1:55" s="15" customFormat="1" x14ac:dyDescent="0.35">
      <c r="A45" s="3" t="s">
        <v>425</v>
      </c>
      <c r="C45" s="40">
        <f>+C37/$AW37</f>
        <v>2.8962339834149278E-2</v>
      </c>
      <c r="D45" s="40">
        <f>+D37/$AX37</f>
        <v>2.9991468832941872E-2</v>
      </c>
      <c r="E45" s="40">
        <f>+E37/$AW37</f>
        <v>7.9235491299560742E-2</v>
      </c>
      <c r="F45" s="40">
        <f>+F37/$AX37</f>
        <v>7.786966200665274E-2</v>
      </c>
      <c r="G45" s="40">
        <f>+G37/$AW37</f>
        <v>4.3118527171064618E-2</v>
      </c>
      <c r="H45" s="40">
        <f>+H37/$AX37</f>
        <v>4.3576700051772485E-2</v>
      </c>
      <c r="I45" s="40">
        <f>+I37/$AW37</f>
        <v>4.2420173438056895E-2</v>
      </c>
      <c r="J45" s="40">
        <f>+J37/$AX37</f>
        <v>4.1903414064730249E-2</v>
      </c>
      <c r="K45" s="40">
        <f>+K37/$AW37</f>
        <v>1.0061472746501065E-3</v>
      </c>
      <c r="L45" s="40">
        <f>+L37/$AX37</f>
        <v>1.1305314183195571E-3</v>
      </c>
      <c r="M45" s="40">
        <f>+M37/$AW37</f>
        <v>0.11923209539471019</v>
      </c>
      <c r="N45" s="40">
        <f>+N37/$AX37</f>
        <v>0.11397751382210065</v>
      </c>
      <c r="O45" s="40">
        <f>+O37/$AW37</f>
        <v>0.19487333907116877</v>
      </c>
      <c r="P45" s="40">
        <f>+P37/$AX37</f>
        <v>0.18773659982114133</v>
      </c>
      <c r="Q45" s="40">
        <f>+Q37/$AW37</f>
        <v>0.19652546626262937</v>
      </c>
      <c r="R45" s="40">
        <f>+R37/$AX37</f>
        <v>0.20964940069098556</v>
      </c>
      <c r="S45" s="40">
        <f>+S37/$AW37</f>
        <v>1.6729831183865344E-2</v>
      </c>
      <c r="T45" s="40">
        <f>+T37/$AX37</f>
        <v>1.7204207267209049E-2</v>
      </c>
      <c r="U45" s="40">
        <f>+U37/$AW37</f>
        <v>2.9541945715957901E-2</v>
      </c>
      <c r="V45" s="40">
        <f>+V37/$AX37</f>
        <v>3.5234343481059707E-2</v>
      </c>
      <c r="W45" s="40">
        <f>+W37/$AW37</f>
        <v>6.8661885707998763E-2</v>
      </c>
      <c r="X45" s="40">
        <f>+X37/$AX37</f>
        <v>6.4728087166862777E-2</v>
      </c>
      <c r="Y45" s="40">
        <f>+Y37/$AW37</f>
        <v>6.3186370271554604E-2</v>
      </c>
      <c r="Z45" s="40">
        <f>+Z37/$AX37</f>
        <v>5.9284442579610408E-2</v>
      </c>
      <c r="AA45" s="40">
        <f>+AA37/$AW37</f>
        <v>3.5499175389327284E-3</v>
      </c>
      <c r="AB45" s="40">
        <f>+AB37/$AX37</f>
        <v>4.3838132273768182E-3</v>
      </c>
      <c r="AC45" s="40">
        <f>+AC37/$AW37</f>
        <v>4.1509928865564344E-2</v>
      </c>
      <c r="AD45" s="40">
        <f>+AD37/$AX37</f>
        <v>4.1788426831200612E-2</v>
      </c>
      <c r="AE45" s="40">
        <f>+AE37/$AW37</f>
        <v>2.4888114293481072E-2</v>
      </c>
      <c r="AF45" s="40">
        <f>+AF37/$AX37</f>
        <v>2.6388525906051175E-2</v>
      </c>
      <c r="AG45" s="40">
        <f>+AG37/$AW37</f>
        <v>3.0872083964198258E-2</v>
      </c>
      <c r="AH45" s="40">
        <f>+AH37/$AX37</f>
        <v>2.6895499780306562E-2</v>
      </c>
      <c r="AI45" s="40">
        <f>+AI37/$AW37</f>
        <v>5.7692999904095197E-4</v>
      </c>
      <c r="AJ45" s="40">
        <f>+AJ37/$AX37</f>
        <v>7.505797007005395E-4</v>
      </c>
      <c r="AK45" s="40">
        <f>+AK37/$AW37</f>
        <v>5.0146165793253945E-3</v>
      </c>
      <c r="AL45" s="40">
        <f>+AL37/$AX37</f>
        <v>5.2834596765872367E-3</v>
      </c>
      <c r="AM45" s="40">
        <f>+AM37/$AW37</f>
        <v>4.786537214389798E-3</v>
      </c>
      <c r="AN45" s="40">
        <f>+AN37/$AX37</f>
        <v>4.9100904477393775E-3</v>
      </c>
      <c r="AO45" s="40">
        <f>+AO37/$AW37</f>
        <v>5.3082589197008378E-3</v>
      </c>
      <c r="AP45" s="40">
        <f>+AP37/$AX37</f>
        <v>7.3132332266513059E-3</v>
      </c>
      <c r="AQ45" s="40">
        <f>+AQ37/$AW37</f>
        <v>0.31397477441219179</v>
      </c>
      <c r="AR45" s="40">
        <f t="shared" si="32"/>
        <v>0.30844929019651751</v>
      </c>
      <c r="AS45" s="40">
        <f t="shared" si="32"/>
        <v>0.9244315678261732</v>
      </c>
      <c r="AT45" s="40">
        <f t="shared" si="32"/>
        <v>0.57383708100686881</v>
      </c>
      <c r="AU45" s="40">
        <f>+AU37/$AW37</f>
        <v>0.1165063873746334</v>
      </c>
      <c r="AV45" s="40">
        <f>+AV37/$AX37</f>
        <v>0.11771362879661362</v>
      </c>
      <c r="AW45" s="15">
        <f>+AW37/$AW37</f>
        <v>1</v>
      </c>
      <c r="AX45" s="15">
        <f>+AX37/$AX37</f>
        <v>1</v>
      </c>
      <c r="AY45" s="40"/>
    </row>
    <row r="46" spans="1:55" s="18" customFormat="1" x14ac:dyDescent="0.35">
      <c r="A46" s="17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Y46" s="2"/>
    </row>
    <row r="47" spans="1:55" s="18" customFormat="1" x14ac:dyDescent="0.35">
      <c r="A47" s="17" t="s">
        <v>351</v>
      </c>
      <c r="C47" s="2">
        <f>+C39/$AW39</f>
        <v>2.8962339834149278E-2</v>
      </c>
      <c r="D47" s="2">
        <f>+D39/$AX39</f>
        <v>2.9991468832941872E-2</v>
      </c>
      <c r="E47" s="2">
        <f>+E39/$AW39</f>
        <v>7.9235491299560742E-2</v>
      </c>
      <c r="F47" s="2">
        <f>+F39/$AX39</f>
        <v>7.786966200665274E-2</v>
      </c>
      <c r="G47" s="2">
        <f>+G39/$AW39</f>
        <v>4.3118527171064618E-2</v>
      </c>
      <c r="H47" s="2">
        <f>+H39/$AX39</f>
        <v>4.3576700051772485E-2</v>
      </c>
      <c r="I47" s="2">
        <f>+I39/$AW39</f>
        <v>4.2420173438056895E-2</v>
      </c>
      <c r="J47" s="2">
        <f>+J39/$AX39</f>
        <v>4.1903414064730249E-2</v>
      </c>
      <c r="K47" s="2">
        <f>+K39/$AW39</f>
        <v>1.0061472746501065E-3</v>
      </c>
      <c r="L47" s="2">
        <f>+L39/$AX39</f>
        <v>1.1305314183195571E-3</v>
      </c>
      <c r="M47" s="2">
        <f>+M39/$AW39</f>
        <v>0.11923209539471019</v>
      </c>
      <c r="N47" s="2">
        <f>+N39/$AX39</f>
        <v>0.11397751382210065</v>
      </c>
      <c r="O47" s="2">
        <f>+O39/$AW39</f>
        <v>0.19487333907116877</v>
      </c>
      <c r="P47" s="2">
        <f>+P39/$AX39</f>
        <v>0.18773659982114133</v>
      </c>
      <c r="Q47" s="2">
        <f>+Q39/$AW39</f>
        <v>0.19652546626262937</v>
      </c>
      <c r="R47" s="2">
        <f>+R39/$AX39</f>
        <v>0.20964940069098556</v>
      </c>
      <c r="S47" s="2">
        <f>+S39/$AW39</f>
        <v>1.6729831183865344E-2</v>
      </c>
      <c r="T47" s="2">
        <f>+T39/$AX39</f>
        <v>1.7204207267209049E-2</v>
      </c>
      <c r="U47" s="2">
        <f>+U39/$AW39</f>
        <v>2.9541945715957901E-2</v>
      </c>
      <c r="V47" s="2">
        <f>+V39/$AX39</f>
        <v>3.5234343481059707E-2</v>
      </c>
      <c r="W47" s="2">
        <f>+W39/$AW39</f>
        <v>6.8661885707998763E-2</v>
      </c>
      <c r="X47" s="2">
        <f>+X39/$AX39</f>
        <v>6.4728087166862777E-2</v>
      </c>
      <c r="Y47" s="2">
        <f>+Y39/$AW39</f>
        <v>6.3186370271554604E-2</v>
      </c>
      <c r="Z47" s="2">
        <f>+Z39/$AX39</f>
        <v>5.9284442579610408E-2</v>
      </c>
      <c r="AA47" s="2">
        <f>+AA39/$AW39</f>
        <v>3.5499175389327284E-3</v>
      </c>
      <c r="AB47" s="2">
        <f>+AB39/$AX39</f>
        <v>4.3838132273768182E-3</v>
      </c>
      <c r="AC47" s="2">
        <f>+AC39/$AW39</f>
        <v>4.1509928865564344E-2</v>
      </c>
      <c r="AD47" s="2">
        <f>+AD39/$AX39</f>
        <v>4.1788426831200612E-2</v>
      </c>
      <c r="AE47" s="2">
        <f>+AE39/$AW39</f>
        <v>2.4888114293481072E-2</v>
      </c>
      <c r="AF47" s="2">
        <f>+AF39/$AX39</f>
        <v>2.6388525906051175E-2</v>
      </c>
      <c r="AG47" s="2">
        <f>+AG39/$AW39</f>
        <v>3.0872083964198258E-2</v>
      </c>
      <c r="AH47" s="2">
        <f>+AH39/$AX39</f>
        <v>2.6895499780306562E-2</v>
      </c>
      <c r="AI47" s="2">
        <f>+AI39/$AW39</f>
        <v>5.7692999904095197E-4</v>
      </c>
      <c r="AJ47" s="2">
        <f>+AJ39/$AX39</f>
        <v>7.505797007005395E-4</v>
      </c>
      <c r="AK47" s="2">
        <f>+AK39/$AW39</f>
        <v>5.0146165793253945E-3</v>
      </c>
      <c r="AL47" s="2">
        <f>+AL39/$AX39</f>
        <v>5.2834596765872367E-3</v>
      </c>
      <c r="AM47" s="2">
        <f>+AM39/$AW39</f>
        <v>4.786537214389798E-3</v>
      </c>
      <c r="AN47" s="2">
        <f>+AN39/$AX39</f>
        <v>4.9100904477393775E-3</v>
      </c>
      <c r="AO47" s="2">
        <f>+AO39/$AW39</f>
        <v>5.3082589197008378E-3</v>
      </c>
      <c r="AP47" s="2">
        <f>+AP39/$AX39</f>
        <v>7.3132332266513059E-3</v>
      </c>
      <c r="AQ47" s="2">
        <f>+AQ39/$AW39</f>
        <v>0.31397477441219179</v>
      </c>
      <c r="AR47" s="2">
        <f>+AR39/$AX39</f>
        <v>0.30844929019651751</v>
      </c>
      <c r="AS47" s="2">
        <f>+AS39/$AW39</f>
        <v>0.56951883821317484</v>
      </c>
      <c r="AT47" s="2">
        <f>+AT39/$AX39</f>
        <v>0.57383708100686881</v>
      </c>
      <c r="AU47" s="2">
        <f>+AU39/$AW39</f>
        <v>0.1165063873746334</v>
      </c>
      <c r="AV47" s="2">
        <f>+AV39/$AX39</f>
        <v>0.11771362879661362</v>
      </c>
      <c r="AW47" s="18">
        <f>+AW39/$AW39</f>
        <v>1</v>
      </c>
      <c r="AX47" s="18">
        <f>+AX39/$AX39</f>
        <v>1</v>
      </c>
      <c r="AY47" s="2"/>
    </row>
    <row r="48" spans="1:55" x14ac:dyDescent="0.35">
      <c r="A48" s="6" t="s">
        <v>423</v>
      </c>
      <c r="AQ48"/>
      <c r="AR48"/>
      <c r="AS48"/>
      <c r="AT48"/>
      <c r="AU48"/>
      <c r="AV48"/>
    </row>
    <row r="49" spans="1:51" s="20" customFormat="1" x14ac:dyDescent="0.35">
      <c r="A49" s="20" t="s">
        <v>383</v>
      </c>
      <c r="C49" s="19">
        <f t="shared" ref="C49:AX49" si="33">+C7/C$36</f>
        <v>0.18178041347805435</v>
      </c>
      <c r="D49" s="19">
        <f t="shared" si="33"/>
        <v>0.18776074179670385</v>
      </c>
      <c r="E49" s="19">
        <f t="shared" si="33"/>
        <v>0.93611433411261114</v>
      </c>
      <c r="F49" s="19">
        <f t="shared" si="33"/>
        <v>0.93970761841192629</v>
      </c>
      <c r="G49" s="19">
        <f t="shared" si="33"/>
        <v>0.973297554666958</v>
      </c>
      <c r="H49" s="19">
        <f t="shared" si="33"/>
        <v>0.9643916947085508</v>
      </c>
      <c r="I49" s="19">
        <f t="shared" si="33"/>
        <v>0.95524004042708788</v>
      </c>
      <c r="J49" s="19">
        <f t="shared" si="33"/>
        <v>0.93841927930114377</v>
      </c>
      <c r="K49" s="19">
        <f t="shared" si="33"/>
        <v>0.83991169884235817</v>
      </c>
      <c r="L49" s="19">
        <f t="shared" si="33"/>
        <v>0.82012396986597924</v>
      </c>
      <c r="M49" s="19">
        <f t="shared" si="33"/>
        <v>0.70836314403580025</v>
      </c>
      <c r="N49" s="19">
        <f t="shared" si="33"/>
        <v>0.62325872469787202</v>
      </c>
      <c r="O49" s="19">
        <f t="shared" si="33"/>
        <v>0.9959809481754418</v>
      </c>
      <c r="P49" s="19">
        <f t="shared" si="33"/>
        <v>0.99568343011684957</v>
      </c>
      <c r="Q49" s="19">
        <f t="shared" si="33"/>
        <v>0.99446476950904628</v>
      </c>
      <c r="R49" s="19">
        <f t="shared" si="33"/>
        <v>0.99367817589280316</v>
      </c>
      <c r="S49" s="19">
        <f t="shared" si="33"/>
        <v>0.97161653922562552</v>
      </c>
      <c r="T49" s="19">
        <f t="shared" si="33"/>
        <v>0.96823627532104284</v>
      </c>
      <c r="U49" s="19">
        <f t="shared" si="33"/>
        <v>0.6607393604463484</v>
      </c>
      <c r="V49" s="19">
        <f t="shared" si="33"/>
        <v>0.74845422987866017</v>
      </c>
      <c r="W49" s="19">
        <f t="shared" si="33"/>
        <v>0.79285685845543896</v>
      </c>
      <c r="X49" s="19">
        <f t="shared" si="33"/>
        <v>0.79798681967821938</v>
      </c>
      <c r="Y49" s="19">
        <f t="shared" si="33"/>
        <v>0.99250530956918248</v>
      </c>
      <c r="Z49" s="19">
        <f t="shared" si="33"/>
        <v>0.99155569566592217</v>
      </c>
      <c r="AA49" s="19">
        <f t="shared" si="33"/>
        <v>0.82457950573017558</v>
      </c>
      <c r="AB49" s="19">
        <f t="shared" si="33"/>
        <v>0.81768322131352544</v>
      </c>
      <c r="AC49" s="19">
        <f t="shared" si="33"/>
        <v>0.97367015084416864</v>
      </c>
      <c r="AD49" s="19">
        <f t="shared" si="33"/>
        <v>0.9611070764470836</v>
      </c>
      <c r="AE49" s="19">
        <f t="shared" si="33"/>
        <v>0.92314781785228062</v>
      </c>
      <c r="AF49" s="19">
        <f t="shared" si="33"/>
        <v>0.90623191578990359</v>
      </c>
      <c r="AG49" s="19">
        <f t="shared" si="33"/>
        <v>0.99840273525267231</v>
      </c>
      <c r="AH49" s="19">
        <f t="shared" si="33"/>
        <v>0.99838600015797563</v>
      </c>
      <c r="AI49" s="19">
        <f t="shared" si="33"/>
        <v>0.26213100992023097</v>
      </c>
      <c r="AJ49" s="19">
        <f t="shared" si="33"/>
        <v>0.21941848577469542</v>
      </c>
      <c r="AK49" s="19">
        <f t="shared" si="33"/>
        <v>0.2893901501042247</v>
      </c>
      <c r="AL49" s="19">
        <f t="shared" si="33"/>
        <v>0.25854704130626949</v>
      </c>
      <c r="AM49" s="19">
        <f t="shared" si="33"/>
        <v>0.597803645549426</v>
      </c>
      <c r="AN49" s="19">
        <f t="shared" si="33"/>
        <v>0.58764352613094262</v>
      </c>
      <c r="AO49" s="19">
        <f t="shared" si="33"/>
        <v>0.9239002081816774</v>
      </c>
      <c r="AP49" s="19">
        <f t="shared" si="33"/>
        <v>0.9115242647584777</v>
      </c>
      <c r="AQ49" s="19">
        <f t="shared" si="33"/>
        <v>0.78742493828051696</v>
      </c>
      <c r="AR49" s="19">
        <f t="shared" si="33"/>
        <v>0.75253397400278255</v>
      </c>
      <c r="AS49" s="19">
        <f t="shared" si="33"/>
        <v>0.95247797107825938</v>
      </c>
      <c r="AT49" s="19">
        <f t="shared" si="33"/>
        <v>0.956221359670969</v>
      </c>
      <c r="AU49" s="19">
        <f t="shared" si="33"/>
        <v>0.91420285727101658</v>
      </c>
      <c r="AV49" s="19">
        <f t="shared" si="33"/>
        <v>0.89706031076838233</v>
      </c>
      <c r="AW49" s="19">
        <f t="shared" si="33"/>
        <v>0.89619618710350524</v>
      </c>
      <c r="AX49" s="19">
        <f t="shared" si="33"/>
        <v>0.88643006838989524</v>
      </c>
      <c r="AY49" s="19"/>
    </row>
    <row r="50" spans="1:51" s="20" customFormat="1" x14ac:dyDescent="0.35">
      <c r="A50" s="20" t="s">
        <v>336</v>
      </c>
      <c r="C50" s="19">
        <f t="shared" ref="C50:AX50" si="34">+C19/C$36</f>
        <v>0.81500746907873689</v>
      </c>
      <c r="D50" s="19">
        <f t="shared" si="34"/>
        <v>0.80816543003246766</v>
      </c>
      <c r="E50" s="19">
        <f t="shared" si="34"/>
        <v>4.9382929249556957E-2</v>
      </c>
      <c r="F50" s="19">
        <f t="shared" si="34"/>
        <v>4.5516184214651687E-2</v>
      </c>
      <c r="G50" s="19">
        <f t="shared" si="34"/>
        <v>2.2026869138172173E-2</v>
      </c>
      <c r="H50" s="19">
        <f t="shared" si="34"/>
        <v>3.092159757278496E-2</v>
      </c>
      <c r="I50" s="19">
        <f t="shared" si="34"/>
        <v>4.3810319681332352E-2</v>
      </c>
      <c r="J50" s="19">
        <f t="shared" si="34"/>
        <v>6.0739555728667634E-2</v>
      </c>
      <c r="K50" s="19">
        <f t="shared" si="34"/>
        <v>0.14636524883008389</v>
      </c>
      <c r="L50" s="19">
        <f t="shared" si="34"/>
        <v>0.1649143922006894</v>
      </c>
      <c r="M50" s="19">
        <f t="shared" si="34"/>
        <v>0.26237820176832455</v>
      </c>
      <c r="N50" s="19">
        <f t="shared" si="34"/>
        <v>0.34094420696875799</v>
      </c>
      <c r="O50" s="19">
        <f t="shared" si="34"/>
        <v>0</v>
      </c>
      <c r="P50" s="19">
        <f t="shared" si="34"/>
        <v>0</v>
      </c>
      <c r="Q50" s="19">
        <f t="shared" si="34"/>
        <v>2.8465824048252803E-3</v>
      </c>
      <c r="R50" s="19">
        <f t="shared" si="34"/>
        <v>3.4423021546540764E-3</v>
      </c>
      <c r="S50" s="19">
        <f t="shared" si="34"/>
        <v>5.440189057949186E-3</v>
      </c>
      <c r="T50" s="19">
        <f t="shared" si="34"/>
        <v>6.8264409854813897E-3</v>
      </c>
      <c r="U50" s="19">
        <f t="shared" si="34"/>
        <v>0.32615413927771081</v>
      </c>
      <c r="V50" s="19">
        <f t="shared" si="34"/>
        <v>0.24177851489298485</v>
      </c>
      <c r="W50" s="19">
        <f t="shared" si="34"/>
        <v>0.13794500900343712</v>
      </c>
      <c r="X50" s="19">
        <f t="shared" si="34"/>
        <v>0.12886710087033343</v>
      </c>
      <c r="Y50" s="19">
        <f t="shared" si="34"/>
        <v>3.4316256958336433E-5</v>
      </c>
      <c r="Z50" s="19">
        <f t="shared" si="34"/>
        <v>3.4748170752713686E-5</v>
      </c>
      <c r="AA50" s="19">
        <f t="shared" si="34"/>
        <v>0.17419658596490953</v>
      </c>
      <c r="AB50" s="19">
        <f t="shared" si="34"/>
        <v>0.18090296879662357</v>
      </c>
      <c r="AC50" s="19">
        <f t="shared" si="34"/>
        <v>2.2300190683956066E-2</v>
      </c>
      <c r="AD50" s="19">
        <f t="shared" si="34"/>
        <v>3.3577931760078283E-2</v>
      </c>
      <c r="AE50" s="19">
        <f t="shared" si="34"/>
        <v>6.1418489493338425E-2</v>
      </c>
      <c r="AF50" s="19">
        <f t="shared" si="34"/>
        <v>7.648669942991998E-2</v>
      </c>
      <c r="AG50" s="19">
        <f t="shared" si="34"/>
        <v>1.8464799470580194E-6</v>
      </c>
      <c r="AH50" s="19">
        <f t="shared" si="34"/>
        <v>2.0203336514336438E-6</v>
      </c>
      <c r="AI50" s="19">
        <f t="shared" si="34"/>
        <v>0.72995596796764095</v>
      </c>
      <c r="AJ50" s="19">
        <f t="shared" si="34"/>
        <v>0.77311828062414067</v>
      </c>
      <c r="AK50" s="19">
        <f t="shared" si="34"/>
        <v>0.70095024762720237</v>
      </c>
      <c r="AL50" s="19">
        <f t="shared" si="34"/>
        <v>0.7308723474816281</v>
      </c>
      <c r="AM50" s="19">
        <f t="shared" si="34"/>
        <v>0.39254742718510915</v>
      </c>
      <c r="AN50" s="19">
        <f t="shared" si="34"/>
        <v>0.40133580093149918</v>
      </c>
      <c r="AO50" s="19">
        <f t="shared" si="34"/>
        <v>7.0123791001987096E-2</v>
      </c>
      <c r="AP50" s="19">
        <f t="shared" si="34"/>
        <v>8.2176053274750513E-2</v>
      </c>
      <c r="AQ50" s="19">
        <f t="shared" si="34"/>
        <v>0.19669344251295431</v>
      </c>
      <c r="AR50" s="19">
        <f t="shared" si="34"/>
        <v>0.2292806964887788</v>
      </c>
      <c r="AS50" s="19">
        <f t="shared" si="34"/>
        <v>3.4694901542472727E-2</v>
      </c>
      <c r="AT50" s="19">
        <f t="shared" si="34"/>
        <v>3.0847445868019348E-2</v>
      </c>
      <c r="AU50" s="19">
        <f t="shared" si="34"/>
        <v>7.9480780246894978E-2</v>
      </c>
      <c r="AV50" s="19">
        <f t="shared" si="34"/>
        <v>9.5384269978642536E-2</v>
      </c>
      <c r="AW50" s="19">
        <f t="shared" si="34"/>
        <v>9.0776197832034652E-2</v>
      </c>
      <c r="AX50" s="19">
        <f t="shared" si="34"/>
        <v>9.9650904930450507E-2</v>
      </c>
      <c r="AY50" s="19"/>
    </row>
    <row r="51" spans="1:51" s="20" customFormat="1" x14ac:dyDescent="0.35">
      <c r="A51" s="20" t="s">
        <v>332</v>
      </c>
      <c r="C51" s="19">
        <f t="shared" ref="C51:AX51" si="35">(C17+C18)/C$36</f>
        <v>1.4021255822925266E-4</v>
      </c>
      <c r="D51" s="19">
        <f t="shared" si="35"/>
        <v>1.6186946136015308E-4</v>
      </c>
      <c r="E51" s="19">
        <f t="shared" si="35"/>
        <v>6.2148613354300964E-3</v>
      </c>
      <c r="F51" s="19">
        <f t="shared" si="35"/>
        <v>7.133486408029732E-3</v>
      </c>
      <c r="G51" s="19">
        <f t="shared" si="35"/>
        <v>9.9436283765572456E-5</v>
      </c>
      <c r="H51" s="19">
        <f t="shared" si="35"/>
        <v>1.2564342737200862E-4</v>
      </c>
      <c r="I51" s="19">
        <f t="shared" si="35"/>
        <v>1.1721801355590454E-4</v>
      </c>
      <c r="J51" s="19">
        <f t="shared" si="35"/>
        <v>1.2434936770247421E-4</v>
      </c>
      <c r="K51" s="19">
        <f t="shared" si="35"/>
        <v>0</v>
      </c>
      <c r="L51" s="19">
        <f t="shared" si="35"/>
        <v>0</v>
      </c>
      <c r="M51" s="19">
        <f t="shared" si="35"/>
        <v>2.7266917019902338E-2</v>
      </c>
      <c r="N51" s="19">
        <f t="shared" si="35"/>
        <v>3.3297626986911889E-2</v>
      </c>
      <c r="O51" s="19">
        <f t="shared" si="35"/>
        <v>3.0532532275671688E-3</v>
      </c>
      <c r="P51" s="19">
        <f t="shared" si="35"/>
        <v>3.3120574481176929E-3</v>
      </c>
      <c r="Q51" s="19">
        <f t="shared" si="35"/>
        <v>1.8444806850167052E-3</v>
      </c>
      <c r="R51" s="19">
        <f t="shared" si="35"/>
        <v>2.0931387274254888E-3</v>
      </c>
      <c r="S51" s="19">
        <f t="shared" si="35"/>
        <v>2.0477617895906543E-2</v>
      </c>
      <c r="T51" s="19">
        <f t="shared" si="35"/>
        <v>2.2342146098380051E-2</v>
      </c>
      <c r="U51" s="19">
        <f t="shared" si="35"/>
        <v>1.349219264597706E-3</v>
      </c>
      <c r="V51" s="19">
        <f t="shared" si="35"/>
        <v>1.4140867662568429E-3</v>
      </c>
      <c r="W51" s="19">
        <f t="shared" si="35"/>
        <v>5.0406777838563899E-2</v>
      </c>
      <c r="X51" s="19">
        <f t="shared" si="35"/>
        <v>5.1537695052612076E-2</v>
      </c>
      <c r="Y51" s="19">
        <f t="shared" si="35"/>
        <v>4.0706788335527922E-4</v>
      </c>
      <c r="Z51" s="19">
        <f t="shared" si="35"/>
        <v>4.0655805963081147E-4</v>
      </c>
      <c r="AA51" s="19">
        <f t="shared" si="35"/>
        <v>1.1006641760749076E-3</v>
      </c>
      <c r="AB51" s="19">
        <f t="shared" si="35"/>
        <v>1.25291353095912E-3</v>
      </c>
      <c r="AC51" s="19">
        <f t="shared" si="35"/>
        <v>3.1517759517584124E-3</v>
      </c>
      <c r="AD51" s="19">
        <f t="shared" si="35"/>
        <v>4.2169833376886423E-3</v>
      </c>
      <c r="AE51" s="19">
        <f t="shared" si="35"/>
        <v>6.5365791626086356E-3</v>
      </c>
      <c r="AF51" s="19">
        <f t="shared" si="35"/>
        <v>8.5132847915160778E-3</v>
      </c>
      <c r="AG51" s="19">
        <f t="shared" si="35"/>
        <v>2.0356568853569068E-4</v>
      </c>
      <c r="AH51" s="19">
        <f t="shared" si="35"/>
        <v>2.8437158043913117E-4</v>
      </c>
      <c r="AI51" s="19">
        <f t="shared" si="35"/>
        <v>7.8877202196471328E-5</v>
      </c>
      <c r="AJ51" s="19">
        <f t="shared" si="35"/>
        <v>9.3959976479044961E-5</v>
      </c>
      <c r="AK51" s="19">
        <f t="shared" si="35"/>
        <v>2.9287883522558017E-3</v>
      </c>
      <c r="AL51" s="19">
        <f t="shared" si="35"/>
        <v>3.5758840619664728E-3</v>
      </c>
      <c r="AM51" s="19">
        <f t="shared" si="35"/>
        <v>8.2789899761662924E-3</v>
      </c>
      <c r="AN51" s="19">
        <f t="shared" si="35"/>
        <v>9.6521106221710336E-3</v>
      </c>
      <c r="AO51" s="19">
        <f t="shared" si="35"/>
        <v>2.7763578707663953E-3</v>
      </c>
      <c r="AP51" s="19">
        <f t="shared" si="35"/>
        <v>3.0054895623481221E-3</v>
      </c>
      <c r="AQ51" s="19">
        <f t="shared" si="35"/>
        <v>1.1965451963045038E-2</v>
      </c>
      <c r="AR51" s="19">
        <f t="shared" si="35"/>
        <v>1.4155336213552106E-2</v>
      </c>
      <c r="AS51" s="19">
        <f t="shared" si="35"/>
        <v>8.4750072655150558E-3</v>
      </c>
      <c r="AT51" s="19">
        <f t="shared" si="35"/>
        <v>8.4603490449981465E-3</v>
      </c>
      <c r="AU51" s="19">
        <f t="shared" si="35"/>
        <v>3.1998457306991967E-3</v>
      </c>
      <c r="AV51" s="19">
        <f t="shared" si="35"/>
        <v>4.2675698790631553E-3</v>
      </c>
      <c r="AW51" s="19">
        <f t="shared" si="35"/>
        <v>8.9563288387812419E-3</v>
      </c>
      <c r="AX51" s="19">
        <f t="shared" si="35"/>
        <v>9.7234165444518433E-3</v>
      </c>
      <c r="AY51" s="19"/>
    </row>
    <row r="52" spans="1:51" s="20" customFormat="1" x14ac:dyDescent="0.35">
      <c r="A52" s="20" t="s">
        <v>331</v>
      </c>
      <c r="C52" s="19">
        <f t="shared" ref="C52:AX52" si="36">C16/C$36</f>
        <v>0</v>
      </c>
      <c r="D52" s="19">
        <f t="shared" si="36"/>
        <v>0</v>
      </c>
      <c r="E52" s="19">
        <f t="shared" si="36"/>
        <v>0</v>
      </c>
      <c r="F52" s="19">
        <f t="shared" si="36"/>
        <v>0</v>
      </c>
      <c r="G52" s="19">
        <f t="shared" si="36"/>
        <v>0</v>
      </c>
      <c r="H52" s="19">
        <f t="shared" si="36"/>
        <v>0</v>
      </c>
      <c r="I52" s="19">
        <f t="shared" si="36"/>
        <v>0</v>
      </c>
      <c r="J52" s="19">
        <f t="shared" si="36"/>
        <v>0</v>
      </c>
      <c r="K52" s="19">
        <f t="shared" si="36"/>
        <v>0</v>
      </c>
      <c r="L52" s="19">
        <f t="shared" si="36"/>
        <v>0</v>
      </c>
      <c r="M52" s="19">
        <f t="shared" si="36"/>
        <v>0</v>
      </c>
      <c r="N52" s="19">
        <f t="shared" si="36"/>
        <v>0</v>
      </c>
      <c r="O52" s="19">
        <f t="shared" si="36"/>
        <v>0</v>
      </c>
      <c r="P52" s="19">
        <f t="shared" si="36"/>
        <v>0</v>
      </c>
      <c r="Q52" s="19">
        <f t="shared" si="36"/>
        <v>0</v>
      </c>
      <c r="R52" s="19">
        <f t="shared" si="36"/>
        <v>0</v>
      </c>
      <c r="S52" s="19">
        <f t="shared" si="36"/>
        <v>0</v>
      </c>
      <c r="T52" s="19">
        <f t="shared" si="36"/>
        <v>0</v>
      </c>
      <c r="U52" s="19">
        <f t="shared" si="36"/>
        <v>0</v>
      </c>
      <c r="V52" s="19">
        <f t="shared" si="36"/>
        <v>0</v>
      </c>
      <c r="W52" s="19">
        <f t="shared" si="36"/>
        <v>0</v>
      </c>
      <c r="X52" s="19">
        <f t="shared" si="36"/>
        <v>0</v>
      </c>
      <c r="Y52" s="19">
        <f t="shared" si="36"/>
        <v>0</v>
      </c>
      <c r="Z52" s="19">
        <f t="shared" si="36"/>
        <v>0</v>
      </c>
      <c r="AA52" s="19">
        <f t="shared" si="36"/>
        <v>0</v>
      </c>
      <c r="AB52" s="19">
        <f t="shared" si="36"/>
        <v>0</v>
      </c>
      <c r="AC52" s="19">
        <f t="shared" si="36"/>
        <v>0</v>
      </c>
      <c r="AD52" s="19">
        <f t="shared" si="36"/>
        <v>0</v>
      </c>
      <c r="AE52" s="19">
        <f t="shared" si="36"/>
        <v>0</v>
      </c>
      <c r="AF52" s="19">
        <f t="shared" si="36"/>
        <v>0</v>
      </c>
      <c r="AG52" s="19">
        <f t="shared" si="36"/>
        <v>0</v>
      </c>
      <c r="AH52" s="19">
        <f t="shared" si="36"/>
        <v>0</v>
      </c>
      <c r="AI52" s="19">
        <f t="shared" si="36"/>
        <v>0</v>
      </c>
      <c r="AJ52" s="19">
        <f t="shared" si="36"/>
        <v>0</v>
      </c>
      <c r="AK52" s="19">
        <f t="shared" si="36"/>
        <v>0</v>
      </c>
      <c r="AL52" s="19">
        <f t="shared" si="36"/>
        <v>0</v>
      </c>
      <c r="AM52" s="19">
        <f t="shared" si="36"/>
        <v>0</v>
      </c>
      <c r="AN52" s="19">
        <f t="shared" si="36"/>
        <v>0</v>
      </c>
      <c r="AO52" s="19">
        <f t="shared" si="36"/>
        <v>0</v>
      </c>
      <c r="AP52" s="19">
        <f t="shared" si="36"/>
        <v>0</v>
      </c>
      <c r="AQ52" s="19">
        <f t="shared" si="36"/>
        <v>0</v>
      </c>
      <c r="AR52" s="19">
        <f t="shared" si="36"/>
        <v>0</v>
      </c>
      <c r="AS52" s="19">
        <f t="shared" si="36"/>
        <v>0</v>
      </c>
      <c r="AT52" s="19">
        <f t="shared" si="36"/>
        <v>0</v>
      </c>
      <c r="AU52" s="19">
        <f t="shared" si="36"/>
        <v>0</v>
      </c>
      <c r="AV52" s="19">
        <f t="shared" si="36"/>
        <v>0</v>
      </c>
      <c r="AW52" s="19">
        <f t="shared" si="36"/>
        <v>0</v>
      </c>
      <c r="AX52" s="19">
        <f t="shared" si="36"/>
        <v>0</v>
      </c>
      <c r="AY52" s="19"/>
    </row>
    <row r="53" spans="1:51" s="20" customFormat="1" x14ac:dyDescent="0.35">
      <c r="A53" s="20" t="s">
        <v>341</v>
      </c>
      <c r="C53" s="19">
        <f t="shared" ref="C53:AX53" si="37">C27/C$36</f>
        <v>1.520184899394204E-3</v>
      </c>
      <c r="D53" s="19">
        <f t="shared" si="37"/>
        <v>1.9293802904040065E-3</v>
      </c>
      <c r="E53" s="19">
        <f t="shared" si="37"/>
        <v>4.6637682931771157E-4</v>
      </c>
      <c r="F53" s="19">
        <f t="shared" si="37"/>
        <v>3.2118941003126978E-4</v>
      </c>
      <c r="G53" s="19">
        <f t="shared" si="37"/>
        <v>1.554946745056372E-3</v>
      </c>
      <c r="H53" s="19">
        <f t="shared" si="37"/>
        <v>1.5069977682627465E-3</v>
      </c>
      <c r="I53" s="19">
        <f t="shared" si="37"/>
        <v>8.3226247615765948E-4</v>
      </c>
      <c r="J53" s="19">
        <f t="shared" si="37"/>
        <v>7.1667260213956522E-4</v>
      </c>
      <c r="K53" s="19">
        <f t="shared" si="37"/>
        <v>4.8410755591660982E-3</v>
      </c>
      <c r="L53" s="19">
        <f t="shared" si="37"/>
        <v>4.9898055939546736E-3</v>
      </c>
      <c r="M53" s="19">
        <f t="shared" si="37"/>
        <v>3.0463681158156629E-5</v>
      </c>
      <c r="N53" s="19">
        <f t="shared" si="37"/>
        <v>4.8261020995786223E-5</v>
      </c>
      <c r="O53" s="19">
        <f t="shared" si="37"/>
        <v>0</v>
      </c>
      <c r="P53" s="19">
        <f t="shared" si="37"/>
        <v>0</v>
      </c>
      <c r="Q53" s="19">
        <f t="shared" si="37"/>
        <v>0</v>
      </c>
      <c r="R53" s="19">
        <f t="shared" si="37"/>
        <v>0</v>
      </c>
      <c r="S53" s="19">
        <f t="shared" si="37"/>
        <v>7.3518883775472963E-6</v>
      </c>
      <c r="T53" s="19">
        <f t="shared" si="37"/>
        <v>7.7117268950402324E-6</v>
      </c>
      <c r="U53" s="19">
        <f t="shared" si="37"/>
        <v>2.8001101634456968E-3</v>
      </c>
      <c r="V53" s="19">
        <f t="shared" si="37"/>
        <v>1.7322223322009838E-3</v>
      </c>
      <c r="W53" s="19">
        <f t="shared" si="37"/>
        <v>8.5260347187851495E-4</v>
      </c>
      <c r="X53" s="19">
        <f t="shared" si="37"/>
        <v>7.1735831035433628E-4</v>
      </c>
      <c r="Y53" s="19">
        <f t="shared" si="37"/>
        <v>0</v>
      </c>
      <c r="Z53" s="19">
        <f t="shared" si="37"/>
        <v>0</v>
      </c>
      <c r="AA53" s="19">
        <f t="shared" si="37"/>
        <v>0</v>
      </c>
      <c r="AB53" s="19">
        <f t="shared" si="37"/>
        <v>0</v>
      </c>
      <c r="AC53" s="19">
        <f t="shared" si="37"/>
        <v>5.2035920446210005E-6</v>
      </c>
      <c r="AD53" s="19">
        <f t="shared" si="37"/>
        <v>5.8302898359581988E-6</v>
      </c>
      <c r="AE53" s="19">
        <f t="shared" si="37"/>
        <v>6.6771813110339383E-5</v>
      </c>
      <c r="AF53" s="19">
        <f t="shared" si="37"/>
        <v>9.1116913926651982E-5</v>
      </c>
      <c r="AG53" s="19">
        <f t="shared" si="37"/>
        <v>4.5882788973589445E-7</v>
      </c>
      <c r="AH53" s="19">
        <f t="shared" si="37"/>
        <v>4.9293804036829385E-7</v>
      </c>
      <c r="AI53" s="19">
        <f t="shared" si="37"/>
        <v>7.2456871197040494E-3</v>
      </c>
      <c r="AJ53" s="19">
        <f t="shared" si="37"/>
        <v>6.8519781994019011E-3</v>
      </c>
      <c r="AK53" s="19">
        <f t="shared" si="37"/>
        <v>6.1011183471343404E-3</v>
      </c>
      <c r="AL53" s="19">
        <f t="shared" si="37"/>
        <v>6.4503354210097303E-3</v>
      </c>
      <c r="AM53" s="19">
        <f t="shared" si="37"/>
        <v>0</v>
      </c>
      <c r="AN53" s="19">
        <f t="shared" si="37"/>
        <v>0</v>
      </c>
      <c r="AO53" s="19">
        <f t="shared" si="37"/>
        <v>1.4092605384557824E-3</v>
      </c>
      <c r="AP53" s="19">
        <f t="shared" si="37"/>
        <v>1.5565378056641343E-3</v>
      </c>
      <c r="AQ53" s="19">
        <f t="shared" si="37"/>
        <v>6.109934303062533E-4</v>
      </c>
      <c r="AR53" s="19">
        <f t="shared" si="37"/>
        <v>6.1507251720498114E-4</v>
      </c>
      <c r="AS53" s="19">
        <f t="shared" si="37"/>
        <v>2.4825352728033537E-4</v>
      </c>
      <c r="AT53" s="19">
        <f t="shared" si="37"/>
        <v>1.8750900837553763E-4</v>
      </c>
      <c r="AU53" s="19">
        <f t="shared" si="37"/>
        <v>3.7892972670671229E-4</v>
      </c>
      <c r="AV53" s="19">
        <f t="shared" si="37"/>
        <v>4.5251943114626991E-4</v>
      </c>
      <c r="AW53" s="19">
        <f t="shared" si="37"/>
        <v>3.7736931841421254E-4</v>
      </c>
      <c r="AX53" s="19">
        <f t="shared" si="37"/>
        <v>3.505860077211795E-4</v>
      </c>
      <c r="AY53" s="19"/>
    </row>
    <row r="54" spans="1:51" s="20" customFormat="1" x14ac:dyDescent="0.35">
      <c r="A54" s="20" t="s">
        <v>384</v>
      </c>
      <c r="C54" s="19">
        <f t="shared" ref="C54:AX54" si="38">C13/C$36</f>
        <v>1.0089934125412953E-3</v>
      </c>
      <c r="D54" s="19">
        <f t="shared" si="38"/>
        <v>1.2860283775241548E-3</v>
      </c>
      <c r="E54" s="19">
        <f t="shared" si="38"/>
        <v>7.5604824588219799E-3</v>
      </c>
      <c r="F54" s="19">
        <f t="shared" si="38"/>
        <v>7.0891701412006437E-3</v>
      </c>
      <c r="G54" s="19">
        <f t="shared" si="38"/>
        <v>3.0211329368475047E-3</v>
      </c>
      <c r="H54" s="19">
        <f t="shared" si="38"/>
        <v>3.0539773167991926E-3</v>
      </c>
      <c r="I54" s="19">
        <f t="shared" si="38"/>
        <v>1.4181654646893263E-7</v>
      </c>
      <c r="J54" s="19">
        <f t="shared" si="38"/>
        <v>1.2512704399245236E-7</v>
      </c>
      <c r="K54" s="19">
        <f t="shared" si="38"/>
        <v>6.3019477432400793E-3</v>
      </c>
      <c r="L54" s="19">
        <f t="shared" si="38"/>
        <v>7.1983894948203031E-3</v>
      </c>
      <c r="M54" s="19">
        <f t="shared" si="38"/>
        <v>1.9548012350668765E-3</v>
      </c>
      <c r="N54" s="19">
        <f t="shared" si="38"/>
        <v>2.443928355620109E-3</v>
      </c>
      <c r="O54" s="19">
        <f t="shared" si="38"/>
        <v>9.6579859699098608E-4</v>
      </c>
      <c r="P54" s="19">
        <f t="shared" si="38"/>
        <v>1.0045124350326908E-3</v>
      </c>
      <c r="Q54" s="19">
        <f t="shared" si="38"/>
        <v>8.4416740111168016E-4</v>
      </c>
      <c r="R54" s="19">
        <f t="shared" si="38"/>
        <v>7.8638322511725208E-4</v>
      </c>
      <c r="S54" s="19">
        <f t="shared" si="38"/>
        <v>2.4583019321412071E-3</v>
      </c>
      <c r="T54" s="19">
        <f t="shared" si="38"/>
        <v>2.5874258682005965E-3</v>
      </c>
      <c r="U54" s="19">
        <f t="shared" si="38"/>
        <v>7.8998391229283954E-3</v>
      </c>
      <c r="V54" s="19">
        <f t="shared" si="38"/>
        <v>5.7400831133180043E-3</v>
      </c>
      <c r="W54" s="19">
        <f t="shared" si="38"/>
        <v>1.7938751230681577E-2</v>
      </c>
      <c r="X54" s="19">
        <f t="shared" si="38"/>
        <v>2.0891026088480827E-2</v>
      </c>
      <c r="Y54" s="19">
        <f t="shared" si="38"/>
        <v>7.0533062905040042E-3</v>
      </c>
      <c r="Z54" s="19">
        <f t="shared" si="38"/>
        <v>8.0029981036943733E-3</v>
      </c>
      <c r="AA54" s="19">
        <f t="shared" si="38"/>
        <v>6.0961765972883734E-5</v>
      </c>
      <c r="AB54" s="19">
        <f t="shared" si="38"/>
        <v>6.6091775244937948E-5</v>
      </c>
      <c r="AC54" s="19">
        <f t="shared" si="38"/>
        <v>8.7099236801037024E-4</v>
      </c>
      <c r="AD54" s="19">
        <f t="shared" si="38"/>
        <v>1.0895696982448219E-3</v>
      </c>
      <c r="AE54" s="19">
        <f t="shared" si="38"/>
        <v>8.7132248838166261E-3</v>
      </c>
      <c r="AF54" s="19">
        <f t="shared" si="38"/>
        <v>8.5508472269337082E-3</v>
      </c>
      <c r="AG54" s="19">
        <f t="shared" si="38"/>
        <v>1.391393750955058E-3</v>
      </c>
      <c r="AH54" s="19">
        <f t="shared" si="38"/>
        <v>1.3271149898933631E-3</v>
      </c>
      <c r="AI54" s="19">
        <f t="shared" si="38"/>
        <v>5.6760414933992788E-4</v>
      </c>
      <c r="AJ54" s="19">
        <f t="shared" si="38"/>
        <v>4.9931873707658489E-4</v>
      </c>
      <c r="AK54" s="19">
        <f t="shared" si="38"/>
        <v>6.2969556918280939E-4</v>
      </c>
      <c r="AL54" s="19">
        <f t="shared" si="38"/>
        <v>5.5439172912630349E-4</v>
      </c>
      <c r="AM54" s="19">
        <f t="shared" si="38"/>
        <v>1.3699372892985618E-3</v>
      </c>
      <c r="AN54" s="19">
        <f t="shared" si="38"/>
        <v>1.3685623153872376E-3</v>
      </c>
      <c r="AO54" s="19">
        <f t="shared" si="38"/>
        <v>1.6991999247631747E-3</v>
      </c>
      <c r="AP54" s="19">
        <f t="shared" si="38"/>
        <v>1.6532489679056349E-3</v>
      </c>
      <c r="AQ54" s="19">
        <f t="shared" si="38"/>
        <v>3.178503456052017E-3</v>
      </c>
      <c r="AR54" s="19">
        <f t="shared" si="38"/>
        <v>3.2756747221870312E-3</v>
      </c>
      <c r="AS54" s="19">
        <f t="shared" si="38"/>
        <v>4.0490209267208021E-3</v>
      </c>
      <c r="AT54" s="19">
        <f t="shared" si="38"/>
        <v>4.2292502721943291E-3</v>
      </c>
      <c r="AU54" s="19">
        <f t="shared" si="38"/>
        <v>2.705812168247512E-3</v>
      </c>
      <c r="AV54" s="19">
        <f t="shared" si="38"/>
        <v>2.7972381817897751E-3</v>
      </c>
      <c r="AW54" s="19">
        <f t="shared" si="38"/>
        <v>3.6192080003060092E-3</v>
      </c>
      <c r="AX54" s="19">
        <f t="shared" si="38"/>
        <v>3.7665532310036795E-3</v>
      </c>
      <c r="AY54" s="19"/>
    </row>
    <row r="55" spans="1:51" s="20" customFormat="1" x14ac:dyDescent="0.35">
      <c r="A55" s="20" t="s">
        <v>382</v>
      </c>
      <c r="C55" s="19">
        <f t="shared" ref="C55:AX55" si="39">+SUM(C49:C54)</f>
        <v>0.99945727342695612</v>
      </c>
      <c r="D55" s="19">
        <f t="shared" si="39"/>
        <v>0.99930344995845977</v>
      </c>
      <c r="E55" s="19">
        <f t="shared" si="39"/>
        <v>0.99973898398573802</v>
      </c>
      <c r="F55" s="19">
        <f t="shared" si="39"/>
        <v>0.99976764858583955</v>
      </c>
      <c r="G55" s="19">
        <f t="shared" si="39"/>
        <v>0.9999999397707996</v>
      </c>
      <c r="H55" s="19">
        <f t="shared" si="39"/>
        <v>0.99999991079376982</v>
      </c>
      <c r="I55" s="19">
        <f t="shared" si="39"/>
        <v>0.99999998241468024</v>
      </c>
      <c r="J55" s="19">
        <f t="shared" si="39"/>
        <v>0.99999998212669738</v>
      </c>
      <c r="K55" s="19">
        <f t="shared" si="39"/>
        <v>0.99741997097484825</v>
      </c>
      <c r="L55" s="19">
        <f t="shared" si="39"/>
        <v>0.99722655715544362</v>
      </c>
      <c r="M55" s="19">
        <f t="shared" si="39"/>
        <v>0.99999352774025208</v>
      </c>
      <c r="N55" s="19">
        <f t="shared" si="39"/>
        <v>0.99999274803015781</v>
      </c>
      <c r="O55" s="19">
        <f t="shared" si="39"/>
        <v>1</v>
      </c>
      <c r="P55" s="19">
        <f t="shared" si="39"/>
        <v>1</v>
      </c>
      <c r="Q55" s="19">
        <f t="shared" si="39"/>
        <v>1</v>
      </c>
      <c r="R55" s="19">
        <f t="shared" si="39"/>
        <v>1</v>
      </c>
      <c r="S55" s="19">
        <f t="shared" si="39"/>
        <v>1</v>
      </c>
      <c r="T55" s="19">
        <f t="shared" si="39"/>
        <v>0.99999999999999989</v>
      </c>
      <c r="U55" s="19">
        <f t="shared" si="39"/>
        <v>0.99894266827503109</v>
      </c>
      <c r="V55" s="19">
        <f t="shared" si="39"/>
        <v>0.99911913698342081</v>
      </c>
      <c r="W55" s="19">
        <f t="shared" si="39"/>
        <v>1.0000000000000002</v>
      </c>
      <c r="X55" s="19">
        <f t="shared" si="39"/>
        <v>1.0000000000000002</v>
      </c>
      <c r="Y55" s="19">
        <f t="shared" si="39"/>
        <v>1.0000000000000002</v>
      </c>
      <c r="Z55" s="19">
        <f t="shared" si="39"/>
        <v>1</v>
      </c>
      <c r="AA55" s="19">
        <f t="shared" si="39"/>
        <v>0.99993771763713291</v>
      </c>
      <c r="AB55" s="19">
        <f t="shared" si="39"/>
        <v>0.99990519541635314</v>
      </c>
      <c r="AC55" s="19">
        <f t="shared" si="39"/>
        <v>0.99999831343993806</v>
      </c>
      <c r="AD55" s="19">
        <f t="shared" si="39"/>
        <v>0.99999739153293121</v>
      </c>
      <c r="AE55" s="19">
        <f t="shared" si="39"/>
        <v>0.99988288320515462</v>
      </c>
      <c r="AF55" s="19">
        <f t="shared" si="39"/>
        <v>0.99987386415219981</v>
      </c>
      <c r="AG55" s="19">
        <f t="shared" si="39"/>
        <v>0.99999999999999989</v>
      </c>
      <c r="AH55" s="19">
        <f t="shared" si="39"/>
        <v>1</v>
      </c>
      <c r="AI55" s="19">
        <f t="shared" si="39"/>
        <v>0.99997914635911234</v>
      </c>
      <c r="AJ55" s="19">
        <f t="shared" si="39"/>
        <v>0.99998202331179353</v>
      </c>
      <c r="AK55" s="19">
        <f t="shared" si="39"/>
        <v>1.0000000000000002</v>
      </c>
      <c r="AL55" s="19">
        <f t="shared" si="39"/>
        <v>1.0000000000000002</v>
      </c>
      <c r="AM55" s="19">
        <f t="shared" si="39"/>
        <v>1</v>
      </c>
      <c r="AN55" s="19">
        <f t="shared" si="39"/>
        <v>1.0000000000000002</v>
      </c>
      <c r="AO55" s="19">
        <f t="shared" si="39"/>
        <v>0.99990881751764982</v>
      </c>
      <c r="AP55" s="19">
        <f t="shared" si="39"/>
        <v>0.99991559436914612</v>
      </c>
      <c r="AQ55" s="19">
        <f t="shared" si="39"/>
        <v>0.99987332964287445</v>
      </c>
      <c r="AR55" s="19">
        <f t="shared" si="39"/>
        <v>0.99986075394450546</v>
      </c>
      <c r="AS55" s="19">
        <f t="shared" si="39"/>
        <v>0.99994515434024822</v>
      </c>
      <c r="AT55" s="19">
        <f t="shared" si="39"/>
        <v>0.99994591386455633</v>
      </c>
      <c r="AU55" s="19">
        <f t="shared" si="39"/>
        <v>0.99996822514356498</v>
      </c>
      <c r="AV55" s="19">
        <f t="shared" si="39"/>
        <v>0.99996190823902409</v>
      </c>
      <c r="AW55" s="19">
        <f t="shared" si="39"/>
        <v>0.9999252910930414</v>
      </c>
      <c r="AX55" s="19">
        <f t="shared" si="39"/>
        <v>0.9999215291035225</v>
      </c>
      <c r="AY55" s="19"/>
    </row>
    <row r="56" spans="1:51" x14ac:dyDescent="0.35">
      <c r="AU56" s="3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204"/>
  <sheetViews>
    <sheetView workbookViewId="0">
      <pane xSplit="2" ySplit="2" topLeftCell="C3" activePane="bottomRight" state="frozen"/>
      <selection activeCell="A173" sqref="A173:XFD173"/>
      <selection pane="topRight" activeCell="A173" sqref="A173:XFD173"/>
      <selection pane="bottomLeft" activeCell="A173" sqref="A173:XFD17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  <col min="11" max="13" width="11.1796875" style="37" customWidth="1"/>
    <col min="14" max="14" width="10.54296875" style="37" customWidth="1"/>
    <col min="15" max="17" width="11.1796875" style="37" customWidth="1"/>
    <col min="18" max="18" width="10.54296875" style="37" customWidth="1"/>
  </cols>
  <sheetData>
    <row r="1" spans="1:18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  <c r="K1"/>
      <c r="L1"/>
      <c r="M1"/>
      <c r="N1"/>
      <c r="O1"/>
      <c r="P1"/>
      <c r="Q1"/>
      <c r="R1"/>
    </row>
    <row r="2" spans="1:18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  <c r="K2"/>
      <c r="L2"/>
      <c r="M2"/>
      <c r="N2"/>
      <c r="O2"/>
      <c r="P2"/>
      <c r="Q2"/>
      <c r="R2"/>
    </row>
    <row r="3" spans="1:18" x14ac:dyDescent="0.35">
      <c r="A3" t="s">
        <v>154</v>
      </c>
      <c r="B3" t="s">
        <v>0</v>
      </c>
      <c r="C3" s="11">
        <f>+SUMIF(GVSG2030!$A$4:$A$158,$B3,GVSG2030!$S$4:$S$158)</f>
        <v>0</v>
      </c>
      <c r="D3" s="11">
        <f>+SUMIF(GVSG2015!$A$4:$A$158,$B3,GVSG2015!$S$4:$S$158)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8" x14ac:dyDescent="0.35">
      <c r="A4" t="s">
        <v>155</v>
      </c>
      <c r="B4" t="s">
        <v>1</v>
      </c>
      <c r="C4" s="11">
        <f>+SUMIF(GVSG2030!$A$4:$A$158,$B4,GVSG2030!$S$4:$S$158)</f>
        <v>307.4539047050506</v>
      </c>
      <c r="D4" s="11">
        <f>+SUMIF(GVSG2015!$A$4:$A$158,$B4,GVSG2015!$S$4:$S$158)</f>
        <v>172.74955258672881</v>
      </c>
      <c r="E4" s="7">
        <f>+IFERROR(+C4*('Regions &amp; Poverty'!$K4/100),"")</f>
        <v>92.543625316220229</v>
      </c>
      <c r="F4" s="7">
        <f>+IFERROR(+D4*('Regions &amp; Poverty'!$K4/100),"")</f>
        <v>51.99761532860537</v>
      </c>
      <c r="G4" s="7">
        <f>+IFERROR(+C4*('Regions &amp; Poverty'!$K4/100)*('Regions &amp; Poverty'!$M4/100),"")</f>
        <v>8.8841880303571426</v>
      </c>
      <c r="H4" s="7">
        <f>+IFERROR(+D4*('Regions &amp; Poverty'!$K4/100)*('Regions &amp; Poverty'!$M4/100),"")</f>
        <v>4.9917710715461157</v>
      </c>
      <c r="J4" s="32"/>
    </row>
    <row r="5" spans="1:18" x14ac:dyDescent="0.35">
      <c r="A5" t="s">
        <v>156</v>
      </c>
      <c r="B5" t="s">
        <v>2</v>
      </c>
      <c r="C5" s="11">
        <f>+SUMIF(GVSG2030!$A$4:$A$158,$B5,GVSG2030!$S$4:$S$158)</f>
        <v>0</v>
      </c>
      <c r="D5" s="11">
        <f>+SUMIF(GVSG2015!$A$4:$A$158,$B5,GVSG2015!$S$4:$S$158)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8" x14ac:dyDescent="0.35">
      <c r="A6" t="s">
        <v>157</v>
      </c>
      <c r="B6" t="s">
        <v>3</v>
      </c>
      <c r="C6" s="11">
        <f>+SUMIF(GVSG2030!$A$4:$A$158,$B6,GVSG2030!$S$4:$S$158)</f>
        <v>0</v>
      </c>
      <c r="D6" s="11">
        <f>+SUMIF(GVSG2015!$A$4:$A$158,$B6,GVSG2015!$S$4:$S$158)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8" x14ac:dyDescent="0.35">
      <c r="A7" t="s">
        <v>158</v>
      </c>
      <c r="B7" t="s">
        <v>4</v>
      </c>
      <c r="C7" s="11">
        <f>+SUMIF(GVSG2030!$A$4:$A$158,$B7,GVSG2030!$S$4:$S$158)</f>
        <v>0</v>
      </c>
      <c r="D7" s="11">
        <f>+SUMIF(GVSG2015!$A$4:$A$158,$B7,GVSG2015!$S$4:$S$158)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8" x14ac:dyDescent="0.35">
      <c r="A8" t="s">
        <v>159</v>
      </c>
      <c r="B8" t="s">
        <v>5</v>
      </c>
      <c r="C8" s="11">
        <f>+SUMIF(GVSG2030!$A$4:$A$158,$B8,GVSG2030!$S$4:$S$158)</f>
        <v>0</v>
      </c>
      <c r="D8" s="11">
        <f>+SUMIF(GVSG2015!$A$4:$A$158,$B8,GVSG2015!$S$4:$S$158)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8" x14ac:dyDescent="0.35">
      <c r="A9" t="s">
        <v>160</v>
      </c>
      <c r="B9" t="s">
        <v>6</v>
      </c>
      <c r="C9" s="11">
        <f>+SUMIF(GVSG2030!$A$4:$A$158,$B9,GVSG2030!$S$4:$S$158)</f>
        <v>0</v>
      </c>
      <c r="D9" s="11">
        <f>+SUMIF(GVSG2015!$A$4:$A$158,$B9,GVSG2015!$S$4:$S$158)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8" x14ac:dyDescent="0.35">
      <c r="A10" t="s">
        <v>161</v>
      </c>
      <c r="B10" t="s">
        <v>7</v>
      </c>
      <c r="C10" s="11">
        <f>+SUMIF(GVSG2030!$A$4:$A$158,$B10,GVSG2030!$S$4:$S$158)</f>
        <v>0</v>
      </c>
      <c r="D10" s="11">
        <f>+SUMIF(GVSG2015!$A$4:$A$158,$B10,GVSG2015!$S$4:$S$158)</f>
        <v>0</v>
      </c>
      <c r="E10" s="7">
        <f>+IFERROR(+C10*('Regions &amp; Poverty'!$K10/100),"")</f>
        <v>0</v>
      </c>
      <c r="F10" s="7">
        <f>+IFERROR(+D10*('Regions &amp; Poverty'!$K10/100),"")</f>
        <v>0</v>
      </c>
      <c r="G10" s="7">
        <f>+IFERROR(+C10*('Regions &amp; Poverty'!$K10/100)*('Regions &amp; Poverty'!$M10/100),"")</f>
        <v>0</v>
      </c>
      <c r="H10" s="7">
        <f>+IFERROR(+D10*('Regions &amp; Poverty'!$K10/100)*('Regions &amp; Poverty'!$M10/100),"")</f>
        <v>0</v>
      </c>
      <c r="J10" s="32"/>
    </row>
    <row r="11" spans="1:18" x14ac:dyDescent="0.35">
      <c r="A11" t="s">
        <v>162</v>
      </c>
      <c r="B11" t="s">
        <v>8</v>
      </c>
      <c r="C11" s="11">
        <f>+SUMIF(GVSG2030!$A$4:$A$158,$B11,GVSG2030!$S$4:$S$158)</f>
        <v>1312.5647490143283</v>
      </c>
      <c r="D11" s="11">
        <f>+SUMIF(GVSG2015!$A$4:$A$158,$B11,GVSG2015!$S$4:$S$158)</f>
        <v>749.31879729820434</v>
      </c>
      <c r="E11" s="7">
        <f>+IFERROR(+C11*('Regions &amp; Poverty'!$K11/100),"")</f>
        <v>967.36022002355992</v>
      </c>
      <c r="F11" s="7">
        <f>+IFERROR(+D11*('Regions &amp; Poverty'!$K11/100),"")</f>
        <v>552.24795360877658</v>
      </c>
      <c r="G11" s="7">
        <f>+IFERROR(+C11*('Regions &amp; Poverty'!$K11/100)*('Regions &amp; Poverty'!$M11/100),"")</f>
        <v>313.42471128763344</v>
      </c>
      <c r="H11" s="7">
        <f>+IFERROR(+D11*('Regions &amp; Poverty'!$K11/100)*('Regions &amp; Poverty'!$M11/100),"")</f>
        <v>178.92833696924362</v>
      </c>
      <c r="J11" s="32"/>
    </row>
    <row r="12" spans="1:18" x14ac:dyDescent="0.35">
      <c r="A12" t="s">
        <v>163</v>
      </c>
      <c r="B12" t="s">
        <v>9</v>
      </c>
      <c r="C12" s="11">
        <f>+SUMIF(GVSG2030!$A$4:$A$158,$B12,GVSG2030!$S$4:$S$158)</f>
        <v>9.864157401001556</v>
      </c>
      <c r="D12" s="11">
        <f>+SUMIF(GVSG2015!$A$4:$A$158,$B12,GVSG2015!$S$4:$S$158)</f>
        <v>6.1331933152713383</v>
      </c>
      <c r="E12" s="7">
        <f>+IFERROR(+C12*('Regions &amp; Poverty'!$K12/100),"")</f>
        <v>4.8827579134957704</v>
      </c>
      <c r="F12" s="7">
        <f>+IFERROR(+D12*('Regions &amp; Poverty'!$K12/100),"")</f>
        <v>3.0359306910593125</v>
      </c>
      <c r="G12" s="7">
        <f>+IFERROR(+C12*('Regions &amp; Poverty'!$K12/100)*('Regions &amp; Poverty'!$M12/100),"")</f>
        <v>1.0937377726230524</v>
      </c>
      <c r="H12" s="7">
        <f>+IFERROR(+D12*('Regions &amp; Poverty'!$K12/100)*('Regions &amp; Poverty'!$M12/100),"")</f>
        <v>0.68004847479728592</v>
      </c>
      <c r="J12" s="32"/>
    </row>
    <row r="13" spans="1:18" x14ac:dyDescent="0.35">
      <c r="A13" t="s">
        <v>164</v>
      </c>
      <c r="B13" t="s">
        <v>10</v>
      </c>
      <c r="C13" s="11">
        <f>+SUMIF(GVSG2030!$A$4:$A$158,$B13,GVSG2030!$S$4:$S$158)</f>
        <v>0</v>
      </c>
      <c r="D13" s="11">
        <f>+SUMIF(GVSG2015!$A$4:$A$158,$B13,GVSG2015!$S$4:$S$158)</f>
        <v>0</v>
      </c>
      <c r="E13" s="7">
        <f>+IFERROR(+C13*('Regions &amp; Poverty'!$K13/100),"")</f>
        <v>0</v>
      </c>
      <c r="F13" s="7">
        <f>+IFERROR(+D13*('Regions &amp; Poverty'!$K13/100),"")</f>
        <v>0</v>
      </c>
      <c r="G13" s="7">
        <f>+IFERROR(+C13*('Regions &amp; Poverty'!$K13/100)*('Regions &amp; Poverty'!$M13/100),"")</f>
        <v>0</v>
      </c>
      <c r="H13" s="7">
        <f>+IFERROR(+D13*('Regions &amp; Poverty'!$K13/100)*('Regions &amp; Poverty'!$M13/100),"")</f>
        <v>0</v>
      </c>
      <c r="J13" s="32"/>
    </row>
    <row r="14" spans="1:18" x14ac:dyDescent="0.35">
      <c r="A14" t="s">
        <v>165</v>
      </c>
      <c r="B14" t="s">
        <v>11</v>
      </c>
      <c r="C14" s="11">
        <f>+SUMIF(GVSG2030!$A$4:$A$158,$B14,GVSG2030!$S$4:$S$158)</f>
        <v>703.93547272657133</v>
      </c>
      <c r="D14" s="11">
        <f>+SUMIF(GVSG2015!$A$4:$A$158,$B14,GVSG2015!$S$4:$S$158)</f>
        <v>393.30535030921561</v>
      </c>
      <c r="E14" s="7">
        <f>+IFERROR(+C14*('Regions &amp; Poverty'!$K14/100),"")</f>
        <v>130.22806245441569</v>
      </c>
      <c r="F14" s="7">
        <f>+IFERROR(+D14*('Regions &amp; Poverty'!$K14/100),"")</f>
        <v>72.761489807204882</v>
      </c>
      <c r="G14" s="7">
        <f>+IFERROR(+C14*('Regions &amp; Poverty'!$K14/100)*('Regions &amp; Poverty'!$M14/100),"")</f>
        <v>4.2975260609957182</v>
      </c>
      <c r="H14" s="7">
        <f>+IFERROR(+D14*('Regions &amp; Poverty'!$K14/100)*('Regions &amp; Poverty'!$M14/100),"")</f>
        <v>2.4011291636377612</v>
      </c>
      <c r="J14" s="32"/>
    </row>
    <row r="15" spans="1:18" x14ac:dyDescent="0.35">
      <c r="A15" t="s">
        <v>166</v>
      </c>
      <c r="B15" t="s">
        <v>12</v>
      </c>
      <c r="C15" s="11">
        <f>+SUMIF(GVSG2030!$A$4:$A$158,$B15,GVSG2030!$S$4:$S$158)</f>
        <v>0</v>
      </c>
      <c r="D15" s="11">
        <f>+SUMIF(GVSG2015!$A$4:$A$158,$B15,GVSG2015!$S$4:$S$158)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8" x14ac:dyDescent="0.35">
      <c r="A16" t="s">
        <v>167</v>
      </c>
      <c r="B16" t="s">
        <v>13</v>
      </c>
      <c r="C16" s="11">
        <f>+SUMIF(GVSG2030!$A$4:$A$158,$B16,GVSG2030!$S$4:$S$158)</f>
        <v>0</v>
      </c>
      <c r="D16" s="11">
        <f>+SUMIF(GVSG2015!$A$4:$A$158,$B16,GVSG2015!$S$4:$S$158)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+SUMIF(GVSG2030!$A$4:$A$158,$B17,GVSG2030!$S$4:$S$158)</f>
        <v>0</v>
      </c>
      <c r="D17" s="11">
        <f>+SUMIF(GVSG2015!$A$4:$A$158,$B17,GVSG2015!$S$4:$S$158)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+SUMIF(GVSG2030!$A$4:$A$158,$B18,GVSG2030!$S$4:$S$158)</f>
        <v>0</v>
      </c>
      <c r="D18" s="11">
        <f>+SUMIF(GVSG2015!$A$4:$A$158,$B18,GVSG2015!$S$4:$S$158)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+SUMIF(GVSG2030!$A$4:$A$158,$B19,GVSG2030!$S$4:$S$158)</f>
        <v>47.527582730548659</v>
      </c>
      <c r="D19" s="11">
        <f>+SUMIF(GVSG2015!$A$4:$A$158,$B19,GVSG2015!$S$4:$S$158)</f>
        <v>33.281186401061625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+SUMIF(GVSG2030!$A$4:$A$158,$B20,GVSG2030!$S$4:$S$158)</f>
        <v>106.00685817200998</v>
      </c>
      <c r="D20" s="11">
        <f>+SUMIF(GVSG2015!$A$4:$A$158,$B20,GVSG2015!$S$4:$S$158)</f>
        <v>68.899714889187749</v>
      </c>
      <c r="E20" s="7">
        <f>+IFERROR(+C20*('Regions &amp; Poverty'!$K20/100),"")</f>
        <v>7.526486930212708</v>
      </c>
      <c r="F20" s="7">
        <f>+IFERROR(+D20*('Regions &amp; Poverty'!$K20/100),"")</f>
        <v>4.8918797571323296</v>
      </c>
      <c r="G20" s="7">
        <f>+IFERROR(+C20*('Regions &amp; Poverty'!$K20/100)*('Regions &amp; Poverty'!$M20/100),"")</f>
        <v>0.25590055562723207</v>
      </c>
      <c r="H20" s="7">
        <f>+IFERROR(+D20*('Regions &amp; Poverty'!$K20/100)*('Regions &amp; Poverty'!$M20/100),"")</f>
        <v>0.16632391174249922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+SUMIF(GVSG2030!$A$4:$A$158,$B21,GVSG2030!$S$4:$S$158)</f>
        <v>0</v>
      </c>
      <c r="D21" s="11">
        <f>+SUMIF(GVSG2015!$A$4:$A$158,$B21,GVSG2015!$S$4:$S$158)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+SUMIF(GVSG2030!$A$4:$A$158,$B22,GVSG2030!$S$4:$S$158)</f>
        <v>0</v>
      </c>
      <c r="D22" s="11">
        <f>+SUMIF(GVSG2015!$A$4:$A$158,$B22,GVSG2015!$S$4:$S$158)</f>
        <v>0</v>
      </c>
      <c r="E22" s="7">
        <f>+IFERROR(+C22*('Regions &amp; Poverty'!$K22/100),"")</f>
        <v>0</v>
      </c>
      <c r="F22" s="7">
        <f>+IFERROR(+D22*('Regions &amp; Poverty'!$K22/100),"")</f>
        <v>0</v>
      </c>
      <c r="G22" s="7">
        <f>+IFERROR(+C22*('Regions &amp; Poverty'!$K22/100)*('Regions &amp; Poverty'!$M22/100),"")</f>
        <v>0</v>
      </c>
      <c r="H22" s="7">
        <f>+IFERROR(+D22*('Regions &amp; Poverty'!$K22/100)*('Regions &amp; Poverty'!$M22/100),"")</f>
        <v>0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+SUMIF(GVSG2030!$A$4:$A$158,$B23,GVSG2030!$S$4:$S$158)</f>
        <v>0</v>
      </c>
      <c r="D23" s="11">
        <f>+SUMIF(GVSG2015!$A$4:$A$158,$B23,GVSG2015!$S$4:$S$158)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+SUMIF(GVSG2030!$A$4:$A$158,$B24,GVSG2030!$S$4:$S$158)</f>
        <v>80.346519542086881</v>
      </c>
      <c r="D24" s="11">
        <f>+SUMIF(GVSG2015!$A$4:$A$158,$B24,GVSG2015!$S$4:$S$158)</f>
        <v>48.46245743458315</v>
      </c>
      <c r="E24" s="7">
        <f>+IFERROR(+C24*('Regions &amp; Poverty'!$K24/100),"")</f>
        <v>53.269742456403598</v>
      </c>
      <c r="F24" s="7">
        <f>+IFERROR(+D24*('Regions &amp; Poverty'!$K24/100),"")</f>
        <v>32.130609279128628</v>
      </c>
      <c r="G24" s="7">
        <f>+IFERROR(+C24*('Regions &amp; Poverty'!$K24/100)*('Regions &amp; Poverty'!$M24/100),"")</f>
        <v>17.632284753069591</v>
      </c>
      <c r="H24" s="7">
        <f>+IFERROR(+D24*('Regions &amp; Poverty'!$K24/100)*('Regions &amp; Poverty'!$M24/100),"")</f>
        <v>10.635231671391576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+SUMIF(GVSG2030!$A$4:$A$158,$B25,GVSG2030!$S$4:$S$158)</f>
        <v>0</v>
      </c>
      <c r="D25" s="11">
        <f>+SUMIF(GVSG2015!$A$4:$A$158,$B25,GVSG2015!$S$4:$S$158)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+SUMIF(GVSG2030!$A$4:$A$158,$B26,GVSG2030!$S$4:$S$158)</f>
        <v>0</v>
      </c>
      <c r="D26" s="11">
        <f>+SUMIF(GVSG2015!$A$4:$A$158,$B26,GVSG2015!$S$4:$S$158)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+SUMIF(GVSG2030!$A$4:$A$158,$B27,GVSG2030!$S$4:$S$158)</f>
        <v>0</v>
      </c>
      <c r="D27" s="11">
        <f>+SUMIF(GVSG2015!$A$4:$A$158,$B27,GVSG2015!$S$4:$S$158)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+SUMIF(GVSG2030!$A$4:$A$158,$B28,GVSG2030!$S$4:$S$158)</f>
        <v>0</v>
      </c>
      <c r="D28" s="11">
        <f>+SUMIF(GVSG2015!$A$4:$A$158,$B28,GVSG2015!$S$4:$S$158)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+SUMIF(GVSG2030!$A$4:$A$158,$B29,GVSG2030!$S$4:$S$158)</f>
        <v>397.84316467613746</v>
      </c>
      <c r="D29" s="11">
        <f>+SUMIF(GVSG2015!$A$4:$A$158,$B29,GVSG2015!$S$4:$S$158)</f>
        <v>172.39246817762645</v>
      </c>
      <c r="E29" s="7">
        <f>+IFERROR(+C29*('Regions &amp; Poverty'!$K29/100),"")</f>
        <v>110.99824294464234</v>
      </c>
      <c r="F29" s="7">
        <f>+IFERROR(+D29*('Regions &amp; Poverty'!$K29/100),"")</f>
        <v>48.097498621557776</v>
      </c>
      <c r="G29" s="7">
        <f>+IFERROR(+C29*('Regions &amp; Poverty'!$K29/100)*('Regions &amp; Poverty'!$M29/100),"")</f>
        <v>9.9898418650178105</v>
      </c>
      <c r="H29" s="7">
        <f>+IFERROR(+D29*('Regions &amp; Poverty'!$K29/100)*('Regions &amp; Poverty'!$M29/100),"")</f>
        <v>4.3287748759401996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+SUMIF(GVSG2030!$A$4:$A$158,$B30,GVSG2030!$S$4:$S$158)</f>
        <v>626.40018338676225</v>
      </c>
      <c r="D30" s="11">
        <f>+SUMIF(GVSG2015!$A$4:$A$158,$B30,GVSG2015!$S$4:$S$158)</f>
        <v>377.93753743052116</v>
      </c>
      <c r="E30" s="7">
        <f>+IFERROR(+C30*('Regions &amp; Poverty'!$K30/100),"")</f>
        <v>150.33604401282292</v>
      </c>
      <c r="F30" s="7">
        <f>+IFERROR(+D30*('Regions &amp; Poverty'!$K30/100),"")</f>
        <v>90.705008983325072</v>
      </c>
      <c r="G30" s="7">
        <f>+IFERROR(+C30*('Regions &amp; Poverty'!$K30/100)*('Regions &amp; Poverty'!$M30/100),"")</f>
        <v>11.575875388987365</v>
      </c>
      <c r="H30" s="7">
        <f>+IFERROR(+D30*('Regions &amp; Poverty'!$K30/100)*('Regions &amp; Poverty'!$M30/100),"")</f>
        <v>6.9842856917160301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+SUMIF(GVSG2030!$A$4:$A$158,$B31,GVSG2030!$S$4:$S$158)</f>
        <v>270.97102994916878</v>
      </c>
      <c r="D31" s="11">
        <f>+SUMIF(GVSG2015!$A$4:$A$158,$B31,GVSG2015!$S$4:$S$158)</f>
        <v>140.08479605741618</v>
      </c>
      <c r="E31" s="7">
        <f>+IFERROR(+C31*('Regions &amp; Poverty'!$K31/100),"")</f>
        <v>208.9186640908091</v>
      </c>
      <c r="F31" s="7">
        <f>+IFERROR(+D31*('Regions &amp; Poverty'!$K31/100),"")</f>
        <v>108.00537776026786</v>
      </c>
      <c r="G31" s="7">
        <f>+IFERROR(+C31*('Regions &amp; Poverty'!$K31/100)*('Regions &amp; Poverty'!$M31/100),"")</f>
        <v>81.89611632359717</v>
      </c>
      <c r="H31" s="7">
        <f>+IFERROR(+D31*('Regions &amp; Poverty'!$K31/100)*('Regions &amp; Poverty'!$M31/100),"")</f>
        <v>42.338108082025002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+SUMIF(GVSG2030!$A$4:$A$158,$B32,GVSG2030!$S$4:$S$158)</f>
        <v>66.773872223931846</v>
      </c>
      <c r="D32" s="11">
        <f>+SUMIF(GVSG2015!$A$4:$A$158,$B32,GVSG2015!$S$4:$S$158)</f>
        <v>40.843189429705198</v>
      </c>
      <c r="E32" s="7">
        <f>+IFERROR(+C32*('Regions &amp; Poverty'!$K32/100),"")</f>
        <v>24.706332722854782</v>
      </c>
      <c r="F32" s="7">
        <f>+IFERROR(+D32*('Regions &amp; Poverty'!$K32/100),"")</f>
        <v>15.111980088990924</v>
      </c>
      <c r="G32" s="7">
        <f>+IFERROR(+C32*('Regions &amp; Poverty'!$K32/100)*('Regions &amp; Poverty'!$M32/100),"")</f>
        <v>3.6812435757053623</v>
      </c>
      <c r="H32" s="7">
        <f>+IFERROR(+D32*('Regions &amp; Poverty'!$K32/100)*('Regions &amp; Poverty'!$M32/100),"")</f>
        <v>2.2516850332596476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+SUMIF(GVSG2030!$A$4:$A$158,$B33,GVSG2030!$S$4:$S$158)</f>
        <v>1168.6664505296471</v>
      </c>
      <c r="D33" s="11">
        <f>+SUMIF(GVSG2015!$A$4:$A$158,$B33,GVSG2015!$S$4:$S$158)</f>
        <v>732.82499291652039</v>
      </c>
      <c r="E33" s="7">
        <f>+IFERROR(+C33*('Regions &amp; Poverty'!$K33/100),"")</f>
        <v>64.276654779130595</v>
      </c>
      <c r="F33" s="7">
        <f>+IFERROR(+D33*('Regions &amp; Poverty'!$K33/100),"")</f>
        <v>40.30537461040862</v>
      </c>
      <c r="G33" s="7">
        <f>+IFERROR(+C33*('Regions &amp; Poverty'!$K33/100)*('Regions &amp; Poverty'!$M33/100),"")</f>
        <v>1.4140864051408732</v>
      </c>
      <c r="H33" s="7">
        <f>+IFERROR(+D33*('Regions &amp; Poverty'!$K33/100)*('Regions &amp; Poverty'!$M33/100),"")</f>
        <v>0.8867182414289897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+SUMIF(GVSG2030!$A$4:$A$158,$B34,GVSG2030!$S$4:$S$158)</f>
        <v>265.90656582618021</v>
      </c>
      <c r="D34" s="11">
        <f>+SUMIF(GVSG2015!$A$4:$A$158,$B34,GVSG2015!$S$4:$S$158)</f>
        <v>180.50914416530495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+SUMIF(GVSG2030!$A$4:$A$158,$B35,GVSG2030!$S$4:$S$158)</f>
        <v>1237.1938920594798</v>
      </c>
      <c r="D35" s="11">
        <f>+SUMIF(GVSG2015!$A$4:$A$158,$B35,GVSG2015!$S$4:$S$158)</f>
        <v>879.42441040722247</v>
      </c>
      <c r="E35" s="7">
        <f>+IFERROR(+C35*('Regions &amp; Poverty'!$K35/100),"")</f>
        <v>19.795102272951677</v>
      </c>
      <c r="F35" s="7">
        <f>+IFERROR(+D35*('Regions &amp; Poverty'!$K35/100),"")</f>
        <v>14.07079056651556</v>
      </c>
      <c r="G35" s="7">
        <f>+IFERROR(+C35*('Regions &amp; Poverty'!$K35/100)*('Regions &amp; Poverty'!$M35/100),"")</f>
        <v>0.11877061363771006</v>
      </c>
      <c r="H35" s="7">
        <f>+IFERROR(+D35*('Regions &amp; Poverty'!$K35/100)*('Regions &amp; Poverty'!$M35/100),"")</f>
        <v>8.4424743399093366E-2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+SUMIF(GVSG2030!$A$4:$A$158,$B36,GVSG2030!$S$4:$S$158)</f>
        <v>168.88956562861432</v>
      </c>
      <c r="D36" s="11">
        <f>+SUMIF(GVSG2015!$A$4:$A$158,$B36,GVSG2015!$S$4:$S$158)</f>
        <v>141.49506843855454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+SUMIF(GVSG2030!$A$4:$A$158,$B37,GVSG2030!$S$4:$S$158)</f>
        <v>0</v>
      </c>
      <c r="D37" s="11">
        <f>+SUMIF(GVSG2015!$A$4:$A$158,$B37,GVSG2015!$S$4:$S$158)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+SUMIF(GVSG2030!$A$4:$A$158,$B38,GVSG2030!$S$4:$S$158)</f>
        <v>0</v>
      </c>
      <c r="D38" s="11">
        <f>+SUMIF(GVSG2015!$A$4:$A$158,$B38,GVSG2015!$S$4:$S$158)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+SUMIF(GVSG2030!$A$4:$A$158,$B39,GVSG2030!$S$4:$S$158)</f>
        <v>0</v>
      </c>
      <c r="D39" s="11">
        <f>+SUMIF(GVSG2015!$A$4:$A$158,$B39,GVSG2015!$S$4:$S$158)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+SUMIF(GVSG2030!$A$4:$A$158,$B40,GVSG2030!$S$4:$S$158)</f>
        <v>0</v>
      </c>
      <c r="D40" s="11">
        <f>+SUMIF(GVSG2015!$A$4:$A$158,$B40,GVSG2015!$S$4:$S$158)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+SUMIF(GVSG2030!$A$4:$A$158,$B41,GVSG2030!$S$4:$S$158)</f>
        <v>0</v>
      </c>
      <c r="D41" s="11">
        <f>+SUMIF(GVSG2015!$A$4:$A$158,$B41,GVSG2015!$S$4:$S$158)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+SUMIF(GVSG2030!$A$4:$A$158,$B42,GVSG2030!$S$4:$S$158)</f>
        <v>345.76686133154294</v>
      </c>
      <c r="D42" s="11">
        <f>+SUMIF(GVSG2015!$A$4:$A$158,$B42,GVSG2015!$S$4:$S$158)</f>
        <v>222.13898794172715</v>
      </c>
      <c r="E42" s="7">
        <f>+IFERROR(+C42*('Regions &amp; Poverty'!$K42/100),"")</f>
        <v>11.064539562609374</v>
      </c>
      <c r="F42" s="7">
        <f>+IFERROR(+D42*('Regions &amp; Poverty'!$K42/100),"")</f>
        <v>7.1084476141352688</v>
      </c>
      <c r="G42" s="7">
        <f>+IFERROR(+C42*('Regions &amp; Poverty'!$K42/100)*('Regions &amp; Poverty'!$M42/100),"")</f>
        <v>5.532269781304687E-2</v>
      </c>
      <c r="H42" s="7">
        <f>+IFERROR(+D42*('Regions &amp; Poverty'!$K42/100)*('Regions &amp; Poverty'!$M42/100),"")</f>
        <v>3.5542238070676344E-2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+SUMIF(GVSG2030!$A$4:$A$158,$B43,GVSG2030!$S$4:$S$158)</f>
        <v>0.16317589828005402</v>
      </c>
      <c r="D43" s="11">
        <f>+SUMIF(GVSG2015!$A$4:$A$158,$B43,GVSG2015!$S$4:$S$158)</f>
        <v>9.3968795046792453E-2</v>
      </c>
      <c r="E43" s="7">
        <f>+IFERROR(+C43*('Regions &amp; Poverty'!$K43/100),"")</f>
        <v>8.1587949140027012E-4</v>
      </c>
      <c r="F43" s="7">
        <f>+IFERROR(+D43*('Regions &amp; Poverty'!$K43/100),"")</f>
        <v>4.6984397523396228E-4</v>
      </c>
      <c r="G43" s="7">
        <f>+IFERROR(+C43*('Regions &amp; Poverty'!$K43/100)*('Regions &amp; Poverty'!$M43/100),"")</f>
        <v>8.1587949140027011E-7</v>
      </c>
      <c r="H43" s="7">
        <f>+IFERROR(+D43*('Regions &amp; Poverty'!$K43/100)*('Regions &amp; Poverty'!$M43/100),"")</f>
        <v>4.698439752339623E-7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+SUMIF(GVSG2030!$A$4:$A$158,$B44,GVSG2030!$S$4:$S$158)</f>
        <v>4226.0199485987805</v>
      </c>
      <c r="D44" s="11">
        <f>+SUMIF(GVSG2015!$A$4:$A$158,$B44,GVSG2015!$S$4:$S$158)</f>
        <v>2451.3604323327568</v>
      </c>
      <c r="E44" s="7">
        <f>+IFERROR(+C44*('Regions &amp; Poverty'!$K44/100),"")</f>
        <v>202.84895753274148</v>
      </c>
      <c r="F44" s="7">
        <f>+IFERROR(+D44*('Regions &amp; Poverty'!$K44/100),"")</f>
        <v>117.66530075197232</v>
      </c>
      <c r="G44" s="7">
        <f>+IFERROR(+C44*('Regions &amp; Poverty'!$K44/100)*('Regions &amp; Poverty'!$M44/100),"")</f>
        <v>4.462677065720313</v>
      </c>
      <c r="H44" s="7">
        <f>+IFERROR(+D44*('Regions &amp; Poverty'!$K44/100)*('Regions &amp; Poverty'!$M44/100),"")</f>
        <v>2.5886366165433916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+SUMIF(GVSG2030!$A$4:$A$158,$B45,GVSG2030!$S$4:$S$158)</f>
        <v>774.37661724728707</v>
      </c>
      <c r="D45" s="11">
        <f>+SUMIF(GVSG2015!$A$4:$A$158,$B45,GVSG2015!$S$4:$S$158)</f>
        <v>414.04482337368432</v>
      </c>
      <c r="E45" s="7">
        <f>+IFERROR(+C45*('Regions &amp; Poverty'!$K45/100),"")</f>
        <v>10.841272641462018</v>
      </c>
      <c r="F45" s="7">
        <f>+IFERROR(+D45*('Regions &amp; Poverty'!$K45/100),"")</f>
        <v>5.7966275272315801</v>
      </c>
      <c r="G45" s="7">
        <f>+IFERROR(+C45*('Regions &amp; Poverty'!$K45/100)*('Regions &amp; Poverty'!$M45/100),"")</f>
        <v>2.1682545282924036E-2</v>
      </c>
      <c r="H45" s="7">
        <f>+IFERROR(+D45*('Regions &amp; Poverty'!$K45/100)*('Regions &amp; Poverty'!$M45/100),"")</f>
        <v>1.159325505446316E-2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+SUMIF(GVSG2030!$A$4:$A$158,$B46,GVSG2030!$S$4:$S$158)</f>
        <v>0</v>
      </c>
      <c r="D46" s="11">
        <f>+SUMIF(GVSG2015!$A$4:$A$158,$B46,GVSG2015!$S$4:$S$158)</f>
        <v>0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+SUMIF(GVSG2030!$A$4:$A$158,$B47,GVSG2030!$S$4:$S$158)</f>
        <v>197.76990485720515</v>
      </c>
      <c r="D47" s="11">
        <f>+SUMIF(GVSG2015!$A$4:$A$158,$B47,GVSG2015!$S$4:$S$158)</f>
        <v>92.843091947430651</v>
      </c>
      <c r="E47" s="7">
        <f>+IFERROR(+C47*('Regions &amp; Poverty'!$K47/100),"")</f>
        <v>66.252918127163724</v>
      </c>
      <c r="F47" s="7">
        <f>+IFERROR(+D47*('Regions &amp; Poverty'!$K47/100),"")</f>
        <v>31.10243580238927</v>
      </c>
      <c r="G47" s="7">
        <f>+IFERROR(+C47*('Regions &amp; Poverty'!$K47/100)*('Regions &amp; Poverty'!$M47/100),"")</f>
        <v>5.9627626314447353</v>
      </c>
      <c r="H47" s="7">
        <f>+IFERROR(+D47*('Regions &amp; Poverty'!$K47/100)*('Regions &amp; Poverty'!$M47/100),"")</f>
        <v>2.7992192222150343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+SUMIF(GVSG2030!$A$4:$A$158,$B48,GVSG2030!$S$4:$S$158)</f>
        <v>2.0644950062011427</v>
      </c>
      <c r="D48" s="11">
        <f>+SUMIF(GVSG2015!$A$4:$A$158,$B48,GVSG2015!$S$4:$S$158)</f>
        <v>1.4826352937519678</v>
      </c>
      <c r="E48" s="7">
        <f>+IFERROR(+C48*('Regions &amp; Poverty'!$K48/100),"")</f>
        <v>3.0967425093017139E-2</v>
      </c>
      <c r="F48" s="7">
        <f>+IFERROR(+D48*('Regions &amp; Poverty'!$K48/100),"")</f>
        <v>2.2239529406279514E-2</v>
      </c>
      <c r="G48" s="7">
        <f>+IFERROR(+C48*('Regions &amp; Poverty'!$K48/100)*('Regions &amp; Poverty'!$M48/100),"")</f>
        <v>6.1934850186034279E-5</v>
      </c>
      <c r="H48" s="7">
        <f>+IFERROR(+D48*('Regions &amp; Poverty'!$K48/100)*('Regions &amp; Poverty'!$M48/100),"")</f>
        <v>4.4479058812559029E-5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+SUMIF(GVSG2030!$A$4:$A$158,$B49,GVSG2030!$S$4:$S$158)</f>
        <v>0</v>
      </c>
      <c r="D49" s="11">
        <f>+SUMIF(GVSG2015!$A$4:$A$158,$B49,GVSG2015!$S$4:$S$158)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+SUMIF(GVSG2030!$A$4:$A$158,$B50,GVSG2030!$S$4:$S$158)</f>
        <v>0</v>
      </c>
      <c r="D50" s="11">
        <f>+SUMIF(GVSG2015!$A$4:$A$158,$B50,GVSG2015!$S$4:$S$158)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+SUMIF(GVSG2030!$A$4:$A$158,$B51,GVSG2030!$S$4:$S$158)</f>
        <v>13.979243113741566</v>
      </c>
      <c r="D51" s="11">
        <f>+SUMIF(GVSG2015!$A$4:$A$158,$B51,GVSG2015!$S$4:$S$158)</f>
        <v>6.8420015847830031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+SUMIF(GVSG2030!$A$4:$A$158,$B52,GVSG2030!$S$4:$S$158)</f>
        <v>0</v>
      </c>
      <c r="D52" s="11">
        <f>+SUMIF(GVSG2015!$A$4:$A$158,$B52,GVSG2015!$S$4:$S$158)</f>
        <v>0</v>
      </c>
      <c r="E52" s="7">
        <f>+IFERROR(+C52*('Regions &amp; Poverty'!$K52/100),"")</f>
        <v>0</v>
      </c>
      <c r="F52" s="7">
        <f>+IFERROR(+D52*('Regions &amp; Poverty'!$K52/100),"")</f>
        <v>0</v>
      </c>
      <c r="G52" s="7">
        <f>+IFERROR(+C52*('Regions &amp; Poverty'!$K52/100)*('Regions &amp; Poverty'!$M52/100),"")</f>
        <v>0</v>
      </c>
      <c r="H52" s="7">
        <f>+IFERROR(+D52*('Regions &amp; Poverty'!$K52/100)*('Regions &amp; Poverty'!$M52/100),"")</f>
        <v>0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+SUMIF(GVSG2030!$A$4:$A$158,$B53,GVSG2030!$S$4:$S$158)</f>
        <v>26.009821108482743</v>
      </c>
      <c r="D53" s="11">
        <f>+SUMIF(GVSG2015!$A$4:$A$158,$B53,GVSG2015!$S$4:$S$158)</f>
        <v>15.528525931958267</v>
      </c>
      <c r="E53" s="7">
        <f>+IFERROR(+C53*('Regions &amp; Poverty'!$K53/100),"")</f>
        <v>3.5373356707536532</v>
      </c>
      <c r="F53" s="7">
        <f>+IFERROR(+D53*('Regions &amp; Poverty'!$K53/100),"")</f>
        <v>2.1118795267463244</v>
      </c>
      <c r="G53" s="7">
        <f>+IFERROR(+C53*('Regions &amp; Poverty'!$K53/100)*('Regions &amp; Poverty'!$M53/100),"")</f>
        <v>0.14149342683014612</v>
      </c>
      <c r="H53" s="7">
        <f>+IFERROR(+D53*('Regions &amp; Poverty'!$K53/100)*('Regions &amp; Poverty'!$M53/100),"")</f>
        <v>8.4475181069852981E-2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+SUMIF(GVSG2030!$A$4:$A$158,$B54,GVSG2030!$S$4:$S$158)</f>
        <v>128.943061958675</v>
      </c>
      <c r="D54" s="11">
        <f>+SUMIF(GVSG2015!$A$4:$A$158,$B54,GVSG2015!$S$4:$S$158)</f>
        <v>68.403713034154521</v>
      </c>
      <c r="E54" s="7">
        <f>+IFERROR(+C54*('Regions &amp; Poverty'!$K54/100),"")</f>
        <v>45.516900871412275</v>
      </c>
      <c r="F54" s="7">
        <f>+IFERROR(+D54*('Regions &amp; Poverty'!$K54/100),"")</f>
        <v>24.146510701056545</v>
      </c>
      <c r="G54" s="7">
        <f>+IFERROR(+C54*('Regions &amp; Poverty'!$K54/100)*('Regions &amp; Poverty'!$M54/100),"")</f>
        <v>4.688240789755465</v>
      </c>
      <c r="H54" s="7">
        <f>+IFERROR(+D54*('Regions &amp; Poverty'!$K54/100)*('Regions &amp; Poverty'!$M54/100),"")</f>
        <v>2.4870906022088244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+SUMIF(GVSG2030!$A$4:$A$158,$B55,GVSG2030!$S$4:$S$158)</f>
        <v>0</v>
      </c>
      <c r="D55" s="11">
        <f>+SUMIF(GVSG2015!$A$4:$A$158,$B55,GVSG2015!$S$4:$S$158)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+SUMIF(GVSG2030!$A$4:$A$158,$B56,GVSG2030!$S$4:$S$158)</f>
        <v>3.1336012780955866</v>
      </c>
      <c r="D56" s="11">
        <f>+SUMIF(GVSG2015!$A$4:$A$158,$B56,GVSG2015!$S$4:$S$158)</f>
        <v>1.8337640313316568</v>
      </c>
      <c r="E56" s="7">
        <f>+IFERROR(+C56*('Regions &amp; Poverty'!$K56/100),"")</f>
        <v>2.1026464576021384</v>
      </c>
      <c r="F56" s="7">
        <f>+IFERROR(+D56*('Regions &amp; Poverty'!$K56/100),"")</f>
        <v>1.2304556650235416</v>
      </c>
      <c r="G56" s="7">
        <f>+IFERROR(+C56*('Regions &amp; Poverty'!$K56/100)*('Regions &amp; Poverty'!$M56/100),"")</f>
        <v>0.64130716956865219</v>
      </c>
      <c r="H56" s="7">
        <f>+IFERROR(+D56*('Regions &amp; Poverty'!$K56/100)*('Regions &amp; Poverty'!$M56/100),"")</f>
        <v>0.37528897783218018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+SUMIF(GVSG2030!$A$4:$A$158,$B57,GVSG2030!$S$4:$S$158)</f>
        <v>13.678454287691734</v>
      </c>
      <c r="D57" s="11">
        <f>+SUMIF(GVSG2015!$A$4:$A$158,$B57,GVSG2015!$S$4:$S$158)</f>
        <v>9.7727016291664519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+SUMIF(GVSG2030!$A$4:$A$158,$B58,GVSG2030!$S$4:$S$158)</f>
        <v>0</v>
      </c>
      <c r="D58" s="11">
        <f>+SUMIF(GVSG2015!$A$4:$A$158,$B58,GVSG2015!$S$4:$S$158)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+SUMIF(GVSG2030!$A$4:$A$158,$B59,GVSG2030!$S$4:$S$158)</f>
        <v>0</v>
      </c>
      <c r="D59" s="11">
        <f>+SUMIF(GVSG2015!$A$4:$A$158,$B59,GVSG2015!$S$4:$S$158)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+SUMIF(GVSG2030!$A$4:$A$158,$B60,GVSG2030!$S$4:$S$158)</f>
        <v>56.359485898560685</v>
      </c>
      <c r="D60" s="11">
        <f>+SUMIF(GVSG2015!$A$4:$A$158,$B60,GVSG2015!$S$4:$S$158)</f>
        <v>30.007684075945967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+SUMIF(GVSG2030!$A$4:$A$158,$B61,GVSG2030!$S$4:$S$158)</f>
        <v>714.6357195317787</v>
      </c>
      <c r="D61" s="11">
        <f>+SUMIF(GVSG2015!$A$4:$A$158,$B61,GVSG2015!$S$4:$S$158)</f>
        <v>544.48576133509971</v>
      </c>
      <c r="E61" s="7">
        <f>+IFERROR(+C61*('Regions &amp; Poverty'!$K61/100),"")</f>
        <v>67.890393355518981</v>
      </c>
      <c r="F61" s="7">
        <f>+IFERROR(+D61*('Regions &amp; Poverty'!$K61/100),"")</f>
        <v>51.726147326834472</v>
      </c>
      <c r="G61" s="7">
        <f>+IFERROR(+C61*('Regions &amp; Poverty'!$K61/100)*('Regions &amp; Poverty'!$M61/100),"")</f>
        <v>1.9009310139545312</v>
      </c>
      <c r="H61" s="7">
        <f>+IFERROR(+D61*('Regions &amp; Poverty'!$K61/100)*('Regions &amp; Poverty'!$M61/100),"")</f>
        <v>1.448332125151365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+SUMIF(GVSG2030!$A$4:$A$158,$B62,GVSG2030!$S$4:$S$158)</f>
        <v>472.65060097944797</v>
      </c>
      <c r="D62" s="11">
        <f>+SUMIF(GVSG2015!$A$4:$A$158,$B62,GVSG2015!$S$4:$S$158)</f>
        <v>354.87346176956004</v>
      </c>
      <c r="E62" s="7">
        <f>+IFERROR(+C62*('Regions &amp; Poverty'!$K62/100),"")</f>
        <v>84.131806974341742</v>
      </c>
      <c r="F62" s="7">
        <f>+IFERROR(+D62*('Regions &amp; Poverty'!$K62/100),"")</f>
        <v>63.167476194981695</v>
      </c>
      <c r="G62" s="7">
        <f>+IFERROR(+C62*('Regions &amp; Poverty'!$K62/100)*('Regions &amp; Poverty'!$M62/100),"")</f>
        <v>5.384435646357872</v>
      </c>
      <c r="H62" s="7">
        <f>+IFERROR(+D62*('Regions &amp; Poverty'!$K62/100)*('Regions &amp; Poverty'!$M62/100),"")</f>
        <v>4.0427184764788286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+SUMIF(GVSG2030!$A$4:$A$158,$B63,GVSG2030!$S$4:$S$158)</f>
        <v>0</v>
      </c>
      <c r="D63" s="11">
        <f>+SUMIF(GVSG2015!$A$4:$A$158,$B63,GVSG2015!$S$4:$S$158)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+SUMIF(GVSG2030!$A$4:$A$158,$B64,GVSG2030!$S$4:$S$158)</f>
        <v>191.01553302690508</v>
      </c>
      <c r="D64" s="11">
        <f>+SUMIF(GVSG2015!$A$4:$A$158,$B64,GVSG2015!$S$4:$S$158)</f>
        <v>125.75545098431465</v>
      </c>
      <c r="E64" s="7">
        <f>+IFERROR(+C64*('Regions &amp; Poverty'!$K64/100),"")</f>
        <v>47.562867723699362</v>
      </c>
      <c r="F64" s="7">
        <f>+IFERROR(+D64*('Regions &amp; Poverty'!$K64/100),"")</f>
        <v>31.313107295094348</v>
      </c>
      <c r="G64" s="7">
        <f>+IFERROR(+C64*('Regions &amp; Poverty'!$K64/100)*('Regions &amp; Poverty'!$M64/100),"")</f>
        <v>3.8050294178959492</v>
      </c>
      <c r="H64" s="7">
        <f>+IFERROR(+D64*('Regions &amp; Poverty'!$K64/100)*('Regions &amp; Poverty'!$M64/100),"")</f>
        <v>2.505048583607548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+SUMIF(GVSG2030!$A$4:$A$158,$B65,GVSG2030!$S$4:$S$158)</f>
        <v>0</v>
      </c>
      <c r="D65" s="11">
        <f>+SUMIF(GVSG2015!$A$4:$A$158,$B65,GVSG2015!$S$4:$S$158)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+SUMIF(GVSG2030!$A$4:$A$158,$B66,GVSG2030!$S$4:$S$158)</f>
        <v>3465.0392115759514</v>
      </c>
      <c r="D66" s="11">
        <f>+SUMIF(GVSG2015!$A$4:$A$158,$B66,GVSG2015!$S$4:$S$158)</f>
        <v>2166.0139533625775</v>
      </c>
      <c r="E66" s="7">
        <f>+IFERROR(+C66*('Regions &amp; Poverty'!$K66/100),"")</f>
        <v>259.87794086819633</v>
      </c>
      <c r="F66" s="7">
        <f>+IFERROR(+D66*('Regions &amp; Poverty'!$K66/100),"")</f>
        <v>162.45104650219329</v>
      </c>
      <c r="G66" s="7">
        <f>+IFERROR(+C66*('Regions &amp; Poverty'!$K66/100)*('Regions &amp; Poverty'!$M66/100),"")</f>
        <v>3.3784132312865527</v>
      </c>
      <c r="H66" s="7">
        <f>+IFERROR(+D66*('Regions &amp; Poverty'!$K66/100)*('Regions &amp; Poverty'!$M66/100),"")</f>
        <v>2.1118636045285131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+SUMIF(GVSG2030!$A$4:$A$158,$B67,GVSG2030!$S$4:$S$158)</f>
        <v>14514.726448244421</v>
      </c>
      <c r="D67" s="11">
        <f>+SUMIF(GVSG2015!$A$4:$A$158,$B67,GVSG2015!$S$4:$S$158)</f>
        <v>7866.9157346607662</v>
      </c>
      <c r="E67" s="7">
        <f>+IFERROR(+C67*('Regions &amp; Poverty'!$K67/100),"")</f>
        <v>3077.1220070278173</v>
      </c>
      <c r="F67" s="7">
        <f>+IFERROR(+D67*('Regions &amp; Poverty'!$K67/100),"")</f>
        <v>1667.7861357480824</v>
      </c>
      <c r="G67" s="7">
        <f>+IFERROR(+C67*('Regions &amp; Poverty'!$K67/100)*('Regions &amp; Poverty'!$M67/100),"")</f>
        <v>132.31624630219613</v>
      </c>
      <c r="H67" s="7">
        <f>+IFERROR(+D67*('Regions &amp; Poverty'!$K67/100)*('Regions &amp; Poverty'!$M67/100),"")</f>
        <v>71.714803837167537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+SUMIF(GVSG2030!$A$4:$A$158,$B68,GVSG2030!$S$4:$S$158)</f>
        <v>0</v>
      </c>
      <c r="D68" s="11">
        <f>+SUMIF(GVSG2015!$A$4:$A$158,$B68,GVSG2015!$S$4:$S$158)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+SUMIF(GVSG2030!$A$4:$A$158,$B69,GVSG2030!$S$4:$S$158)</f>
        <v>58.290050920443143</v>
      </c>
      <c r="D69" s="11">
        <f>+SUMIF(GVSG2015!$A$4:$A$158,$B69,GVSG2015!$S$4:$S$158)</f>
        <v>30.063236715091062</v>
      </c>
      <c r="E69" s="7">
        <f>+IFERROR(+C69*('Regions &amp; Poverty'!$K69/100),"")</f>
        <v>0.17487015276132944</v>
      </c>
      <c r="F69" s="7">
        <f>+IFERROR(+D69*('Regions &amp; Poverty'!$K69/100),"")</f>
        <v>9.0189710145273189E-2</v>
      </c>
      <c r="G69" s="7">
        <f>+IFERROR(+C69*('Regions &amp; Poverty'!$K69/100)*('Regions &amp; Poverty'!$M69/100),"")</f>
        <v>1.7487015276132945E-4</v>
      </c>
      <c r="H69" s="7">
        <f>+IFERROR(+D69*('Regions &amp; Poverty'!$K69/100)*('Regions &amp; Poverty'!$M69/100),"")</f>
        <v>9.0189710145273193E-5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+SUMIF(GVSG2030!$A$4:$A$158,$B70,GVSG2030!$S$4:$S$158)</f>
        <v>0</v>
      </c>
      <c r="D70" s="11">
        <f>+SUMIF(GVSG2015!$A$4:$A$158,$B70,GVSG2015!$S$4:$S$158)</f>
        <v>0</v>
      </c>
      <c r="E70" s="7">
        <f>+IFERROR(+C70*('Regions &amp; Poverty'!$K70/100),"")</f>
        <v>0</v>
      </c>
      <c r="F70" s="7">
        <f>+IFERROR(+D70*('Regions &amp; Poverty'!$K70/100),"")</f>
        <v>0</v>
      </c>
      <c r="G70" s="7">
        <f>+IFERROR(+C70*('Regions &amp; Poverty'!$K70/100)*('Regions &amp; Poverty'!$M70/100),"")</f>
        <v>0</v>
      </c>
      <c r="H70" s="7">
        <f>+IFERROR(+D70*('Regions &amp; Poverty'!$K70/100)*('Regions &amp; Poverty'!$M70/100),"")</f>
        <v>0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+SUMIF(GVSG2030!$A$4:$A$158,$B71,GVSG2030!$S$4:$S$158)</f>
        <v>0</v>
      </c>
      <c r="D71" s="11">
        <f>+SUMIF(GVSG2015!$A$4:$A$158,$B71,GVSG2015!$S$4:$S$158)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+SUMIF(GVSG2030!$A$4:$A$158,$B72,GVSG2030!$S$4:$S$158)</f>
        <v>87.593999618645185</v>
      </c>
      <c r="D72" s="11">
        <f>+SUMIF(GVSG2015!$A$4:$A$158,$B72,GVSG2015!$S$4:$S$158)</f>
        <v>50.977408858639805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+SUMIF(GVSG2030!$A$4:$A$158,$B73,GVSG2030!$S$4:$S$158)</f>
        <v>0</v>
      </c>
      <c r="D73" s="11">
        <f>+SUMIF(GVSG2015!$A$4:$A$158,$B73,GVSG2015!$S$4:$S$158)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+SUMIF(GVSG2030!$A$4:$A$158,$B74,GVSG2030!$S$4:$S$158)</f>
        <v>57.694996603742212</v>
      </c>
      <c r="D74" s="11">
        <f>+SUMIF(GVSG2015!$A$4:$A$158,$B74,GVSG2015!$S$4:$S$158)</f>
        <v>39.101102937242054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+SUMIF(GVSG2030!$A$4:$A$158,$B75,GVSG2030!$S$4:$S$158)</f>
        <v>39.573998146737367</v>
      </c>
      <c r="D75" s="11">
        <f>+SUMIF(GVSG2015!$A$4:$A$158,$B75,GVSG2015!$S$4:$S$158)</f>
        <v>19.457321884812647</v>
      </c>
      <c r="E75" s="7">
        <f>+IFERROR(+C75*('Regions &amp; Poverty'!$K75/100),"")</f>
        <v>3.9573998146737364E-2</v>
      </c>
      <c r="F75" s="7">
        <f>+IFERROR(+D75*('Regions &amp; Poverty'!$K75/100),"")</f>
        <v>1.9457321884812646E-2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+SUMIF(GVSG2030!$A$4:$A$158,$B76,GVSG2030!$S$4:$S$158)</f>
        <v>0</v>
      </c>
      <c r="D76" s="11">
        <f>+SUMIF(GVSG2015!$A$4:$A$158,$B76,GVSG2015!$S$4:$S$158)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+SUMIF(GVSG2030!$A$4:$A$158,$B77,GVSG2030!$S$4:$S$158)</f>
        <v>0</v>
      </c>
      <c r="D77" s="11">
        <f>+SUMIF(GVSG2015!$A$4:$A$158,$B77,GVSG2015!$S$4:$S$158)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+SUMIF(GVSG2030!$A$4:$A$158,$B78,GVSG2030!$S$4:$S$158)</f>
        <v>543.37061169026447</v>
      </c>
      <c r="D78" s="11">
        <f>+SUMIF(GVSG2015!$A$4:$A$158,$B78,GVSG2015!$S$4:$S$158)</f>
        <v>276.51076166873941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+SUMIF(GVSG2030!$A$4:$A$158,$B79,GVSG2030!$S$4:$S$158)</f>
        <v>0</v>
      </c>
      <c r="D79" s="11">
        <f>+SUMIF(GVSG2015!$A$4:$A$158,$B79,GVSG2015!$S$4:$S$158)</f>
        <v>0</v>
      </c>
      <c r="E79" s="7">
        <f>+IFERROR(+C79*('Regions &amp; Poverty'!$K79/100),"")</f>
        <v>0</v>
      </c>
      <c r="F79" s="7">
        <f>+IFERROR(+D79*('Regions &amp; Poverty'!$K79/100),"")</f>
        <v>0</v>
      </c>
      <c r="G79" s="7">
        <f>+IFERROR(+C79*('Regions &amp; Poverty'!$K79/100)*('Regions &amp; Poverty'!$M79/100),"")</f>
        <v>0</v>
      </c>
      <c r="H79" s="7">
        <f>+IFERROR(+D79*('Regions &amp; Poverty'!$K79/100)*('Regions &amp; Poverty'!$M79/100),"")</f>
        <v>0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+SUMIF(GVSG2030!$A$4:$A$158,$B80,GVSG2030!$S$4:$S$158)</f>
        <v>73.559764628467732</v>
      </c>
      <c r="D80" s="11">
        <f>+SUMIF(GVSG2015!$A$4:$A$158,$B80,GVSG2015!$S$4:$S$158)</f>
        <v>49.40338848104809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+SUMIF(GVSG2030!$A$4:$A$158,$B81,GVSG2030!$S$4:$S$158)</f>
        <v>0</v>
      </c>
      <c r="D81" s="11">
        <f>+SUMIF(GVSG2015!$A$4:$A$158,$B81,GVSG2015!$S$4:$S$158)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+SUMIF(GVSG2030!$A$4:$A$158,$B82,GVSG2030!$S$4:$S$158)</f>
        <v>26.672285922358828</v>
      </c>
      <c r="D82" s="11">
        <f>+SUMIF(GVSG2015!$A$4:$A$158,$B82,GVSG2015!$S$4:$S$158)</f>
        <v>18.077460990143788</v>
      </c>
      <c r="E82" s="7">
        <f>+IFERROR(+C82*('Regions &amp; Poverty'!$K82/100),"")</f>
        <v>6.0546089043754536</v>
      </c>
      <c r="F82" s="7">
        <f>+IFERROR(+D82*('Regions &amp; Poverty'!$K82/100),"")</f>
        <v>4.1035836447626393</v>
      </c>
      <c r="G82" s="7">
        <f>+IFERROR(+C82*('Regions &amp; Poverty'!$K82/100)*('Regions &amp; Poverty'!$M82/100),"")</f>
        <v>0.31483966302752364</v>
      </c>
      <c r="H82" s="7">
        <f>+IFERROR(+D82*('Regions &amp; Poverty'!$K82/100)*('Regions &amp; Poverty'!$M82/100),"")</f>
        <v>0.21338634952765725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+SUMIF(GVSG2030!$A$4:$A$158,$B83,GVSG2030!$S$4:$S$158)</f>
        <v>75.429667275998668</v>
      </c>
      <c r="D83" s="11">
        <f>+SUMIF(GVSG2015!$A$4:$A$158,$B83,GVSG2015!$S$4:$S$158)</f>
        <v>40.575691036576686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+SUMIF(GVSG2030!$A$4:$A$158,$B84,GVSG2030!$S$4:$S$158)</f>
        <v>96.527136553497456</v>
      </c>
      <c r="D84" s="11">
        <f>+SUMIF(GVSG2015!$A$4:$A$158,$B84,GVSG2015!$S$4:$S$158)</f>
        <v>50.14266359817757</v>
      </c>
      <c r="E84" s="7">
        <f>+IFERROR(+C84*('Regions &amp; Poverty'!$K84/100),"")</f>
        <v>37.259474709650021</v>
      </c>
      <c r="F84" s="7">
        <f>+IFERROR(+D84*('Regions &amp; Poverty'!$K84/100),"")</f>
        <v>19.355068148896542</v>
      </c>
      <c r="G84" s="7">
        <f>+IFERROR(+C84*('Regions &amp; Poverty'!$K84/100)*('Regions &amp; Poverty'!$M84/100),"")</f>
        <v>4.3593585410290521</v>
      </c>
      <c r="H84" s="7">
        <f>+IFERROR(+D84*('Regions &amp; Poverty'!$K84/100)*('Regions &amp; Poverty'!$M84/100),"")</f>
        <v>2.2645429734208955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+SUMIF(GVSG2030!$A$4:$A$158,$B85,GVSG2030!$S$4:$S$158)</f>
        <v>0</v>
      </c>
      <c r="D85" s="11">
        <f>+SUMIF(GVSG2015!$A$4:$A$158,$B85,GVSG2015!$S$4:$S$158)</f>
        <v>0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+SUMIF(GVSG2030!$A$4:$A$158,$B86,GVSG2030!$S$4:$S$158)</f>
        <v>0</v>
      </c>
      <c r="D86" s="11">
        <f>+SUMIF(GVSG2015!$A$4:$A$158,$B86,GVSG2015!$S$4:$S$158)</f>
        <v>0</v>
      </c>
      <c r="E86" s="7">
        <f>+IFERROR(+C86*('Regions &amp; Poverty'!$K86/100),"")</f>
        <v>0</v>
      </c>
      <c r="F86" s="7">
        <f>+IFERROR(+D86*('Regions &amp; Poverty'!$K86/100),"")</f>
        <v>0</v>
      </c>
      <c r="G86" s="7">
        <f>+IFERROR(+C86*('Regions &amp; Poverty'!$K86/100)*('Regions &amp; Poverty'!$M86/100),"")</f>
        <v>0</v>
      </c>
      <c r="H86" s="7">
        <f>+IFERROR(+D86*('Regions &amp; Poverty'!$K86/100)*('Regions &amp; Poverty'!$M86/100),"")</f>
        <v>0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+SUMIF(GVSG2030!$A$4:$A$158,$B87,GVSG2030!$S$4:$S$158)</f>
        <v>0</v>
      </c>
      <c r="D87" s="11">
        <f>+SUMIF(GVSG2015!$A$4:$A$158,$B87,GVSG2015!$S$4:$S$158)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+SUMIF(GVSG2030!$A$4:$A$158,$B88,GVSG2030!$S$4:$S$158)</f>
        <v>0</v>
      </c>
      <c r="D88" s="11">
        <f>+SUMIF(GVSG2015!$A$4:$A$158,$B88,GVSG2015!$S$4:$S$158)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+SUMIF(GVSG2030!$A$4:$A$158,$B89,GVSG2030!$S$4:$S$158)</f>
        <v>225.46116579996504</v>
      </c>
      <c r="D89" s="11">
        <f>+SUMIF(GVSG2015!$A$4:$A$158,$B89,GVSG2015!$S$4:$S$158)</f>
        <v>130.30860639559461</v>
      </c>
      <c r="E89" s="7">
        <f>+IFERROR(+C89*('Regions &amp; Poverty'!$K89/100),"")</f>
        <v>175.4087869923728</v>
      </c>
      <c r="F89" s="7">
        <f>+IFERROR(+D89*('Regions &amp; Poverty'!$K89/100),"")</f>
        <v>101.3800957757726</v>
      </c>
      <c r="G89" s="7">
        <f>+IFERROR(+C89*('Regions &amp; Poverty'!$K89/100)*('Regions &amp; Poverty'!$M89/100),"")</f>
        <v>68.760244501010135</v>
      </c>
      <c r="H89" s="7">
        <f>+IFERROR(+D89*('Regions &amp; Poverty'!$K89/100)*('Regions &amp; Poverty'!$M89/100),"")</f>
        <v>39.740997544102861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+SUMIF(GVSG2030!$A$4:$A$158,$B90,GVSG2030!$S$4:$S$158)</f>
        <v>1431.1270904943626</v>
      </c>
      <c r="D90" s="11">
        <f>+SUMIF(GVSG2015!$A$4:$A$158,$B90,GVSG2015!$S$4:$S$158)</f>
        <v>1002.0080571154688</v>
      </c>
      <c r="E90" s="7">
        <f>+IFERROR(+C90*('Regions &amp; Poverty'!$K90/100),"")</f>
        <v>42.933812714830879</v>
      </c>
      <c r="F90" s="7">
        <f>+IFERROR(+D90*('Regions &amp; Poverty'!$K90/100),"")</f>
        <v>30.060241713464062</v>
      </c>
      <c r="G90" s="7">
        <f>+IFERROR(+C90*('Regions &amp; Poverty'!$K90/100)*('Regions &amp; Poverty'!$M90/100),"")</f>
        <v>0.34347050171864701</v>
      </c>
      <c r="H90" s="7">
        <f>+IFERROR(+D90*('Regions &amp; Poverty'!$K90/100)*('Regions &amp; Poverty'!$M90/100),"")</f>
        <v>0.24048193370771251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+SUMIF(GVSG2030!$A$4:$A$158,$B91,GVSG2030!$S$4:$S$158)</f>
        <v>71.566057252831371</v>
      </c>
      <c r="D91" s="11">
        <f>+SUMIF(GVSG2015!$A$4:$A$158,$B91,GVSG2015!$S$4:$S$158)</f>
        <v>49.82902584341408</v>
      </c>
      <c r="E91" s="7">
        <f>+IFERROR(+C91*('Regions &amp; Poverty'!$K91/100),"")</f>
        <v>35.282066225645863</v>
      </c>
      <c r="F91" s="7">
        <f>+IFERROR(+D91*('Regions &amp; Poverty'!$K91/100),"")</f>
        <v>24.56570974080314</v>
      </c>
      <c r="G91" s="7">
        <f>+IFERROR(+C91*('Regions &amp; Poverty'!$K91/100)*('Regions &amp; Poverty'!$M91/100),"")</f>
        <v>5.3628740662981711</v>
      </c>
      <c r="H91" s="7">
        <f>+IFERROR(+D91*('Regions &amp; Poverty'!$K91/100)*('Regions &amp; Poverty'!$M91/100),"")</f>
        <v>3.733987880602077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+SUMIF(GVSG2030!$A$4:$A$158,$B92,GVSG2030!$S$4:$S$158)</f>
        <v>0</v>
      </c>
      <c r="D92" s="11">
        <f>+SUMIF(GVSG2015!$A$4:$A$158,$B92,GVSG2015!$S$4:$S$158)</f>
        <v>0</v>
      </c>
      <c r="E92" s="7">
        <f>+IFERROR(+C92*('Regions &amp; Poverty'!$K92/100),"")</f>
        <v>0</v>
      </c>
      <c r="F92" s="7">
        <f>+IFERROR(+D92*('Regions &amp; Poverty'!$K92/100),"")</f>
        <v>0</v>
      </c>
      <c r="G92" s="7">
        <f>+IFERROR(+C92*('Regions &amp; Poverty'!$K92/100)*('Regions &amp; Poverty'!$M92/100),"")</f>
        <v>0</v>
      </c>
      <c r="H92" s="7">
        <f>+IFERROR(+D92*('Regions &amp; Poverty'!$K92/100)*('Regions &amp; Poverty'!$M92/100),"")</f>
        <v>0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+SUMIF(GVSG2030!$A$4:$A$158,$B93,GVSG2030!$S$4:$S$158)</f>
        <v>0</v>
      </c>
      <c r="D93" s="11">
        <f>+SUMIF(GVSG2015!$A$4:$A$158,$B93,GVSG2015!$S$4:$S$158)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+SUMIF(GVSG2030!$A$4:$A$158,$B94,GVSG2030!$S$4:$S$158)</f>
        <v>173.74362962750203</v>
      </c>
      <c r="D94" s="11">
        <f>+SUMIF(GVSG2015!$A$4:$A$158,$B94,GVSG2015!$S$4:$S$158)</f>
        <v>88.500129466927106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+SUMIF(GVSG2030!$A$4:$A$158,$B95,GVSG2030!$S$4:$S$158)</f>
        <v>73.225998760573873</v>
      </c>
      <c r="D95" s="11">
        <f>+SUMIF(GVSG2015!$A$4:$A$158,$B95,GVSG2015!$S$4:$S$158)</f>
        <v>44.794305852686968</v>
      </c>
      <c r="E95" s="7">
        <f>+IFERROR(+C95*('Regions &amp; Poverty'!$K95/100),"")</f>
        <v>50.306261148514253</v>
      </c>
      <c r="F95" s="7">
        <f>+IFERROR(+D95*('Regions &amp; Poverty'!$K95/100),"")</f>
        <v>30.773688120795949</v>
      </c>
      <c r="G95" s="7">
        <f>+IFERROR(+C95*('Regions &amp; Poverty'!$K95/100)*('Regions &amp; Poverty'!$M95/100),"")</f>
        <v>15.796166000633475</v>
      </c>
      <c r="H95" s="7">
        <f>+IFERROR(+D95*('Regions &amp; Poverty'!$K95/100)*('Regions &amp; Poverty'!$M95/100),"")</f>
        <v>9.6629380699299272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+SUMIF(GVSG2030!$A$4:$A$158,$B96,GVSG2030!$S$4:$S$158)</f>
        <v>0</v>
      </c>
      <c r="D96" s="11">
        <f>+SUMIF(GVSG2015!$A$4:$A$158,$B96,GVSG2015!$S$4:$S$158)</f>
        <v>0</v>
      </c>
      <c r="E96" s="7">
        <f>+IFERROR(+C96*('Regions &amp; Poverty'!$K96/100),"")</f>
        <v>0</v>
      </c>
      <c r="F96" s="7">
        <f>+IFERROR(+D96*('Regions &amp; Poverty'!$K96/100),"")</f>
        <v>0</v>
      </c>
      <c r="G96" s="7">
        <f>+IFERROR(+C96*('Regions &amp; Poverty'!$K96/100)*('Regions &amp; Poverty'!$M96/100),"")</f>
        <v>0</v>
      </c>
      <c r="H96" s="7">
        <f>+IFERROR(+D96*('Regions &amp; Poverty'!$K96/100)*('Regions &amp; Poverty'!$M96/100),"")</f>
        <v>0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+SUMIF(GVSG2030!$A$4:$A$158,$B97,GVSG2030!$S$4:$S$158)</f>
        <v>322.7690663103906</v>
      </c>
      <c r="D97" s="11">
        <f>+SUMIF(GVSG2015!$A$4:$A$158,$B97,GVSG2015!$S$4:$S$158)</f>
        <v>210.380747120286</v>
      </c>
      <c r="E97" s="7">
        <f>+IFERROR(+C97*('Regions &amp; Poverty'!$K97/100),"")</f>
        <v>228.84326801406695</v>
      </c>
      <c r="F97" s="7">
        <f>+IFERROR(+D97*('Regions &amp; Poverty'!$K97/100),"")</f>
        <v>149.1599497082828</v>
      </c>
      <c r="G97" s="7">
        <f>+IFERROR(+C97*('Regions &amp; Poverty'!$K97/100)*('Regions &amp; Poverty'!$M97/100),"")</f>
        <v>76.204808248684287</v>
      </c>
      <c r="H97" s="7">
        <f>+IFERROR(+D97*('Regions &amp; Poverty'!$K97/100)*('Regions &amp; Poverty'!$M97/100),"")</f>
        <v>49.670263252858163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+SUMIF(GVSG2030!$A$4:$A$158,$B98,GVSG2030!$S$4:$S$158)</f>
        <v>238.65657597133693</v>
      </c>
      <c r="D98" s="11">
        <f>+SUMIF(GVSG2015!$A$4:$A$158,$B98,GVSG2015!$S$4:$S$158)</f>
        <v>173.52765849042424</v>
      </c>
      <c r="E98" s="7">
        <f>+IFERROR(+C98*('Regions &amp; Poverty'!$K98/100),"")</f>
        <v>0.71596972791401081</v>
      </c>
      <c r="F98" s="7">
        <f>+IFERROR(+D98*('Regions &amp; Poverty'!$K98/100),"")</f>
        <v>0.52058297547127275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+SUMIF(GVSG2030!$A$4:$A$158,$B99,GVSG2030!$S$4:$S$158)</f>
        <v>0</v>
      </c>
      <c r="D99" s="11">
        <f>+SUMIF(GVSG2015!$A$4:$A$158,$B99,GVSG2015!$S$4:$S$158)</f>
        <v>0</v>
      </c>
      <c r="E99" s="7">
        <f>+IFERROR(+C99*('Regions &amp; Poverty'!$K99/100),"")</f>
        <v>0</v>
      </c>
      <c r="F99" s="7">
        <f>+IFERROR(+D99*('Regions &amp; Poverty'!$K99/100),"")</f>
        <v>0</v>
      </c>
      <c r="G99" s="7">
        <f>+IFERROR(+C99*('Regions &amp; Poverty'!$K99/100)*('Regions &amp; Poverty'!$M99/100),"")</f>
        <v>0</v>
      </c>
      <c r="H99" s="7">
        <f>+IFERROR(+D99*('Regions &amp; Poverty'!$K99/100)*('Regions &amp; Poverty'!$M99/100),"")</f>
        <v>0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+SUMIF(GVSG2030!$A$4:$A$158,$B100,GVSG2030!$S$4:$S$158)</f>
        <v>0</v>
      </c>
      <c r="D100" s="11">
        <f>+SUMIF(GVSG2015!$A$4:$A$158,$B100,GVSG2015!$S$4:$S$158)</f>
        <v>0</v>
      </c>
      <c r="E100" s="7">
        <f>+IFERROR(+C100*('Regions &amp; Poverty'!$K100/100),"")</f>
        <v>0</v>
      </c>
      <c r="F100" s="7">
        <f>+IFERROR(+D100*('Regions &amp; Poverty'!$K100/100),"")</f>
        <v>0</v>
      </c>
      <c r="G100" s="7">
        <f>+IFERROR(+C100*('Regions &amp; Poverty'!$K100/100)*('Regions &amp; Poverty'!$M100/100),"")</f>
        <v>0</v>
      </c>
      <c r="H100" s="7">
        <f>+IFERROR(+D100*('Regions &amp; Poverty'!$K100/100)*('Regions &amp; Poverty'!$M100/100),"")</f>
        <v>0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+SUMIF(GVSG2030!$A$4:$A$158,$B101,GVSG2030!$S$4:$S$158)</f>
        <v>0</v>
      </c>
      <c r="D101" s="11">
        <f>+SUMIF(GVSG2015!$A$4:$A$158,$B101,GVSG2015!$S$4:$S$158)</f>
        <v>0</v>
      </c>
      <c r="E101" s="7">
        <f>+IFERROR(+C101*('Regions &amp; Poverty'!$K101/100),"")</f>
        <v>0</v>
      </c>
      <c r="F101" s="7">
        <f>+IFERROR(+D101*('Regions &amp; Poverty'!$K101/100),"")</f>
        <v>0</v>
      </c>
      <c r="G101" s="7">
        <f>+IFERROR(+C101*('Regions &amp; Poverty'!$K101/100)*('Regions &amp; Poverty'!$M101/100),"")</f>
        <v>0</v>
      </c>
      <c r="H101" s="7">
        <f>+IFERROR(+D101*('Regions &amp; Poverty'!$K101/100)*('Regions &amp; Poverty'!$M101/100),"")</f>
        <v>0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+SUMIF(GVSG2030!$A$4:$A$158,$B102,GVSG2030!$S$4:$S$158)</f>
        <v>25.996506501797022</v>
      </c>
      <c r="D102" s="11">
        <f>+SUMIF(GVSG2015!$A$4:$A$158,$B102,GVSG2015!$S$4:$S$158)</f>
        <v>19.690605918936583</v>
      </c>
      <c r="E102" s="7">
        <f>+IFERROR(+C102*('Regions &amp; Poverty'!$K102/100),"")</f>
        <v>0.93587423406469294</v>
      </c>
      <c r="F102" s="7">
        <f>+IFERROR(+D102*('Regions &amp; Poverty'!$K102/100),"")</f>
        <v>0.70886181308171714</v>
      </c>
      <c r="G102" s="7">
        <f>+IFERROR(+C102*('Regions &amp; Poverty'!$K102/100)*('Regions &amp; Poverty'!$M102/100),"")</f>
        <v>8.4228681065822378E-3</v>
      </c>
      <c r="H102" s="7">
        <f>+IFERROR(+D102*('Regions &amp; Poverty'!$K102/100)*('Regions &amp; Poverty'!$M102/100),"")</f>
        <v>6.3797563177354546E-3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+SUMIF(GVSG2030!$A$4:$A$158,$B103,GVSG2030!$S$4:$S$158)</f>
        <v>0</v>
      </c>
      <c r="D103" s="11">
        <f>+SUMIF(GVSG2015!$A$4:$A$158,$B103,GVSG2015!$S$4:$S$158)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+SUMIF(GVSG2030!$A$4:$A$158,$B104,GVSG2030!$S$4:$S$158)</f>
        <v>0</v>
      </c>
      <c r="D104" s="11">
        <f>+SUMIF(GVSG2015!$A$4:$A$158,$B104,GVSG2015!$S$4:$S$158)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+SUMIF(GVSG2030!$A$4:$A$158,$B105,GVSG2030!$S$4:$S$158)</f>
        <v>37.072637687335728</v>
      </c>
      <c r="D105" s="11">
        <f>+SUMIF(GVSG2015!$A$4:$A$158,$B105,GVSG2015!$S$4:$S$158)</f>
        <v>21.041850946834415</v>
      </c>
      <c r="E105" s="7">
        <f>+IFERROR(+C105*('Regions &amp; Poverty'!$K105/100),"")</f>
        <v>5.560895653100359</v>
      </c>
      <c r="F105" s="7">
        <f>+IFERROR(+D105*('Regions &amp; Poverty'!$K105/100),"")</f>
        <v>3.1562776420251621</v>
      </c>
      <c r="G105" s="7">
        <f>+IFERROR(+C105*('Regions &amp; Poverty'!$K105/100)*('Regions &amp; Poverty'!$M105/100),"")</f>
        <v>0.16682686959301077</v>
      </c>
      <c r="H105" s="7">
        <f>+IFERROR(+D105*('Regions &amp; Poverty'!$K105/100)*('Regions &amp; Poverty'!$M105/100),"")</f>
        <v>9.4688329260754864E-2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+SUMIF(GVSG2030!$A$4:$A$158,$B106,GVSG2030!$S$4:$S$158)</f>
        <v>0</v>
      </c>
      <c r="D106" s="11">
        <f>+SUMIF(GVSG2015!$A$4:$A$158,$B106,GVSG2015!$S$4:$S$158)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+SUMIF(GVSG2030!$A$4:$A$158,$B107,GVSG2030!$S$4:$S$158)</f>
        <v>0</v>
      </c>
      <c r="D107" s="11">
        <f>+SUMIF(GVSG2015!$A$4:$A$158,$B107,GVSG2015!$S$4:$S$158)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+SUMIF(GVSG2030!$A$4:$A$158,$B108,GVSG2030!$S$4:$S$158)</f>
        <v>0</v>
      </c>
      <c r="D108" s="11">
        <f>+SUMIF(GVSG2015!$A$4:$A$158,$B108,GVSG2015!$S$4:$S$158)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+SUMIF(GVSG2030!$A$4:$A$158,$B109,GVSG2030!$S$4:$S$158)</f>
        <v>0</v>
      </c>
      <c r="D109" s="11">
        <f>+SUMIF(GVSG2015!$A$4:$A$158,$B109,GVSG2015!$S$4:$S$158)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+SUMIF(GVSG2030!$A$4:$A$158,$B110,GVSG2030!$S$4:$S$158)</f>
        <v>0</v>
      </c>
      <c r="D110" s="11">
        <f>+SUMIF(GVSG2015!$A$4:$A$158,$B110,GVSG2015!$S$4:$S$158)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+SUMIF(GVSG2030!$A$4:$A$158,$B111,GVSG2030!$S$4:$S$158)</f>
        <v>0.51230056069593211</v>
      </c>
      <c r="D111" s="11">
        <f>+SUMIF(GVSG2015!$A$4:$A$158,$B111,GVSG2015!$S$4:$S$158)</f>
        <v>0.37282349515517654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+SUMIF(GVSG2030!$A$4:$A$158,$B112,GVSG2030!$S$4:$S$158)</f>
        <v>125.39936091592533</v>
      </c>
      <c r="D112" s="11">
        <f>+SUMIF(GVSG2015!$A$4:$A$158,$B112,GVSG2015!$S$4:$S$158)</f>
        <v>69.553394863881849</v>
      </c>
      <c r="E112" s="7">
        <f>+IFERROR(+C112*('Regions &amp; Poverty'!$K112/100),"")</f>
        <v>7.6493610158714445</v>
      </c>
      <c r="F112" s="7">
        <f>+IFERROR(+D112*('Regions &amp; Poverty'!$K112/100),"")</f>
        <v>4.242757086696793</v>
      </c>
      <c r="G112" s="7">
        <f>+IFERROR(+C112*('Regions &amp; Poverty'!$K112/100)*('Regions &amp; Poverty'!$M112/100),"")</f>
        <v>6.8844249142843011E-2</v>
      </c>
      <c r="H112" s="7">
        <f>+IFERROR(+D112*('Regions &amp; Poverty'!$K112/100)*('Regions &amp; Poverty'!$M112/100),"")</f>
        <v>3.8184813780271144E-2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+SUMIF(GVSG2030!$A$4:$A$158,$B113,GVSG2030!$S$4:$S$158)</f>
        <v>317.48869460754491</v>
      </c>
      <c r="D113" s="11">
        <f>+SUMIF(GVSG2015!$A$4:$A$158,$B113,GVSG2015!$S$4:$S$158)</f>
        <v>214.72167069986205</v>
      </c>
      <c r="E113" s="7">
        <f>+IFERROR(+C113*('Regions &amp; Poverty'!$K113/100),"")</f>
        <v>6.9847512813659884</v>
      </c>
      <c r="F113" s="7">
        <f>+IFERROR(+D113*('Regions &amp; Poverty'!$K113/100),"")</f>
        <v>4.7238767553969652</v>
      </c>
      <c r="G113" s="7">
        <f>+IFERROR(+C113*('Regions &amp; Poverty'!$K113/100)*('Regions &amp; Poverty'!$M113/100),"")</f>
        <v>4.1908507688195928E-2</v>
      </c>
      <c r="H113" s="7">
        <f>+IFERROR(+D113*('Regions &amp; Poverty'!$K113/100)*('Regions &amp; Poverty'!$M113/100),"")</f>
        <v>2.834326053238179E-2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+SUMIF(GVSG2030!$A$4:$A$158,$B114,GVSG2030!$S$4:$S$158)</f>
        <v>0</v>
      </c>
      <c r="D114" s="11">
        <f>+SUMIF(GVSG2015!$A$4:$A$158,$B114,GVSG2015!$S$4:$S$158)</f>
        <v>0</v>
      </c>
      <c r="E114" s="7">
        <f>+IFERROR(+C114*('Regions &amp; Poverty'!$K114/100),"")</f>
        <v>0</v>
      </c>
      <c r="F114" s="7">
        <f>+IFERROR(+D114*('Regions &amp; Poverty'!$K114/100),"")</f>
        <v>0</v>
      </c>
      <c r="G114" s="7">
        <f>+IFERROR(+C114*('Regions &amp; Poverty'!$K114/100)*('Regions &amp; Poverty'!$M114/100),"")</f>
        <v>0</v>
      </c>
      <c r="H114" s="7">
        <f>+IFERROR(+D114*('Regions &amp; Poverty'!$K114/100)*('Regions &amp; Poverty'!$M114/100),"")</f>
        <v>0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+SUMIF(GVSG2030!$A$4:$A$158,$B115,GVSG2030!$S$4:$S$158)</f>
        <v>4635.353698984547</v>
      </c>
      <c r="D115" s="11">
        <f>+SUMIF(GVSG2015!$A$4:$A$158,$B115,GVSG2015!$S$4:$S$158)</f>
        <v>2808.6803520760491</v>
      </c>
      <c r="E115" s="7">
        <f>+IFERROR(+C115*('Regions &amp; Poverty'!$K115/100),"")</f>
        <v>384.73435701571742</v>
      </c>
      <c r="F115" s="7">
        <f>+IFERROR(+D115*('Regions &amp; Poverty'!$K115/100),"")</f>
        <v>233.1204692223121</v>
      </c>
      <c r="G115" s="7">
        <f>+IFERROR(+C115*('Regions &amp; Poverty'!$K115/100)*('Regions &amp; Poverty'!$M115/100),"")</f>
        <v>6.1557497122514793</v>
      </c>
      <c r="H115" s="7">
        <f>+IFERROR(+D115*('Regions &amp; Poverty'!$K115/100)*('Regions &amp; Poverty'!$M115/100),"")</f>
        <v>3.7299275075569938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+SUMIF(GVSG2030!$A$4:$A$158,$B116,GVSG2030!$S$4:$S$158)</f>
        <v>710.74461700499398</v>
      </c>
      <c r="D116" s="11">
        <f>+SUMIF(GVSG2015!$A$4:$A$158,$B116,GVSG2015!$S$4:$S$158)</f>
        <v>418.0491417576257</v>
      </c>
      <c r="E116" s="7">
        <f>+IFERROR(+C116*('Regions &amp; Poverty'!$K116/100),"")</f>
        <v>270.08295446189771</v>
      </c>
      <c r="F116" s="7">
        <f>+IFERROR(+D116*('Regions &amp; Poverty'!$K116/100),"")</f>
        <v>158.85867386789778</v>
      </c>
      <c r="G116" s="7">
        <f>+IFERROR(+C116*('Regions &amp; Poverty'!$K116/100)*('Regions &amp; Poverty'!$M116/100),"")</f>
        <v>39.972277260360869</v>
      </c>
      <c r="H116" s="7">
        <f>+IFERROR(+D116*('Regions &amp; Poverty'!$K116/100)*('Regions &amp; Poverty'!$M116/100),"")</f>
        <v>23.511083732448874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+SUMIF(GVSG2030!$A$4:$A$158,$B117,GVSG2030!$S$4:$S$158)</f>
        <v>0</v>
      </c>
      <c r="D117" s="11">
        <f>+SUMIF(GVSG2015!$A$4:$A$158,$B117,GVSG2015!$S$4:$S$158)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+SUMIF(GVSG2030!$A$4:$A$158,$B118,GVSG2030!$S$4:$S$158)</f>
        <v>0</v>
      </c>
      <c r="D118" s="11">
        <f>+SUMIF(GVSG2015!$A$4:$A$158,$B118,GVSG2015!$S$4:$S$158)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+SUMIF(GVSG2030!$A$4:$A$158,$B119,GVSG2030!$S$4:$S$158)</f>
        <v>0</v>
      </c>
      <c r="D119" s="11">
        <f>+SUMIF(GVSG2015!$A$4:$A$158,$B119,GVSG2015!$S$4:$S$158)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+SUMIF(GVSG2030!$A$4:$A$158,$B120,GVSG2030!$S$4:$S$158)</f>
        <v>0</v>
      </c>
      <c r="D120" s="11">
        <f>+SUMIF(GVSG2015!$A$4:$A$158,$B120,GVSG2015!$S$4:$S$158)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+SUMIF(GVSG2030!$A$4:$A$158,$B121,GVSG2030!$S$4:$S$158)</f>
        <v>6.8224307684877807</v>
      </c>
      <c r="D121" s="11">
        <f>+SUMIF(GVSG2015!$A$4:$A$158,$B121,GVSG2015!$S$4:$S$158)</f>
        <v>3.8929733656802945</v>
      </c>
      <c r="E121" s="7">
        <f>+IFERROR(+C121*('Regions &amp; Poverty'!$K121/100),"")</f>
        <v>1.3644861536975562E-2</v>
      </c>
      <c r="F121" s="7">
        <f>+IFERROR(+D121*('Regions &amp; Poverty'!$K121/100),"")</f>
        <v>7.7859467313605895E-3</v>
      </c>
      <c r="G121" s="7">
        <f>+IFERROR(+C121*('Regions &amp; Poverty'!$K121/100)*('Regions &amp; Poverty'!$M121/100),"")</f>
        <v>1.3644861536975563E-5</v>
      </c>
      <c r="H121" s="7">
        <f>+IFERROR(+D121*('Regions &amp; Poverty'!$K121/100)*('Regions &amp; Poverty'!$M121/100),"")</f>
        <v>7.78594673136059E-6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+SUMIF(GVSG2030!$A$4:$A$158,$B122,GVSG2030!$S$4:$S$158)</f>
        <v>31.938050307470583</v>
      </c>
      <c r="D122" s="11">
        <f>+SUMIF(GVSG2015!$A$4:$A$158,$B122,GVSG2015!$S$4:$S$158)</f>
        <v>15.182195334906531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+SUMIF(GVSG2030!$A$4:$A$158,$B123,GVSG2030!$S$4:$S$158)</f>
        <v>0</v>
      </c>
      <c r="D123" s="11">
        <f>+SUMIF(GVSG2015!$A$4:$A$158,$B123,GVSG2015!$S$4:$S$158)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+SUMIF(GVSG2030!$A$4:$A$158,$B124,GVSG2030!$S$4:$S$158)</f>
        <v>0</v>
      </c>
      <c r="D124" s="11">
        <f>+SUMIF(GVSG2015!$A$4:$A$158,$B124,GVSG2015!$S$4:$S$158)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+SUMIF(GVSG2030!$A$4:$A$158,$B125,GVSG2030!$S$4:$S$158)</f>
        <v>2.0878172394081122E-2</v>
      </c>
      <c r="D125" s="11">
        <f>+SUMIF(GVSG2015!$A$4:$A$158,$B125,GVSG2015!$S$4:$S$158)</f>
        <v>1.5928531628054136E-2</v>
      </c>
      <c r="E125" s="7">
        <f>+IFERROR(+C125*('Regions &amp; Poverty'!$K125/100),"")</f>
        <v>1.2610416126024997E-2</v>
      </c>
      <c r="F125" s="7">
        <f>+IFERROR(+D125*('Regions &amp; Poverty'!$K125/100),"")</f>
        <v>9.6208331033446979E-3</v>
      </c>
      <c r="G125" s="7">
        <f>+IFERROR(+C125*('Regions &amp; Poverty'!$K125/100)*('Regions &amp; Poverty'!$M125/100),"")</f>
        <v>2.9886686218679242E-3</v>
      </c>
      <c r="H125" s="7">
        <f>+IFERROR(+D125*('Regions &amp; Poverty'!$K125/100)*('Regions &amp; Poverty'!$M125/100),"")</f>
        <v>2.2801374454926933E-3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+SUMIF(GVSG2030!$A$4:$A$158,$B126,GVSG2030!$S$4:$S$158)</f>
        <v>0</v>
      </c>
      <c r="D126" s="11">
        <f>+SUMIF(GVSG2015!$A$4:$A$158,$B126,GVSG2015!$S$4:$S$158)</f>
        <v>0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+SUMIF(GVSG2030!$A$4:$A$158,$B127,GVSG2030!$S$4:$S$158)</f>
        <v>38.53402760520796</v>
      </c>
      <c r="D127" s="11">
        <f>+SUMIF(GVSG2015!$A$4:$A$158,$B127,GVSG2015!$S$4:$S$158)</f>
        <v>28.67174533290202</v>
      </c>
      <c r="E127" s="7">
        <f>+IFERROR(+C127*('Regions &amp; Poverty'!$K127/100),"")</f>
        <v>5.7415701131759862</v>
      </c>
      <c r="F127" s="7">
        <f>+IFERROR(+D127*('Regions &amp; Poverty'!$K127/100),"")</f>
        <v>4.2720900546024012</v>
      </c>
      <c r="G127" s="7">
        <f>+IFERROR(+C127*('Regions &amp; Poverty'!$K127/100)*('Regions &amp; Poverty'!$M127/100),"")</f>
        <v>0.22966280452703947</v>
      </c>
      <c r="H127" s="7">
        <f>+IFERROR(+D127*('Regions &amp; Poverty'!$K127/100)*('Regions &amp; Poverty'!$M127/100),"")</f>
        <v>0.17088360218409604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+SUMIF(GVSG2030!$A$4:$A$158,$B128,GVSG2030!$S$4:$S$158)</f>
        <v>8.3107371090655757</v>
      </c>
      <c r="D128" s="11">
        <f>+SUMIF(GVSG2015!$A$4:$A$158,$B128,GVSG2015!$S$4:$S$158)</f>
        <v>8.9156364550259397</v>
      </c>
      <c r="E128" s="7">
        <f>+IFERROR(+C128*('Regions &amp; Poverty'!$K128/100),"")</f>
        <v>3.1580801014449187</v>
      </c>
      <c r="F128" s="7">
        <f>+IFERROR(+D128*('Regions &amp; Poverty'!$K128/100),"")</f>
        <v>3.3879418529098571</v>
      </c>
      <c r="G128" s="7">
        <f>+IFERROR(+C128*('Regions &amp; Poverty'!$K128/100)*('Regions &amp; Poverty'!$M128/100),"")</f>
        <v>0.40423425298494958</v>
      </c>
      <c r="H128" s="7">
        <f>+IFERROR(+D128*('Regions &amp; Poverty'!$K128/100)*('Regions &amp; Poverty'!$M128/100),"")</f>
        <v>0.43365655717246171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+SUMIF(GVSG2030!$A$4:$A$158,$B129,GVSG2030!$S$4:$S$158)</f>
        <v>0.15102130432841634</v>
      </c>
      <c r="D129" s="11">
        <f>+SUMIF(GVSG2015!$A$4:$A$158,$B129,GVSG2015!$S$4:$S$158)</f>
        <v>9.8542828547574596E-2</v>
      </c>
      <c r="E129" s="7">
        <f>+IFERROR(+C129*('Regions &amp; Poverty'!$K129/100),"")</f>
        <v>3.7906347386432504E-2</v>
      </c>
      <c r="F129" s="7">
        <f>+IFERROR(+D129*('Regions &amp; Poverty'!$K129/100),"")</f>
        <v>2.4734249965441223E-2</v>
      </c>
      <c r="G129" s="7">
        <f>+IFERROR(+C129*('Regions &amp; Poverty'!$K129/100)*('Regions &amp; Poverty'!$M129/100),"")</f>
        <v>2.5776316222774105E-3</v>
      </c>
      <c r="H129" s="7">
        <f>+IFERROR(+D129*('Regions &amp; Poverty'!$K129/100)*('Regions &amp; Poverty'!$M129/100),"")</f>
        <v>1.6819289976500033E-3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+SUMIF(GVSG2030!$A$4:$A$158,$B130,GVSG2030!$S$4:$S$158)</f>
        <v>0</v>
      </c>
      <c r="D130" s="11">
        <f>+SUMIF(GVSG2015!$A$4:$A$158,$B130,GVSG2015!$S$4:$S$158)</f>
        <v>0</v>
      </c>
      <c r="E130" s="7">
        <f>+IFERROR(+C130*('Regions &amp; Poverty'!$K130/100),"")</f>
        <v>0</v>
      </c>
      <c r="F130" s="7">
        <f>+IFERROR(+D130*('Regions &amp; Poverty'!$K130/100),"")</f>
        <v>0</v>
      </c>
      <c r="G130" s="7">
        <f>+IFERROR(+C130*('Regions &amp; Poverty'!$K130/100)*('Regions &amp; Poverty'!$M130/100),"")</f>
        <v>0</v>
      </c>
      <c r="H130" s="7">
        <f>+IFERROR(+D130*('Regions &amp; Poverty'!$K130/100)*('Regions &amp; Poverty'!$M130/100),"")</f>
        <v>0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+SUMIF(GVSG2030!$A$4:$A$158,$B131,GVSG2030!$S$4:$S$158)</f>
        <v>41.605942799003806</v>
      </c>
      <c r="D131" s="11">
        <f>+SUMIF(GVSG2015!$A$4:$A$158,$B131,GVSG2015!$S$4:$S$158)</f>
        <v>29.243992772138835</v>
      </c>
      <c r="E131" s="7">
        <f>+IFERROR(+C131*('Regions &amp; Poverty'!$K131/100),"")</f>
        <v>1.3313901695681218</v>
      </c>
      <c r="F131" s="7">
        <f>+IFERROR(+D131*('Regions &amp; Poverty'!$K131/100),"")</f>
        <v>0.93580776870844273</v>
      </c>
      <c r="G131" s="7">
        <f>+IFERROR(+C131*('Regions &amp; Poverty'!$K131/100)*('Regions &amp; Poverty'!$M131/100),"")</f>
        <v>5.3255606782724877E-3</v>
      </c>
      <c r="H131" s="7">
        <f>+IFERROR(+D131*('Regions &amp; Poverty'!$K131/100)*('Regions &amp; Poverty'!$M131/100),"")</f>
        <v>3.7432310748337712E-3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+SUMIF(GVSG2030!$A$4:$A$158,$B132,GVSG2030!$S$4:$S$158)</f>
        <v>39.977387104001927</v>
      </c>
      <c r="D132" s="11">
        <f>+SUMIF(GVSG2015!$A$4:$A$158,$B132,GVSG2015!$S$4:$S$158)</f>
        <v>18.549452247485718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+SUMIF(GVSG2030!$A$4:$A$158,$B133,GVSG2030!$S$4:$S$158)</f>
        <v>0</v>
      </c>
      <c r="D133" s="11">
        <f>+SUMIF(GVSG2015!$A$4:$A$158,$B133,GVSG2015!$S$4:$S$158)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+SUMIF(GVSG2030!$A$4:$A$158,$B134,GVSG2030!$S$4:$S$158)</f>
        <v>0</v>
      </c>
      <c r="D134" s="11">
        <f>+SUMIF(GVSG2015!$A$4:$A$158,$B134,GVSG2015!$S$4:$S$158)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+SUMIF(GVSG2030!$A$4:$A$158,$B135,GVSG2030!$S$4:$S$158)</f>
        <v>0</v>
      </c>
      <c r="D135" s="11">
        <f>+SUMIF(GVSG2015!$A$4:$A$158,$B135,GVSG2015!$S$4:$S$158)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+SUMIF(GVSG2030!$A$4:$A$158,$B136,GVSG2030!$S$4:$S$158)</f>
        <v>0</v>
      </c>
      <c r="D136" s="11">
        <f>+SUMIF(GVSG2015!$A$4:$A$158,$B136,GVSG2015!$S$4:$S$158)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+SUMIF(GVSG2030!$A$4:$A$158,$B137,GVSG2030!$S$4:$S$158)</f>
        <v>1.8142187301504022</v>
      </c>
      <c r="D137" s="11">
        <f>+SUMIF(GVSG2015!$A$4:$A$158,$B137,GVSG2015!$S$4:$S$158)</f>
        <v>0.89666426807196531</v>
      </c>
      <c r="E137" s="7">
        <f>+IFERROR(+C137*('Regions &amp; Poverty'!$K137/100),"")</f>
        <v>0.76197186666316896</v>
      </c>
      <c r="F137" s="7">
        <f>+IFERROR(+D137*('Regions &amp; Poverty'!$K137/100),"")</f>
        <v>0.37659899259022539</v>
      </c>
      <c r="G137" s="7">
        <f>+IFERROR(+C137*('Regions &amp; Poverty'!$K137/100)*('Regions &amp; Poverty'!$M137/100),"")</f>
        <v>0.12648732986608605</v>
      </c>
      <c r="H137" s="7">
        <f>+IFERROR(+D137*('Regions &amp; Poverty'!$K137/100)*('Regions &amp; Poverty'!$M137/100),"")</f>
        <v>6.2515432769977425E-2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+SUMIF(GVSG2030!$A$4:$A$158,$B138,GVSG2030!$S$4:$S$158)</f>
        <v>0.88788743053939012</v>
      </c>
      <c r="D138" s="11">
        <f>+SUMIF(GVSG2015!$A$4:$A$158,$B138,GVSG2015!$S$4:$S$158)</f>
        <v>0.38304553333303165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+SUMIF(GVSG2030!$A$4:$A$158,$B139,GVSG2030!$S$4:$S$158)</f>
        <v>0</v>
      </c>
      <c r="D139" s="11">
        <f>+SUMIF(GVSG2015!$A$4:$A$158,$B139,GVSG2015!$S$4:$S$158)</f>
        <v>0</v>
      </c>
      <c r="E139" s="7">
        <f>+IFERROR(+C139*('Regions &amp; Poverty'!$K139/100),"")</f>
        <v>0</v>
      </c>
      <c r="F139" s="7">
        <f>+IFERROR(+D139*('Regions &amp; Poverty'!$K139/100),"")</f>
        <v>0</v>
      </c>
      <c r="G139" s="7">
        <f>+IFERROR(+C139*('Regions &amp; Poverty'!$K139/100)*('Regions &amp; Poverty'!$M139/100),"")</f>
        <v>0</v>
      </c>
      <c r="H139" s="7">
        <f>+IFERROR(+D139*('Regions &amp; Poverty'!$K139/100)*('Regions &amp; Poverty'!$M139/100),"")</f>
        <v>0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+SUMIF(GVSG2030!$A$4:$A$158,$B140,GVSG2030!$S$4:$S$158)</f>
        <v>16.101244051120705</v>
      </c>
      <c r="D140" s="11">
        <f>+SUMIF(GVSG2015!$A$4:$A$158,$B140,GVSG2015!$S$4:$S$158)</f>
        <v>8.8175286629041043</v>
      </c>
      <c r="E140" s="7">
        <f>+IFERROR(+C140*('Regions &amp; Poverty'!$K140/100),"")</f>
        <v>7.9057108291002658</v>
      </c>
      <c r="F140" s="7">
        <f>+IFERROR(+D140*('Regions &amp; Poverty'!$K140/100),"")</f>
        <v>4.3294065734859153</v>
      </c>
      <c r="G140" s="7">
        <f>+IFERROR(+C140*('Regions &amp; Poverty'!$K140/100)*('Regions &amp; Poverty'!$M140/100),"")</f>
        <v>1.5732364549909528</v>
      </c>
      <c r="H140" s="7">
        <f>+IFERROR(+D140*('Regions &amp; Poverty'!$K140/100)*('Regions &amp; Poverty'!$M140/100),"")</f>
        <v>0.86155190812369709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+SUMIF(GVSG2030!$A$4:$A$158,$B141,GVSG2030!$S$4:$S$158)</f>
        <v>890.80118485933849</v>
      </c>
      <c r="D141" s="11">
        <f>+SUMIF(GVSG2015!$A$4:$A$158,$B141,GVSG2015!$S$4:$S$158)</f>
        <v>611.33399367916127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+SUMIF(GVSG2030!$A$4:$A$158,$B142,GVSG2030!$S$4:$S$158)</f>
        <v>0</v>
      </c>
      <c r="D142" s="11">
        <f>+SUMIF(GVSG2015!$A$4:$A$158,$B142,GVSG2015!$S$4:$S$158)</f>
        <v>0</v>
      </c>
      <c r="E142" s="7">
        <f>+IFERROR(+C142*('Regions &amp; Poverty'!$K142/100),"")</f>
        <v>0</v>
      </c>
      <c r="F142" s="7">
        <f>+IFERROR(+D142*('Regions &amp; Poverty'!$K142/100),"")</f>
        <v>0</v>
      </c>
      <c r="G142" s="7">
        <f>+IFERROR(+C142*('Regions &amp; Poverty'!$K142/100)*('Regions &amp; Poverty'!$M142/100),"")</f>
        <v>0</v>
      </c>
      <c r="H142" s="7">
        <f>+IFERROR(+D142*('Regions &amp; Poverty'!$K142/100)*('Regions &amp; Poverty'!$M142/100),"")</f>
        <v>0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+SUMIF(GVSG2030!$A$4:$A$158,$B143,GVSG2030!$S$4:$S$158)</f>
        <v>0</v>
      </c>
      <c r="D143" s="11">
        <f>+SUMIF(GVSG2015!$A$4:$A$158,$B143,GVSG2015!$S$4:$S$158)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+SUMIF(GVSG2030!$A$4:$A$158,$B144,GVSG2030!$S$4:$S$158)</f>
        <v>0.77973985472325258</v>
      </c>
      <c r="D144" s="11">
        <f>+SUMIF(GVSG2015!$A$4:$A$158,$B144,GVSG2015!$S$4:$S$158)</f>
        <v>0.46115697953843521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+SUMIF(GVSG2030!$A$4:$A$158,$B145,GVSG2030!$S$4:$S$158)</f>
        <v>0</v>
      </c>
      <c r="D145" s="11">
        <f>+SUMIF(GVSG2015!$A$4:$A$158,$B145,GVSG2015!$S$4:$S$158)</f>
        <v>0</v>
      </c>
      <c r="E145" s="7">
        <f>+IFERROR(+C145*('Regions &amp; Poverty'!$K145/100),"")</f>
        <v>0</v>
      </c>
      <c r="F145" s="7">
        <f>+IFERROR(+D145*('Regions &amp; Poverty'!$K145/100),"")</f>
        <v>0</v>
      </c>
      <c r="G145" s="7">
        <f>+IFERROR(+C145*('Regions &amp; Poverty'!$K145/100)*('Regions &amp; Poverty'!$M145/100),"")</f>
        <v>0</v>
      </c>
      <c r="H145" s="7">
        <f>+IFERROR(+D145*('Regions &amp; Poverty'!$K145/100)*('Regions &amp; Poverty'!$M145/100),"")</f>
        <v>0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+SUMIF(GVSG2030!$A$4:$A$158,$B146,GVSG2030!$S$4:$S$158)</f>
        <v>133.63357087447514</v>
      </c>
      <c r="D146" s="11">
        <f>+SUMIF(GVSG2015!$A$4:$A$158,$B146,GVSG2015!$S$4:$S$158)</f>
        <v>70.826001344395351</v>
      </c>
      <c r="E146" s="7">
        <f>+IFERROR(+C146*('Regions &amp; Poverty'!$K146/100),"")</f>
        <v>0.40090071262342541</v>
      </c>
      <c r="F146" s="7">
        <f>+IFERROR(+D146*('Regions &amp; Poverty'!$K146/100),"")</f>
        <v>0.21247800403318606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+SUMIF(GVSG2030!$A$4:$A$158,$B147,GVSG2030!$S$4:$S$158)</f>
        <v>1802.0102863581137</v>
      </c>
      <c r="D147" s="11">
        <f>+SUMIF(GVSG2015!$A$4:$A$158,$B147,GVSG2015!$S$4:$S$158)</f>
        <v>1136.0673672868807</v>
      </c>
      <c r="E147" s="7">
        <f>+IFERROR(+C147*('Regions &amp; Poverty'!$K147/100),"")</f>
        <v>884.78705060183381</v>
      </c>
      <c r="F147" s="7">
        <f>+IFERROR(+D147*('Regions &amp; Poverty'!$K147/100),"")</f>
        <v>557.80907733785841</v>
      </c>
      <c r="G147" s="7">
        <f>+IFERROR(+C147*('Regions &amp; Poverty'!$K147/100)*('Regions &amp; Poverty'!$M147/100),"")</f>
        <v>136.25720579268241</v>
      </c>
      <c r="H147" s="7">
        <f>+IFERROR(+D147*('Regions &amp; Poverty'!$K147/100)*('Regions &amp; Poverty'!$M147/100),"")</f>
        <v>85.902597910030195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+SUMIF(GVSG2030!$A$4:$A$158,$B148,GVSG2030!$S$4:$S$158)</f>
        <v>411.77098067714377</v>
      </c>
      <c r="D148" s="11">
        <f>+SUMIF(GVSG2015!$A$4:$A$158,$B148,GVSG2015!$S$4:$S$158)</f>
        <v>241.17536688997998</v>
      </c>
      <c r="E148" s="7">
        <f>+IFERROR(+C148*('Regions &amp; Poverty'!$K148/100),"")</f>
        <v>142.47275931429175</v>
      </c>
      <c r="F148" s="7">
        <f>+IFERROR(+D148*('Regions &amp; Poverty'!$K148/100),"")</f>
        <v>83.446676943933085</v>
      </c>
      <c r="G148" s="7">
        <f>+IFERROR(+C148*('Regions &amp; Poverty'!$K148/100)*('Regions &amp; Poverty'!$M148/100),"")</f>
        <v>14.674694209372051</v>
      </c>
      <c r="H148" s="7">
        <f>+IFERROR(+D148*('Regions &amp; Poverty'!$K148/100)*('Regions &amp; Poverty'!$M148/100),"")</f>
        <v>8.5950077252251091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+SUMIF(GVSG2030!$A$4:$A$158,$B149,GVSG2030!$S$4:$S$158)</f>
        <v>0</v>
      </c>
      <c r="D149" s="11">
        <f>+SUMIF(GVSG2015!$A$4:$A$158,$B149,GVSG2015!$S$4:$S$158)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+SUMIF(GVSG2030!$A$4:$A$158,$B150,GVSG2030!$S$4:$S$158)</f>
        <v>0</v>
      </c>
      <c r="D150" s="11">
        <f>+SUMIF(GVSG2015!$A$4:$A$158,$B150,GVSG2015!$S$4:$S$158)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+SUMIF(GVSG2030!$A$4:$A$158,$B151,GVSG2030!$S$4:$S$158)</f>
        <v>0</v>
      </c>
      <c r="D151" s="11">
        <f>+SUMIF(GVSG2015!$A$4:$A$158,$B151,GVSG2015!$S$4:$S$158)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+SUMIF(GVSG2030!$A$4:$A$158,$B152,GVSG2030!$S$4:$S$158)</f>
        <v>0</v>
      </c>
      <c r="D152" s="11">
        <f>+SUMIF(GVSG2015!$A$4:$A$158,$B152,GVSG2015!$S$4:$S$158)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+SUMIF(GVSG2030!$A$4:$A$158,$B153,GVSG2030!$S$4:$S$158)</f>
        <v>0</v>
      </c>
      <c r="D153" s="11">
        <f>+SUMIF(GVSG2015!$A$4:$A$158,$B153,GVSG2015!$S$4:$S$158)</f>
        <v>0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+SUMIF(GVSG2030!$A$4:$A$158,$B154,GVSG2030!$S$4:$S$158)</f>
        <v>297.27859362369247</v>
      </c>
      <c r="D154" s="11">
        <f>+SUMIF(GVSG2015!$A$4:$A$158,$B154,GVSG2015!$S$4:$S$158)</f>
        <v>197.55873598041586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+SUMIF(GVSG2030!$A$4:$A$158,$B155,GVSG2030!$S$4:$S$158)</f>
        <v>855.65715866672883</v>
      </c>
      <c r="D155" s="11">
        <f>+SUMIF(GVSG2015!$A$4:$A$158,$B155,GVSG2015!$S$4:$S$158)</f>
        <v>603.35359809661702</v>
      </c>
      <c r="E155" s="7">
        <f>+IFERROR(+C155*('Regions &amp; Poverty'!$K155/100),"")</f>
        <v>23.958400442668406</v>
      </c>
      <c r="F155" s="7">
        <f>+IFERROR(+D155*('Regions &amp; Poverty'!$K155/100),"")</f>
        <v>16.893900746705274</v>
      </c>
      <c r="G155" s="7">
        <f>+IFERROR(+C155*('Regions &amp; Poverty'!$K155/100)*('Regions &amp; Poverty'!$M155/100),"")</f>
        <v>0.14375040265601044</v>
      </c>
      <c r="H155" s="7">
        <f>+IFERROR(+D155*('Regions &amp; Poverty'!$K155/100)*('Regions &amp; Poverty'!$M155/100),"")</f>
        <v>0.10136340448023165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+SUMIF(GVSG2030!$A$4:$A$158,$B156,GVSG2030!$S$4:$S$158)</f>
        <v>8.9694854114665379</v>
      </c>
      <c r="D156" s="11">
        <f>+SUMIF(GVSG2015!$A$4:$A$158,$B156,GVSG2015!$S$4:$S$158)</f>
        <v>5.7604083155036045</v>
      </c>
      <c r="E156" s="7">
        <f>+IFERROR(+C156*('Regions &amp; Poverty'!$K156/100),"")</f>
        <v>1.1750025889021165</v>
      </c>
      <c r="F156" s="7">
        <f>+IFERROR(+D156*('Regions &amp; Poverty'!$K156/100),"")</f>
        <v>0.75461348933097228</v>
      </c>
      <c r="G156" s="7">
        <f>+IFERROR(+C156*('Regions &amp; Poverty'!$K156/100)*('Regions &amp; Poverty'!$M156/100),"")</f>
        <v>3.8775085433769847E-2</v>
      </c>
      <c r="H156" s="7">
        <f>+IFERROR(+D156*('Regions &amp; Poverty'!$K156/100)*('Regions &amp; Poverty'!$M156/100),"")</f>
        <v>2.4902245147922088E-2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+SUMIF(GVSG2030!$A$4:$A$158,$B157,GVSG2030!$S$4:$S$158)</f>
        <v>97.394820358939498</v>
      </c>
      <c r="D157" s="11">
        <f>+SUMIF(GVSG2015!$A$4:$A$158,$B157,GVSG2015!$S$4:$S$158)</f>
        <v>47.473471379029505</v>
      </c>
      <c r="E157" s="7">
        <f>+IFERROR(+C157*('Regions &amp; Poverty'!$K157/100),"")</f>
        <v>18.310226227480626</v>
      </c>
      <c r="F157" s="7">
        <f>+IFERROR(+D157*('Regions &amp; Poverty'!$K157/100),"")</f>
        <v>8.9250126192575472</v>
      </c>
      <c r="G157" s="7">
        <f>+IFERROR(+C157*('Regions &amp; Poverty'!$K157/100)*('Regions &amp; Poverty'!$M157/100),"")</f>
        <v>0.8239601802366282</v>
      </c>
      <c r="H157" s="7">
        <f>+IFERROR(+D157*('Regions &amp; Poverty'!$K157/100)*('Regions &amp; Poverty'!$M157/100),"")</f>
        <v>0.40162556786658959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+SUMIF(GVSG2030!$A$4:$A$158,$B158,GVSG2030!$S$4:$S$158)</f>
        <v>305.94076520225786</v>
      </c>
      <c r="D158" s="11">
        <f>+SUMIF(GVSG2015!$A$4:$A$158,$B158,GVSG2015!$S$4:$S$158)</f>
        <v>156.26492012098976</v>
      </c>
      <c r="E158" s="7">
        <f>+IFERROR(+C158*('Regions &amp; Poverty'!$K158/100),"")</f>
        <v>50.786167023574805</v>
      </c>
      <c r="F158" s="7">
        <f>+IFERROR(+D158*('Regions &amp; Poverty'!$K158/100),"")</f>
        <v>25.939976740084301</v>
      </c>
      <c r="G158" s="7">
        <f>+IFERROR(+C158*('Regions &amp; Poverty'!$K158/100)*('Regions &amp; Poverty'!$M158/100),"")</f>
        <v>2.4885221841551655</v>
      </c>
      <c r="H158" s="7">
        <f>+IFERROR(+D158*('Regions &amp; Poverty'!$K158/100)*('Regions &amp; Poverty'!$M158/100),"")</f>
        <v>1.2710588602641308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+SUMIF(GVSG2030!$A$4:$A$158,$B159,GVSG2030!$S$4:$S$158)</f>
        <v>0.57458518902258915</v>
      </c>
      <c r="D159" s="11">
        <f>+SUMIF(GVSG2015!$A$4:$A$158,$B159,GVSG2015!$S$4:$S$158)</f>
        <v>0.33658800110777654</v>
      </c>
      <c r="E159" s="7">
        <f>+IFERROR(+C159*('Regions &amp; Poverty'!$K159/100),"")</f>
        <v>0.33038648368798873</v>
      </c>
      <c r="F159" s="7">
        <f>+IFERROR(+D159*('Regions &amp; Poverty'!$K159/100),"")</f>
        <v>0.19353810063697149</v>
      </c>
      <c r="G159" s="7">
        <f>+IFERROR(+C159*('Regions &amp; Poverty'!$K159/100)*('Regions &amp; Poverty'!$M159/100),"")</f>
        <v>9.7464012687956667E-2</v>
      </c>
      <c r="H159" s="7">
        <f>+IFERROR(+D159*('Regions &amp; Poverty'!$K159/100)*('Regions &amp; Poverty'!$M159/100),"")</f>
        <v>5.709373968790659E-2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+SUMIF(GVSG2030!$A$4:$A$158,$B160,GVSG2030!$S$4:$S$158)</f>
        <v>54.834940983618928</v>
      </c>
      <c r="D160" s="11">
        <f>+SUMIF(GVSG2015!$A$4:$A$158,$B160,GVSG2015!$S$4:$S$158)</f>
        <v>41.243729214660789</v>
      </c>
      <c r="E160" s="7">
        <f>+IFERROR(+C160*('Regions &amp; Poverty'!$K160/100),"")</f>
        <v>11.734677370494451</v>
      </c>
      <c r="F160" s="7">
        <f>+IFERROR(+D160*('Regions &amp; Poverty'!$K160/100),"")</f>
        <v>8.8261580519374085</v>
      </c>
      <c r="G160" s="7">
        <f>+IFERROR(+C160*('Regions &amp; Poverty'!$K160/100)*('Regions &amp; Poverty'!$M160/100),"")</f>
        <v>0.61020322326571153</v>
      </c>
      <c r="H160" s="7">
        <f>+IFERROR(+D160*('Regions &amp; Poverty'!$K160/100)*('Regions &amp; Poverty'!$M160/100),"")</f>
        <v>0.45896021870074527</v>
      </c>
      <c r="J160" s="32"/>
    </row>
    <row r="161" spans="1:18" x14ac:dyDescent="0.35">
      <c r="J161" s="32"/>
      <c r="L161" s="38"/>
      <c r="M161" s="38"/>
      <c r="P161" s="38"/>
      <c r="Q161" s="38"/>
    </row>
    <row r="162" spans="1:18" x14ac:dyDescent="0.35">
      <c r="A162" t="s">
        <v>415</v>
      </c>
      <c r="C162" s="35">
        <f t="shared" ref="C162:H162" si="0">+SUM(C3:C160)</f>
        <v>46410.316001795793</v>
      </c>
      <c r="D162" s="35">
        <f t="shared" si="0"/>
        <v>27562.349000175695</v>
      </c>
      <c r="E162" s="35">
        <f t="shared" si="0"/>
        <v>8119.5086477562772</v>
      </c>
      <c r="F162" s="35">
        <f t="shared" si="0"/>
        <v>4680.1746906856588</v>
      </c>
      <c r="G162" s="35">
        <f t="shared" si="0"/>
        <v>992.05795461956836</v>
      </c>
      <c r="H162" s="35">
        <f t="shared" si="0"/>
        <v>576.16572144783322</v>
      </c>
      <c r="I162" s="35"/>
    </row>
    <row r="163" spans="1:18" x14ac:dyDescent="0.35">
      <c r="H163" s="7" t="s">
        <v>402</v>
      </c>
      <c r="J163" s="33"/>
    </row>
    <row r="164" spans="1:18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  <c r="K164"/>
      <c r="L164"/>
      <c r="M164"/>
      <c r="N164"/>
      <c r="O164"/>
      <c r="P164"/>
      <c r="Q164"/>
      <c r="R164"/>
    </row>
    <row r="165" spans="1:18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  <c r="K165"/>
      <c r="L165"/>
      <c r="M165"/>
      <c r="N165"/>
      <c r="O165"/>
      <c r="P165"/>
      <c r="Q165"/>
      <c r="R165"/>
    </row>
    <row r="166" spans="1:18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8" x14ac:dyDescent="0.35">
      <c r="A167" s="9" t="s">
        <v>312</v>
      </c>
      <c r="B167" s="9" t="s">
        <v>313</v>
      </c>
      <c r="C167" s="35">
        <f>+SUMIF('Regions &amp; Poverty'!$F$3:$F$160,$B167,C$3:C$160)</f>
        <v>3181.6134935665477</v>
      </c>
      <c r="D167" s="35">
        <f>+SUMIF('Regions &amp; Poverty'!$F$3:$F$160,$B167,D$3:D$160)</f>
        <v>1932.7596034397845</v>
      </c>
      <c r="E167" s="35">
        <f>+SUMIF('Regions &amp; Poverty'!$F$3:$F$160,$B167,E$3:E$160)</f>
        <v>1414.5614592009445</v>
      </c>
      <c r="F167" s="35">
        <f>+SUMIF('Regions &amp; Poverty'!$F$3:$F$160,$B167,F$3:F$160)</f>
        <v>855.75966877817632</v>
      </c>
      <c r="G167" s="35">
        <f>+SUMIF('Regions &amp; Poverty'!$F$3:$F$160,$B167,G$3:G$160)</f>
        <v>259.92691386439901</v>
      </c>
      <c r="H167" s="35">
        <f>+SUMIF('Regions &amp; Poverty'!$F$3:$F$160,$B167,H$3:H$160)</f>
        <v>153.10367945996856</v>
      </c>
      <c r="I167" s="35"/>
    </row>
    <row r="168" spans="1:18" x14ac:dyDescent="0.35">
      <c r="A168" s="9" t="s">
        <v>312</v>
      </c>
      <c r="B168" s="9" t="s">
        <v>316</v>
      </c>
      <c r="C168" s="35">
        <f>+SUMIF('Regions &amp; Poverty'!$F$3:$F$160,$B168,C$3:C$160)</f>
        <v>2544.0085391205457</v>
      </c>
      <c r="D168" s="35">
        <f>+SUMIF('Regions &amp; Poverty'!$F$3:$F$160,$B168,D$3:D$160)</f>
        <v>1407.0851439163703</v>
      </c>
      <c r="E168" s="35">
        <f>+SUMIF('Regions &amp; Poverty'!$F$3:$F$160,$B168,E$3:E$160)</f>
        <v>1181.8400779943177</v>
      </c>
      <c r="F168" s="35">
        <f>+SUMIF('Regions &amp; Poverty'!$F$3:$F$160,$B168,F$3:F$160)</f>
        <v>671.07877724280468</v>
      </c>
      <c r="G168" s="35">
        <f>+SUMIF('Regions &amp; Poverty'!$F$3:$F$160,$B168,G$3:G$160)</f>
        <v>334.2948196015991</v>
      </c>
      <c r="H168" s="35">
        <f>+SUMIF('Regions &amp; Poverty'!$F$3:$F$160,$B168,H$3:H$160)</f>
        <v>190.49572765631336</v>
      </c>
      <c r="I168" s="35"/>
    </row>
    <row r="169" spans="1:18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8" x14ac:dyDescent="0.35">
      <c r="A170" s="9" t="s">
        <v>312</v>
      </c>
      <c r="B170" s="9" t="s">
        <v>320</v>
      </c>
      <c r="C170" s="35">
        <f>+SUMIF('Regions &amp; Poverty'!$F$3:$F$160,$B170,C$3:C$160)</f>
        <v>984.62074097597929</v>
      </c>
      <c r="D170" s="35">
        <f>+SUMIF('Regions &amp; Poverty'!$F$3:$F$160,$B170,D$3:D$160)</f>
        <v>584.22556097339782</v>
      </c>
      <c r="E170" s="35">
        <f>+SUMIF('Regions &amp; Poverty'!$F$3:$F$160,$B170,E$3:E$160)</f>
        <v>518.17151889937441</v>
      </c>
      <c r="F170" s="35">
        <f>+SUMIF('Regions &amp; Poverty'!$F$3:$F$160,$B170,F$3:F$160)</f>
        <v>316.65000549010028</v>
      </c>
      <c r="G170" s="35">
        <f>+SUMIF('Regions &amp; Poverty'!$F$3:$F$160,$B170,G$3:G$160)</f>
        <v>164.08389550030279</v>
      </c>
      <c r="H170" s="35">
        <f>+SUMIF('Regions &amp; Poverty'!$F$3:$F$160,$B170,H$3:H$160)</f>
        <v>100.9238271183137</v>
      </c>
      <c r="I170" s="35"/>
    </row>
    <row r="171" spans="1:18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8" x14ac:dyDescent="0.35">
      <c r="A172" s="9" t="s">
        <v>312</v>
      </c>
      <c r="B172" s="9" t="s">
        <v>321</v>
      </c>
      <c r="C172" s="35">
        <f>+SUMIF('Regions &amp; Poverty'!$F$3:$F$160,$B172,C$3:C$160)</f>
        <v>758.29898138890746</v>
      </c>
      <c r="D172" s="35">
        <f>+SUMIF('Regions &amp; Poverty'!$F$3:$F$160,$B172,D$3:D$160)</f>
        <v>381.99651904986399</v>
      </c>
      <c r="E172" s="35">
        <f>+SUMIF('Regions &amp; Poverty'!$F$3:$F$160,$B172,E$3:E$160)</f>
        <v>250.64321572374723</v>
      </c>
      <c r="F172" s="35">
        <f>+SUMIF('Regions &amp; Poverty'!$F$3:$F$160,$B172,F$3:F$160)</f>
        <v>130.26040152153897</v>
      </c>
      <c r="G172" s="35">
        <f>+SUMIF('Regions &amp; Poverty'!$F$3:$F$160,$B172,G$3:G$160)</f>
        <v>28.254324339098254</v>
      </c>
      <c r="H172" s="35">
        <f>+SUMIF('Regions &amp; Poverty'!$F$3:$F$160,$B172,H$3:H$160)</f>
        <v>15.249417431167474</v>
      </c>
      <c r="I172" s="35"/>
    </row>
    <row r="173" spans="1:18" x14ac:dyDescent="0.35">
      <c r="A173" s="10" t="s">
        <v>352</v>
      </c>
      <c r="B173" s="10"/>
      <c r="C173" s="36">
        <f t="shared" ref="C173:H173" si="1">+SUM(C166:C172)</f>
        <v>7468.5417550519796</v>
      </c>
      <c r="D173" s="36">
        <f t="shared" si="1"/>
        <v>4306.0668273794163</v>
      </c>
      <c r="E173" s="36">
        <f t="shared" si="1"/>
        <v>3365.2162718183836</v>
      </c>
      <c r="F173" s="36">
        <f t="shared" si="1"/>
        <v>1973.7488530326202</v>
      </c>
      <c r="G173" s="36">
        <f t="shared" si="1"/>
        <v>786.55995330539918</v>
      </c>
      <c r="H173" s="36">
        <f t="shared" si="1"/>
        <v>459.77265166576308</v>
      </c>
      <c r="I173" s="36"/>
    </row>
    <row r="174" spans="1:18" x14ac:dyDescent="0.35">
      <c r="A174" s="9" t="s">
        <v>322</v>
      </c>
      <c r="B174" s="9" t="s">
        <v>323</v>
      </c>
      <c r="C174" s="35">
        <f>+SUMIF('Regions &amp; Poverty'!$F$3:$F$160,$B174,C$3:C$160)</f>
        <v>1085.6330083155456</v>
      </c>
      <c r="D174" s="35">
        <f>+SUMIF('Regions &amp; Poverty'!$F$3:$F$160,$B174,D$3:D$160)</f>
        <v>739.00743854308928</v>
      </c>
      <c r="E174" s="35">
        <f>+SUMIF('Regions &amp; Poverty'!$F$3:$F$160,$B174,E$3:E$160)</f>
        <v>58.627407286308738</v>
      </c>
      <c r="F174" s="35">
        <f>+SUMIF('Regions &amp; Poverty'!$F$3:$F$160,$B174,F$3:F$160)</f>
        <v>38.421554909229613</v>
      </c>
      <c r="G174" s="35">
        <f>+SUMIF('Regions &amp; Poverty'!$F$3:$F$160,$B174,G$3:G$160)</f>
        <v>3.8603521157089959</v>
      </c>
      <c r="H174" s="35">
        <f>+SUMIF('Regions &amp; Poverty'!$F$3:$F$160,$B174,H$3:H$160)</f>
        <v>2.5405908216782245</v>
      </c>
      <c r="I174" s="35"/>
    </row>
    <row r="175" spans="1:18" x14ac:dyDescent="0.35">
      <c r="A175" s="9" t="s">
        <v>322</v>
      </c>
      <c r="B175" s="9" t="s">
        <v>324</v>
      </c>
      <c r="C175" s="35">
        <f>+SUMIF('Regions &amp; Poverty'!$F$3:$F$160,$B175,C$3:C$160)</f>
        <v>4288.2260297039638</v>
      </c>
      <c r="D175" s="35">
        <f>+SUMIF('Regions &amp; Poverty'!$F$3:$F$160,$B175,D$3:D$160)</f>
        <v>3077.7291464193495</v>
      </c>
      <c r="E175" s="35">
        <f>+SUMIF('Regions &amp; Poverty'!$F$3:$F$160,$B175,E$3:E$160)</f>
        <v>224.00313100264208</v>
      </c>
      <c r="F175" s="35">
        <f>+SUMIF('Regions &amp; Poverty'!$F$3:$F$160,$B175,F$3:F$160)</f>
        <v>165.39320213898287</v>
      </c>
      <c r="G175" s="35">
        <f>+SUMIF('Regions &amp; Poverty'!$F$3:$F$160,$B175,G$3:G$160)</f>
        <v>7.8032647121418108</v>
      </c>
      <c r="H175" s="35">
        <f>+SUMIF('Regions &amp; Poverty'!$F$3:$F$160,$B175,H$3:H$160)</f>
        <v>5.8544235266619511</v>
      </c>
      <c r="I175" s="35"/>
    </row>
    <row r="176" spans="1:18" x14ac:dyDescent="0.35">
      <c r="A176" s="9" t="s">
        <v>322</v>
      </c>
      <c r="B176" s="9" t="s">
        <v>325</v>
      </c>
      <c r="C176" s="35">
        <f>+SUMIF('Regions &amp; Poverty'!$F$3:$F$160,$B176,C$3:C$160)</f>
        <v>5797.9718509241302</v>
      </c>
      <c r="D176" s="35">
        <f>+SUMIF('Regions &amp; Poverty'!$F$3:$F$160,$B176,D$3:D$160)</f>
        <v>3450.6438761188806</v>
      </c>
      <c r="E176" s="35">
        <f>+SUMIF('Regions &amp; Poverty'!$F$3:$F$160,$B176,E$3:E$160)</f>
        <v>274.65209924208477</v>
      </c>
      <c r="F176" s="35">
        <f>+SUMIF('Regions &amp; Poverty'!$F$3:$F$160,$B176,F$3:F$160)</f>
        <v>162.86255511951327</v>
      </c>
      <c r="G176" s="35">
        <f>+SUMIF('Regions &amp; Poverty'!$F$3:$F$160,$B176,G$3:G$160)</f>
        <v>6.1326640264884187</v>
      </c>
      <c r="H176" s="35">
        <f>+SUMIF('Regions &amp; Poverty'!$F$3:$F$160,$B176,H$3:H$160)</f>
        <v>3.6416787697148805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11171.830888943639</v>
      </c>
      <c r="D179" s="36">
        <f t="shared" si="2"/>
        <v>7267.3804610813195</v>
      </c>
      <c r="E179" s="36">
        <f t="shared" ref="E179:F179" si="3">+SUM(E174:E178)</f>
        <v>557.28263753103556</v>
      </c>
      <c r="F179" s="36">
        <f t="shared" si="3"/>
        <v>366.67731216772574</v>
      </c>
      <c r="G179" s="36">
        <f t="shared" ref="G179:H179" si="4">+SUM(G174:G178)</f>
        <v>17.796280854339223</v>
      </c>
      <c r="H179" s="36">
        <f t="shared" si="4"/>
        <v>12.036693118055057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10187.031921024147</v>
      </c>
      <c r="D183" s="35">
        <f>+SUMIF('Regions &amp; Poverty'!$F$3:$F$160,$B183,D$3:D$160)</f>
        <v>6431.2243856507148</v>
      </c>
      <c r="E183" s="35">
        <f>+SUMIF('Regions &amp; Poverty'!$F$3:$F$160,$B183,E$3:E$160)</f>
        <v>675.34127695887162</v>
      </c>
      <c r="F183" s="35">
        <f>+SUMIF('Regions &amp; Poverty'!$F$3:$F$160,$B183,F$3:F$160)</f>
        <v>417.08958309144464</v>
      </c>
      <c r="G183" s="35">
        <f>+SUMIF('Regions &amp; Poverty'!$F$3:$F$160,$B183,G$3:G$160)</f>
        <v>9.9927530092215662</v>
      </c>
      <c r="H183" s="35">
        <f>+SUMIF('Regions &amp; Poverty'!$F$3:$F$160,$B183,H$3:H$160)</f>
        <v>6.1565408660933958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721.92961872699004</v>
      </c>
      <c r="D184" s="35">
        <f>+SUMIF('Regions &amp; Poverty'!$F$3:$F$160,$B184,D$3:D$160)</f>
        <v>425.39072819542884</v>
      </c>
      <c r="E184" s="35">
        <f>+SUMIF('Regions &amp; Poverty'!$F$3:$F$160,$B184,E$3:E$160)</f>
        <v>271.32683082327924</v>
      </c>
      <c r="F184" s="35">
        <f>+SUMIF('Regions &amp; Poverty'!$F$3:$F$160,$B184,F$3:F$160)</f>
        <v>159.66026113660047</v>
      </c>
      <c r="G184" s="35">
        <f>+SUMIF('Regions &amp; Poverty'!$F$3:$F$160,$B184,G$3:G$160)</f>
        <v>40.013691912267106</v>
      </c>
      <c r="H184" s="35">
        <f>+SUMIF('Regions &amp; Poverty'!$F$3:$F$160,$B184,H$3:H$160)</f>
        <v>23.537712385653258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15381.133919574253</v>
      </c>
      <c r="D185" s="35">
        <f>+SUMIF('Regions &amp; Poverty'!$F$3:$F$160,$B185,D$3:D$160)</f>
        <v>8350.816330780699</v>
      </c>
      <c r="E185" s="35">
        <f>+SUMIF('Regions &amp; Poverty'!$F$3:$F$160,$B185,E$3:E$160)</f>
        <v>3220.5603261512047</v>
      </c>
      <c r="F185" s="35">
        <f>+SUMIF('Regions &amp; Poverty'!$F$3:$F$160,$B185,F$3:F$160)</f>
        <v>1747.9466602840093</v>
      </c>
      <c r="G185" s="35">
        <f>+SUMIF('Regions &amp; Poverty'!$F$3:$F$160,$B185,G$3:G$160)</f>
        <v>136.84944348192772</v>
      </c>
      <c r="H185" s="35">
        <f>+SUMIF('Regions &amp; Poverty'!$F$3:$F$160,$B185,H$3:H$160)</f>
        <v>74.248806143846323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26290.095459325392</v>
      </c>
      <c r="D186" s="36">
        <f t="shared" si="5"/>
        <v>15207.431444626844</v>
      </c>
      <c r="E186" s="36">
        <f t="shared" ref="E186:F186" si="6">+SUM(E182:E185)</f>
        <v>4167.2284339333555</v>
      </c>
      <c r="F186" s="36">
        <f t="shared" si="6"/>
        <v>2324.6965045120542</v>
      </c>
      <c r="G186" s="36">
        <f t="shared" ref="G186:H186" si="7">+SUM(G182:G185)</f>
        <v>186.8558884034164</v>
      </c>
      <c r="H186" s="36">
        <f t="shared" si="7"/>
        <v>103.94305939559297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948.28342277306922</v>
      </c>
      <c r="D191" s="35">
        <f>+SUMIF('Regions &amp; Poverty'!$F$3:$F$160,$B191,D$3:D$160)</f>
        <v>502.63892163565822</v>
      </c>
      <c r="E191" s="35">
        <f>+SUMIF('Regions &amp; Poverty'!$F$3:$F$160,$B191,E$3:E$160)</f>
        <v>10.842088520953418</v>
      </c>
      <c r="F191" s="35">
        <f>+SUMIF('Regions &amp; Poverty'!$F$3:$F$160,$B191,F$3:F$160)</f>
        <v>5.7970973712068137</v>
      </c>
      <c r="G191" s="35">
        <f>+SUMIF('Regions &amp; Poverty'!$F$3:$F$160,$B191,G$3:G$160)</f>
        <v>2.1683361162415437E-2</v>
      </c>
      <c r="H191" s="35">
        <f>+SUMIF('Regions &amp; Poverty'!$F$3:$F$160,$B191,H$3:H$160)</f>
        <v>1.1593724898438395E-2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531.56447570173668</v>
      </c>
      <c r="D192" s="35">
        <f>+SUMIF('Regions &amp; Poverty'!$F$3:$F$160,$B192,D$3:D$160)</f>
        <v>278.83134545246486</v>
      </c>
      <c r="E192" s="35">
        <f>+SUMIF('Regions &amp; Poverty'!$F$3:$F$160,$B192,E$3:E$160)</f>
        <v>18.939215952549095</v>
      </c>
      <c r="F192" s="35">
        <f>+SUMIF('Regions &amp; Poverty'!$F$3:$F$160,$B192,F$3:F$160)</f>
        <v>9.2549236020521803</v>
      </c>
      <c r="G192" s="35">
        <f>+SUMIF('Regions &amp; Poverty'!$F$3:$F$160,$B192,G$3:G$160)</f>
        <v>0.82414869525092649</v>
      </c>
      <c r="H192" s="35">
        <f>+SUMIF('Regions &amp; Poverty'!$F$3:$F$160,$B192,H$3:H$160)</f>
        <v>0.40172354352346623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1479.8478984748058</v>
      </c>
      <c r="D193" s="36">
        <f t="shared" si="11"/>
        <v>781.47026708812314</v>
      </c>
      <c r="E193" s="36">
        <f t="shared" ref="E193:F193" si="12">+SUM(E191:E192)</f>
        <v>29.781304473502512</v>
      </c>
      <c r="F193" s="36">
        <f t="shared" si="12"/>
        <v>15.052020973258994</v>
      </c>
      <c r="G193" s="36">
        <f t="shared" ref="G193:H193" si="13">+SUM(G191:G192)</f>
        <v>0.84583205641334192</v>
      </c>
      <c r="H193" s="36">
        <f t="shared" si="13"/>
        <v>0.41331726842190464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0</v>
      </c>
      <c r="D196" s="35">
        <f>+SUMIF('Regions &amp; Poverty'!$F$3:$F$160,$B196,D$3:D$160)</f>
        <v>0</v>
      </c>
      <c r="E196" s="35">
        <f>+SUMIF('Regions &amp; Poverty'!$F$3:$F$160,$B196,E$3:E$160)</f>
        <v>0</v>
      </c>
      <c r="F196" s="35">
        <f>+SUMIF('Regions &amp; Poverty'!$F$3:$F$160,$B196,F$3:F$160)</f>
        <v>0</v>
      </c>
      <c r="G196" s="35">
        <f>+SUMIF('Regions &amp; Poverty'!$F$3:$F$160,$B196,G$3:G$160)</f>
        <v>0</v>
      </c>
      <c r="H196" s="35">
        <f>+SUMIF('Regions &amp; Poverty'!$F$3:$F$160,$B196,H$3:H$160)</f>
        <v>0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0</v>
      </c>
      <c r="D198" s="36">
        <f t="shared" si="14"/>
        <v>0</v>
      </c>
      <c r="E198" s="36">
        <f t="shared" ref="E198:F198" si="15">+SUM(E195:E197)</f>
        <v>0</v>
      </c>
      <c r="F198" s="36">
        <f t="shared" si="15"/>
        <v>0</v>
      </c>
      <c r="G198" s="36">
        <f t="shared" ref="G198:H198" si="16">+SUM(G195:G197)</f>
        <v>0</v>
      </c>
      <c r="H198" s="36">
        <f t="shared" si="16"/>
        <v>0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0</v>
      </c>
      <c r="D201" s="35">
        <f t="shared" si="19"/>
        <v>0</v>
      </c>
      <c r="E201" s="35">
        <f t="shared" ref="E201:H201" si="20">+SUM(E198,E189)</f>
        <v>0</v>
      </c>
      <c r="F201" s="35">
        <f t="shared" si="20"/>
        <v>0</v>
      </c>
      <c r="G201" s="35">
        <f t="shared" si="20"/>
        <v>0</v>
      </c>
      <c r="H201" s="35">
        <f t="shared" si="20"/>
        <v>0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46410.316001795814</v>
      </c>
      <c r="D202" s="35">
        <f t="shared" si="21"/>
        <v>27562.349000175702</v>
      </c>
      <c r="E202" s="35">
        <f t="shared" ref="E202:H202" si="22">+SUM(E173,E179,E182:E185,E193,E196)</f>
        <v>8119.5086477562772</v>
      </c>
      <c r="F202" s="35">
        <f t="shared" si="22"/>
        <v>4680.1746906856588</v>
      </c>
      <c r="G202" s="35">
        <f t="shared" si="22"/>
        <v>992.05795461956802</v>
      </c>
      <c r="H202" s="35">
        <f t="shared" si="22"/>
        <v>576.16572144783299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46410.316001795822</v>
      </c>
      <c r="D203" s="35">
        <f t="shared" si="23"/>
        <v>27562.349000175702</v>
      </c>
      <c r="E203" s="35">
        <f t="shared" ref="E203:H203" si="24">+SUM(E173,E174:E176,E183:E185,E193,E196)</f>
        <v>8119.5086477562772</v>
      </c>
      <c r="F203" s="35">
        <f t="shared" si="24"/>
        <v>4680.1746906856588</v>
      </c>
      <c r="G203" s="35">
        <f t="shared" si="24"/>
        <v>992.05795461956802</v>
      </c>
      <c r="H203" s="35">
        <f t="shared" si="24"/>
        <v>576.16572144783299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46410.316001795814</v>
      </c>
      <c r="D204" s="35">
        <f t="shared" si="25"/>
        <v>27562.349000175702</v>
      </c>
      <c r="E204" s="35">
        <f t="shared" ref="E204:H204" si="26">+SUM(E173,E179:E185,E190,E193:E194,E198)</f>
        <v>8119.5086477562772</v>
      </c>
      <c r="F204" s="35">
        <f t="shared" si="26"/>
        <v>4680.1746906856588</v>
      </c>
      <c r="G204" s="35">
        <f t="shared" si="26"/>
        <v>992.05795461956802</v>
      </c>
      <c r="H204" s="35">
        <f t="shared" si="26"/>
        <v>576.16572144783299</v>
      </c>
      <c r="I204" s="35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+SUMIF(GVSG2030!$A$4:$A$158,$B3,GVSG2030!$T$4:$T$158)</f>
        <v>0</v>
      </c>
      <c r="D3" s="11">
        <f>+SUMIF(GVSG2015!$A$4:$A$158,$B3,GVSG2015!$T$4:$T$158)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+SUMIF(GVSG2030!$A$4:$A$158,$B4,GVSG2030!$T$4:$T$158)</f>
        <v>0</v>
      </c>
      <c r="D4" s="11">
        <f>+SUMIF(GVSG2015!$A$4:$A$158,$B4,GVSG2015!$T$4:$T$158)</f>
        <v>0</v>
      </c>
      <c r="E4" s="7">
        <f>+IFERROR(+C4*('Regions &amp; Poverty'!$K4/100),"")</f>
        <v>0</v>
      </c>
      <c r="F4" s="7">
        <f>+IFERROR(+D4*('Regions &amp; Poverty'!$K4/100),"")</f>
        <v>0</v>
      </c>
      <c r="G4" s="7">
        <f>+IFERROR(+C4*('Regions &amp; Poverty'!$K4/100)*('Regions &amp; Poverty'!$M4/100),"")</f>
        <v>0</v>
      </c>
      <c r="H4" s="7">
        <f>+IFERROR(+D4*('Regions &amp; Poverty'!$K4/100)*('Regions &amp; Poverty'!$M4/100),"")</f>
        <v>0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+SUMIF(GVSG2030!$A$4:$A$158,$B5,GVSG2030!$T$4:$T$158)</f>
        <v>0</v>
      </c>
      <c r="D5" s="11">
        <f>+SUMIF(GVSG2015!$A$4:$A$158,$B5,GVSG2015!$T$4:$T$158)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+SUMIF(GVSG2030!$A$4:$A$158,$B6,GVSG2030!$T$4:$T$158)</f>
        <v>0</v>
      </c>
      <c r="D6" s="11">
        <f>+SUMIF(GVSG2015!$A$4:$A$158,$B6,GVSG2015!$T$4:$T$158)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+SUMIF(GVSG2030!$A$4:$A$158,$B7,GVSG2030!$T$4:$T$158)</f>
        <v>0</v>
      </c>
      <c r="D7" s="11">
        <f>+SUMIF(GVSG2015!$A$4:$A$158,$B7,GVSG2015!$T$4:$T$158)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+SUMIF(GVSG2030!$A$4:$A$158,$B8,GVSG2030!$T$4:$T$158)</f>
        <v>0</v>
      </c>
      <c r="D8" s="11">
        <f>+SUMIF(GVSG2015!$A$4:$A$158,$B8,GVSG2015!$T$4:$T$158)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+SUMIF(GVSG2030!$A$4:$A$158,$B9,GVSG2030!$T$4:$T$158)</f>
        <v>0</v>
      </c>
      <c r="D9" s="11">
        <f>+SUMIF(GVSG2015!$A$4:$A$158,$B9,GVSG2015!$T$4:$T$158)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+SUMIF(GVSG2030!$A$4:$A$158,$B10,GVSG2030!$T$4:$T$158)</f>
        <v>0</v>
      </c>
      <c r="D10" s="11">
        <f>+SUMIF(GVSG2015!$A$4:$A$158,$B10,GVSG2015!$T$4:$T$158)</f>
        <v>0</v>
      </c>
      <c r="E10" s="7">
        <f>+IFERROR(+C10*('Regions &amp; Poverty'!$K10/100),"")</f>
        <v>0</v>
      </c>
      <c r="F10" s="7">
        <f>+IFERROR(+D10*('Regions &amp; Poverty'!$K10/100),"")</f>
        <v>0</v>
      </c>
      <c r="G10" s="7">
        <f>+IFERROR(+C10*('Regions &amp; Poverty'!$K10/100)*('Regions &amp; Poverty'!$M10/100),"")</f>
        <v>0</v>
      </c>
      <c r="H10" s="7">
        <f>+IFERROR(+D10*('Regions &amp; Poverty'!$K10/100)*('Regions &amp; Poverty'!$M10/100),"")</f>
        <v>0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+SUMIF(GVSG2030!$A$4:$A$158,$B11,GVSG2030!$T$4:$T$158)</f>
        <v>0</v>
      </c>
      <c r="D11" s="11">
        <f>+SUMIF(GVSG2015!$A$4:$A$158,$B11,GVSG2015!$T$4:$T$158)</f>
        <v>0</v>
      </c>
      <c r="E11" s="7">
        <f>+IFERROR(+C11*('Regions &amp; Poverty'!$K11/100),"")</f>
        <v>0</v>
      </c>
      <c r="F11" s="7">
        <f>+IFERROR(+D11*('Regions &amp; Poverty'!$K11/100),"")</f>
        <v>0</v>
      </c>
      <c r="G11" s="7">
        <f>+IFERROR(+C11*('Regions &amp; Poverty'!$K11/100)*('Regions &amp; Poverty'!$M11/100),"")</f>
        <v>0</v>
      </c>
      <c r="H11" s="7">
        <f>+IFERROR(+D11*('Regions &amp; Poverty'!$K11/100)*('Regions &amp; Poverty'!$M11/100),"")</f>
        <v>0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+SUMIF(GVSG2030!$A$4:$A$158,$B12,GVSG2030!$T$4:$T$158)</f>
        <v>0</v>
      </c>
      <c r="D12" s="11">
        <f>+SUMIF(GVSG2015!$A$4:$A$158,$B12,GVSG2015!$T$4:$T$158)</f>
        <v>0</v>
      </c>
      <c r="E12" s="7">
        <f>+IFERROR(+C12*('Regions &amp; Poverty'!$K12/100),"")</f>
        <v>0</v>
      </c>
      <c r="F12" s="7">
        <f>+IFERROR(+D12*('Regions &amp; Poverty'!$K12/100),"")</f>
        <v>0</v>
      </c>
      <c r="G12" s="7">
        <f>+IFERROR(+C12*('Regions &amp; Poverty'!$K12/100)*('Regions &amp; Poverty'!$M12/100),"")</f>
        <v>0</v>
      </c>
      <c r="H12" s="7">
        <f>+IFERROR(+D12*('Regions &amp; Poverty'!$K12/100)*('Regions &amp; Poverty'!$M12/100),"")</f>
        <v>0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+SUMIF(GVSG2030!$A$4:$A$158,$B13,GVSG2030!$T$4:$T$158)</f>
        <v>0</v>
      </c>
      <c r="D13" s="11">
        <f>+SUMIF(GVSG2015!$A$4:$A$158,$B13,GVSG2015!$T$4:$T$158)</f>
        <v>0</v>
      </c>
      <c r="E13" s="7">
        <f>+IFERROR(+C13*('Regions &amp; Poverty'!$K13/100),"")</f>
        <v>0</v>
      </c>
      <c r="F13" s="7">
        <f>+IFERROR(+D13*('Regions &amp; Poverty'!$K13/100),"")</f>
        <v>0</v>
      </c>
      <c r="G13" s="7">
        <f>+IFERROR(+C13*('Regions &amp; Poverty'!$K13/100)*('Regions &amp; Poverty'!$M13/100),"")</f>
        <v>0</v>
      </c>
      <c r="H13" s="7">
        <f>+IFERROR(+D13*('Regions &amp; Poverty'!$K13/100)*('Regions &amp; Poverty'!$M13/100),"")</f>
        <v>0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+SUMIF(GVSG2030!$A$4:$A$158,$B14,GVSG2030!$T$4:$T$158)</f>
        <v>0</v>
      </c>
      <c r="D14" s="11">
        <f>+SUMIF(GVSG2015!$A$4:$A$158,$B14,GVSG2015!$T$4:$T$158)</f>
        <v>0</v>
      </c>
      <c r="E14" s="7">
        <f>+IFERROR(+C14*('Regions &amp; Poverty'!$K14/100),"")</f>
        <v>0</v>
      </c>
      <c r="F14" s="7">
        <f>+IFERROR(+D14*('Regions &amp; Poverty'!$K14/100),"")</f>
        <v>0</v>
      </c>
      <c r="G14" s="7">
        <f>+IFERROR(+C14*('Regions &amp; Poverty'!$K14/100)*('Regions &amp; Poverty'!$M14/100),"")</f>
        <v>0</v>
      </c>
      <c r="H14" s="7">
        <f>+IFERROR(+D14*('Regions &amp; Poverty'!$K14/100)*('Regions &amp; Poverty'!$M14/100),"")</f>
        <v>0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+SUMIF(GVSG2030!$A$4:$A$158,$B15,GVSG2030!$T$4:$T$158)</f>
        <v>0</v>
      </c>
      <c r="D15" s="11">
        <f>+SUMIF(GVSG2015!$A$4:$A$158,$B15,GVSG2015!$T$4:$T$158)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+SUMIF(GVSG2030!$A$4:$A$158,$B16,GVSG2030!$T$4:$T$158)</f>
        <v>0</v>
      </c>
      <c r="D16" s="11">
        <f>+SUMIF(GVSG2015!$A$4:$A$158,$B16,GVSG2015!$T$4:$T$158)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+SUMIF(GVSG2030!$A$4:$A$158,$B17,GVSG2030!$T$4:$T$158)</f>
        <v>0</v>
      </c>
      <c r="D17" s="11">
        <f>+SUMIF(GVSG2015!$A$4:$A$158,$B17,GVSG2015!$T$4:$T$158)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+SUMIF(GVSG2030!$A$4:$A$158,$B18,GVSG2030!$T$4:$T$158)</f>
        <v>0</v>
      </c>
      <c r="D18" s="11">
        <f>+SUMIF(GVSG2015!$A$4:$A$158,$B18,GVSG2015!$T$4:$T$158)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+SUMIF(GVSG2030!$A$4:$A$158,$B19,GVSG2030!$T$4:$T$158)</f>
        <v>4.275130142930327</v>
      </c>
      <c r="D19" s="11">
        <f>+SUMIF(GVSG2015!$A$4:$A$158,$B19,GVSG2015!$T$4:$T$158)</f>
        <v>3.9577687577373744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+SUMIF(GVSG2030!$A$4:$A$158,$B20,GVSG2030!$T$4:$T$158)</f>
        <v>215.37049887007569</v>
      </c>
      <c r="D20" s="11">
        <f>+SUMIF(GVSG2015!$A$4:$A$158,$B20,GVSG2015!$T$4:$T$158)</f>
        <v>130.05851076883351</v>
      </c>
      <c r="E20" s="7">
        <f>+IFERROR(+C20*('Regions &amp; Poverty'!$K20/100),"")</f>
        <v>15.291305419775373</v>
      </c>
      <c r="F20" s="7">
        <f>+IFERROR(+D20*('Regions &amp; Poverty'!$K20/100),"")</f>
        <v>9.234154264587179</v>
      </c>
      <c r="G20" s="7">
        <f>+IFERROR(+C20*('Regions &amp; Poverty'!$K20/100)*('Regions &amp; Poverty'!$M20/100),"")</f>
        <v>0.51990438427236274</v>
      </c>
      <c r="H20" s="7">
        <f>+IFERROR(+D20*('Regions &amp; Poverty'!$K20/100)*('Regions &amp; Poverty'!$M20/100),"")</f>
        <v>0.31396124499596412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+SUMIF(GVSG2030!$A$4:$A$158,$B21,GVSG2030!$T$4:$T$158)</f>
        <v>0</v>
      </c>
      <c r="D21" s="11">
        <f>+SUMIF(GVSG2015!$A$4:$A$158,$B21,GVSG2015!$T$4:$T$158)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+SUMIF(GVSG2030!$A$4:$A$158,$B22,GVSG2030!$T$4:$T$158)</f>
        <v>0</v>
      </c>
      <c r="D22" s="11">
        <f>+SUMIF(GVSG2015!$A$4:$A$158,$B22,GVSG2015!$T$4:$T$158)</f>
        <v>0</v>
      </c>
      <c r="E22" s="7">
        <f>+IFERROR(+C22*('Regions &amp; Poverty'!$K22/100),"")</f>
        <v>0</v>
      </c>
      <c r="F22" s="7">
        <f>+IFERROR(+D22*('Regions &amp; Poverty'!$K22/100),"")</f>
        <v>0</v>
      </c>
      <c r="G22" s="7">
        <f>+IFERROR(+C22*('Regions &amp; Poverty'!$K22/100)*('Regions &amp; Poverty'!$M22/100),"")</f>
        <v>0</v>
      </c>
      <c r="H22" s="7">
        <f>+IFERROR(+D22*('Regions &amp; Poverty'!$K22/100)*('Regions &amp; Poverty'!$M22/100),"")</f>
        <v>0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+SUMIF(GVSG2030!$A$4:$A$158,$B23,GVSG2030!$T$4:$T$158)</f>
        <v>0</v>
      </c>
      <c r="D23" s="11">
        <f>+SUMIF(GVSG2015!$A$4:$A$158,$B23,GVSG2015!$T$4:$T$158)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+SUMIF(GVSG2030!$A$4:$A$158,$B24,GVSG2030!$T$4:$T$158)</f>
        <v>48.756860981712322</v>
      </c>
      <c r="D24" s="11">
        <f>+SUMIF(GVSG2015!$A$4:$A$158,$B24,GVSG2015!$T$4:$T$158)</f>
        <v>27.690639123425957</v>
      </c>
      <c r="E24" s="7">
        <f>+IFERROR(+C24*('Regions &amp; Poverty'!$K24/100),"")</f>
        <v>32.325798830875264</v>
      </c>
      <c r="F24" s="7">
        <f>+IFERROR(+D24*('Regions &amp; Poverty'!$K24/100),"")</f>
        <v>18.358893738831409</v>
      </c>
      <c r="G24" s="7">
        <f>+IFERROR(+C24*('Regions &amp; Poverty'!$K24/100)*('Regions &amp; Poverty'!$M24/100),"")</f>
        <v>10.699839413019713</v>
      </c>
      <c r="H24" s="7">
        <f>+IFERROR(+D24*('Regions &amp; Poverty'!$K24/100)*('Regions &amp; Poverty'!$M24/100),"")</f>
        <v>6.076793827553197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+SUMIF(GVSG2030!$A$4:$A$158,$B25,GVSG2030!$T$4:$T$158)</f>
        <v>0</v>
      </c>
      <c r="D25" s="11">
        <f>+SUMIF(GVSG2015!$A$4:$A$158,$B25,GVSG2015!$T$4:$T$158)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+SUMIF(GVSG2030!$A$4:$A$158,$B26,GVSG2030!$T$4:$T$158)</f>
        <v>0</v>
      </c>
      <c r="D26" s="11">
        <f>+SUMIF(GVSG2015!$A$4:$A$158,$B26,GVSG2015!$T$4:$T$158)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+SUMIF(GVSG2030!$A$4:$A$158,$B27,GVSG2030!$T$4:$T$158)</f>
        <v>0</v>
      </c>
      <c r="D27" s="11">
        <f>+SUMIF(GVSG2015!$A$4:$A$158,$B27,GVSG2015!$T$4:$T$158)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+SUMIF(GVSG2030!$A$4:$A$158,$B28,GVSG2030!$T$4:$T$158)</f>
        <v>0</v>
      </c>
      <c r="D28" s="11">
        <f>+SUMIF(GVSG2015!$A$4:$A$158,$B28,GVSG2015!$T$4:$T$158)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+SUMIF(GVSG2030!$A$4:$A$158,$B29,GVSG2030!$T$4:$T$158)</f>
        <v>1104.3307055379332</v>
      </c>
      <c r="D29" s="11">
        <f>+SUMIF(GVSG2015!$A$4:$A$158,$B29,GVSG2015!$T$4:$T$158)</f>
        <v>543.3395161796534</v>
      </c>
      <c r="E29" s="7">
        <f>+IFERROR(+C29*('Regions &amp; Poverty'!$K29/100),"")</f>
        <v>308.10826684508334</v>
      </c>
      <c r="F29" s="7">
        <f>+IFERROR(+D29*('Regions &amp; Poverty'!$K29/100),"")</f>
        <v>151.59172501412328</v>
      </c>
      <c r="G29" s="7">
        <f>+IFERROR(+C29*('Regions &amp; Poverty'!$K29/100)*('Regions &amp; Poverty'!$M29/100),"")</f>
        <v>27.729744016057499</v>
      </c>
      <c r="H29" s="7">
        <f>+IFERROR(+D29*('Regions &amp; Poverty'!$K29/100)*('Regions &amp; Poverty'!$M29/100),"")</f>
        <v>13.643255251271095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+SUMIF(GVSG2030!$A$4:$A$158,$B30,GVSG2030!$T$4:$T$158)</f>
        <v>1013.8133247937078</v>
      </c>
      <c r="D30" s="11">
        <f>+SUMIF(GVSG2015!$A$4:$A$158,$B30,GVSG2015!$T$4:$T$158)</f>
        <v>586.00533776255759</v>
      </c>
      <c r="E30" s="7">
        <f>+IFERROR(+C30*('Regions &amp; Poverty'!$K30/100),"")</f>
        <v>243.31519795048987</v>
      </c>
      <c r="F30" s="7">
        <f>+IFERROR(+D30*('Regions &amp; Poverty'!$K30/100),"")</f>
        <v>140.64128106301382</v>
      </c>
      <c r="G30" s="7">
        <f>+IFERROR(+C30*('Regions &amp; Poverty'!$K30/100)*('Regions &amp; Poverty'!$M30/100),"")</f>
        <v>18.73527024218772</v>
      </c>
      <c r="H30" s="7">
        <f>+IFERROR(+D30*('Regions &amp; Poverty'!$K30/100)*('Regions &amp; Poverty'!$M30/100),"")</f>
        <v>10.829378641852063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+SUMIF(GVSG2030!$A$4:$A$158,$B31,GVSG2030!$T$4:$T$158)</f>
        <v>665.97327448125952</v>
      </c>
      <c r="D31" s="11">
        <f>+SUMIF(GVSG2015!$A$4:$A$158,$B31,GVSG2015!$T$4:$T$158)</f>
        <v>375.37537950387548</v>
      </c>
      <c r="E31" s="7">
        <f>+IFERROR(+C31*('Regions &amp; Poverty'!$K31/100),"")</f>
        <v>513.46539462505098</v>
      </c>
      <c r="F31" s="7">
        <f>+IFERROR(+D31*('Regions &amp; Poverty'!$K31/100),"")</f>
        <v>289.41441759748795</v>
      </c>
      <c r="G31" s="7">
        <f>+IFERROR(+C31*('Regions &amp; Poverty'!$K31/100)*('Regions &amp; Poverty'!$M31/100),"")</f>
        <v>201.27843469301999</v>
      </c>
      <c r="H31" s="7">
        <f>+IFERROR(+D31*('Regions &amp; Poverty'!$K31/100)*('Regions &amp; Poverty'!$M31/100),"")</f>
        <v>113.45045169821529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+SUMIF(GVSG2030!$A$4:$A$158,$B32,GVSG2030!$T$4:$T$158)</f>
        <v>38.08582939890497</v>
      </c>
      <c r="D32" s="11">
        <f>+SUMIF(GVSG2015!$A$4:$A$158,$B32,GVSG2015!$T$4:$T$158)</f>
        <v>22.357025410859691</v>
      </c>
      <c r="E32" s="7">
        <f>+IFERROR(+C32*('Regions &amp; Poverty'!$K32/100),"")</f>
        <v>14.091756877594838</v>
      </c>
      <c r="F32" s="7">
        <f>+IFERROR(+D32*('Regions &amp; Poverty'!$K32/100),"")</f>
        <v>8.2720994020180854</v>
      </c>
      <c r="G32" s="7">
        <f>+IFERROR(+C32*('Regions &amp; Poverty'!$K32/100)*('Regions &amp; Poverty'!$M32/100),"")</f>
        <v>2.0996717747616307</v>
      </c>
      <c r="H32" s="7">
        <f>+IFERROR(+D32*('Regions &amp; Poverty'!$K32/100)*('Regions &amp; Poverty'!$M32/100),"")</f>
        <v>1.2325428109006946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+SUMIF(GVSG2030!$A$4:$A$158,$B33,GVSG2030!$T$4:$T$158)</f>
        <v>1634.514860243348</v>
      </c>
      <c r="D33" s="11">
        <f>+SUMIF(GVSG2015!$A$4:$A$158,$B33,GVSG2015!$T$4:$T$158)</f>
        <v>995.32271567794601</v>
      </c>
      <c r="E33" s="7">
        <f>+IFERROR(+C33*('Regions &amp; Poverty'!$K33/100),"")</f>
        <v>89.89831731338414</v>
      </c>
      <c r="F33" s="7">
        <f>+IFERROR(+D33*('Regions &amp; Poverty'!$K33/100),"")</f>
        <v>54.742749362287029</v>
      </c>
      <c r="G33" s="7">
        <f>+IFERROR(+C33*('Regions &amp; Poverty'!$K33/100)*('Regions &amp; Poverty'!$M33/100),"")</f>
        <v>1.9777629808944512</v>
      </c>
      <c r="H33" s="7">
        <f>+IFERROR(+D33*('Regions &amp; Poverty'!$K33/100)*('Regions &amp; Poverty'!$M33/100),"")</f>
        <v>1.2043404859703148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+SUMIF(GVSG2030!$A$4:$A$158,$B34,GVSG2030!$T$4:$T$158)</f>
        <v>56.488556907373628</v>
      </c>
      <c r="D34" s="11">
        <f>+SUMIF(GVSG2015!$A$4:$A$158,$B34,GVSG2015!$T$4:$T$158)</f>
        <v>37.360484233225691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+SUMIF(GVSG2030!$A$4:$A$158,$B35,GVSG2030!$T$4:$T$158)</f>
        <v>27.664398999586123</v>
      </c>
      <c r="D35" s="11">
        <f>+SUMIF(GVSG2015!$A$4:$A$158,$B35,GVSG2015!$T$4:$T$158)</f>
        <v>21.082614543216756</v>
      </c>
      <c r="E35" s="7">
        <f>+IFERROR(+C35*('Regions &amp; Poverty'!$K35/100),"")</f>
        <v>0.44263038399337795</v>
      </c>
      <c r="F35" s="7">
        <f>+IFERROR(+D35*('Regions &amp; Poverty'!$K35/100),"")</f>
        <v>0.33732183269146809</v>
      </c>
      <c r="G35" s="7">
        <f>+IFERROR(+C35*('Regions &amp; Poverty'!$K35/100)*('Regions &amp; Poverty'!$M35/100),"")</f>
        <v>2.6557823039602677E-3</v>
      </c>
      <c r="H35" s="7">
        <f>+IFERROR(+D35*('Regions &amp; Poverty'!$K35/100)*('Regions &amp; Poverty'!$M35/100),"")</f>
        <v>2.0239309961488086E-3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+SUMIF(GVSG2030!$A$4:$A$158,$B36,GVSG2030!$T$4:$T$158)</f>
        <v>194.50999530484526</v>
      </c>
      <c r="D36" s="11">
        <f>+SUMIF(GVSG2015!$A$4:$A$158,$B36,GVSG2015!$T$4:$T$158)</f>
        <v>179.38081236706259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+SUMIF(GVSG2030!$A$4:$A$158,$B37,GVSG2030!$T$4:$T$158)</f>
        <v>0</v>
      </c>
      <c r="D37" s="11">
        <f>+SUMIF(GVSG2015!$A$4:$A$158,$B37,GVSG2015!$T$4:$T$158)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+SUMIF(GVSG2030!$A$4:$A$158,$B38,GVSG2030!$T$4:$T$158)</f>
        <v>0</v>
      </c>
      <c r="D38" s="11">
        <f>+SUMIF(GVSG2015!$A$4:$A$158,$B38,GVSG2015!$T$4:$T$158)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+SUMIF(GVSG2030!$A$4:$A$158,$B39,GVSG2030!$T$4:$T$158)</f>
        <v>0</v>
      </c>
      <c r="D39" s="11">
        <f>+SUMIF(GVSG2015!$A$4:$A$158,$B39,GVSG2015!$T$4:$T$158)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+SUMIF(GVSG2030!$A$4:$A$158,$B40,GVSG2030!$T$4:$T$158)</f>
        <v>0</v>
      </c>
      <c r="D40" s="11">
        <f>+SUMIF(GVSG2015!$A$4:$A$158,$B40,GVSG2015!$T$4:$T$158)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+SUMIF(GVSG2030!$A$4:$A$158,$B41,GVSG2030!$T$4:$T$158)</f>
        <v>0</v>
      </c>
      <c r="D41" s="11">
        <f>+SUMIF(GVSG2015!$A$4:$A$158,$B41,GVSG2015!$T$4:$T$158)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+SUMIF(GVSG2030!$A$4:$A$158,$B42,GVSG2030!$T$4:$T$158)</f>
        <v>226.57400281451061</v>
      </c>
      <c r="D42" s="11">
        <f>+SUMIF(GVSG2015!$A$4:$A$158,$B42,GVSG2015!$T$4:$T$158)</f>
        <v>149.01154909113484</v>
      </c>
      <c r="E42" s="7">
        <f>+IFERROR(+C42*('Regions &amp; Poverty'!$K42/100),"")</f>
        <v>7.2503680900643399</v>
      </c>
      <c r="F42" s="7">
        <f>+IFERROR(+D42*('Regions &amp; Poverty'!$K42/100),"")</f>
        <v>4.768369570916315</v>
      </c>
      <c r="G42" s="7">
        <f>+IFERROR(+C42*('Regions &amp; Poverty'!$K42/100)*('Regions &amp; Poverty'!$M42/100),"")</f>
        <v>3.6251840450321697E-2</v>
      </c>
      <c r="H42" s="7">
        <f>+IFERROR(+D42*('Regions &amp; Poverty'!$K42/100)*('Regions &amp; Poverty'!$M42/100),"")</f>
        <v>2.3841847854581575E-2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+SUMIF(GVSG2030!$A$4:$A$158,$B43,GVSG2030!$T$4:$T$158)</f>
        <v>0</v>
      </c>
      <c r="D43" s="11">
        <f>+SUMIF(GVSG2015!$A$4:$A$158,$B43,GVSG2015!$T$4:$T$158)</f>
        <v>0</v>
      </c>
      <c r="E43" s="7">
        <f>+IFERROR(+C43*('Regions &amp; Poverty'!$K43/100),"")</f>
        <v>0</v>
      </c>
      <c r="F43" s="7">
        <f>+IFERROR(+D43*('Regions &amp; Poverty'!$K43/100),"")</f>
        <v>0</v>
      </c>
      <c r="G43" s="7">
        <f>+IFERROR(+C43*('Regions &amp; Poverty'!$K43/100)*('Regions &amp; Poverty'!$M43/100),"")</f>
        <v>0</v>
      </c>
      <c r="H43" s="7">
        <f>+IFERROR(+D43*('Regions &amp; Poverty'!$K43/100)*('Regions &amp; Poverty'!$M43/100),"")</f>
        <v>0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+SUMIF(GVSG2030!$A$4:$A$158,$B44,GVSG2030!$T$4:$T$158)</f>
        <v>353.6338949800284</v>
      </c>
      <c r="D44" s="11">
        <f>+SUMIF(GVSG2015!$A$4:$A$158,$B44,GVSG2015!$T$4:$T$158)</f>
        <v>208.16492135870629</v>
      </c>
      <c r="E44" s="7">
        <f>+IFERROR(+C44*('Regions &amp; Poverty'!$K44/100),"")</f>
        <v>16.974426959041363</v>
      </c>
      <c r="F44" s="7">
        <f>+IFERROR(+D44*('Regions &amp; Poverty'!$K44/100),"")</f>
        <v>9.9919162252179028</v>
      </c>
      <c r="G44" s="7">
        <f>+IFERROR(+C44*('Regions &amp; Poverty'!$K44/100)*('Regions &amp; Poverty'!$M44/100),"")</f>
        <v>0.37343739309891</v>
      </c>
      <c r="H44" s="7">
        <f>+IFERROR(+D44*('Regions &amp; Poverty'!$K44/100)*('Regions &amp; Poverty'!$M44/100),"")</f>
        <v>0.21982215695479387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+SUMIF(GVSG2030!$A$4:$A$158,$B45,GVSG2030!$T$4:$T$158)</f>
        <v>0</v>
      </c>
      <c r="D45" s="11">
        <f>+SUMIF(GVSG2015!$A$4:$A$158,$B45,GVSG2015!$T$4:$T$158)</f>
        <v>0</v>
      </c>
      <c r="E45" s="7">
        <f>+IFERROR(+C45*('Regions &amp; Poverty'!$K45/100),"")</f>
        <v>0</v>
      </c>
      <c r="F45" s="7">
        <f>+IFERROR(+D45*('Regions &amp; Poverty'!$K45/100),"")</f>
        <v>0</v>
      </c>
      <c r="G45" s="7">
        <f>+IFERROR(+C45*('Regions &amp; Poverty'!$K45/100)*('Regions &amp; Poverty'!$M45/100),"")</f>
        <v>0</v>
      </c>
      <c r="H45" s="7">
        <f>+IFERROR(+D45*('Regions &amp; Poverty'!$K45/100)*('Regions &amp; Poverty'!$M45/100),"")</f>
        <v>0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+SUMIF(GVSG2030!$A$4:$A$158,$B46,GVSG2030!$T$4:$T$158)</f>
        <v>0</v>
      </c>
      <c r="D46" s="11">
        <f>+SUMIF(GVSG2015!$A$4:$A$158,$B46,GVSG2015!$T$4:$T$158)</f>
        <v>0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+SUMIF(GVSG2030!$A$4:$A$158,$B47,GVSG2030!$T$4:$T$158)</f>
        <v>0</v>
      </c>
      <c r="D47" s="11">
        <f>+SUMIF(GVSG2015!$A$4:$A$158,$B47,GVSG2015!$T$4:$T$158)</f>
        <v>0</v>
      </c>
      <c r="E47" s="7">
        <f>+IFERROR(+C47*('Regions &amp; Poverty'!$K47/100),"")</f>
        <v>0</v>
      </c>
      <c r="F47" s="7">
        <f>+IFERROR(+D47*('Regions &amp; Poverty'!$K47/100),"")</f>
        <v>0</v>
      </c>
      <c r="G47" s="7">
        <f>+IFERROR(+C47*('Regions &amp; Poverty'!$K47/100)*('Regions &amp; Poverty'!$M47/100),"")</f>
        <v>0</v>
      </c>
      <c r="H47" s="7">
        <f>+IFERROR(+D47*('Regions &amp; Poverty'!$K47/100)*('Regions &amp; Poverty'!$M47/100),"")</f>
        <v>0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+SUMIF(GVSG2030!$A$4:$A$158,$B48,GVSG2030!$T$4:$T$158)</f>
        <v>0</v>
      </c>
      <c r="D48" s="11">
        <f>+SUMIF(GVSG2015!$A$4:$A$158,$B48,GVSG2015!$T$4:$T$158)</f>
        <v>0</v>
      </c>
      <c r="E48" s="7">
        <f>+IFERROR(+C48*('Regions &amp; Poverty'!$K48/100),"")</f>
        <v>0</v>
      </c>
      <c r="F48" s="7">
        <f>+IFERROR(+D48*('Regions &amp; Poverty'!$K48/100),"")</f>
        <v>0</v>
      </c>
      <c r="G48" s="7">
        <f>+IFERROR(+C48*('Regions &amp; Poverty'!$K48/100)*('Regions &amp; Poverty'!$M48/100),"")</f>
        <v>0</v>
      </c>
      <c r="H48" s="7">
        <f>+IFERROR(+D48*('Regions &amp; Poverty'!$K48/100)*('Regions &amp; Poverty'!$M48/100),"")</f>
        <v>0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+SUMIF(GVSG2030!$A$4:$A$158,$B49,GVSG2030!$T$4:$T$158)</f>
        <v>0</v>
      </c>
      <c r="D49" s="11">
        <f>+SUMIF(GVSG2015!$A$4:$A$158,$B49,GVSG2015!$T$4:$T$158)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+SUMIF(GVSG2030!$A$4:$A$158,$B50,GVSG2030!$T$4:$T$158)</f>
        <v>0</v>
      </c>
      <c r="D50" s="11">
        <f>+SUMIF(GVSG2015!$A$4:$A$158,$B50,GVSG2015!$T$4:$T$158)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+SUMIF(GVSG2030!$A$4:$A$158,$B51,GVSG2030!$T$4:$T$158)</f>
        <v>152.36580923759453</v>
      </c>
      <c r="D51" s="11">
        <f>+SUMIF(GVSG2015!$A$4:$A$158,$B51,GVSG2015!$T$4:$T$158)</f>
        <v>89.224528906641311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+SUMIF(GVSG2030!$A$4:$A$158,$B52,GVSG2030!$T$4:$T$158)</f>
        <v>0</v>
      </c>
      <c r="D52" s="11">
        <f>+SUMIF(GVSG2015!$A$4:$A$158,$B52,GVSG2015!$T$4:$T$158)</f>
        <v>0</v>
      </c>
      <c r="E52" s="7">
        <f>+IFERROR(+C52*('Regions &amp; Poverty'!$K52/100),"")</f>
        <v>0</v>
      </c>
      <c r="F52" s="7">
        <f>+IFERROR(+D52*('Regions &amp; Poverty'!$K52/100),"")</f>
        <v>0</v>
      </c>
      <c r="G52" s="7">
        <f>+IFERROR(+C52*('Regions &amp; Poverty'!$K52/100)*('Regions &amp; Poverty'!$M52/100),"")</f>
        <v>0</v>
      </c>
      <c r="H52" s="7">
        <f>+IFERROR(+D52*('Regions &amp; Poverty'!$K52/100)*('Regions &amp; Poverty'!$M52/100),"")</f>
        <v>0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+SUMIF(GVSG2030!$A$4:$A$158,$B53,GVSG2030!$T$4:$T$158)</f>
        <v>1475.8442473201146</v>
      </c>
      <c r="D53" s="11">
        <f>+SUMIF(GVSG2015!$A$4:$A$158,$B53,GVSG2015!$T$4:$T$158)</f>
        <v>841.00175076566507</v>
      </c>
      <c r="E53" s="7">
        <f>+IFERROR(+C53*('Regions &amp; Poverty'!$K53/100),"")</f>
        <v>200.71481763553561</v>
      </c>
      <c r="F53" s="7">
        <f>+IFERROR(+D53*('Regions &amp; Poverty'!$K53/100),"")</f>
        <v>114.37623810413045</v>
      </c>
      <c r="G53" s="7">
        <f>+IFERROR(+C53*('Regions &amp; Poverty'!$K53/100)*('Regions &amp; Poverty'!$M53/100),"")</f>
        <v>8.0285927054214241</v>
      </c>
      <c r="H53" s="7">
        <f>+IFERROR(+D53*('Regions &amp; Poverty'!$K53/100)*('Regions &amp; Poverty'!$M53/100),"")</f>
        <v>4.5750495241652178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+SUMIF(GVSG2030!$A$4:$A$158,$B54,GVSG2030!$T$4:$T$158)</f>
        <v>330.40220129897227</v>
      </c>
      <c r="D54" s="11">
        <f>+SUMIF(GVSG2015!$A$4:$A$158,$B54,GVSG2015!$T$4:$T$158)</f>
        <v>159.26908663764706</v>
      </c>
      <c r="E54" s="7">
        <f>+IFERROR(+C54*('Regions &amp; Poverty'!$K54/100),"")</f>
        <v>116.6319770585372</v>
      </c>
      <c r="F54" s="7">
        <f>+IFERROR(+D54*('Regions &amp; Poverty'!$K54/100),"")</f>
        <v>56.221987583089408</v>
      </c>
      <c r="G54" s="7">
        <f>+IFERROR(+C54*('Regions &amp; Poverty'!$K54/100)*('Regions &amp; Poverty'!$M54/100),"")</f>
        <v>12.013093637029332</v>
      </c>
      <c r="H54" s="7">
        <f>+IFERROR(+D54*('Regions &amp; Poverty'!$K54/100)*('Regions &amp; Poverty'!$M54/100),"")</f>
        <v>5.7908647210582096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+SUMIF(GVSG2030!$A$4:$A$158,$B55,GVSG2030!$T$4:$T$158)</f>
        <v>0</v>
      </c>
      <c r="D55" s="11">
        <f>+SUMIF(GVSG2015!$A$4:$A$158,$B55,GVSG2015!$T$4:$T$158)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+SUMIF(GVSG2030!$A$4:$A$158,$B56,GVSG2030!$T$4:$T$158)</f>
        <v>24.685214412915936</v>
      </c>
      <c r="D56" s="11">
        <f>+SUMIF(GVSG2015!$A$4:$A$158,$B56,GVSG2015!$T$4:$T$158)</f>
        <v>14.061531476027639</v>
      </c>
      <c r="E56" s="7">
        <f>+IFERROR(+C56*('Regions &amp; Poverty'!$K56/100),"")</f>
        <v>16.563778871066592</v>
      </c>
      <c r="F56" s="7">
        <f>+IFERROR(+D56*('Regions &amp; Poverty'!$K56/100),"")</f>
        <v>9.4352876204145453</v>
      </c>
      <c r="G56" s="7">
        <f>+IFERROR(+C56*('Regions &amp; Poverty'!$K56/100)*('Regions &amp; Poverty'!$M56/100),"")</f>
        <v>5.0519525556753102</v>
      </c>
      <c r="H56" s="7">
        <f>+IFERROR(+D56*('Regions &amp; Poverty'!$K56/100)*('Regions &amp; Poverty'!$M56/100),"")</f>
        <v>2.8777627242264363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+SUMIF(GVSG2030!$A$4:$A$158,$B57,GVSG2030!$T$4:$T$158)</f>
        <v>15.261738011817435</v>
      </c>
      <c r="D57" s="11">
        <f>+SUMIF(GVSG2015!$A$4:$A$158,$B57,GVSG2015!$T$4:$T$158)</f>
        <v>10.519156665079921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+SUMIF(GVSG2030!$A$4:$A$158,$B58,GVSG2030!$T$4:$T$158)</f>
        <v>0</v>
      </c>
      <c r="D58" s="11">
        <f>+SUMIF(GVSG2015!$A$4:$A$158,$B58,GVSG2015!$T$4:$T$158)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+SUMIF(GVSG2030!$A$4:$A$158,$B59,GVSG2030!$T$4:$T$158)</f>
        <v>0</v>
      </c>
      <c r="D59" s="11">
        <f>+SUMIF(GVSG2015!$A$4:$A$158,$B59,GVSG2015!$T$4:$T$158)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+SUMIF(GVSG2030!$A$4:$A$158,$B60,GVSG2030!$T$4:$T$158)</f>
        <v>10.195193393926893</v>
      </c>
      <c r="D60" s="11">
        <f>+SUMIF(GVSG2015!$A$4:$A$158,$B60,GVSG2015!$T$4:$T$158)</f>
        <v>5.1826971710736496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+SUMIF(GVSG2030!$A$4:$A$158,$B61,GVSG2030!$T$4:$T$158)</f>
        <v>100.30634979548437</v>
      </c>
      <c r="D61" s="11">
        <f>+SUMIF(GVSG2015!$A$4:$A$158,$B61,GVSG2015!$T$4:$T$158)</f>
        <v>80.963153689103834</v>
      </c>
      <c r="E61" s="7">
        <f>+IFERROR(+C61*('Regions &amp; Poverty'!$K61/100),"")</f>
        <v>9.5291032305710157</v>
      </c>
      <c r="F61" s="7">
        <f>+IFERROR(+D61*('Regions &amp; Poverty'!$K61/100),"")</f>
        <v>7.6914996004648639</v>
      </c>
      <c r="G61" s="7">
        <f>+IFERROR(+C61*('Regions &amp; Poverty'!$K61/100)*('Regions &amp; Poverty'!$M61/100),"")</f>
        <v>0.26681489045598838</v>
      </c>
      <c r="H61" s="7">
        <f>+IFERROR(+D61*('Regions &amp; Poverty'!$K61/100)*('Regions &amp; Poverty'!$M61/100),"")</f>
        <v>0.21536198881301616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+SUMIF(GVSG2030!$A$4:$A$158,$B62,GVSG2030!$T$4:$T$158)</f>
        <v>25.705522521401946</v>
      </c>
      <c r="D62" s="11">
        <f>+SUMIF(GVSG2015!$A$4:$A$158,$B62,GVSG2015!$T$4:$T$158)</f>
        <v>20.126364743780115</v>
      </c>
      <c r="E62" s="7">
        <f>+IFERROR(+C62*('Regions &amp; Poverty'!$K62/100),"")</f>
        <v>4.5755830088095468</v>
      </c>
      <c r="F62" s="7">
        <f>+IFERROR(+D62*('Regions &amp; Poverty'!$K62/100),"")</f>
        <v>3.5824929243928607</v>
      </c>
      <c r="G62" s="7">
        <f>+IFERROR(+C62*('Regions &amp; Poverty'!$K62/100)*('Regions &amp; Poverty'!$M62/100),"")</f>
        <v>0.29283731256381101</v>
      </c>
      <c r="H62" s="7">
        <f>+IFERROR(+D62*('Regions &amp; Poverty'!$K62/100)*('Regions &amp; Poverty'!$M62/100),"")</f>
        <v>0.2292795471611431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+SUMIF(GVSG2030!$A$4:$A$158,$B63,GVSG2030!$T$4:$T$158)</f>
        <v>0</v>
      </c>
      <c r="D63" s="11">
        <f>+SUMIF(GVSG2015!$A$4:$A$158,$B63,GVSG2015!$T$4:$T$158)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+SUMIF(GVSG2030!$A$4:$A$158,$B64,GVSG2030!$T$4:$T$158)</f>
        <v>134.25442507142895</v>
      </c>
      <c r="D64" s="11">
        <f>+SUMIF(GVSG2015!$A$4:$A$158,$B64,GVSG2015!$T$4:$T$158)</f>
        <v>92.998685497963777</v>
      </c>
      <c r="E64" s="7">
        <f>+IFERROR(+C64*('Regions &amp; Poverty'!$K64/100),"")</f>
        <v>33.429351842785806</v>
      </c>
      <c r="F64" s="7">
        <f>+IFERROR(+D64*('Regions &amp; Poverty'!$K64/100),"")</f>
        <v>23.15667268899298</v>
      </c>
      <c r="G64" s="7">
        <f>+IFERROR(+C64*('Regions &amp; Poverty'!$K64/100)*('Regions &amp; Poverty'!$M64/100),"")</f>
        <v>2.6743481474228648</v>
      </c>
      <c r="H64" s="7">
        <f>+IFERROR(+D64*('Regions &amp; Poverty'!$K64/100)*('Regions &amp; Poverty'!$M64/100),"")</f>
        <v>1.8525338151194384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+SUMIF(GVSG2030!$A$4:$A$158,$B65,GVSG2030!$T$4:$T$158)</f>
        <v>0</v>
      </c>
      <c r="D65" s="11">
        <f>+SUMIF(GVSG2015!$A$4:$A$158,$B65,GVSG2015!$T$4:$T$158)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+SUMIF(GVSG2030!$A$4:$A$158,$B66,GVSG2030!$T$4:$T$158)</f>
        <v>0</v>
      </c>
      <c r="D66" s="11">
        <f>+SUMIF(GVSG2015!$A$4:$A$158,$B66,GVSG2015!$T$4:$T$158)</f>
        <v>0</v>
      </c>
      <c r="E66" s="7">
        <f>+IFERROR(+C66*('Regions &amp; Poverty'!$K66/100),"")</f>
        <v>0</v>
      </c>
      <c r="F66" s="7">
        <f>+IFERROR(+D66*('Regions &amp; Poverty'!$K66/100),"")</f>
        <v>0</v>
      </c>
      <c r="G66" s="7">
        <f>+IFERROR(+C66*('Regions &amp; Poverty'!$K66/100)*('Regions &amp; Poverty'!$M66/100),"")</f>
        <v>0</v>
      </c>
      <c r="H66" s="7">
        <f>+IFERROR(+D66*('Regions &amp; Poverty'!$K66/100)*('Regions &amp; Poverty'!$M66/100),"")</f>
        <v>0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+SUMIF(GVSG2030!$A$4:$A$158,$B67,GVSG2030!$T$4:$T$158)</f>
        <v>0</v>
      </c>
      <c r="D67" s="11">
        <f>+SUMIF(GVSG2015!$A$4:$A$158,$B67,GVSG2015!$T$4:$T$158)</f>
        <v>0</v>
      </c>
      <c r="E67" s="7">
        <f>+IFERROR(+C67*('Regions &amp; Poverty'!$K67/100),"")</f>
        <v>0</v>
      </c>
      <c r="F67" s="7">
        <f>+IFERROR(+D67*('Regions &amp; Poverty'!$K67/100),"")</f>
        <v>0</v>
      </c>
      <c r="G67" s="7">
        <f>+IFERROR(+C67*('Regions &amp; Poverty'!$K67/100)*('Regions &amp; Poverty'!$M67/100),"")</f>
        <v>0</v>
      </c>
      <c r="H67" s="7">
        <f>+IFERROR(+D67*('Regions &amp; Poverty'!$K67/100)*('Regions &amp; Poverty'!$M67/100),"")</f>
        <v>0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+SUMIF(GVSG2030!$A$4:$A$158,$B68,GVSG2030!$T$4:$T$158)</f>
        <v>0</v>
      </c>
      <c r="D68" s="11">
        <f>+SUMIF(GVSG2015!$A$4:$A$158,$B68,GVSG2015!$T$4:$T$158)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+SUMIF(GVSG2030!$A$4:$A$158,$B69,GVSG2030!$T$4:$T$158)</f>
        <v>0</v>
      </c>
      <c r="D69" s="11">
        <f>+SUMIF(GVSG2015!$A$4:$A$158,$B69,GVSG2015!$T$4:$T$158)</f>
        <v>0</v>
      </c>
      <c r="E69" s="7">
        <f>+IFERROR(+C69*('Regions &amp; Poverty'!$K69/100),"")</f>
        <v>0</v>
      </c>
      <c r="F69" s="7">
        <f>+IFERROR(+D69*('Regions &amp; Poverty'!$K69/100),"")</f>
        <v>0</v>
      </c>
      <c r="G69" s="7">
        <f>+IFERROR(+C69*('Regions &amp; Poverty'!$K69/100)*('Regions &amp; Poverty'!$M69/100),"")</f>
        <v>0</v>
      </c>
      <c r="H69" s="7">
        <f>+IFERROR(+D69*('Regions &amp; Poverty'!$K69/100)*('Regions &amp; Poverty'!$M69/100),"")</f>
        <v>0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+SUMIF(GVSG2030!$A$4:$A$158,$B70,GVSG2030!$T$4:$T$158)</f>
        <v>0</v>
      </c>
      <c r="D70" s="11">
        <f>+SUMIF(GVSG2015!$A$4:$A$158,$B70,GVSG2015!$T$4:$T$158)</f>
        <v>0</v>
      </c>
      <c r="E70" s="7">
        <f>+IFERROR(+C70*('Regions &amp; Poverty'!$K70/100),"")</f>
        <v>0</v>
      </c>
      <c r="F70" s="7">
        <f>+IFERROR(+D70*('Regions &amp; Poverty'!$K70/100),"")</f>
        <v>0</v>
      </c>
      <c r="G70" s="7">
        <f>+IFERROR(+C70*('Regions &amp; Poverty'!$K70/100)*('Regions &amp; Poverty'!$M70/100),"")</f>
        <v>0</v>
      </c>
      <c r="H70" s="7">
        <f>+IFERROR(+D70*('Regions &amp; Poverty'!$K70/100)*('Regions &amp; Poverty'!$M70/100),"")</f>
        <v>0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+SUMIF(GVSG2030!$A$4:$A$158,$B71,GVSG2030!$T$4:$T$158)</f>
        <v>0</v>
      </c>
      <c r="D71" s="11">
        <f>+SUMIF(GVSG2015!$A$4:$A$158,$B71,GVSG2015!$T$4:$T$158)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+SUMIF(GVSG2030!$A$4:$A$158,$B72,GVSG2030!$T$4:$T$158)</f>
        <v>0</v>
      </c>
      <c r="D72" s="11">
        <f>+SUMIF(GVSG2015!$A$4:$A$158,$B72,GVSG2015!$T$4:$T$158)</f>
        <v>0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+SUMIF(GVSG2030!$A$4:$A$158,$B73,GVSG2030!$T$4:$T$158)</f>
        <v>0</v>
      </c>
      <c r="D73" s="11">
        <f>+SUMIF(GVSG2015!$A$4:$A$158,$B73,GVSG2015!$T$4:$T$158)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+SUMIF(GVSG2030!$A$4:$A$158,$B74,GVSG2030!$T$4:$T$158)</f>
        <v>6.9810476860536133</v>
      </c>
      <c r="D74" s="11">
        <f>+SUMIF(GVSG2015!$A$4:$A$158,$B74,GVSG2015!$T$4:$T$158)</f>
        <v>4.7235523880410533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+SUMIF(GVSG2030!$A$4:$A$158,$B75,GVSG2030!$T$4:$T$158)</f>
        <v>0</v>
      </c>
      <c r="D75" s="11">
        <f>+SUMIF(GVSG2015!$A$4:$A$158,$B75,GVSG2015!$T$4:$T$158)</f>
        <v>0</v>
      </c>
      <c r="E75" s="7">
        <f>+IFERROR(+C75*('Regions &amp; Poverty'!$K75/100),"")</f>
        <v>0</v>
      </c>
      <c r="F75" s="7">
        <f>+IFERROR(+D75*('Regions &amp; Poverty'!$K75/100),"")</f>
        <v>0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+SUMIF(GVSG2030!$A$4:$A$158,$B76,GVSG2030!$T$4:$T$158)</f>
        <v>0</v>
      </c>
      <c r="D76" s="11">
        <f>+SUMIF(GVSG2015!$A$4:$A$158,$B76,GVSG2015!$T$4:$T$158)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+SUMIF(GVSG2030!$A$4:$A$158,$B77,GVSG2030!$T$4:$T$158)</f>
        <v>0</v>
      </c>
      <c r="D77" s="11">
        <f>+SUMIF(GVSG2015!$A$4:$A$158,$B77,GVSG2015!$T$4:$T$158)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+SUMIF(GVSG2030!$A$4:$A$158,$B78,GVSG2030!$T$4:$T$158)</f>
        <v>419.06781642488721</v>
      </c>
      <c r="D78" s="11">
        <f>+SUMIF(GVSG2015!$A$4:$A$158,$B78,GVSG2015!$T$4:$T$158)</f>
        <v>210.15352562183003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+SUMIF(GVSG2030!$A$4:$A$158,$B79,GVSG2030!$T$4:$T$158)</f>
        <v>0</v>
      </c>
      <c r="D79" s="11">
        <f>+SUMIF(GVSG2015!$A$4:$A$158,$B79,GVSG2015!$T$4:$T$158)</f>
        <v>0</v>
      </c>
      <c r="E79" s="7">
        <f>+IFERROR(+C79*('Regions &amp; Poverty'!$K79/100),"")</f>
        <v>0</v>
      </c>
      <c r="F79" s="7">
        <f>+IFERROR(+D79*('Regions &amp; Poverty'!$K79/100),"")</f>
        <v>0</v>
      </c>
      <c r="G79" s="7">
        <f>+IFERROR(+C79*('Regions &amp; Poverty'!$K79/100)*('Regions &amp; Poverty'!$M79/100),"")</f>
        <v>0</v>
      </c>
      <c r="H79" s="7">
        <f>+IFERROR(+D79*('Regions &amp; Poverty'!$K79/100)*('Regions &amp; Poverty'!$M79/100),"")</f>
        <v>0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+SUMIF(GVSG2030!$A$4:$A$158,$B80,GVSG2030!$T$4:$T$158)</f>
        <v>0</v>
      </c>
      <c r="D80" s="11">
        <f>+SUMIF(GVSG2015!$A$4:$A$158,$B80,GVSG2015!$T$4:$T$158)</f>
        <v>0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+SUMIF(GVSG2030!$A$4:$A$158,$B81,GVSG2030!$T$4:$T$158)</f>
        <v>0</v>
      </c>
      <c r="D81" s="11">
        <f>+SUMIF(GVSG2015!$A$4:$A$158,$B81,GVSG2015!$T$4:$T$158)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+SUMIF(GVSG2030!$A$4:$A$158,$B82,GVSG2030!$T$4:$T$158)</f>
        <v>0</v>
      </c>
      <c r="D82" s="11">
        <f>+SUMIF(GVSG2015!$A$4:$A$158,$B82,GVSG2015!$T$4:$T$158)</f>
        <v>0</v>
      </c>
      <c r="E82" s="7">
        <f>+IFERROR(+C82*('Regions &amp; Poverty'!$K82/100),"")</f>
        <v>0</v>
      </c>
      <c r="F82" s="7">
        <f>+IFERROR(+D82*('Regions &amp; Poverty'!$K82/100),"")</f>
        <v>0</v>
      </c>
      <c r="G82" s="7">
        <f>+IFERROR(+C82*('Regions &amp; Poverty'!$K82/100)*('Regions &amp; Poverty'!$M82/100),"")</f>
        <v>0</v>
      </c>
      <c r="H82" s="7">
        <f>+IFERROR(+D82*('Regions &amp; Poverty'!$K82/100)*('Regions &amp; Poverty'!$M82/100),"")</f>
        <v>0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+SUMIF(GVSG2030!$A$4:$A$158,$B83,GVSG2030!$T$4:$T$158)</f>
        <v>0</v>
      </c>
      <c r="D83" s="11">
        <f>+SUMIF(GVSG2015!$A$4:$A$158,$B83,GVSG2015!$T$4:$T$158)</f>
        <v>0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+SUMIF(GVSG2030!$A$4:$A$158,$B84,GVSG2030!$T$4:$T$158)</f>
        <v>38.426286078466958</v>
      </c>
      <c r="D84" s="11">
        <f>+SUMIF(GVSG2015!$A$4:$A$158,$B84,GVSG2015!$T$4:$T$158)</f>
        <v>17.278684817327449</v>
      </c>
      <c r="E84" s="7">
        <f>+IFERROR(+C84*('Regions &amp; Poverty'!$K84/100),"")</f>
        <v>14.832546426288246</v>
      </c>
      <c r="F84" s="7">
        <f>+IFERROR(+D84*('Regions &amp; Poverty'!$K84/100),"")</f>
        <v>6.6695723394883952</v>
      </c>
      <c r="G84" s="7">
        <f>+IFERROR(+C84*('Regions &amp; Poverty'!$K84/100)*('Regions &amp; Poverty'!$M84/100),"")</f>
        <v>1.7354079318757247</v>
      </c>
      <c r="H84" s="7">
        <f>+IFERROR(+D84*('Regions &amp; Poverty'!$K84/100)*('Regions &amp; Poverty'!$M84/100),"")</f>
        <v>0.78033996372014225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+SUMIF(GVSG2030!$A$4:$A$158,$B85,GVSG2030!$T$4:$T$158)</f>
        <v>0</v>
      </c>
      <c r="D85" s="11">
        <f>+SUMIF(GVSG2015!$A$4:$A$158,$B85,GVSG2015!$T$4:$T$158)</f>
        <v>0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+SUMIF(GVSG2030!$A$4:$A$158,$B86,GVSG2030!$T$4:$T$158)</f>
        <v>326.34232507580793</v>
      </c>
      <c r="D86" s="11">
        <f>+SUMIF(GVSG2015!$A$4:$A$158,$B86,GVSG2015!$T$4:$T$158)</f>
        <v>191.00999727334192</v>
      </c>
      <c r="E86" s="7">
        <f>+IFERROR(+C86*('Regions &amp; Poverty'!$K86/100),"")</f>
        <v>10.442954402425855</v>
      </c>
      <c r="F86" s="7">
        <f>+IFERROR(+D86*('Regions &amp; Poverty'!$K86/100),"")</f>
        <v>6.1123199127469414</v>
      </c>
      <c r="G86" s="7">
        <f>+IFERROR(+C86*('Regions &amp; Poverty'!$K86/100)*('Regions &amp; Poverty'!$M86/100),"")</f>
        <v>3.1328863207277562E-2</v>
      </c>
      <c r="H86" s="7">
        <f>+IFERROR(+D86*('Regions &amp; Poverty'!$K86/100)*('Regions &amp; Poverty'!$M86/100),"")</f>
        <v>1.8336959738240826E-2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+SUMIF(GVSG2030!$A$4:$A$158,$B87,GVSG2030!$T$4:$T$158)</f>
        <v>0</v>
      </c>
      <c r="D87" s="11">
        <f>+SUMIF(GVSG2015!$A$4:$A$158,$B87,GVSG2015!$T$4:$T$158)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+SUMIF(GVSG2030!$A$4:$A$158,$B88,GVSG2030!$T$4:$T$158)</f>
        <v>0</v>
      </c>
      <c r="D88" s="11">
        <f>+SUMIF(GVSG2015!$A$4:$A$158,$B88,GVSG2015!$T$4:$T$158)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+SUMIF(GVSG2030!$A$4:$A$158,$B89,GVSG2030!$T$4:$T$158)</f>
        <v>0</v>
      </c>
      <c r="D89" s="11">
        <f>+SUMIF(GVSG2015!$A$4:$A$158,$B89,GVSG2015!$T$4:$T$158)</f>
        <v>0</v>
      </c>
      <c r="E89" s="7">
        <f>+IFERROR(+C89*('Regions &amp; Poverty'!$K89/100),"")</f>
        <v>0</v>
      </c>
      <c r="F89" s="7">
        <f>+IFERROR(+D89*('Regions &amp; Poverty'!$K89/100),"")</f>
        <v>0</v>
      </c>
      <c r="G89" s="7">
        <f>+IFERROR(+C89*('Regions &amp; Poverty'!$K89/100)*('Regions &amp; Poverty'!$M89/100),"")</f>
        <v>0</v>
      </c>
      <c r="H89" s="7">
        <f>+IFERROR(+D89*('Regions &amp; Poverty'!$K89/100)*('Regions &amp; Poverty'!$M89/100),"")</f>
        <v>0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+SUMIF(GVSG2030!$A$4:$A$158,$B90,GVSG2030!$T$4:$T$158)</f>
        <v>0</v>
      </c>
      <c r="D90" s="11">
        <f>+SUMIF(GVSG2015!$A$4:$A$158,$B90,GVSG2015!$T$4:$T$158)</f>
        <v>0</v>
      </c>
      <c r="E90" s="7">
        <f>+IFERROR(+C90*('Regions &amp; Poverty'!$K90/100),"")</f>
        <v>0</v>
      </c>
      <c r="F90" s="7">
        <f>+IFERROR(+D90*('Regions &amp; Poverty'!$K90/100),"")</f>
        <v>0</v>
      </c>
      <c r="G90" s="7">
        <f>+IFERROR(+C90*('Regions &amp; Poverty'!$K90/100)*('Regions &amp; Poverty'!$M90/100),"")</f>
        <v>0</v>
      </c>
      <c r="H90" s="7">
        <f>+IFERROR(+D90*('Regions &amp; Poverty'!$K90/100)*('Regions &amp; Poverty'!$M90/100),"")</f>
        <v>0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+SUMIF(GVSG2030!$A$4:$A$158,$B91,GVSG2030!$T$4:$T$158)</f>
        <v>0</v>
      </c>
      <c r="D91" s="11">
        <f>+SUMIF(GVSG2015!$A$4:$A$158,$B91,GVSG2015!$T$4:$T$158)</f>
        <v>0</v>
      </c>
      <c r="E91" s="7">
        <f>+IFERROR(+C91*('Regions &amp; Poverty'!$K91/100),"")</f>
        <v>0</v>
      </c>
      <c r="F91" s="7">
        <f>+IFERROR(+D91*('Regions &amp; Poverty'!$K91/100),"")</f>
        <v>0</v>
      </c>
      <c r="G91" s="7">
        <f>+IFERROR(+C91*('Regions &amp; Poverty'!$K91/100)*('Regions &amp; Poverty'!$M91/100),"")</f>
        <v>0</v>
      </c>
      <c r="H91" s="7">
        <f>+IFERROR(+D91*('Regions &amp; Poverty'!$K91/100)*('Regions &amp; Poverty'!$M91/100),"")</f>
        <v>0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+SUMIF(GVSG2030!$A$4:$A$158,$B92,GVSG2030!$T$4:$T$158)</f>
        <v>381.15967553780177</v>
      </c>
      <c r="D92" s="11">
        <f>+SUMIF(GVSG2015!$A$4:$A$158,$B92,GVSG2015!$T$4:$T$158)</f>
        <v>220.04593178145694</v>
      </c>
      <c r="E92" s="7">
        <f>+IFERROR(+C92*('Regions &amp; Poverty'!$K92/100),"")</f>
        <v>24.775378909957116</v>
      </c>
      <c r="F92" s="7">
        <f>+IFERROR(+D92*('Regions &amp; Poverty'!$K92/100),"")</f>
        <v>14.302985565794701</v>
      </c>
      <c r="G92" s="7">
        <f>+IFERROR(+C92*('Regions &amp; Poverty'!$K92/100)*('Regions &amp; Poverty'!$M92/100),"")</f>
        <v>0.3716306836493567</v>
      </c>
      <c r="H92" s="7">
        <f>+IFERROR(+D92*('Regions &amp; Poverty'!$K92/100)*('Regions &amp; Poverty'!$M92/100),"")</f>
        <v>0.21454478348692052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+SUMIF(GVSG2030!$A$4:$A$158,$B93,GVSG2030!$T$4:$T$158)</f>
        <v>0</v>
      </c>
      <c r="D93" s="11">
        <f>+SUMIF(GVSG2015!$A$4:$A$158,$B93,GVSG2015!$T$4:$T$158)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+SUMIF(GVSG2030!$A$4:$A$158,$B94,GVSG2030!$T$4:$T$158)</f>
        <v>0</v>
      </c>
      <c r="D94" s="11">
        <f>+SUMIF(GVSG2015!$A$4:$A$158,$B94,GVSG2015!$T$4:$T$158)</f>
        <v>0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+SUMIF(GVSG2030!$A$4:$A$158,$B95,GVSG2030!$T$4:$T$158)</f>
        <v>0</v>
      </c>
      <c r="D95" s="11">
        <f>+SUMIF(GVSG2015!$A$4:$A$158,$B95,GVSG2015!$T$4:$T$158)</f>
        <v>0</v>
      </c>
      <c r="E95" s="7">
        <f>+IFERROR(+C95*('Regions &amp; Poverty'!$K95/100),"")</f>
        <v>0</v>
      </c>
      <c r="F95" s="7">
        <f>+IFERROR(+D95*('Regions &amp; Poverty'!$K95/100),"")</f>
        <v>0</v>
      </c>
      <c r="G95" s="7">
        <f>+IFERROR(+C95*('Regions &amp; Poverty'!$K95/100)*('Regions &amp; Poverty'!$M95/100),"")</f>
        <v>0</v>
      </c>
      <c r="H95" s="7">
        <f>+IFERROR(+D95*('Regions &amp; Poverty'!$K95/100)*('Regions &amp; Poverty'!$M95/100),"")</f>
        <v>0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+SUMIF(GVSG2030!$A$4:$A$158,$B96,GVSG2030!$T$4:$T$158)</f>
        <v>0</v>
      </c>
      <c r="D96" s="11">
        <f>+SUMIF(GVSG2015!$A$4:$A$158,$B96,GVSG2015!$T$4:$T$158)</f>
        <v>0</v>
      </c>
      <c r="E96" s="7">
        <f>+IFERROR(+C96*('Regions &amp; Poverty'!$K96/100),"")</f>
        <v>0</v>
      </c>
      <c r="F96" s="7">
        <f>+IFERROR(+D96*('Regions &amp; Poverty'!$K96/100),"")</f>
        <v>0</v>
      </c>
      <c r="G96" s="7">
        <f>+IFERROR(+C96*('Regions &amp; Poverty'!$K96/100)*('Regions &amp; Poverty'!$M96/100),"")</f>
        <v>0</v>
      </c>
      <c r="H96" s="7">
        <f>+IFERROR(+D96*('Regions &amp; Poverty'!$K96/100)*('Regions &amp; Poverty'!$M96/100),"")</f>
        <v>0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+SUMIF(GVSG2030!$A$4:$A$158,$B97,GVSG2030!$T$4:$T$158)</f>
        <v>281.11311462988124</v>
      </c>
      <c r="D97" s="11">
        <f>+SUMIF(GVSG2015!$A$4:$A$158,$B97,GVSG2015!$T$4:$T$158)</f>
        <v>170.13354527539903</v>
      </c>
      <c r="E97" s="7">
        <f>+IFERROR(+C97*('Regions &amp; Poverty'!$K97/100),"")</f>
        <v>199.30919827258583</v>
      </c>
      <c r="F97" s="7">
        <f>+IFERROR(+D97*('Regions &amp; Poverty'!$K97/100),"")</f>
        <v>120.62468360025792</v>
      </c>
      <c r="G97" s="7">
        <f>+IFERROR(+C97*('Regions &amp; Poverty'!$K97/100)*('Regions &amp; Poverty'!$M97/100),"")</f>
        <v>66.369963024771081</v>
      </c>
      <c r="H97" s="7">
        <f>+IFERROR(+D97*('Regions &amp; Poverty'!$K97/100)*('Regions &amp; Poverty'!$M97/100),"")</f>
        <v>40.168019638885887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+SUMIF(GVSG2030!$A$4:$A$158,$B98,GVSG2030!$T$4:$T$158)</f>
        <v>0</v>
      </c>
      <c r="D98" s="11">
        <f>+SUMIF(GVSG2015!$A$4:$A$158,$B98,GVSG2015!$T$4:$T$158)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+SUMIF(GVSG2030!$A$4:$A$158,$B99,GVSG2030!$T$4:$T$158)</f>
        <v>0</v>
      </c>
      <c r="D99" s="11">
        <f>+SUMIF(GVSG2015!$A$4:$A$158,$B99,GVSG2015!$T$4:$T$158)</f>
        <v>0</v>
      </c>
      <c r="E99" s="7">
        <f>+IFERROR(+C99*('Regions &amp; Poverty'!$K99/100),"")</f>
        <v>0</v>
      </c>
      <c r="F99" s="7">
        <f>+IFERROR(+D99*('Regions &amp; Poverty'!$K99/100),"")</f>
        <v>0</v>
      </c>
      <c r="G99" s="7">
        <f>+IFERROR(+C99*('Regions &amp; Poverty'!$K99/100)*('Regions &amp; Poverty'!$M99/100),"")</f>
        <v>0</v>
      </c>
      <c r="H99" s="7">
        <f>+IFERROR(+D99*('Regions &amp; Poverty'!$K99/100)*('Regions &amp; Poverty'!$M99/100),"")</f>
        <v>0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+SUMIF(GVSG2030!$A$4:$A$158,$B100,GVSG2030!$T$4:$T$158)</f>
        <v>0</v>
      </c>
      <c r="D100" s="11">
        <f>+SUMIF(GVSG2015!$A$4:$A$158,$B100,GVSG2015!$T$4:$T$158)</f>
        <v>0</v>
      </c>
      <c r="E100" s="7">
        <f>+IFERROR(+C100*('Regions &amp; Poverty'!$K100/100),"")</f>
        <v>0</v>
      </c>
      <c r="F100" s="7">
        <f>+IFERROR(+D100*('Regions &amp; Poverty'!$K100/100),"")</f>
        <v>0</v>
      </c>
      <c r="G100" s="7">
        <f>+IFERROR(+C100*('Regions &amp; Poverty'!$K100/100)*('Regions &amp; Poverty'!$M100/100),"")</f>
        <v>0</v>
      </c>
      <c r="H100" s="7">
        <f>+IFERROR(+D100*('Regions &amp; Poverty'!$K100/100)*('Regions &amp; Poverty'!$M100/100),"")</f>
        <v>0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+SUMIF(GVSG2030!$A$4:$A$158,$B101,GVSG2030!$T$4:$T$158)</f>
        <v>1480.0254901709861</v>
      </c>
      <c r="D101" s="11">
        <f>+SUMIF(GVSG2015!$A$4:$A$158,$B101,GVSG2015!$T$4:$T$158)</f>
        <v>815.38375557065626</v>
      </c>
      <c r="E101" s="7">
        <f>+IFERROR(+C101*('Regions &amp; Poverty'!$K101/100),"")</f>
        <v>791.81363724147764</v>
      </c>
      <c r="F101" s="7">
        <f>+IFERROR(+D101*('Regions &amp; Poverty'!$K101/100),"")</f>
        <v>436.23030923030115</v>
      </c>
      <c r="G101" s="7">
        <f>+IFERROR(+C101*('Regions &amp; Poverty'!$K101/100)*('Regions &amp; Poverty'!$M101/100),"")</f>
        <v>172.61537291864212</v>
      </c>
      <c r="H101" s="7">
        <f>+IFERROR(+D101*('Regions &amp; Poverty'!$K101/100)*('Regions &amp; Poverty'!$M101/100),"")</f>
        <v>95.098207412205653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+SUMIF(GVSG2030!$A$4:$A$158,$B102,GVSG2030!$T$4:$T$158)</f>
        <v>24.727380948606882</v>
      </c>
      <c r="D102" s="11">
        <f>+SUMIF(GVSG2015!$A$4:$A$158,$B102,GVSG2015!$T$4:$T$158)</f>
        <v>17.133151109584258</v>
      </c>
      <c r="E102" s="7">
        <f>+IFERROR(+C102*('Regions &amp; Poverty'!$K102/100),"")</f>
        <v>0.89018571414984782</v>
      </c>
      <c r="F102" s="7">
        <f>+IFERROR(+D102*('Regions &amp; Poverty'!$K102/100),"")</f>
        <v>0.61679343994503333</v>
      </c>
      <c r="G102" s="7">
        <f>+IFERROR(+C102*('Regions &amp; Poverty'!$K102/100)*('Regions &amp; Poverty'!$M102/100),"")</f>
        <v>8.0116714273486319E-3</v>
      </c>
      <c r="H102" s="7">
        <f>+IFERROR(+D102*('Regions &amp; Poverty'!$K102/100)*('Regions &amp; Poverty'!$M102/100),"")</f>
        <v>5.5511409595053003E-3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+SUMIF(GVSG2030!$A$4:$A$158,$B103,GVSG2030!$T$4:$T$158)</f>
        <v>0</v>
      </c>
      <c r="D103" s="11">
        <f>+SUMIF(GVSG2015!$A$4:$A$158,$B103,GVSG2015!$T$4:$T$158)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+SUMIF(GVSG2030!$A$4:$A$158,$B104,GVSG2030!$T$4:$T$158)</f>
        <v>0</v>
      </c>
      <c r="D104" s="11">
        <f>+SUMIF(GVSG2015!$A$4:$A$158,$B104,GVSG2015!$T$4:$T$158)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+SUMIF(GVSG2030!$A$4:$A$158,$B105,GVSG2030!$T$4:$T$158)</f>
        <v>0</v>
      </c>
      <c r="D105" s="11">
        <f>+SUMIF(GVSG2015!$A$4:$A$158,$B105,GVSG2015!$T$4:$T$158)</f>
        <v>0</v>
      </c>
      <c r="E105" s="7">
        <f>+IFERROR(+C105*('Regions &amp; Poverty'!$K105/100),"")</f>
        <v>0</v>
      </c>
      <c r="F105" s="7">
        <f>+IFERROR(+D105*('Regions &amp; Poverty'!$K105/100),"")</f>
        <v>0</v>
      </c>
      <c r="G105" s="7">
        <f>+IFERROR(+C105*('Regions &amp; Poverty'!$K105/100)*('Regions &amp; Poverty'!$M105/100),"")</f>
        <v>0</v>
      </c>
      <c r="H105" s="7">
        <f>+IFERROR(+D105*('Regions &amp; Poverty'!$K105/100)*('Regions &amp; Poverty'!$M105/100),"")</f>
        <v>0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+SUMIF(GVSG2030!$A$4:$A$158,$B106,GVSG2030!$T$4:$T$158)</f>
        <v>0</v>
      </c>
      <c r="D106" s="11">
        <f>+SUMIF(GVSG2015!$A$4:$A$158,$B106,GVSG2015!$T$4:$T$158)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+SUMIF(GVSG2030!$A$4:$A$158,$B107,GVSG2030!$T$4:$T$158)</f>
        <v>0</v>
      </c>
      <c r="D107" s="11">
        <f>+SUMIF(GVSG2015!$A$4:$A$158,$B107,GVSG2015!$T$4:$T$158)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+SUMIF(GVSG2030!$A$4:$A$158,$B108,GVSG2030!$T$4:$T$158)</f>
        <v>0</v>
      </c>
      <c r="D108" s="11">
        <f>+SUMIF(GVSG2015!$A$4:$A$158,$B108,GVSG2015!$T$4:$T$158)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+SUMIF(GVSG2030!$A$4:$A$158,$B109,GVSG2030!$T$4:$T$158)</f>
        <v>0</v>
      </c>
      <c r="D109" s="11">
        <f>+SUMIF(GVSG2015!$A$4:$A$158,$B109,GVSG2015!$T$4:$T$158)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+SUMIF(GVSG2030!$A$4:$A$158,$B110,GVSG2030!$T$4:$T$158)</f>
        <v>0</v>
      </c>
      <c r="D110" s="11">
        <f>+SUMIF(GVSG2015!$A$4:$A$158,$B110,GVSG2015!$T$4:$T$158)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+SUMIF(GVSG2030!$A$4:$A$158,$B111,GVSG2030!$T$4:$T$158)</f>
        <v>0</v>
      </c>
      <c r="D111" s="11">
        <f>+SUMIF(GVSG2015!$A$4:$A$158,$B111,GVSG2015!$T$4:$T$158)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+SUMIF(GVSG2030!$A$4:$A$158,$B112,GVSG2030!$T$4:$T$158)</f>
        <v>0</v>
      </c>
      <c r="D112" s="11">
        <f>+SUMIF(GVSG2015!$A$4:$A$158,$B112,GVSG2015!$T$4:$T$158)</f>
        <v>0</v>
      </c>
      <c r="E112" s="7">
        <f>+IFERROR(+C112*('Regions &amp; Poverty'!$K112/100),"")</f>
        <v>0</v>
      </c>
      <c r="F112" s="7">
        <f>+IFERROR(+D112*('Regions &amp; Poverty'!$K112/100),"")</f>
        <v>0</v>
      </c>
      <c r="G112" s="7">
        <f>+IFERROR(+C112*('Regions &amp; Poverty'!$K112/100)*('Regions &amp; Poverty'!$M112/100),"")</f>
        <v>0</v>
      </c>
      <c r="H112" s="7">
        <f>+IFERROR(+D112*('Regions &amp; Poverty'!$K112/100)*('Regions &amp; Poverty'!$M112/100),"")</f>
        <v>0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+SUMIF(GVSG2030!$A$4:$A$158,$B113,GVSG2030!$T$4:$T$158)</f>
        <v>53.710807534637404</v>
      </c>
      <c r="D113" s="11">
        <f>+SUMIF(GVSG2015!$A$4:$A$158,$B113,GVSG2015!$T$4:$T$158)</f>
        <v>37.820985439358054</v>
      </c>
      <c r="E113" s="7">
        <f>+IFERROR(+C113*('Regions &amp; Poverty'!$K113/100),"")</f>
        <v>1.181637765762023</v>
      </c>
      <c r="F113" s="7">
        <f>+IFERROR(+D113*('Regions &amp; Poverty'!$K113/100),"")</f>
        <v>0.8320616796658773</v>
      </c>
      <c r="G113" s="7">
        <f>+IFERROR(+C113*('Regions &amp; Poverty'!$K113/100)*('Regions &amp; Poverty'!$M113/100),"")</f>
        <v>7.0898265945721376E-3</v>
      </c>
      <c r="H113" s="7">
        <f>+IFERROR(+D113*('Regions &amp; Poverty'!$K113/100)*('Regions &amp; Poverty'!$M113/100),"")</f>
        <v>4.9923700779952642E-3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+SUMIF(GVSG2030!$A$4:$A$158,$B114,GVSG2030!$T$4:$T$158)</f>
        <v>1149.8301211860446</v>
      </c>
      <c r="D114" s="11">
        <f>+SUMIF(GVSG2015!$A$4:$A$158,$B114,GVSG2015!$T$4:$T$158)</f>
        <v>617.94914631499012</v>
      </c>
      <c r="E114" s="7">
        <f>+IFERROR(+C114*('Regions &amp; Poverty'!$K114/100),"")</f>
        <v>34.494903635581338</v>
      </c>
      <c r="F114" s="7">
        <f>+IFERROR(+D114*('Regions &amp; Poverty'!$K114/100),"")</f>
        <v>18.538474389449703</v>
      </c>
      <c r="G114" s="7">
        <f>+IFERROR(+C114*('Regions &amp; Poverty'!$K114/100)*('Regions &amp; Poverty'!$M114/100),"")</f>
        <v>0.2759592290846507</v>
      </c>
      <c r="H114" s="7">
        <f>+IFERROR(+D114*('Regions &amp; Poverty'!$K114/100)*('Regions &amp; Poverty'!$M114/100),"")</f>
        <v>0.14830779511559763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+SUMIF(GVSG2030!$A$4:$A$158,$B115,GVSG2030!$T$4:$T$158)</f>
        <v>0</v>
      </c>
      <c r="D115" s="11">
        <f>+SUMIF(GVSG2015!$A$4:$A$158,$B115,GVSG2015!$T$4:$T$158)</f>
        <v>0</v>
      </c>
      <c r="E115" s="7">
        <f>+IFERROR(+C115*('Regions &amp; Poverty'!$K115/100),"")</f>
        <v>0</v>
      </c>
      <c r="F115" s="7">
        <f>+IFERROR(+D115*('Regions &amp; Poverty'!$K115/100),"")</f>
        <v>0</v>
      </c>
      <c r="G115" s="7">
        <f>+IFERROR(+C115*('Regions &amp; Poverty'!$K115/100)*('Regions &amp; Poverty'!$M115/100),"")</f>
        <v>0</v>
      </c>
      <c r="H115" s="7">
        <f>+IFERROR(+D115*('Regions &amp; Poverty'!$K115/100)*('Regions &amp; Poverty'!$M115/100),"")</f>
        <v>0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+SUMIF(GVSG2030!$A$4:$A$158,$B116,GVSG2030!$T$4:$T$158)</f>
        <v>0</v>
      </c>
      <c r="D116" s="11">
        <f>+SUMIF(GVSG2015!$A$4:$A$158,$B116,GVSG2015!$T$4:$T$158)</f>
        <v>0</v>
      </c>
      <c r="E116" s="7">
        <f>+IFERROR(+C116*('Regions &amp; Poverty'!$K116/100),"")</f>
        <v>0</v>
      </c>
      <c r="F116" s="7">
        <f>+IFERROR(+D116*('Regions &amp; Poverty'!$K116/100),"")</f>
        <v>0</v>
      </c>
      <c r="G116" s="7">
        <f>+IFERROR(+C116*('Regions &amp; Poverty'!$K116/100)*('Regions &amp; Poverty'!$M116/100),"")</f>
        <v>0</v>
      </c>
      <c r="H116" s="7">
        <f>+IFERROR(+D116*('Regions &amp; Poverty'!$K116/100)*('Regions &amp; Poverty'!$M116/100),"")</f>
        <v>0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+SUMIF(GVSG2030!$A$4:$A$158,$B117,GVSG2030!$T$4:$T$158)</f>
        <v>0</v>
      </c>
      <c r="D117" s="11">
        <f>+SUMIF(GVSG2015!$A$4:$A$158,$B117,GVSG2015!$T$4:$T$158)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+SUMIF(GVSG2030!$A$4:$A$158,$B118,GVSG2030!$T$4:$T$158)</f>
        <v>0</v>
      </c>
      <c r="D118" s="11">
        <f>+SUMIF(GVSG2015!$A$4:$A$158,$B118,GVSG2015!$T$4:$T$158)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+SUMIF(GVSG2030!$A$4:$A$158,$B119,GVSG2030!$T$4:$T$158)</f>
        <v>0</v>
      </c>
      <c r="D119" s="11">
        <f>+SUMIF(GVSG2015!$A$4:$A$158,$B119,GVSG2015!$T$4:$T$158)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+SUMIF(GVSG2030!$A$4:$A$158,$B120,GVSG2030!$T$4:$T$158)</f>
        <v>0</v>
      </c>
      <c r="D120" s="11">
        <f>+SUMIF(GVSG2015!$A$4:$A$158,$B120,GVSG2015!$T$4:$T$158)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+SUMIF(GVSG2030!$A$4:$A$158,$B121,GVSG2030!$T$4:$T$158)</f>
        <v>0</v>
      </c>
      <c r="D121" s="11">
        <f>+SUMIF(GVSG2015!$A$4:$A$158,$B121,GVSG2015!$T$4:$T$158)</f>
        <v>0</v>
      </c>
      <c r="E121" s="7">
        <f>+IFERROR(+C121*('Regions &amp; Poverty'!$K121/100),"")</f>
        <v>0</v>
      </c>
      <c r="F121" s="7">
        <f>+IFERROR(+D121*('Regions &amp; Poverty'!$K121/100),"")</f>
        <v>0</v>
      </c>
      <c r="G121" s="7">
        <f>+IFERROR(+C121*('Regions &amp; Poverty'!$K121/100)*('Regions &amp; Poverty'!$M121/100),"")</f>
        <v>0</v>
      </c>
      <c r="H121" s="7">
        <f>+IFERROR(+D121*('Regions &amp; Poverty'!$K121/100)*('Regions &amp; Poverty'!$M121/100),"")</f>
        <v>0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+SUMIF(GVSG2030!$A$4:$A$158,$B122,GVSG2030!$T$4:$T$158)</f>
        <v>0</v>
      </c>
      <c r="D122" s="11">
        <f>+SUMIF(GVSG2015!$A$4:$A$158,$B122,GVSG2015!$T$4:$T$158)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+SUMIF(GVSG2030!$A$4:$A$158,$B123,GVSG2030!$T$4:$T$158)</f>
        <v>0</v>
      </c>
      <c r="D123" s="11">
        <f>+SUMIF(GVSG2015!$A$4:$A$158,$B123,GVSG2015!$T$4:$T$158)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+SUMIF(GVSG2030!$A$4:$A$158,$B124,GVSG2030!$T$4:$T$158)</f>
        <v>0</v>
      </c>
      <c r="D124" s="11">
        <f>+SUMIF(GVSG2015!$A$4:$A$158,$B124,GVSG2015!$T$4:$T$158)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+SUMIF(GVSG2030!$A$4:$A$158,$B125,GVSG2030!$T$4:$T$158)</f>
        <v>989.36914966604877</v>
      </c>
      <c r="D125" s="11">
        <f>+SUMIF(GVSG2015!$A$4:$A$158,$B125,GVSG2015!$T$4:$T$158)</f>
        <v>729.6253827922302</v>
      </c>
      <c r="E125" s="7">
        <f>+IFERROR(+C125*('Regions &amp; Poverty'!$K125/100),"")</f>
        <v>597.57896639829346</v>
      </c>
      <c r="F125" s="7">
        <f>+IFERROR(+D125*('Regions &amp; Poverty'!$K125/100),"")</f>
        <v>440.69373120650704</v>
      </c>
      <c r="G125" s="7">
        <f>+IFERROR(+C125*('Regions &amp; Poverty'!$K125/100)*('Regions &amp; Poverty'!$M125/100),"")</f>
        <v>141.62621503639554</v>
      </c>
      <c r="H125" s="7">
        <f>+IFERROR(+D125*('Regions &amp; Poverty'!$K125/100)*('Regions &amp; Poverty'!$M125/100),"")</f>
        <v>104.44441429594217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+SUMIF(GVSG2030!$A$4:$A$158,$B126,GVSG2030!$T$4:$T$158)</f>
        <v>0</v>
      </c>
      <c r="D126" s="11">
        <f>+SUMIF(GVSG2015!$A$4:$A$158,$B126,GVSG2015!$T$4:$T$158)</f>
        <v>0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+SUMIF(GVSG2030!$A$4:$A$158,$B127,GVSG2030!$T$4:$T$158)</f>
        <v>0</v>
      </c>
      <c r="D127" s="11">
        <f>+SUMIF(GVSG2015!$A$4:$A$158,$B127,GVSG2015!$T$4:$T$158)</f>
        <v>0</v>
      </c>
      <c r="E127" s="7">
        <f>+IFERROR(+C127*('Regions &amp; Poverty'!$K127/100),"")</f>
        <v>0</v>
      </c>
      <c r="F127" s="7">
        <f>+IFERROR(+D127*('Regions &amp; Poverty'!$K127/100),"")</f>
        <v>0</v>
      </c>
      <c r="G127" s="7">
        <f>+IFERROR(+C127*('Regions &amp; Poverty'!$K127/100)*('Regions &amp; Poverty'!$M127/100),"")</f>
        <v>0</v>
      </c>
      <c r="H127" s="7">
        <f>+IFERROR(+D127*('Regions &amp; Poverty'!$K127/100)*('Regions &amp; Poverty'!$M127/100),"")</f>
        <v>0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+SUMIF(GVSG2030!$A$4:$A$158,$B128,GVSG2030!$T$4:$T$158)</f>
        <v>0</v>
      </c>
      <c r="D128" s="11">
        <f>+SUMIF(GVSG2015!$A$4:$A$158,$B128,GVSG2015!$T$4:$T$158)</f>
        <v>0</v>
      </c>
      <c r="E128" s="7">
        <f>+IFERROR(+C128*('Regions &amp; Poverty'!$K128/100),"")</f>
        <v>0</v>
      </c>
      <c r="F128" s="7">
        <f>+IFERROR(+D128*('Regions &amp; Poverty'!$K128/100),"")</f>
        <v>0</v>
      </c>
      <c r="G128" s="7">
        <f>+IFERROR(+C128*('Regions &amp; Poverty'!$K128/100)*('Regions &amp; Poverty'!$M128/100),"")</f>
        <v>0</v>
      </c>
      <c r="H128" s="7">
        <f>+IFERROR(+D128*('Regions &amp; Poverty'!$K128/100)*('Regions &amp; Poverty'!$M128/100),"")</f>
        <v>0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+SUMIF(GVSG2030!$A$4:$A$158,$B129,GVSG2030!$T$4:$T$158)</f>
        <v>0</v>
      </c>
      <c r="D129" s="11">
        <f>+SUMIF(GVSG2015!$A$4:$A$158,$B129,GVSG2015!$T$4:$T$158)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+SUMIF(GVSG2030!$A$4:$A$158,$B130,GVSG2030!$T$4:$T$158)</f>
        <v>27.631246086081454</v>
      </c>
      <c r="D130" s="11">
        <f>+SUMIF(GVSG2015!$A$4:$A$158,$B130,GVSG2015!$T$4:$T$158)</f>
        <v>13.439212674091785</v>
      </c>
      <c r="E130" s="7">
        <f>+IFERROR(+C130*('Regions &amp; Poverty'!$K130/100),"")</f>
        <v>14.451141703020602</v>
      </c>
      <c r="F130" s="7">
        <f>+IFERROR(+D130*('Regions &amp; Poverty'!$K130/100),"")</f>
        <v>7.0287082285500038</v>
      </c>
      <c r="G130" s="7">
        <f>+IFERROR(+C130*('Regions &amp; Poverty'!$K130/100)*('Regions &amp; Poverty'!$M130/100),"")</f>
        <v>2.4133406644044402</v>
      </c>
      <c r="H130" s="7">
        <f>+IFERROR(+D130*('Regions &amp; Poverty'!$K130/100)*('Regions &amp; Poverty'!$M130/100),"")</f>
        <v>1.1737942741678504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+SUMIF(GVSG2030!$A$4:$A$158,$B131,GVSG2030!$T$4:$T$158)</f>
        <v>32.882006272208422</v>
      </c>
      <c r="D131" s="11">
        <f>+SUMIF(GVSG2015!$A$4:$A$158,$B131,GVSG2015!$T$4:$T$158)</f>
        <v>25.362442644428498</v>
      </c>
      <c r="E131" s="7">
        <f>+IFERROR(+C131*('Regions &amp; Poverty'!$K131/100),"")</f>
        <v>1.0522242007106695</v>
      </c>
      <c r="F131" s="7">
        <f>+IFERROR(+D131*('Regions &amp; Poverty'!$K131/100),"")</f>
        <v>0.81159816462171197</v>
      </c>
      <c r="G131" s="7">
        <f>+IFERROR(+C131*('Regions &amp; Poverty'!$K131/100)*('Regions &amp; Poverty'!$M131/100),"")</f>
        <v>4.2088968028426779E-3</v>
      </c>
      <c r="H131" s="7">
        <f>+IFERROR(+D131*('Regions &amp; Poverty'!$K131/100)*('Regions &amp; Poverty'!$M131/100),"")</f>
        <v>3.2463926584868478E-3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+SUMIF(GVSG2030!$A$4:$A$158,$B132,GVSG2030!$T$4:$T$158)</f>
        <v>0</v>
      </c>
      <c r="D132" s="11">
        <f>+SUMIF(GVSG2015!$A$4:$A$158,$B132,GVSG2015!$T$4:$T$158)</f>
        <v>0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+SUMIF(GVSG2030!$A$4:$A$158,$B133,GVSG2030!$T$4:$T$158)</f>
        <v>0</v>
      </c>
      <c r="D133" s="11">
        <f>+SUMIF(GVSG2015!$A$4:$A$158,$B133,GVSG2015!$T$4:$T$158)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+SUMIF(GVSG2030!$A$4:$A$158,$B134,GVSG2030!$T$4:$T$158)</f>
        <v>0</v>
      </c>
      <c r="D134" s="11">
        <f>+SUMIF(GVSG2015!$A$4:$A$158,$B134,GVSG2015!$T$4:$T$158)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+SUMIF(GVSG2030!$A$4:$A$158,$B135,GVSG2030!$T$4:$T$158)</f>
        <v>0</v>
      </c>
      <c r="D135" s="11">
        <f>+SUMIF(GVSG2015!$A$4:$A$158,$B135,GVSG2015!$T$4:$T$158)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+SUMIF(GVSG2030!$A$4:$A$158,$B136,GVSG2030!$T$4:$T$158)</f>
        <v>0</v>
      </c>
      <c r="D136" s="11">
        <f>+SUMIF(GVSG2015!$A$4:$A$158,$B136,GVSG2015!$T$4:$T$158)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+SUMIF(GVSG2030!$A$4:$A$158,$B137,GVSG2030!$T$4:$T$158)</f>
        <v>0</v>
      </c>
      <c r="D137" s="11">
        <f>+SUMIF(GVSG2015!$A$4:$A$158,$B137,GVSG2015!$T$4:$T$158)</f>
        <v>0</v>
      </c>
      <c r="E137" s="7">
        <f>+IFERROR(+C137*('Regions &amp; Poverty'!$K137/100),"")</f>
        <v>0</v>
      </c>
      <c r="F137" s="7">
        <f>+IFERROR(+D137*('Regions &amp; Poverty'!$K137/100),"")</f>
        <v>0</v>
      </c>
      <c r="G137" s="7">
        <f>+IFERROR(+C137*('Regions &amp; Poverty'!$K137/100)*('Regions &amp; Poverty'!$M137/100),"")</f>
        <v>0</v>
      </c>
      <c r="H137" s="7">
        <f>+IFERROR(+D137*('Regions &amp; Poverty'!$K137/100)*('Regions &amp; Poverty'!$M137/100),"")</f>
        <v>0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+SUMIF(GVSG2030!$A$4:$A$158,$B138,GVSG2030!$T$4:$T$158)</f>
        <v>0</v>
      </c>
      <c r="D138" s="11">
        <f>+SUMIF(GVSG2015!$A$4:$A$158,$B138,GVSG2015!$T$4:$T$158)</f>
        <v>0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+SUMIF(GVSG2030!$A$4:$A$158,$B139,GVSG2030!$T$4:$T$158)</f>
        <v>0</v>
      </c>
      <c r="D139" s="11">
        <f>+SUMIF(GVSG2015!$A$4:$A$158,$B139,GVSG2015!$T$4:$T$158)</f>
        <v>0</v>
      </c>
      <c r="E139" s="7">
        <f>+IFERROR(+C139*('Regions &amp; Poverty'!$K139/100),"")</f>
        <v>0</v>
      </c>
      <c r="F139" s="7">
        <f>+IFERROR(+D139*('Regions &amp; Poverty'!$K139/100),"")</f>
        <v>0</v>
      </c>
      <c r="G139" s="7">
        <f>+IFERROR(+C139*('Regions &amp; Poverty'!$K139/100)*('Regions &amp; Poverty'!$M139/100),"")</f>
        <v>0</v>
      </c>
      <c r="H139" s="7">
        <f>+IFERROR(+D139*('Regions &amp; Poverty'!$K139/100)*('Regions &amp; Poverty'!$M139/100),"")</f>
        <v>0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+SUMIF(GVSG2030!$A$4:$A$158,$B140,GVSG2030!$T$4:$T$158)</f>
        <v>0</v>
      </c>
      <c r="D140" s="11">
        <f>+SUMIF(GVSG2015!$A$4:$A$158,$B140,GVSG2015!$T$4:$T$158)</f>
        <v>0</v>
      </c>
      <c r="E140" s="7">
        <f>+IFERROR(+C140*('Regions &amp; Poverty'!$K140/100),"")</f>
        <v>0</v>
      </c>
      <c r="F140" s="7">
        <f>+IFERROR(+D140*('Regions &amp; Poverty'!$K140/100),"")</f>
        <v>0</v>
      </c>
      <c r="G140" s="7">
        <f>+IFERROR(+C140*('Regions &amp; Poverty'!$K140/100)*('Regions &amp; Poverty'!$M140/100),"")</f>
        <v>0</v>
      </c>
      <c r="H140" s="7">
        <f>+IFERROR(+D140*('Regions &amp; Poverty'!$K140/100)*('Regions &amp; Poverty'!$M140/100),"")</f>
        <v>0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+SUMIF(GVSG2030!$A$4:$A$158,$B141,GVSG2030!$T$4:$T$158)</f>
        <v>0</v>
      </c>
      <c r="D141" s="11">
        <f>+SUMIF(GVSG2015!$A$4:$A$158,$B141,GVSG2015!$T$4:$T$158)</f>
        <v>0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+SUMIF(GVSG2030!$A$4:$A$158,$B142,GVSG2030!$T$4:$T$158)</f>
        <v>0</v>
      </c>
      <c r="D142" s="11">
        <f>+SUMIF(GVSG2015!$A$4:$A$158,$B142,GVSG2015!$T$4:$T$158)</f>
        <v>0</v>
      </c>
      <c r="E142" s="7">
        <f>+IFERROR(+C142*('Regions &amp; Poverty'!$K142/100),"")</f>
        <v>0</v>
      </c>
      <c r="F142" s="7">
        <f>+IFERROR(+D142*('Regions &amp; Poverty'!$K142/100),"")</f>
        <v>0</v>
      </c>
      <c r="G142" s="7">
        <f>+IFERROR(+C142*('Regions &amp; Poverty'!$K142/100)*('Regions &amp; Poverty'!$M142/100),"")</f>
        <v>0</v>
      </c>
      <c r="H142" s="7">
        <f>+IFERROR(+D142*('Regions &amp; Poverty'!$K142/100)*('Regions &amp; Poverty'!$M142/100),"")</f>
        <v>0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+SUMIF(GVSG2030!$A$4:$A$158,$B143,GVSG2030!$T$4:$T$158)</f>
        <v>0</v>
      </c>
      <c r="D143" s="11">
        <f>+SUMIF(GVSG2015!$A$4:$A$158,$B143,GVSG2015!$T$4:$T$158)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+SUMIF(GVSG2030!$A$4:$A$158,$B144,GVSG2030!$T$4:$T$158)</f>
        <v>0</v>
      </c>
      <c r="D144" s="11">
        <f>+SUMIF(GVSG2015!$A$4:$A$158,$B144,GVSG2015!$T$4:$T$158)</f>
        <v>0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+SUMIF(GVSG2030!$A$4:$A$158,$B145,GVSG2030!$T$4:$T$158)</f>
        <v>0</v>
      </c>
      <c r="D145" s="11">
        <f>+SUMIF(GVSG2015!$A$4:$A$158,$B145,GVSG2015!$T$4:$T$158)</f>
        <v>0</v>
      </c>
      <c r="E145" s="7">
        <f>+IFERROR(+C145*('Regions &amp; Poverty'!$K145/100),"")</f>
        <v>0</v>
      </c>
      <c r="F145" s="7">
        <f>+IFERROR(+D145*('Regions &amp; Poverty'!$K145/100),"")</f>
        <v>0</v>
      </c>
      <c r="G145" s="7">
        <f>+IFERROR(+C145*('Regions &amp; Poverty'!$K145/100)*('Regions &amp; Poverty'!$M145/100),"")</f>
        <v>0</v>
      </c>
      <c r="H145" s="7">
        <f>+IFERROR(+D145*('Regions &amp; Poverty'!$K145/100)*('Regions &amp; Poverty'!$M145/100),"")</f>
        <v>0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+SUMIF(GVSG2030!$A$4:$A$158,$B146,GVSG2030!$T$4:$T$158)</f>
        <v>0</v>
      </c>
      <c r="D146" s="11">
        <f>+SUMIF(GVSG2015!$A$4:$A$158,$B146,GVSG2015!$T$4:$T$158)</f>
        <v>0</v>
      </c>
      <c r="E146" s="7">
        <f>+IFERROR(+C146*('Regions &amp; Poverty'!$K146/100),"")</f>
        <v>0</v>
      </c>
      <c r="F146" s="7">
        <f>+IFERROR(+D146*('Regions &amp; Poverty'!$K146/100),"")</f>
        <v>0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+SUMIF(GVSG2030!$A$4:$A$158,$B147,GVSG2030!$T$4:$T$158)</f>
        <v>300.76278521924809</v>
      </c>
      <c r="D147" s="11">
        <f>+SUMIF(GVSG2015!$A$4:$A$158,$B147,GVSG2015!$T$4:$T$158)</f>
        <v>179.64545996937079</v>
      </c>
      <c r="E147" s="7">
        <f>+IFERROR(+C147*('Regions &amp; Poverty'!$K147/100),"")</f>
        <v>147.67452754265082</v>
      </c>
      <c r="F147" s="7">
        <f>+IFERROR(+D147*('Regions &amp; Poverty'!$K147/100),"")</f>
        <v>88.205920844961057</v>
      </c>
      <c r="G147" s="7">
        <f>+IFERROR(+C147*('Regions &amp; Poverty'!$K147/100)*('Regions &amp; Poverty'!$M147/100),"")</f>
        <v>22.741877241568226</v>
      </c>
      <c r="H147" s="7">
        <f>+IFERROR(+D147*('Regions &amp; Poverty'!$K147/100)*('Regions &amp; Poverty'!$M147/100),"")</f>
        <v>13.583711810124003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+SUMIF(GVSG2030!$A$4:$A$158,$B148,GVSG2030!$T$4:$T$158)</f>
        <v>5975.7622572368282</v>
      </c>
      <c r="D148" s="11">
        <f>+SUMIF(GVSG2015!$A$4:$A$158,$B148,GVSG2015!$T$4:$T$158)</f>
        <v>3073.386338749589</v>
      </c>
      <c r="E148" s="7">
        <f>+IFERROR(+C148*('Regions &amp; Poverty'!$K148/100),"")</f>
        <v>2067.6137410039428</v>
      </c>
      <c r="F148" s="7">
        <f>+IFERROR(+D148*('Regions &amp; Poverty'!$K148/100),"")</f>
        <v>1063.3916732073578</v>
      </c>
      <c r="G148" s="7">
        <f>+IFERROR(+C148*('Regions &amp; Poverty'!$K148/100)*('Regions &amp; Poverty'!$M148/100),"")</f>
        <v>212.96421532340614</v>
      </c>
      <c r="H148" s="7">
        <f>+IFERROR(+D148*('Regions &amp; Poverty'!$K148/100)*('Regions &amp; Poverty'!$M148/100),"")</f>
        <v>109.52934234035787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+SUMIF(GVSG2030!$A$4:$A$158,$B149,GVSG2030!$T$4:$T$158)</f>
        <v>0</v>
      </c>
      <c r="D149" s="11">
        <f>+SUMIF(GVSG2015!$A$4:$A$158,$B149,GVSG2015!$T$4:$T$158)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+SUMIF(GVSG2030!$A$4:$A$158,$B150,GVSG2030!$T$4:$T$158)</f>
        <v>0</v>
      </c>
      <c r="D150" s="11">
        <f>+SUMIF(GVSG2015!$A$4:$A$158,$B150,GVSG2015!$T$4:$T$158)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+SUMIF(GVSG2030!$A$4:$A$158,$B151,GVSG2030!$T$4:$T$158)</f>
        <v>0</v>
      </c>
      <c r="D151" s="11">
        <f>+SUMIF(GVSG2015!$A$4:$A$158,$B151,GVSG2015!$T$4:$T$158)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+SUMIF(GVSG2030!$A$4:$A$158,$B152,GVSG2030!$T$4:$T$158)</f>
        <v>0</v>
      </c>
      <c r="D152" s="11">
        <f>+SUMIF(GVSG2015!$A$4:$A$158,$B152,GVSG2015!$T$4:$T$158)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+SUMIF(GVSG2030!$A$4:$A$158,$B153,GVSG2030!$T$4:$T$158)</f>
        <v>0</v>
      </c>
      <c r="D153" s="11">
        <f>+SUMIF(GVSG2015!$A$4:$A$158,$B153,GVSG2015!$T$4:$T$158)</f>
        <v>0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+SUMIF(GVSG2030!$A$4:$A$158,$B154,GVSG2030!$T$4:$T$158)</f>
        <v>185.37604114498205</v>
      </c>
      <c r="D154" s="11">
        <f>+SUMIF(GVSG2015!$A$4:$A$158,$B154,GVSG2015!$T$4:$T$158)</f>
        <v>124.01472981047549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+SUMIF(GVSG2030!$A$4:$A$158,$B155,GVSG2030!$T$4:$T$158)</f>
        <v>0</v>
      </c>
      <c r="D155" s="11">
        <f>+SUMIF(GVSG2015!$A$4:$A$158,$B155,GVSG2015!$T$4:$T$158)</f>
        <v>0</v>
      </c>
      <c r="E155" s="7">
        <f>+IFERROR(+C155*('Regions &amp; Poverty'!$K155/100),"")</f>
        <v>0</v>
      </c>
      <c r="F155" s="7">
        <f>+IFERROR(+D155*('Regions &amp; Poverty'!$K155/100),"")</f>
        <v>0</v>
      </c>
      <c r="G155" s="7">
        <f>+IFERROR(+C155*('Regions &amp; Poverty'!$K155/100)*('Regions &amp; Poverty'!$M155/100),"")</f>
        <v>0</v>
      </c>
      <c r="H155" s="7">
        <f>+IFERROR(+D155*('Regions &amp; Poverty'!$K155/100)*('Regions &amp; Poverty'!$M155/100),"")</f>
        <v>0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+SUMIF(GVSG2030!$A$4:$A$158,$B156,GVSG2030!$T$4:$T$158)</f>
        <v>0</v>
      </c>
      <c r="D156" s="11">
        <f>+SUMIF(GVSG2015!$A$4:$A$158,$B156,GVSG2015!$T$4:$T$158)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+SUMIF(GVSG2030!$A$4:$A$158,$B157,GVSG2030!$T$4:$T$158)</f>
        <v>0</v>
      </c>
      <c r="D157" s="11">
        <f>+SUMIF(GVSG2015!$A$4:$A$158,$B157,GVSG2015!$T$4:$T$158)</f>
        <v>0</v>
      </c>
      <c r="E157" s="7">
        <f>+IFERROR(+C157*('Regions &amp; Poverty'!$K157/100),"")</f>
        <v>0</v>
      </c>
      <c r="F157" s="7">
        <f>+IFERROR(+D157*('Regions &amp; Poverty'!$K157/100),"")</f>
        <v>0</v>
      </c>
      <c r="G157" s="7">
        <f>+IFERROR(+C157*('Regions &amp; Poverty'!$K157/100)*('Regions &amp; Poverty'!$M157/100),"")</f>
        <v>0</v>
      </c>
      <c r="H157" s="7">
        <f>+IFERROR(+D157*('Regions &amp; Poverty'!$K157/100)*('Regions &amp; Poverty'!$M157/100),"")</f>
        <v>0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+SUMIF(GVSG2030!$A$4:$A$158,$B158,GVSG2030!$T$4:$T$158)</f>
        <v>0</v>
      </c>
      <c r="D158" s="11">
        <f>+SUMIF(GVSG2015!$A$4:$A$158,$B158,GVSG2015!$T$4:$T$158)</f>
        <v>0</v>
      </c>
      <c r="E158" s="7">
        <f>+IFERROR(+C158*('Regions &amp; Poverty'!$K158/100),"")</f>
        <v>0</v>
      </c>
      <c r="F158" s="7">
        <f>+IFERROR(+D158*('Regions &amp; Poverty'!$K158/100),"")</f>
        <v>0</v>
      </c>
      <c r="G158" s="7">
        <f>+IFERROR(+C158*('Regions &amp; Poverty'!$K158/100)*('Regions &amp; Poverty'!$M158/100),"")</f>
        <v>0</v>
      </c>
      <c r="H158" s="7">
        <f>+IFERROR(+D158*('Regions &amp; Poverty'!$K158/100)*('Regions &amp; Poverty'!$M158/100),"")</f>
        <v>0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+SUMIF(GVSG2030!$A$4:$A$158,$B159,GVSG2030!$T$4:$T$158)</f>
        <v>0</v>
      </c>
      <c r="D159" s="11">
        <f>+SUMIF(GVSG2015!$A$4:$A$158,$B159,GVSG2015!$T$4:$T$158)</f>
        <v>0</v>
      </c>
      <c r="E159" s="7">
        <f>+IFERROR(+C159*('Regions &amp; Poverty'!$K159/100),"")</f>
        <v>0</v>
      </c>
      <c r="F159" s="7">
        <f>+IFERROR(+D159*('Regions &amp; Poverty'!$K159/100),"")</f>
        <v>0</v>
      </c>
      <c r="G159" s="7">
        <f>+IFERROR(+C159*('Regions &amp; Poverty'!$K159/100)*('Regions &amp; Poverty'!$M159/100),"")</f>
        <v>0</v>
      </c>
      <c r="H159" s="7">
        <f>+IFERROR(+D159*('Regions &amp; Poverty'!$K159/100)*('Regions &amp; Poverty'!$M159/100),"")</f>
        <v>0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+SUMIF(GVSG2030!$A$4:$A$158,$B160,GVSG2030!$T$4:$T$158)</f>
        <v>0</v>
      </c>
      <c r="D160" s="11">
        <f>+SUMIF(GVSG2015!$A$4:$A$158,$B160,GVSG2015!$T$4:$T$158)</f>
        <v>0</v>
      </c>
      <c r="E160" s="7">
        <f>+IFERROR(+C160*('Regions &amp; Poverty'!$K160/100),"")</f>
        <v>0</v>
      </c>
      <c r="F160" s="7">
        <f>+IFERROR(+D160*('Regions &amp; Poverty'!$K160/100),"")</f>
        <v>0</v>
      </c>
      <c r="G160" s="7">
        <f>+IFERROR(+C160*('Regions &amp; Poverty'!$K160/100)*('Regions &amp; Poverty'!$M160/100),"")</f>
        <v>0</v>
      </c>
      <c r="H160" s="7">
        <f>+IFERROR(+D160*('Regions &amp; Poverty'!$K160/100)*('Regions &amp; Poverty'!$M160/100),"")</f>
        <v>0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19526.179585418442</v>
      </c>
      <c r="D162" s="35">
        <f t="shared" si="0"/>
        <v>11039.560072563385</v>
      </c>
      <c r="E162" s="35">
        <f t="shared" si="0"/>
        <v>5528.7191181595053</v>
      </c>
      <c r="F162" s="35">
        <f t="shared" si="0"/>
        <v>3105.8759384023069</v>
      </c>
      <c r="G162" s="35">
        <f t="shared" si="0"/>
        <v>912.9452330804645</v>
      </c>
      <c r="H162" s="35">
        <f t="shared" si="0"/>
        <v>527.71007339454798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2235.0196221242445</v>
      </c>
      <c r="D167" s="35">
        <f>+SUMIF('Regions &amp; Poverty'!$F$3:$F$160,$B167,D$3:D$160)</f>
        <v>1290.8175273418105</v>
      </c>
      <c r="E167" s="35">
        <f>+SUMIF('Regions &amp; Poverty'!$F$3:$F$160,$B167,E$3:E$160)</f>
        <v>950.87267582666186</v>
      </c>
      <c r="F167" s="35">
        <f>+SUMIF('Regions &amp; Poverty'!$F$3:$F$160,$B167,F$3:F$160)</f>
        <v>544.89261264631227</v>
      </c>
      <c r="G167" s="35">
        <f>+SUMIF('Regions &amp; Poverty'!$F$3:$F$160,$B167,G$3:G$160)</f>
        <v>255.55509336455728</v>
      </c>
      <c r="H167" s="35">
        <f>+SUMIF('Regions &amp; Poverty'!$F$3:$F$160,$B167,H$3:H$160)</f>
        <v>145.17287878864525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7384.1992233277642</v>
      </c>
      <c r="D168" s="35">
        <f>+SUMIF('Regions &amp; Poverty'!$F$3:$F$160,$B168,D$3:D$160)</f>
        <v>4013.1652471636489</v>
      </c>
      <c r="E168" s="35">
        <f>+SUMIF('Regions &amp; Poverty'!$F$3:$F$160,$B168,E$3:E$160)</f>
        <v>2665.192707402236</v>
      </c>
      <c r="F168" s="35">
        <f>+SUMIF('Regions &amp; Poverty'!$F$3:$F$160,$B168,F$3:F$160)</f>
        <v>1504.0854044138648</v>
      </c>
      <c r="G168" s="35">
        <f>+SUMIF('Regions &amp; Poverty'!$F$3:$F$160,$B168,G$3:G$160)</f>
        <v>354.59043035980164</v>
      </c>
      <c r="H168" s="35">
        <f>+SUMIF('Regions &amp; Poverty'!$F$3:$F$160,$B168,H$3:H$160)</f>
        <v>213.97375663630004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281.11311462988124</v>
      </c>
      <c r="D170" s="35">
        <f>+SUMIF('Regions &amp; Poverty'!$F$3:$F$160,$B170,D$3:D$160)</f>
        <v>170.13354527539903</v>
      </c>
      <c r="E170" s="35">
        <f>+SUMIF('Regions &amp; Poverty'!$F$3:$F$160,$B170,E$3:E$160)</f>
        <v>199.30919827258583</v>
      </c>
      <c r="F170" s="35">
        <f>+SUMIF('Regions &amp; Poverty'!$F$3:$F$160,$B170,F$3:F$160)</f>
        <v>120.62468360025792</v>
      </c>
      <c r="G170" s="35">
        <f>+SUMIF('Regions &amp; Poverty'!$F$3:$F$160,$B170,G$3:G$160)</f>
        <v>66.369963024771081</v>
      </c>
      <c r="H170" s="35">
        <f>+SUMIF('Regions &amp; Poverty'!$F$3:$F$160,$B170,H$3:H$160)</f>
        <v>40.168019638885887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4481.3453909054706</v>
      </c>
      <c r="D172" s="35">
        <f>+SUMIF('Regions &amp; Poverty'!$F$3:$F$160,$B172,D$3:D$160)</f>
        <v>2403.7735381210687</v>
      </c>
      <c r="E172" s="35">
        <f>+SUMIF('Regions &amp; Poverty'!$F$3:$F$160,$B172,E$3:E$160)</f>
        <v>1463.1161657810092</v>
      </c>
      <c r="F172" s="35">
        <f>+SUMIF('Regions &amp; Poverty'!$F$3:$F$160,$B172,F$3:F$160)</f>
        <v>781.55382812009736</v>
      </c>
      <c r="G172" s="35">
        <f>+SUMIF('Regions &amp; Poverty'!$F$3:$F$160,$B172,G$3:G$160)</f>
        <v>229.58750442910585</v>
      </c>
      <c r="H172" s="35">
        <f>+SUMIF('Regions &amp; Poverty'!$F$3:$F$160,$B172,H$3:H$160)</f>
        <v>123.9392738708146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14381.67735098736</v>
      </c>
      <c r="D173" s="36">
        <f t="shared" si="1"/>
        <v>7877.8898579019269</v>
      </c>
      <c r="E173" s="36">
        <f t="shared" si="1"/>
        <v>5278.4907472824934</v>
      </c>
      <c r="F173" s="36">
        <f t="shared" si="1"/>
        <v>2951.1565287805324</v>
      </c>
      <c r="G173" s="36">
        <f t="shared" si="1"/>
        <v>906.10299117823581</v>
      </c>
      <c r="H173" s="36">
        <f t="shared" si="1"/>
        <v>523.25392893464584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629.00322117813892</v>
      </c>
      <c r="D174" s="35">
        <f>+SUMIF('Regions &amp; Poverty'!$F$3:$F$160,$B174,D$3:D$160)</f>
        <v>468.65778074850158</v>
      </c>
      <c r="E174" s="35">
        <f>+SUMIF('Regions &amp; Poverty'!$F$3:$F$160,$B174,E$3:E$160)</f>
        <v>40.679719932850148</v>
      </c>
      <c r="F174" s="35">
        <f>+SUMIF('Regions &amp; Poverty'!$F$3:$F$160,$B174,F$3:F$160)</f>
        <v>27.925042259909297</v>
      </c>
      <c r="G174" s="35">
        <f>+SUMIF('Regions &amp; Poverty'!$F$3:$F$160,$B174,G$3:G$160)</f>
        <v>2.7105999878731866</v>
      </c>
      <c r="H174" s="35">
        <f>+SUMIF('Regions &amp; Poverty'!$F$3:$F$160,$B174,H$3:H$160)</f>
        <v>1.87637566297402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269.27159621485549</v>
      </c>
      <c r="D175" s="35">
        <f>+SUMIF('Regions &amp; Poverty'!$F$3:$F$160,$B175,D$3:D$160)</f>
        <v>206.44648092720888</v>
      </c>
      <c r="E175" s="35">
        <f>+SUMIF('Regions &amp; Poverty'!$F$3:$F$160,$B175,E$3:E$160)</f>
        <v>17.67136430399648</v>
      </c>
      <c r="F175" s="35">
        <f>+SUMIF('Regions &amp; Poverty'!$F$3:$F$160,$B175,F$3:F$160)</f>
        <v>13.871767641781815</v>
      </c>
      <c r="G175" s="35">
        <f>+SUMIF('Regions &amp; Poverty'!$F$3:$F$160,$B175,G$3:G$160)</f>
        <v>0.58161838014852296</v>
      </c>
      <c r="H175" s="35">
        <f>+SUMIF('Regions &amp; Poverty'!$F$3:$F$160,$B175,H$3:H$160)</f>
        <v>0.46045537066629549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3538.7254164244787</v>
      </c>
      <c r="D176" s="35">
        <f>+SUMIF('Regions &amp; Poverty'!$F$3:$F$160,$B176,D$3:D$160)</f>
        <v>2075.5100239309513</v>
      </c>
      <c r="E176" s="35">
        <f>+SUMIF('Regions &amp; Poverty'!$F$3:$F$160,$B176,E$3:E$160)</f>
        <v>156.65895332778223</v>
      </c>
      <c r="F176" s="35">
        <f>+SUMIF('Regions &amp; Poverty'!$F$3:$F$160,$B176,F$3:F$160)</f>
        <v>92.507294241541814</v>
      </c>
      <c r="G176" s="35">
        <f>+SUMIF('Regions &amp; Poverty'!$F$3:$F$160,$B176,G$3:G$160)</f>
        <v>3.1470639873503745</v>
      </c>
      <c r="H176" s="35">
        <f>+SUMIF('Regions &amp; Poverty'!$F$3:$F$160,$B176,H$3:H$160)</f>
        <v>1.8864316830366703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4437.0002338174727</v>
      </c>
      <c r="D179" s="36">
        <f t="shared" si="2"/>
        <v>2750.6142856066617</v>
      </c>
      <c r="E179" s="36">
        <f t="shared" ref="E179:F179" si="3">+SUM(E174:E178)</f>
        <v>215.01003756462887</v>
      </c>
      <c r="F179" s="36">
        <f t="shared" si="3"/>
        <v>134.30410414323293</v>
      </c>
      <c r="G179" s="36">
        <f t="shared" ref="G179:H179" si="4">+SUM(G174:G178)</f>
        <v>6.4392823553720842</v>
      </c>
      <c r="H179" s="36">
        <f t="shared" si="4"/>
        <v>4.2232627166769863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381.15967553780177</v>
      </c>
      <c r="D183" s="35">
        <f>+SUMIF('Regions &amp; Poverty'!$F$3:$F$160,$B183,D$3:D$160)</f>
        <v>220.04593178145694</v>
      </c>
      <c r="E183" s="35">
        <f>+SUMIF('Regions &amp; Poverty'!$F$3:$F$160,$B183,E$3:E$160)</f>
        <v>24.775378909957116</v>
      </c>
      <c r="F183" s="35">
        <f>+SUMIF('Regions &amp; Poverty'!$F$3:$F$160,$B183,F$3:F$160)</f>
        <v>14.302985565794701</v>
      </c>
      <c r="G183" s="35">
        <f>+SUMIF('Regions &amp; Poverty'!$F$3:$F$160,$B183,G$3:G$160)</f>
        <v>0.3716306836493567</v>
      </c>
      <c r="H183" s="35">
        <f>+SUMIF('Regions &amp; Poverty'!$F$3:$F$160,$B183,H$3:H$160)</f>
        <v>0.21454478348692052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0</v>
      </c>
      <c r="D184" s="35">
        <f>+SUMIF('Regions &amp; Poverty'!$F$3:$F$160,$B184,D$3:D$160)</f>
        <v>0</v>
      </c>
      <c r="E184" s="35">
        <f>+SUMIF('Regions &amp; Poverty'!$F$3:$F$160,$B184,E$3:E$160)</f>
        <v>0</v>
      </c>
      <c r="F184" s="35">
        <f>+SUMIF('Regions &amp; Poverty'!$F$3:$F$160,$B184,F$3:F$160)</f>
        <v>0</v>
      </c>
      <c r="G184" s="35">
        <f>+SUMIF('Regions &amp; Poverty'!$F$3:$F$160,$B184,G$3:G$160)</f>
        <v>0</v>
      </c>
      <c r="H184" s="35">
        <f>+SUMIF('Regions &amp; Poverty'!$F$3:$F$160,$B184,H$3:H$160)</f>
        <v>0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326.34232507580793</v>
      </c>
      <c r="D185" s="35">
        <f>+SUMIF('Regions &amp; Poverty'!$F$3:$F$160,$B185,D$3:D$160)</f>
        <v>191.00999727334192</v>
      </c>
      <c r="E185" s="35">
        <f>+SUMIF('Regions &amp; Poverty'!$F$3:$F$160,$B185,E$3:E$160)</f>
        <v>10.442954402425855</v>
      </c>
      <c r="F185" s="35">
        <f>+SUMIF('Regions &amp; Poverty'!$F$3:$F$160,$B185,F$3:F$160)</f>
        <v>6.1123199127469414</v>
      </c>
      <c r="G185" s="35">
        <f>+SUMIF('Regions &amp; Poverty'!$F$3:$F$160,$B185,G$3:G$160)</f>
        <v>3.1328863207277562E-2</v>
      </c>
      <c r="H185" s="35">
        <f>+SUMIF('Regions &amp; Poverty'!$F$3:$F$160,$B185,H$3:H$160)</f>
        <v>1.8336959738240826E-2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707.50200061360965</v>
      </c>
      <c r="D186" s="36">
        <f t="shared" si="5"/>
        <v>411.05592905479887</v>
      </c>
      <c r="E186" s="36">
        <f t="shared" ref="E186:F186" si="6">+SUM(E182:E185)</f>
        <v>35.218333312382967</v>
      </c>
      <c r="F186" s="36">
        <f t="shared" si="6"/>
        <v>20.415305478541644</v>
      </c>
      <c r="G186" s="36">
        <f t="shared" ref="G186:H186" si="7">+SUM(G182:G185)</f>
        <v>0.40295954685663427</v>
      </c>
      <c r="H186" s="36">
        <f t="shared" si="7"/>
        <v>0.23288174322516134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0</v>
      </c>
      <c r="D191" s="35">
        <f>+SUMIF('Regions &amp; Poverty'!$F$3:$F$160,$B191,D$3:D$160)</f>
        <v>0</v>
      </c>
      <c r="E191" s="35">
        <f>+SUMIF('Regions &amp; Poverty'!$F$3:$F$160,$B191,E$3:E$160)</f>
        <v>0</v>
      </c>
      <c r="F191" s="35">
        <f>+SUMIF('Regions &amp; Poverty'!$F$3:$F$160,$B191,F$3:F$160)</f>
        <v>0</v>
      </c>
      <c r="G191" s="35">
        <f>+SUMIF('Regions &amp; Poverty'!$F$3:$F$160,$B191,G$3:G$160)</f>
        <v>0</v>
      </c>
      <c r="H191" s="35">
        <f>+SUMIF('Regions &amp; Poverty'!$F$3:$F$160,$B191,H$3:H$160)</f>
        <v>0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0</v>
      </c>
      <c r="D192" s="35">
        <f>+SUMIF('Regions &amp; Poverty'!$F$3:$F$160,$B192,D$3:D$160)</f>
        <v>0</v>
      </c>
      <c r="E192" s="35">
        <f>+SUMIF('Regions &amp; Poverty'!$F$3:$F$160,$B192,E$3:E$160)</f>
        <v>0</v>
      </c>
      <c r="F192" s="35">
        <f>+SUMIF('Regions &amp; Poverty'!$F$3:$F$160,$B192,F$3:F$160)</f>
        <v>0</v>
      </c>
      <c r="G192" s="35">
        <f>+SUMIF('Regions &amp; Poverty'!$F$3:$F$160,$B192,G$3:G$160)</f>
        <v>0</v>
      </c>
      <c r="H192" s="35">
        <f>+SUMIF('Regions &amp; Poverty'!$F$3:$F$160,$B192,H$3:H$160)</f>
        <v>0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0</v>
      </c>
      <c r="D193" s="36">
        <f t="shared" si="11"/>
        <v>0</v>
      </c>
      <c r="E193" s="36">
        <f t="shared" ref="E193:F193" si="12">+SUM(E191:E192)</f>
        <v>0</v>
      </c>
      <c r="F193" s="36">
        <f t="shared" si="12"/>
        <v>0</v>
      </c>
      <c r="G193" s="36">
        <f t="shared" ref="G193:H193" si="13">+SUM(G191:G192)</f>
        <v>0</v>
      </c>
      <c r="H193" s="36">
        <f t="shared" si="13"/>
        <v>0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0</v>
      </c>
      <c r="D196" s="35">
        <f>+SUMIF('Regions &amp; Poverty'!$F$3:$F$160,$B196,D$3:D$160)</f>
        <v>0</v>
      </c>
      <c r="E196" s="35">
        <f>+SUMIF('Regions &amp; Poverty'!$F$3:$F$160,$B196,E$3:E$160)</f>
        <v>0</v>
      </c>
      <c r="F196" s="35">
        <f>+SUMIF('Regions &amp; Poverty'!$F$3:$F$160,$B196,F$3:F$160)</f>
        <v>0</v>
      </c>
      <c r="G196" s="35">
        <f>+SUMIF('Regions &amp; Poverty'!$F$3:$F$160,$B196,G$3:G$160)</f>
        <v>0</v>
      </c>
      <c r="H196" s="35">
        <f>+SUMIF('Regions &amp; Poverty'!$F$3:$F$160,$B196,H$3:H$160)</f>
        <v>0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0</v>
      </c>
      <c r="D198" s="36">
        <f t="shared" si="14"/>
        <v>0</v>
      </c>
      <c r="E198" s="36">
        <f t="shared" ref="E198:F198" si="15">+SUM(E195:E197)</f>
        <v>0</v>
      </c>
      <c r="F198" s="36">
        <f t="shared" si="15"/>
        <v>0</v>
      </c>
      <c r="G198" s="36">
        <f t="shared" ref="G198:H198" si="16">+SUM(G195:G197)</f>
        <v>0</v>
      </c>
      <c r="H198" s="36">
        <f t="shared" si="16"/>
        <v>0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0</v>
      </c>
      <c r="D201" s="35">
        <f t="shared" si="19"/>
        <v>0</v>
      </c>
      <c r="E201" s="35">
        <f t="shared" ref="E201:H201" si="20">+SUM(E198,E189)</f>
        <v>0</v>
      </c>
      <c r="F201" s="35">
        <f t="shared" si="20"/>
        <v>0</v>
      </c>
      <c r="G201" s="35">
        <f t="shared" si="20"/>
        <v>0</v>
      </c>
      <c r="H201" s="35">
        <f t="shared" si="20"/>
        <v>0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19526.179585418446</v>
      </c>
      <c r="D202" s="35">
        <f t="shared" si="21"/>
        <v>11039.560072563387</v>
      </c>
      <c r="E202" s="35">
        <f t="shared" ref="E202:H202" si="22">+SUM(E173,E179,E182:E185,E193,E196)</f>
        <v>5528.7191181595053</v>
      </c>
      <c r="F202" s="35">
        <f t="shared" si="22"/>
        <v>3105.8759384023069</v>
      </c>
      <c r="G202" s="35">
        <f t="shared" si="22"/>
        <v>912.94523308046439</v>
      </c>
      <c r="H202" s="35">
        <f t="shared" si="22"/>
        <v>527.71007339454798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19526.179585418446</v>
      </c>
      <c r="D203" s="35">
        <f t="shared" si="23"/>
        <v>11039.560072563387</v>
      </c>
      <c r="E203" s="35">
        <f t="shared" ref="E203:H203" si="24">+SUM(E173,E174:E176,E183:E185,E193,E196)</f>
        <v>5528.7191181595053</v>
      </c>
      <c r="F203" s="35">
        <f t="shared" si="24"/>
        <v>3105.8759384023069</v>
      </c>
      <c r="G203" s="35">
        <f t="shared" si="24"/>
        <v>912.94523308046439</v>
      </c>
      <c r="H203" s="35">
        <f t="shared" si="24"/>
        <v>527.71007339454798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19526.179585418446</v>
      </c>
      <c r="D204" s="35">
        <f t="shared" si="25"/>
        <v>11039.560072563387</v>
      </c>
      <c r="E204" s="35">
        <f t="shared" ref="E204:H204" si="26">+SUM(E173,E179:E185,E190,E193:E194,E198)</f>
        <v>5528.7191181595053</v>
      </c>
      <c r="F204" s="35">
        <f t="shared" si="26"/>
        <v>3105.8759384023069</v>
      </c>
      <c r="G204" s="35">
        <f t="shared" si="26"/>
        <v>912.94523308046439</v>
      </c>
      <c r="H204" s="35">
        <f t="shared" si="26"/>
        <v>527.71007339454798</v>
      </c>
      <c r="I204" s="3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+SUMIF(GVSG2030!$A$4:$A$158,$B3,GVSG2030!$U$4:$U$158)</f>
        <v>0</v>
      </c>
      <c r="D3" s="11">
        <f>+SUMIF(GVSG2015!$A$4:$A$158,$B3,GVSG2015!$U$4:$U$158)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+SUMIF(GVSG2030!$A$4:$A$158,$B4,GVSG2030!$U$4:$U$158)</f>
        <v>0</v>
      </c>
      <c r="D4" s="11">
        <f>+SUMIF(GVSG2015!$A$4:$A$158,$B4,GVSG2015!$U$4:$U$158)</f>
        <v>0</v>
      </c>
      <c r="E4" s="7">
        <f>+IFERROR(+C4*('Regions &amp; Poverty'!$K4/100),"")</f>
        <v>0</v>
      </c>
      <c r="F4" s="7">
        <f>+IFERROR(+D4*('Regions &amp; Poverty'!$K4/100),"")</f>
        <v>0</v>
      </c>
      <c r="G4" s="7">
        <f>+IFERROR(+C4*('Regions &amp; Poverty'!$K4/100)*('Regions &amp; Poverty'!$M4/100),"")</f>
        <v>0</v>
      </c>
      <c r="H4" s="7">
        <f>+IFERROR(+D4*('Regions &amp; Poverty'!$K4/100)*('Regions &amp; Poverty'!$M4/100),"")</f>
        <v>0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+SUMIF(GVSG2030!$A$4:$A$158,$B5,GVSG2030!$U$4:$U$158)</f>
        <v>0</v>
      </c>
      <c r="D5" s="11">
        <f>+SUMIF(GVSG2015!$A$4:$A$158,$B5,GVSG2015!$U$4:$U$158)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+SUMIF(GVSG2030!$A$4:$A$158,$B6,GVSG2030!$U$4:$U$158)</f>
        <v>0</v>
      </c>
      <c r="D6" s="11">
        <f>+SUMIF(GVSG2015!$A$4:$A$158,$B6,GVSG2015!$U$4:$U$158)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+SUMIF(GVSG2030!$A$4:$A$158,$B7,GVSG2030!$U$4:$U$158)</f>
        <v>0</v>
      </c>
      <c r="D7" s="11">
        <f>+SUMIF(GVSG2015!$A$4:$A$158,$B7,GVSG2015!$U$4:$U$158)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+SUMIF(GVSG2030!$A$4:$A$158,$B8,GVSG2030!$U$4:$U$158)</f>
        <v>0</v>
      </c>
      <c r="D8" s="11">
        <f>+SUMIF(GVSG2015!$A$4:$A$158,$B8,GVSG2015!$U$4:$U$158)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+SUMIF(GVSG2030!$A$4:$A$158,$B9,GVSG2030!$U$4:$U$158)</f>
        <v>0</v>
      </c>
      <c r="D9" s="11">
        <f>+SUMIF(GVSG2015!$A$4:$A$158,$B9,GVSG2015!$U$4:$U$158)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+SUMIF(GVSG2030!$A$4:$A$158,$B10,GVSG2030!$U$4:$U$158)</f>
        <v>3.3510402152745054E-2</v>
      </c>
      <c r="D10" s="11">
        <f>+SUMIF(GVSG2015!$A$4:$A$158,$B10,GVSG2015!$U$4:$U$158)</f>
        <v>1.6878361559950907E-2</v>
      </c>
      <c r="E10" s="7">
        <f>+IFERROR(+C10*('Regions &amp; Poverty'!$K10/100),"")</f>
        <v>1.6755201076372526E-4</v>
      </c>
      <c r="F10" s="7">
        <f>+IFERROR(+D10*('Regions &amp; Poverty'!$K10/100),"")</f>
        <v>8.4391807799754536E-5</v>
      </c>
      <c r="G10" s="7">
        <f>+IFERROR(+C10*('Regions &amp; Poverty'!$K10/100)*('Regions &amp; Poverty'!$M10/100),"")</f>
        <v>3.3510402152745054E-7</v>
      </c>
      <c r="H10" s="7">
        <f>+IFERROR(+D10*('Regions &amp; Poverty'!$K10/100)*('Regions &amp; Poverty'!$M10/100),"")</f>
        <v>1.6878361559950908E-7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+SUMIF(GVSG2030!$A$4:$A$158,$B11,GVSG2030!$U$4:$U$158)</f>
        <v>1.1090847436690037</v>
      </c>
      <c r="D11" s="11">
        <f>+SUMIF(GVSG2015!$A$4:$A$158,$B11,GVSG2015!$U$4:$U$158)</f>
        <v>0.80598333793038268</v>
      </c>
      <c r="E11" s="7">
        <f>+IFERROR(+C11*('Regions &amp; Poverty'!$K11/100),"")</f>
        <v>0.81739545608405573</v>
      </c>
      <c r="F11" s="7">
        <f>+IFERROR(+D11*('Regions &amp; Poverty'!$K11/100),"")</f>
        <v>0.59400972005469199</v>
      </c>
      <c r="G11" s="7">
        <f>+IFERROR(+C11*('Regions &amp; Poverty'!$K11/100)*('Regions &amp; Poverty'!$M11/100),"")</f>
        <v>0.26483612777123405</v>
      </c>
      <c r="H11" s="7">
        <f>+IFERROR(+D11*('Regions &amp; Poverty'!$K11/100)*('Regions &amp; Poverty'!$M11/100),"")</f>
        <v>0.19245914929772021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+SUMIF(GVSG2030!$A$4:$A$158,$B12,GVSG2030!$U$4:$U$158)</f>
        <v>8.3341663429498961E-2</v>
      </c>
      <c r="D12" s="11">
        <f>+SUMIF(GVSG2015!$A$4:$A$158,$B12,GVSG2015!$U$4:$U$158)</f>
        <v>7.7828242079997667E-2</v>
      </c>
      <c r="E12" s="7">
        <f>+IFERROR(+C12*('Regions &amp; Poverty'!$K12/100),"")</f>
        <v>4.1254123397601983E-2</v>
      </c>
      <c r="F12" s="7">
        <f>+IFERROR(+D12*('Regions &amp; Poverty'!$K12/100),"")</f>
        <v>3.8524979829598842E-2</v>
      </c>
      <c r="G12" s="7">
        <f>+IFERROR(+C12*('Regions &amp; Poverty'!$K12/100)*('Regions &amp; Poverty'!$M12/100),"")</f>
        <v>9.2409236410628433E-3</v>
      </c>
      <c r="H12" s="7">
        <f>+IFERROR(+D12*('Regions &amp; Poverty'!$K12/100)*('Regions &amp; Poverty'!$M12/100),"")</f>
        <v>8.6295954818301403E-3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+SUMIF(GVSG2030!$A$4:$A$158,$B13,GVSG2030!$U$4:$U$158)</f>
        <v>1.4254903563448567</v>
      </c>
      <c r="D13" s="11">
        <f>+SUMIF(GVSG2015!$A$4:$A$158,$B13,GVSG2015!$U$4:$U$158)</f>
        <v>1.6671115570858355</v>
      </c>
      <c r="E13" s="7">
        <f>+IFERROR(+C13*('Regions &amp; Poverty'!$K13/100),"")</f>
        <v>0.62293928572270241</v>
      </c>
      <c r="F13" s="7">
        <f>+IFERROR(+D13*('Regions &amp; Poverty'!$K13/100),"")</f>
        <v>0.72852775044651019</v>
      </c>
      <c r="G13" s="7">
        <f>+IFERROR(+C13*('Regions &amp; Poverty'!$K13/100)*('Regions &amp; Poverty'!$M13/100),"")</f>
        <v>6.9146260715219968E-2</v>
      </c>
      <c r="H13" s="7">
        <f>+IFERROR(+D13*('Regions &amp; Poverty'!$K13/100)*('Regions &amp; Poverty'!$M13/100),"")</f>
        <v>8.0866580299562632E-2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+SUMIF(GVSG2030!$A$4:$A$158,$B14,GVSG2030!$U$4:$U$158)</f>
        <v>18.605913104736153</v>
      </c>
      <c r="D14" s="11">
        <f>+SUMIF(GVSG2015!$A$4:$A$158,$B14,GVSG2015!$U$4:$U$158)</f>
        <v>16.149829802246067</v>
      </c>
      <c r="E14" s="7">
        <f>+IFERROR(+C14*('Regions &amp; Poverty'!$K14/100),"")</f>
        <v>3.4420939243761883</v>
      </c>
      <c r="F14" s="7">
        <f>+IFERROR(+D14*('Regions &amp; Poverty'!$K14/100),"")</f>
        <v>2.9877185134155226</v>
      </c>
      <c r="G14" s="7">
        <f>+IFERROR(+C14*('Regions &amp; Poverty'!$K14/100)*('Regions &amp; Poverty'!$M14/100),"")</f>
        <v>0.11358909950441422</v>
      </c>
      <c r="H14" s="7">
        <f>+IFERROR(+D14*('Regions &amp; Poverty'!$K14/100)*('Regions &amp; Poverty'!$M14/100),"")</f>
        <v>9.8594710942712258E-2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+SUMIF(GVSG2030!$A$4:$A$158,$B15,GVSG2030!$U$4:$U$158)</f>
        <v>0</v>
      </c>
      <c r="D15" s="11">
        <f>+SUMIF(GVSG2015!$A$4:$A$158,$B15,GVSG2015!$U$4:$U$158)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+SUMIF(GVSG2030!$A$4:$A$158,$B16,GVSG2030!$U$4:$U$158)</f>
        <v>0</v>
      </c>
      <c r="D16" s="11">
        <f>+SUMIF(GVSG2015!$A$4:$A$158,$B16,GVSG2015!$U$4:$U$158)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+SUMIF(GVSG2030!$A$4:$A$158,$B17,GVSG2030!$U$4:$U$158)</f>
        <v>0</v>
      </c>
      <c r="D17" s="11">
        <f>+SUMIF(GVSG2015!$A$4:$A$158,$B17,GVSG2015!$U$4:$U$158)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+SUMIF(GVSG2030!$A$4:$A$158,$B18,GVSG2030!$U$4:$U$158)</f>
        <v>0</v>
      </c>
      <c r="D18" s="11">
        <f>+SUMIF(GVSG2015!$A$4:$A$158,$B18,GVSG2015!$U$4:$U$158)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+SUMIF(GVSG2030!$A$4:$A$158,$B19,GVSG2030!$U$4:$U$158)</f>
        <v>9.6873024360193155E-2</v>
      </c>
      <c r="D19" s="11">
        <f>+SUMIF(GVSG2015!$A$4:$A$158,$B19,GVSG2015!$U$4:$U$158)</f>
        <v>0.12240463501199593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+SUMIF(GVSG2030!$A$4:$A$158,$B20,GVSG2030!$U$4:$U$158)</f>
        <v>0</v>
      </c>
      <c r="D20" s="11">
        <f>+SUMIF(GVSG2015!$A$4:$A$158,$B20,GVSG2015!$U$4:$U$158)</f>
        <v>0</v>
      </c>
      <c r="E20" s="7">
        <f>+IFERROR(+C20*('Regions &amp; Poverty'!$K20/100),"")</f>
        <v>0</v>
      </c>
      <c r="F20" s="7">
        <f>+IFERROR(+D20*('Regions &amp; Poverty'!$K20/100),"")</f>
        <v>0</v>
      </c>
      <c r="G20" s="7">
        <f>+IFERROR(+C20*('Regions &amp; Poverty'!$K20/100)*('Regions &amp; Poverty'!$M20/100),"")</f>
        <v>0</v>
      </c>
      <c r="H20" s="7">
        <f>+IFERROR(+D20*('Regions &amp; Poverty'!$K20/100)*('Regions &amp; Poverty'!$M20/100),"")</f>
        <v>0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+SUMIF(GVSG2030!$A$4:$A$158,$B21,GVSG2030!$U$4:$U$158)</f>
        <v>0</v>
      </c>
      <c r="D21" s="11">
        <f>+SUMIF(GVSG2015!$A$4:$A$158,$B21,GVSG2015!$U$4:$U$158)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+SUMIF(GVSG2030!$A$4:$A$158,$B22,GVSG2030!$U$4:$U$158)</f>
        <v>0.64998150985489334</v>
      </c>
      <c r="D22" s="11">
        <f>+SUMIF(GVSG2015!$A$4:$A$158,$B22,GVSG2015!$U$4:$U$158)</f>
        <v>0.55093563477958529</v>
      </c>
      <c r="E22" s="7">
        <f>+IFERROR(+C22*('Regions &amp; Poverty'!$K22/100),"")</f>
        <v>1.4299593216807654E-2</v>
      </c>
      <c r="F22" s="7">
        <f>+IFERROR(+D22*('Regions &amp; Poverty'!$K22/100),"")</f>
        <v>1.2120583965150878E-2</v>
      </c>
      <c r="G22" s="7">
        <f>+IFERROR(+C22*('Regions &amp; Poverty'!$K22/100)*('Regions &amp; Poverty'!$M22/100),"")</f>
        <v>5.7198372867230618E-5</v>
      </c>
      <c r="H22" s="7">
        <f>+IFERROR(+D22*('Regions &amp; Poverty'!$K22/100)*('Regions &amp; Poverty'!$M22/100),"")</f>
        <v>4.8482335860603517E-5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+SUMIF(GVSG2030!$A$4:$A$158,$B23,GVSG2030!$U$4:$U$158)</f>
        <v>0</v>
      </c>
      <c r="D23" s="11">
        <f>+SUMIF(GVSG2015!$A$4:$A$158,$B23,GVSG2015!$U$4:$U$158)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+SUMIF(GVSG2030!$A$4:$A$158,$B24,GVSG2030!$U$4:$U$158)</f>
        <v>0</v>
      </c>
      <c r="D24" s="11">
        <f>+SUMIF(GVSG2015!$A$4:$A$158,$B24,GVSG2015!$U$4:$U$158)</f>
        <v>0</v>
      </c>
      <c r="E24" s="7">
        <f>+IFERROR(+C24*('Regions &amp; Poverty'!$K24/100),"")</f>
        <v>0</v>
      </c>
      <c r="F24" s="7">
        <f>+IFERROR(+D24*('Regions &amp; Poverty'!$K24/100),"")</f>
        <v>0</v>
      </c>
      <c r="G24" s="7">
        <f>+IFERROR(+C24*('Regions &amp; Poverty'!$K24/100)*('Regions &amp; Poverty'!$M24/100),"")</f>
        <v>0</v>
      </c>
      <c r="H24" s="7">
        <f>+IFERROR(+D24*('Regions &amp; Poverty'!$K24/100)*('Regions &amp; Poverty'!$M24/100),"")</f>
        <v>0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+SUMIF(GVSG2030!$A$4:$A$158,$B25,GVSG2030!$U$4:$U$158)</f>
        <v>0</v>
      </c>
      <c r="D25" s="11">
        <f>+SUMIF(GVSG2015!$A$4:$A$158,$B25,GVSG2015!$U$4:$U$158)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+SUMIF(GVSG2030!$A$4:$A$158,$B26,GVSG2030!$U$4:$U$158)</f>
        <v>0</v>
      </c>
      <c r="D26" s="11">
        <f>+SUMIF(GVSG2015!$A$4:$A$158,$B26,GVSG2015!$U$4:$U$158)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+SUMIF(GVSG2030!$A$4:$A$158,$B27,GVSG2030!$U$4:$U$158)</f>
        <v>0</v>
      </c>
      <c r="D27" s="11">
        <f>+SUMIF(GVSG2015!$A$4:$A$158,$B27,GVSG2015!$U$4:$U$158)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+SUMIF(GVSG2030!$A$4:$A$158,$B28,GVSG2030!$U$4:$U$158)</f>
        <v>0</v>
      </c>
      <c r="D28" s="11">
        <f>+SUMIF(GVSG2015!$A$4:$A$158,$B28,GVSG2015!$U$4:$U$158)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+SUMIF(GVSG2030!$A$4:$A$158,$B29,GVSG2030!$U$4:$U$158)</f>
        <v>0.19711051369320629</v>
      </c>
      <c r="D29" s="11">
        <f>+SUMIF(GVSG2015!$A$4:$A$158,$B29,GVSG2015!$U$4:$U$158)</f>
        <v>0.18736464352198737</v>
      </c>
      <c r="E29" s="7">
        <f>+IFERROR(+C29*('Regions &amp; Poverty'!$K29/100),"")</f>
        <v>5.4993833320404549E-2</v>
      </c>
      <c r="F29" s="7">
        <f>+IFERROR(+D29*('Regions &amp; Poverty'!$K29/100),"")</f>
        <v>5.2274735542634468E-2</v>
      </c>
      <c r="G29" s="7">
        <f>+IFERROR(+C29*('Regions &amp; Poverty'!$K29/100)*('Regions &amp; Poverty'!$M29/100),"")</f>
        <v>4.9494449988364093E-3</v>
      </c>
      <c r="H29" s="7">
        <f>+IFERROR(+D29*('Regions &amp; Poverty'!$K29/100)*('Regions &amp; Poverty'!$M29/100),"")</f>
        <v>4.7047261988371015E-3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+SUMIF(GVSG2030!$A$4:$A$158,$B30,GVSG2030!$U$4:$U$158)</f>
        <v>2.9876809902731343</v>
      </c>
      <c r="D30" s="11">
        <f>+SUMIF(GVSG2015!$A$4:$A$158,$B30,GVSG2015!$U$4:$U$158)</f>
        <v>2.4144965928564339</v>
      </c>
      <c r="E30" s="7">
        <f>+IFERROR(+C30*('Regions &amp; Poverty'!$K30/100),"")</f>
        <v>0.71704343766555223</v>
      </c>
      <c r="F30" s="7">
        <f>+IFERROR(+D30*('Regions &amp; Poverty'!$K30/100),"")</f>
        <v>0.57947918228554407</v>
      </c>
      <c r="G30" s="7">
        <f>+IFERROR(+C30*('Regions &amp; Poverty'!$K30/100)*('Regions &amp; Poverty'!$M30/100),"")</f>
        <v>5.5212344700247523E-2</v>
      </c>
      <c r="H30" s="7">
        <f>+IFERROR(+D30*('Regions &amp; Poverty'!$K30/100)*('Regions &amp; Poverty'!$M30/100),"")</f>
        <v>4.4619897035986893E-2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+SUMIF(GVSG2030!$A$4:$A$158,$B31,GVSG2030!$U$4:$U$158)</f>
        <v>8.636096186388011</v>
      </c>
      <c r="D31" s="11">
        <f>+SUMIF(GVSG2015!$A$4:$A$158,$B31,GVSG2015!$U$4:$U$158)</f>
        <v>6.4986080313528261</v>
      </c>
      <c r="E31" s="7">
        <f>+IFERROR(+C31*('Regions &amp; Poverty'!$K31/100),"")</f>
        <v>6.6584301597051558</v>
      </c>
      <c r="F31" s="7">
        <f>+IFERROR(+D31*('Regions &amp; Poverty'!$K31/100),"")</f>
        <v>5.0104267921730283</v>
      </c>
      <c r="G31" s="7">
        <f>+IFERROR(+C31*('Regions &amp; Poverty'!$K31/100)*('Regions &amp; Poverty'!$M31/100),"")</f>
        <v>2.6101046226044211</v>
      </c>
      <c r="H31" s="7">
        <f>+IFERROR(+D31*('Regions &amp; Poverty'!$K31/100)*('Regions &amp; Poverty'!$M31/100),"")</f>
        <v>1.9640873025318273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+SUMIF(GVSG2030!$A$4:$A$158,$B32,GVSG2030!$U$4:$U$158)</f>
        <v>0</v>
      </c>
      <c r="D32" s="11">
        <f>+SUMIF(GVSG2015!$A$4:$A$158,$B32,GVSG2015!$U$4:$U$158)</f>
        <v>0</v>
      </c>
      <c r="E32" s="7">
        <f>+IFERROR(+C32*('Regions &amp; Poverty'!$K32/100),"")</f>
        <v>0</v>
      </c>
      <c r="F32" s="7">
        <f>+IFERROR(+D32*('Regions &amp; Poverty'!$K32/100),"")</f>
        <v>0</v>
      </c>
      <c r="G32" s="7">
        <f>+IFERROR(+C32*('Regions &amp; Poverty'!$K32/100)*('Regions &amp; Poverty'!$M32/100),"")</f>
        <v>0</v>
      </c>
      <c r="H32" s="7">
        <f>+IFERROR(+D32*('Regions &amp; Poverty'!$K32/100)*('Regions &amp; Poverty'!$M32/100),"")</f>
        <v>0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+SUMIF(GVSG2030!$A$4:$A$158,$B33,GVSG2030!$U$4:$U$158)</f>
        <v>0</v>
      </c>
      <c r="D33" s="11">
        <f>+SUMIF(GVSG2015!$A$4:$A$158,$B33,GVSG2015!$U$4:$U$158)</f>
        <v>0</v>
      </c>
      <c r="E33" s="7">
        <f>+IFERROR(+C33*('Regions &amp; Poverty'!$K33/100),"")</f>
        <v>0</v>
      </c>
      <c r="F33" s="7">
        <f>+IFERROR(+D33*('Regions &amp; Poverty'!$K33/100),"")</f>
        <v>0</v>
      </c>
      <c r="G33" s="7">
        <f>+IFERROR(+C33*('Regions &amp; Poverty'!$K33/100)*('Regions &amp; Poverty'!$M33/100),"")</f>
        <v>0</v>
      </c>
      <c r="H33" s="7">
        <f>+IFERROR(+D33*('Regions &amp; Poverty'!$K33/100)*('Regions &amp; Poverty'!$M33/100),"")</f>
        <v>0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+SUMIF(GVSG2030!$A$4:$A$158,$B34,GVSG2030!$U$4:$U$158)</f>
        <v>0</v>
      </c>
      <c r="D34" s="11">
        <f>+SUMIF(GVSG2015!$A$4:$A$158,$B34,GVSG2015!$U$4:$U$158)</f>
        <v>0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+SUMIF(GVSG2030!$A$4:$A$158,$B35,GVSG2030!$U$4:$U$158)</f>
        <v>0</v>
      </c>
      <c r="D35" s="11">
        <f>+SUMIF(GVSG2015!$A$4:$A$158,$B35,GVSG2015!$U$4:$U$158)</f>
        <v>0</v>
      </c>
      <c r="E35" s="7">
        <f>+IFERROR(+C35*('Regions &amp; Poverty'!$K35/100),"")</f>
        <v>0</v>
      </c>
      <c r="F35" s="7">
        <f>+IFERROR(+D35*('Regions &amp; Poverty'!$K35/100),"")</f>
        <v>0</v>
      </c>
      <c r="G35" s="7">
        <f>+IFERROR(+C35*('Regions &amp; Poverty'!$K35/100)*('Regions &amp; Poverty'!$M35/100),"")</f>
        <v>0</v>
      </c>
      <c r="H35" s="7">
        <f>+IFERROR(+D35*('Regions &amp; Poverty'!$K35/100)*('Regions &amp; Poverty'!$M35/100),"")</f>
        <v>0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+SUMIF(GVSG2030!$A$4:$A$158,$B36,GVSG2030!$U$4:$U$158)</f>
        <v>0</v>
      </c>
      <c r="D36" s="11">
        <f>+SUMIF(GVSG2015!$A$4:$A$158,$B36,GVSG2015!$U$4:$U$158)</f>
        <v>0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+SUMIF(GVSG2030!$A$4:$A$158,$B37,GVSG2030!$U$4:$U$158)</f>
        <v>0</v>
      </c>
      <c r="D37" s="11">
        <f>+SUMIF(GVSG2015!$A$4:$A$158,$B37,GVSG2015!$U$4:$U$158)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+SUMIF(GVSG2030!$A$4:$A$158,$B38,GVSG2030!$U$4:$U$158)</f>
        <v>0</v>
      </c>
      <c r="D38" s="11">
        <f>+SUMIF(GVSG2015!$A$4:$A$158,$B38,GVSG2015!$U$4:$U$158)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+SUMIF(GVSG2030!$A$4:$A$158,$B39,GVSG2030!$U$4:$U$158)</f>
        <v>0</v>
      </c>
      <c r="D39" s="11">
        <f>+SUMIF(GVSG2015!$A$4:$A$158,$B39,GVSG2015!$U$4:$U$158)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+SUMIF(GVSG2030!$A$4:$A$158,$B40,GVSG2030!$U$4:$U$158)</f>
        <v>0</v>
      </c>
      <c r="D40" s="11">
        <f>+SUMIF(GVSG2015!$A$4:$A$158,$B40,GVSG2015!$U$4:$U$158)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+SUMIF(GVSG2030!$A$4:$A$158,$B41,GVSG2030!$U$4:$U$158)</f>
        <v>0</v>
      </c>
      <c r="D41" s="11">
        <f>+SUMIF(GVSG2015!$A$4:$A$158,$B41,GVSG2015!$U$4:$U$158)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+SUMIF(GVSG2030!$A$4:$A$158,$B42,GVSG2030!$U$4:$U$158)</f>
        <v>0</v>
      </c>
      <c r="D42" s="11">
        <f>+SUMIF(GVSG2015!$A$4:$A$158,$B42,GVSG2015!$U$4:$U$158)</f>
        <v>0</v>
      </c>
      <c r="E42" s="7">
        <f>+IFERROR(+C42*('Regions &amp; Poverty'!$K42/100),"")</f>
        <v>0</v>
      </c>
      <c r="F42" s="7">
        <f>+IFERROR(+D42*('Regions &amp; Poverty'!$K42/100),"")</f>
        <v>0</v>
      </c>
      <c r="G42" s="7">
        <f>+IFERROR(+C42*('Regions &amp; Poverty'!$K42/100)*('Regions &amp; Poverty'!$M42/100),"")</f>
        <v>0</v>
      </c>
      <c r="H42" s="7">
        <f>+IFERROR(+D42*('Regions &amp; Poverty'!$K42/100)*('Regions &amp; Poverty'!$M42/100),"")</f>
        <v>0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+SUMIF(GVSG2030!$A$4:$A$158,$B43,GVSG2030!$U$4:$U$158)</f>
        <v>0</v>
      </c>
      <c r="D43" s="11">
        <f>+SUMIF(GVSG2015!$A$4:$A$158,$B43,GVSG2015!$U$4:$U$158)</f>
        <v>0</v>
      </c>
      <c r="E43" s="7">
        <f>+IFERROR(+C43*('Regions &amp; Poverty'!$K43/100),"")</f>
        <v>0</v>
      </c>
      <c r="F43" s="7">
        <f>+IFERROR(+D43*('Regions &amp; Poverty'!$K43/100),"")</f>
        <v>0</v>
      </c>
      <c r="G43" s="7">
        <f>+IFERROR(+C43*('Regions &amp; Poverty'!$K43/100)*('Regions &amp; Poverty'!$M43/100),"")</f>
        <v>0</v>
      </c>
      <c r="H43" s="7">
        <f>+IFERROR(+D43*('Regions &amp; Poverty'!$K43/100)*('Regions &amp; Poverty'!$M43/100),"")</f>
        <v>0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+SUMIF(GVSG2030!$A$4:$A$158,$B44,GVSG2030!$U$4:$U$158)</f>
        <v>2.7689533130137702</v>
      </c>
      <c r="D44" s="11">
        <f>+SUMIF(GVSG2015!$A$4:$A$158,$B44,GVSG2015!$U$4:$U$158)</f>
        <v>2.279747184387428</v>
      </c>
      <c r="E44" s="7">
        <f>+IFERROR(+C44*('Regions &amp; Poverty'!$K44/100),"")</f>
        <v>0.13290975902466098</v>
      </c>
      <c r="F44" s="7">
        <f>+IFERROR(+D44*('Regions &amp; Poverty'!$K44/100),"")</f>
        <v>0.10942786485059655</v>
      </c>
      <c r="G44" s="7">
        <f>+IFERROR(+C44*('Regions &amp; Poverty'!$K44/100)*('Regions &amp; Poverty'!$M44/100),"")</f>
        <v>2.9240146985425419E-3</v>
      </c>
      <c r="H44" s="7">
        <f>+IFERROR(+D44*('Regions &amp; Poverty'!$K44/100)*('Regions &amp; Poverty'!$M44/100),"")</f>
        <v>2.4074130267131245E-3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+SUMIF(GVSG2030!$A$4:$A$158,$B45,GVSG2030!$U$4:$U$158)</f>
        <v>0</v>
      </c>
      <c r="D45" s="11">
        <f>+SUMIF(GVSG2015!$A$4:$A$158,$B45,GVSG2015!$U$4:$U$158)</f>
        <v>0</v>
      </c>
      <c r="E45" s="7">
        <f>+IFERROR(+C45*('Regions &amp; Poverty'!$K45/100),"")</f>
        <v>0</v>
      </c>
      <c r="F45" s="7">
        <f>+IFERROR(+D45*('Regions &amp; Poverty'!$K45/100),"")</f>
        <v>0</v>
      </c>
      <c r="G45" s="7">
        <f>+IFERROR(+C45*('Regions &amp; Poverty'!$K45/100)*('Regions &amp; Poverty'!$M45/100),"")</f>
        <v>0</v>
      </c>
      <c r="H45" s="7">
        <f>+IFERROR(+D45*('Regions &amp; Poverty'!$K45/100)*('Regions &amp; Poverty'!$M45/100),"")</f>
        <v>0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+SUMIF(GVSG2030!$A$4:$A$158,$B46,GVSG2030!$U$4:$U$158)</f>
        <v>0</v>
      </c>
      <c r="D46" s="11">
        <f>+SUMIF(GVSG2015!$A$4:$A$158,$B46,GVSG2015!$U$4:$U$158)</f>
        <v>0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+SUMIF(GVSG2030!$A$4:$A$158,$B47,GVSG2030!$U$4:$U$158)</f>
        <v>2.4306003223272823</v>
      </c>
      <c r="D47" s="11">
        <f>+SUMIF(GVSG2015!$A$4:$A$158,$B47,GVSG2015!$U$4:$U$158)</f>
        <v>1.3703304033989279</v>
      </c>
      <c r="E47" s="7">
        <f>+IFERROR(+C47*('Regions &amp; Poverty'!$K47/100),"")</f>
        <v>0.81425110797963962</v>
      </c>
      <c r="F47" s="7">
        <f>+IFERROR(+D47*('Regions &amp; Poverty'!$K47/100),"")</f>
        <v>0.45906068513864084</v>
      </c>
      <c r="G47" s="7">
        <f>+IFERROR(+C47*('Regions &amp; Poverty'!$K47/100)*('Regions &amp; Poverty'!$M47/100),"")</f>
        <v>7.3282599718167557E-2</v>
      </c>
      <c r="H47" s="7">
        <f>+IFERROR(+D47*('Regions &amp; Poverty'!$K47/100)*('Regions &amp; Poverty'!$M47/100),"")</f>
        <v>4.1315461662477675E-2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+SUMIF(GVSG2030!$A$4:$A$158,$B48,GVSG2030!$U$4:$U$158)</f>
        <v>0</v>
      </c>
      <c r="D48" s="11">
        <f>+SUMIF(GVSG2015!$A$4:$A$158,$B48,GVSG2015!$U$4:$U$158)</f>
        <v>0</v>
      </c>
      <c r="E48" s="7">
        <f>+IFERROR(+C48*('Regions &amp; Poverty'!$K48/100),"")</f>
        <v>0</v>
      </c>
      <c r="F48" s="7">
        <f>+IFERROR(+D48*('Regions &amp; Poverty'!$K48/100),"")</f>
        <v>0</v>
      </c>
      <c r="G48" s="7">
        <f>+IFERROR(+C48*('Regions &amp; Poverty'!$K48/100)*('Regions &amp; Poverty'!$M48/100),"")</f>
        <v>0</v>
      </c>
      <c r="H48" s="7">
        <f>+IFERROR(+D48*('Regions &amp; Poverty'!$K48/100)*('Regions &amp; Poverty'!$M48/100),"")</f>
        <v>0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+SUMIF(GVSG2030!$A$4:$A$158,$B49,GVSG2030!$U$4:$U$158)</f>
        <v>0</v>
      </c>
      <c r="D49" s="11">
        <f>+SUMIF(GVSG2015!$A$4:$A$158,$B49,GVSG2015!$U$4:$U$158)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+SUMIF(GVSG2030!$A$4:$A$158,$B50,GVSG2030!$U$4:$U$158)</f>
        <v>0</v>
      </c>
      <c r="D50" s="11">
        <f>+SUMIF(GVSG2015!$A$4:$A$158,$B50,GVSG2015!$U$4:$U$158)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+SUMIF(GVSG2030!$A$4:$A$158,$B51,GVSG2030!$U$4:$U$158)</f>
        <v>0</v>
      </c>
      <c r="D51" s="11">
        <f>+SUMIF(GVSG2015!$A$4:$A$158,$B51,GVSG2015!$U$4:$U$158)</f>
        <v>0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+SUMIF(GVSG2030!$A$4:$A$158,$B52,GVSG2030!$U$4:$U$158)</f>
        <v>1.7211837259584695</v>
      </c>
      <c r="D52" s="11">
        <f>+SUMIF(GVSG2015!$A$4:$A$158,$B52,GVSG2015!$U$4:$U$158)</f>
        <v>2.0060411008592136</v>
      </c>
      <c r="E52" s="7">
        <f>+IFERROR(+C52*('Regions &amp; Poverty'!$K52/100),"")</f>
        <v>0.14285824925455298</v>
      </c>
      <c r="F52" s="7">
        <f>+IFERROR(+D52*('Regions &amp; Poverty'!$K52/100),"")</f>
        <v>0.16650141137131474</v>
      </c>
      <c r="G52" s="7">
        <f>+IFERROR(+C52*('Regions &amp; Poverty'!$K52/100)*('Regions &amp; Poverty'!$M52/100),"")</f>
        <v>3.1428814836001661E-3</v>
      </c>
      <c r="H52" s="7">
        <f>+IFERROR(+D52*('Regions &amp; Poverty'!$K52/100)*('Regions &amp; Poverty'!$M52/100),"")</f>
        <v>3.6630310501689248E-3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+SUMIF(GVSG2030!$A$4:$A$158,$B53,GVSG2030!$U$4:$U$158)</f>
        <v>0</v>
      </c>
      <c r="D53" s="11">
        <f>+SUMIF(GVSG2015!$A$4:$A$158,$B53,GVSG2015!$U$4:$U$158)</f>
        <v>0</v>
      </c>
      <c r="E53" s="7">
        <f>+IFERROR(+C53*('Regions &amp; Poverty'!$K53/100),"")</f>
        <v>0</v>
      </c>
      <c r="F53" s="7">
        <f>+IFERROR(+D53*('Regions &amp; Poverty'!$K53/100),"")</f>
        <v>0</v>
      </c>
      <c r="G53" s="7">
        <f>+IFERROR(+C53*('Regions &amp; Poverty'!$K53/100)*('Regions &amp; Poverty'!$M53/100),"")</f>
        <v>0</v>
      </c>
      <c r="H53" s="7">
        <f>+IFERROR(+D53*('Regions &amp; Poverty'!$K53/100)*('Regions &amp; Poverty'!$M53/100),"")</f>
        <v>0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+SUMIF(GVSG2030!$A$4:$A$158,$B54,GVSG2030!$U$4:$U$158)</f>
        <v>0</v>
      </c>
      <c r="D54" s="11">
        <f>+SUMIF(GVSG2015!$A$4:$A$158,$B54,GVSG2015!$U$4:$U$158)</f>
        <v>0</v>
      </c>
      <c r="E54" s="7">
        <f>+IFERROR(+C54*('Regions &amp; Poverty'!$K54/100),"")</f>
        <v>0</v>
      </c>
      <c r="F54" s="7">
        <f>+IFERROR(+D54*('Regions &amp; Poverty'!$K54/100),"")</f>
        <v>0</v>
      </c>
      <c r="G54" s="7">
        <f>+IFERROR(+C54*('Regions &amp; Poverty'!$K54/100)*('Regions &amp; Poverty'!$M54/100),"")</f>
        <v>0</v>
      </c>
      <c r="H54" s="7">
        <f>+IFERROR(+D54*('Regions &amp; Poverty'!$K54/100)*('Regions &amp; Poverty'!$M54/100),"")</f>
        <v>0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+SUMIF(GVSG2030!$A$4:$A$158,$B55,GVSG2030!$U$4:$U$158)</f>
        <v>0</v>
      </c>
      <c r="D55" s="11">
        <f>+SUMIF(GVSG2015!$A$4:$A$158,$B55,GVSG2015!$U$4:$U$158)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+SUMIF(GVSG2030!$A$4:$A$158,$B56,GVSG2030!$U$4:$U$158)</f>
        <v>0</v>
      </c>
      <c r="D56" s="11">
        <f>+SUMIF(GVSG2015!$A$4:$A$158,$B56,GVSG2015!$U$4:$U$158)</f>
        <v>0</v>
      </c>
      <c r="E56" s="7">
        <f>+IFERROR(+C56*('Regions &amp; Poverty'!$K56/100),"")</f>
        <v>0</v>
      </c>
      <c r="F56" s="7">
        <f>+IFERROR(+D56*('Regions &amp; Poverty'!$K56/100),"")</f>
        <v>0</v>
      </c>
      <c r="G56" s="7">
        <f>+IFERROR(+C56*('Regions &amp; Poverty'!$K56/100)*('Regions &amp; Poverty'!$M56/100),"")</f>
        <v>0</v>
      </c>
      <c r="H56" s="7">
        <f>+IFERROR(+D56*('Regions &amp; Poverty'!$K56/100)*('Regions &amp; Poverty'!$M56/100),"")</f>
        <v>0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+SUMIF(GVSG2030!$A$4:$A$158,$B57,GVSG2030!$U$4:$U$158)</f>
        <v>0</v>
      </c>
      <c r="D57" s="11">
        <f>+SUMIF(GVSG2015!$A$4:$A$158,$B57,GVSG2015!$U$4:$U$158)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+SUMIF(GVSG2030!$A$4:$A$158,$B58,GVSG2030!$U$4:$U$158)</f>
        <v>0</v>
      </c>
      <c r="D58" s="11">
        <f>+SUMIF(GVSG2015!$A$4:$A$158,$B58,GVSG2015!$U$4:$U$158)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+SUMIF(GVSG2030!$A$4:$A$158,$B59,GVSG2030!$U$4:$U$158)</f>
        <v>0</v>
      </c>
      <c r="D59" s="11">
        <f>+SUMIF(GVSG2015!$A$4:$A$158,$B59,GVSG2015!$U$4:$U$158)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+SUMIF(GVSG2030!$A$4:$A$158,$B60,GVSG2030!$U$4:$U$158)</f>
        <v>1.1274698313126514E-2</v>
      </c>
      <c r="D60" s="11">
        <f>+SUMIF(GVSG2015!$A$4:$A$158,$B60,GVSG2015!$U$4:$U$158)</f>
        <v>8.5356051607163377E-3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+SUMIF(GVSG2030!$A$4:$A$158,$B61,GVSG2030!$U$4:$U$158)</f>
        <v>0</v>
      </c>
      <c r="D61" s="11">
        <f>+SUMIF(GVSG2015!$A$4:$A$158,$B61,GVSG2015!$U$4:$U$158)</f>
        <v>0</v>
      </c>
      <c r="E61" s="7">
        <f>+IFERROR(+C61*('Regions &amp; Poverty'!$K61/100),"")</f>
        <v>0</v>
      </c>
      <c r="F61" s="7">
        <f>+IFERROR(+D61*('Regions &amp; Poverty'!$K61/100),"")</f>
        <v>0</v>
      </c>
      <c r="G61" s="7">
        <f>+IFERROR(+C61*('Regions &amp; Poverty'!$K61/100)*('Regions &amp; Poverty'!$M61/100),"")</f>
        <v>0</v>
      </c>
      <c r="H61" s="7">
        <f>+IFERROR(+D61*('Regions &amp; Poverty'!$K61/100)*('Regions &amp; Poverty'!$M61/100),"")</f>
        <v>0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+SUMIF(GVSG2030!$A$4:$A$158,$B62,GVSG2030!$U$4:$U$158)</f>
        <v>0</v>
      </c>
      <c r="D62" s="11">
        <f>+SUMIF(GVSG2015!$A$4:$A$158,$B62,GVSG2015!$U$4:$U$158)</f>
        <v>0</v>
      </c>
      <c r="E62" s="7">
        <f>+IFERROR(+C62*('Regions &amp; Poverty'!$K62/100),"")</f>
        <v>0</v>
      </c>
      <c r="F62" s="7">
        <f>+IFERROR(+D62*('Regions &amp; Poverty'!$K62/100),"")</f>
        <v>0</v>
      </c>
      <c r="G62" s="7">
        <f>+IFERROR(+C62*('Regions &amp; Poverty'!$K62/100)*('Regions &amp; Poverty'!$M62/100),"")</f>
        <v>0</v>
      </c>
      <c r="H62" s="7">
        <f>+IFERROR(+D62*('Regions &amp; Poverty'!$K62/100)*('Regions &amp; Poverty'!$M62/100),"")</f>
        <v>0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+SUMIF(GVSG2030!$A$4:$A$158,$B63,GVSG2030!$U$4:$U$158)</f>
        <v>0</v>
      </c>
      <c r="D63" s="11">
        <f>+SUMIF(GVSG2015!$A$4:$A$158,$B63,GVSG2015!$U$4:$U$158)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+SUMIF(GVSG2030!$A$4:$A$158,$B64,GVSG2030!$U$4:$U$158)</f>
        <v>0</v>
      </c>
      <c r="D64" s="11">
        <f>+SUMIF(GVSG2015!$A$4:$A$158,$B64,GVSG2015!$U$4:$U$158)</f>
        <v>0</v>
      </c>
      <c r="E64" s="7">
        <f>+IFERROR(+C64*('Regions &amp; Poverty'!$K64/100),"")</f>
        <v>0</v>
      </c>
      <c r="F64" s="7">
        <f>+IFERROR(+D64*('Regions &amp; Poverty'!$K64/100),"")</f>
        <v>0</v>
      </c>
      <c r="G64" s="7">
        <f>+IFERROR(+C64*('Regions &amp; Poverty'!$K64/100)*('Regions &amp; Poverty'!$M64/100),"")</f>
        <v>0</v>
      </c>
      <c r="H64" s="7">
        <f>+IFERROR(+D64*('Regions &amp; Poverty'!$K64/100)*('Regions &amp; Poverty'!$M64/100),"")</f>
        <v>0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+SUMIF(GVSG2030!$A$4:$A$158,$B65,GVSG2030!$U$4:$U$158)</f>
        <v>0</v>
      </c>
      <c r="D65" s="11">
        <f>+SUMIF(GVSG2015!$A$4:$A$158,$B65,GVSG2015!$U$4:$U$158)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+SUMIF(GVSG2030!$A$4:$A$158,$B66,GVSG2030!$U$4:$U$158)</f>
        <v>0</v>
      </c>
      <c r="D66" s="11">
        <f>+SUMIF(GVSG2015!$A$4:$A$158,$B66,GVSG2015!$U$4:$U$158)</f>
        <v>0</v>
      </c>
      <c r="E66" s="7">
        <f>+IFERROR(+C66*('Regions &amp; Poverty'!$K66/100),"")</f>
        <v>0</v>
      </c>
      <c r="F66" s="7">
        <f>+IFERROR(+D66*('Regions &amp; Poverty'!$K66/100),"")</f>
        <v>0</v>
      </c>
      <c r="G66" s="7">
        <f>+IFERROR(+C66*('Regions &amp; Poverty'!$K66/100)*('Regions &amp; Poverty'!$M66/100),"")</f>
        <v>0</v>
      </c>
      <c r="H66" s="7">
        <f>+IFERROR(+D66*('Regions &amp; Poverty'!$K66/100)*('Regions &amp; Poverty'!$M66/100),"")</f>
        <v>0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+SUMIF(GVSG2030!$A$4:$A$158,$B67,GVSG2030!$U$4:$U$158)</f>
        <v>967.5408311943703</v>
      </c>
      <c r="D67" s="11">
        <f>+SUMIF(GVSG2015!$A$4:$A$158,$B67,GVSG2015!$U$4:$U$158)</f>
        <v>763.46056886697033</v>
      </c>
      <c r="E67" s="7">
        <f>+IFERROR(+C67*('Regions &amp; Poverty'!$K67/100),"")</f>
        <v>205.11865621320649</v>
      </c>
      <c r="F67" s="7">
        <f>+IFERROR(+D67*('Regions &amp; Poverty'!$K67/100),"")</f>
        <v>161.8536405997977</v>
      </c>
      <c r="G67" s="7">
        <f>+IFERROR(+C67*('Regions &amp; Poverty'!$K67/100)*('Regions &amp; Poverty'!$M67/100),"")</f>
        <v>8.8201022171678787</v>
      </c>
      <c r="H67" s="7">
        <f>+IFERROR(+D67*('Regions &amp; Poverty'!$K67/100)*('Regions &amp; Poverty'!$M67/100),"")</f>
        <v>6.9597065457913008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+SUMIF(GVSG2030!$A$4:$A$158,$B68,GVSG2030!$U$4:$U$158)</f>
        <v>0</v>
      </c>
      <c r="D68" s="11">
        <f>+SUMIF(GVSG2015!$A$4:$A$158,$B68,GVSG2015!$U$4:$U$158)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+SUMIF(GVSG2030!$A$4:$A$158,$B69,GVSG2030!$U$4:$U$158)</f>
        <v>0</v>
      </c>
      <c r="D69" s="11">
        <f>+SUMIF(GVSG2015!$A$4:$A$158,$B69,GVSG2015!$U$4:$U$158)</f>
        <v>0</v>
      </c>
      <c r="E69" s="7">
        <f>+IFERROR(+C69*('Regions &amp; Poverty'!$K69/100),"")</f>
        <v>0</v>
      </c>
      <c r="F69" s="7">
        <f>+IFERROR(+D69*('Regions &amp; Poverty'!$K69/100),"")</f>
        <v>0</v>
      </c>
      <c r="G69" s="7">
        <f>+IFERROR(+C69*('Regions &amp; Poverty'!$K69/100)*('Regions &amp; Poverty'!$M69/100),"")</f>
        <v>0</v>
      </c>
      <c r="H69" s="7">
        <f>+IFERROR(+D69*('Regions &amp; Poverty'!$K69/100)*('Regions &amp; Poverty'!$M69/100),"")</f>
        <v>0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+SUMIF(GVSG2030!$A$4:$A$158,$B70,GVSG2030!$U$4:$U$158)</f>
        <v>0</v>
      </c>
      <c r="D70" s="11">
        <f>+SUMIF(GVSG2015!$A$4:$A$158,$B70,GVSG2015!$U$4:$U$158)</f>
        <v>0</v>
      </c>
      <c r="E70" s="7">
        <f>+IFERROR(+C70*('Regions &amp; Poverty'!$K70/100),"")</f>
        <v>0</v>
      </c>
      <c r="F70" s="7">
        <f>+IFERROR(+D70*('Regions &amp; Poverty'!$K70/100),"")</f>
        <v>0</v>
      </c>
      <c r="G70" s="7">
        <f>+IFERROR(+C70*('Regions &amp; Poverty'!$K70/100)*('Regions &amp; Poverty'!$M70/100),"")</f>
        <v>0</v>
      </c>
      <c r="H70" s="7">
        <f>+IFERROR(+D70*('Regions &amp; Poverty'!$K70/100)*('Regions &amp; Poverty'!$M70/100),"")</f>
        <v>0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+SUMIF(GVSG2030!$A$4:$A$158,$B71,GVSG2030!$U$4:$U$158)</f>
        <v>0</v>
      </c>
      <c r="D71" s="11">
        <f>+SUMIF(GVSG2015!$A$4:$A$158,$B71,GVSG2015!$U$4:$U$158)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+SUMIF(GVSG2030!$A$4:$A$158,$B72,GVSG2030!$U$4:$U$158)</f>
        <v>0</v>
      </c>
      <c r="D72" s="11">
        <f>+SUMIF(GVSG2015!$A$4:$A$158,$B72,GVSG2015!$U$4:$U$158)</f>
        <v>0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+SUMIF(GVSG2030!$A$4:$A$158,$B73,GVSG2030!$U$4:$U$158)</f>
        <v>0</v>
      </c>
      <c r="D73" s="11">
        <f>+SUMIF(GVSG2015!$A$4:$A$158,$B73,GVSG2015!$U$4:$U$158)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+SUMIF(GVSG2030!$A$4:$A$158,$B74,GVSG2030!$U$4:$U$158)</f>
        <v>0</v>
      </c>
      <c r="D74" s="11">
        <f>+SUMIF(GVSG2015!$A$4:$A$158,$B74,GVSG2015!$U$4:$U$158)</f>
        <v>0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+SUMIF(GVSG2030!$A$4:$A$158,$B75,GVSG2030!$U$4:$U$158)</f>
        <v>0</v>
      </c>
      <c r="D75" s="11">
        <f>+SUMIF(GVSG2015!$A$4:$A$158,$B75,GVSG2015!$U$4:$U$158)</f>
        <v>0</v>
      </c>
      <c r="E75" s="7">
        <f>+IFERROR(+C75*('Regions &amp; Poverty'!$K75/100),"")</f>
        <v>0</v>
      </c>
      <c r="F75" s="7">
        <f>+IFERROR(+D75*('Regions &amp; Poverty'!$K75/100),"")</f>
        <v>0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+SUMIF(GVSG2030!$A$4:$A$158,$B76,GVSG2030!$U$4:$U$158)</f>
        <v>0</v>
      </c>
      <c r="D76" s="11">
        <f>+SUMIF(GVSG2015!$A$4:$A$158,$B76,GVSG2015!$U$4:$U$158)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+SUMIF(GVSG2030!$A$4:$A$158,$B77,GVSG2030!$U$4:$U$158)</f>
        <v>0</v>
      </c>
      <c r="D77" s="11">
        <f>+SUMIF(GVSG2015!$A$4:$A$158,$B77,GVSG2015!$U$4:$U$158)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+SUMIF(GVSG2030!$A$4:$A$158,$B78,GVSG2030!$U$4:$U$158)</f>
        <v>0.83390502802864874</v>
      </c>
      <c r="D78" s="11">
        <f>+SUMIF(GVSG2015!$A$4:$A$158,$B78,GVSG2015!$U$4:$U$158)</f>
        <v>0.8707876759234785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+SUMIF(GVSG2030!$A$4:$A$158,$B79,GVSG2030!$U$4:$U$158)</f>
        <v>0.31038814391332969</v>
      </c>
      <c r="D79" s="11">
        <f>+SUMIF(GVSG2015!$A$4:$A$158,$B79,GVSG2015!$U$4:$U$158)</f>
        <v>0.22941255821511303</v>
      </c>
      <c r="E79" s="7">
        <f>+IFERROR(+C79*('Regions &amp; Poverty'!$K79/100),"")</f>
        <v>7.7597035978332427E-3</v>
      </c>
      <c r="F79" s="7">
        <f>+IFERROR(+D79*('Regions &amp; Poverty'!$K79/100),"")</f>
        <v>5.735313955377826E-3</v>
      </c>
      <c r="G79" s="7">
        <f>+IFERROR(+C79*('Regions &amp; Poverty'!$K79/100)*('Regions &amp; Poverty'!$M79/100),"")</f>
        <v>3.8798517989166212E-5</v>
      </c>
      <c r="H79" s="7">
        <f>+IFERROR(+D79*('Regions &amp; Poverty'!$K79/100)*('Regions &amp; Poverty'!$M79/100),"")</f>
        <v>2.867656977688913E-5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+SUMIF(GVSG2030!$A$4:$A$158,$B80,GVSG2030!$U$4:$U$158)</f>
        <v>32.375295056597935</v>
      </c>
      <c r="D80" s="11">
        <f>+SUMIF(GVSG2015!$A$4:$A$158,$B80,GVSG2015!$U$4:$U$158)</f>
        <v>31.242091955807165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+SUMIF(GVSG2030!$A$4:$A$158,$B81,GVSG2030!$U$4:$U$158)</f>
        <v>0</v>
      </c>
      <c r="D81" s="11">
        <f>+SUMIF(GVSG2015!$A$4:$A$158,$B81,GVSG2015!$U$4:$U$158)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+SUMIF(GVSG2030!$A$4:$A$158,$B82,GVSG2030!$U$4:$U$158)</f>
        <v>2.3002103710274002</v>
      </c>
      <c r="D82" s="11">
        <f>+SUMIF(GVSG2015!$A$4:$A$158,$B82,GVSG2015!$U$4:$U$158)</f>
        <v>2.1038024054366198</v>
      </c>
      <c r="E82" s="7">
        <f>+IFERROR(+C82*('Regions &amp; Poverty'!$K82/100),"")</f>
        <v>0.5221477542232198</v>
      </c>
      <c r="F82" s="7">
        <f>+IFERROR(+D82*('Regions &amp; Poverty'!$K82/100),"")</f>
        <v>0.47756314603411265</v>
      </c>
      <c r="G82" s="7">
        <f>+IFERROR(+C82*('Regions &amp; Poverty'!$K82/100)*('Regions &amp; Poverty'!$M82/100),"")</f>
        <v>2.7151683219607432E-2</v>
      </c>
      <c r="H82" s="7">
        <f>+IFERROR(+D82*('Regions &amp; Poverty'!$K82/100)*('Regions &amp; Poverty'!$M82/100),"")</f>
        <v>2.4833283593773861E-2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+SUMIF(GVSG2030!$A$4:$A$158,$B83,GVSG2030!$U$4:$U$158)</f>
        <v>0</v>
      </c>
      <c r="D83" s="11">
        <f>+SUMIF(GVSG2015!$A$4:$A$158,$B83,GVSG2015!$U$4:$U$158)</f>
        <v>0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+SUMIF(GVSG2030!$A$4:$A$158,$B84,GVSG2030!$U$4:$U$158)</f>
        <v>2.5411490971753889</v>
      </c>
      <c r="D84" s="11">
        <f>+SUMIF(GVSG2015!$A$4:$A$158,$B84,GVSG2015!$U$4:$U$158)</f>
        <v>1.932119690990316</v>
      </c>
      <c r="E84" s="7">
        <f>+IFERROR(+C84*('Regions &amp; Poverty'!$K84/100),"")</f>
        <v>0.98088355150970019</v>
      </c>
      <c r="F84" s="7">
        <f>+IFERROR(+D84*('Regions &amp; Poverty'!$K84/100),"")</f>
        <v>0.74579820072226199</v>
      </c>
      <c r="G84" s="7">
        <f>+IFERROR(+C84*('Regions &amp; Poverty'!$K84/100)*('Regions &amp; Poverty'!$M84/100),"")</f>
        <v>0.11476337552663492</v>
      </c>
      <c r="H84" s="7">
        <f>+IFERROR(+D84*('Regions &amp; Poverty'!$K84/100)*('Regions &amp; Poverty'!$M84/100),"")</f>
        <v>8.725838948450465E-2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+SUMIF(GVSG2030!$A$4:$A$158,$B85,GVSG2030!$U$4:$U$158)</f>
        <v>0</v>
      </c>
      <c r="D85" s="11">
        <f>+SUMIF(GVSG2015!$A$4:$A$158,$B85,GVSG2015!$U$4:$U$158)</f>
        <v>0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+SUMIF(GVSG2030!$A$4:$A$158,$B86,GVSG2030!$U$4:$U$158)</f>
        <v>0</v>
      </c>
      <c r="D86" s="11">
        <f>+SUMIF(GVSG2015!$A$4:$A$158,$B86,GVSG2015!$U$4:$U$158)</f>
        <v>0</v>
      </c>
      <c r="E86" s="7">
        <f>+IFERROR(+C86*('Regions &amp; Poverty'!$K86/100),"")</f>
        <v>0</v>
      </c>
      <c r="F86" s="7">
        <f>+IFERROR(+D86*('Regions &amp; Poverty'!$K86/100),"")</f>
        <v>0</v>
      </c>
      <c r="G86" s="7">
        <f>+IFERROR(+C86*('Regions &amp; Poverty'!$K86/100)*('Regions &amp; Poverty'!$M86/100),"")</f>
        <v>0</v>
      </c>
      <c r="H86" s="7">
        <f>+IFERROR(+D86*('Regions &amp; Poverty'!$K86/100)*('Regions &amp; Poverty'!$M86/100),"")</f>
        <v>0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+SUMIF(GVSG2030!$A$4:$A$158,$B87,GVSG2030!$U$4:$U$158)</f>
        <v>0</v>
      </c>
      <c r="D87" s="11">
        <f>+SUMIF(GVSG2015!$A$4:$A$158,$B87,GVSG2015!$U$4:$U$158)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+SUMIF(GVSG2030!$A$4:$A$158,$B88,GVSG2030!$U$4:$U$158)</f>
        <v>0</v>
      </c>
      <c r="D88" s="11">
        <f>+SUMIF(GVSG2015!$A$4:$A$158,$B88,GVSG2015!$U$4:$U$158)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+SUMIF(GVSG2030!$A$4:$A$158,$B89,GVSG2030!$U$4:$U$158)</f>
        <v>2.2930561629073115E-2</v>
      </c>
      <c r="D89" s="11">
        <f>+SUMIF(GVSG2015!$A$4:$A$158,$B89,GVSG2015!$U$4:$U$158)</f>
        <v>1.6982956132384461E-2</v>
      </c>
      <c r="E89" s="7">
        <f>+IFERROR(+C89*('Regions &amp; Poverty'!$K89/100),"")</f>
        <v>1.7839976947418883E-2</v>
      </c>
      <c r="F89" s="7">
        <f>+IFERROR(+D89*('Regions &amp; Poverty'!$K89/100),"")</f>
        <v>1.3212739870995112E-2</v>
      </c>
      <c r="G89" s="7">
        <f>+IFERROR(+C89*('Regions &amp; Poverty'!$K89/100)*('Regions &amp; Poverty'!$M89/100),"")</f>
        <v>6.9932709633882028E-3</v>
      </c>
      <c r="H89" s="7">
        <f>+IFERROR(+D89*('Regions &amp; Poverty'!$K89/100)*('Regions &amp; Poverty'!$M89/100),"")</f>
        <v>5.1793940294300846E-3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+SUMIF(GVSG2030!$A$4:$A$158,$B90,GVSG2030!$U$4:$U$158)</f>
        <v>0</v>
      </c>
      <c r="D90" s="11">
        <f>+SUMIF(GVSG2015!$A$4:$A$158,$B90,GVSG2015!$U$4:$U$158)</f>
        <v>0</v>
      </c>
      <c r="E90" s="7">
        <f>+IFERROR(+C90*('Regions &amp; Poverty'!$K90/100),"")</f>
        <v>0</v>
      </c>
      <c r="F90" s="7">
        <f>+IFERROR(+D90*('Regions &amp; Poverty'!$K90/100),"")</f>
        <v>0</v>
      </c>
      <c r="G90" s="7">
        <f>+IFERROR(+C90*('Regions &amp; Poverty'!$K90/100)*('Regions &amp; Poverty'!$M90/100),"")</f>
        <v>0</v>
      </c>
      <c r="H90" s="7">
        <f>+IFERROR(+D90*('Regions &amp; Poverty'!$K90/100)*('Regions &amp; Poverty'!$M90/100),"")</f>
        <v>0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+SUMIF(GVSG2030!$A$4:$A$158,$B91,GVSG2030!$U$4:$U$158)</f>
        <v>0.72193533509471097</v>
      </c>
      <c r="D91" s="11">
        <f>+SUMIF(GVSG2015!$A$4:$A$158,$B91,GVSG2015!$U$4:$U$158)</f>
        <v>0.72247061881602304</v>
      </c>
      <c r="E91" s="7">
        <f>+IFERROR(+C91*('Regions &amp; Poverty'!$K91/100),"")</f>
        <v>0.3559141202016925</v>
      </c>
      <c r="F91" s="7">
        <f>+IFERROR(+D91*('Regions &amp; Poverty'!$K91/100),"")</f>
        <v>0.35617801507629937</v>
      </c>
      <c r="G91" s="7">
        <f>+IFERROR(+C91*('Regions &amp; Poverty'!$K91/100)*('Regions &amp; Poverty'!$M91/100),"")</f>
        <v>5.4098946270657255E-2</v>
      </c>
      <c r="H91" s="7">
        <f>+IFERROR(+D91*('Regions &amp; Poverty'!$K91/100)*('Regions &amp; Poverty'!$M91/100),"")</f>
        <v>5.41390582915975E-2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+SUMIF(GVSG2030!$A$4:$A$158,$B92,GVSG2030!$U$4:$U$158)</f>
        <v>14.041645063407135</v>
      </c>
      <c r="D92" s="11">
        <f>+SUMIF(GVSG2015!$A$4:$A$158,$B92,GVSG2015!$U$4:$U$158)</f>
        <v>10.793597479115235</v>
      </c>
      <c r="E92" s="7">
        <f>+IFERROR(+C92*('Regions &amp; Poverty'!$K92/100),"")</f>
        <v>0.91270692912146378</v>
      </c>
      <c r="F92" s="7">
        <f>+IFERROR(+D92*('Regions &amp; Poverty'!$K92/100),"")</f>
        <v>0.70158383614249031</v>
      </c>
      <c r="G92" s="7">
        <f>+IFERROR(+C92*('Regions &amp; Poverty'!$K92/100)*('Regions &amp; Poverty'!$M92/100),"")</f>
        <v>1.3690603936821956E-2</v>
      </c>
      <c r="H92" s="7">
        <f>+IFERROR(+D92*('Regions &amp; Poverty'!$K92/100)*('Regions &amp; Poverty'!$M92/100),"")</f>
        <v>1.0523757542137354E-2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+SUMIF(GVSG2030!$A$4:$A$158,$B93,GVSG2030!$U$4:$U$158)</f>
        <v>0</v>
      </c>
      <c r="D93" s="11">
        <f>+SUMIF(GVSG2015!$A$4:$A$158,$B93,GVSG2015!$U$4:$U$158)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+SUMIF(GVSG2030!$A$4:$A$158,$B94,GVSG2030!$U$4:$U$158)</f>
        <v>0</v>
      </c>
      <c r="D94" s="11">
        <f>+SUMIF(GVSG2015!$A$4:$A$158,$B94,GVSG2015!$U$4:$U$158)</f>
        <v>0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+SUMIF(GVSG2030!$A$4:$A$158,$B95,GVSG2030!$U$4:$U$158)</f>
        <v>0</v>
      </c>
      <c r="D95" s="11">
        <f>+SUMIF(GVSG2015!$A$4:$A$158,$B95,GVSG2015!$U$4:$U$158)</f>
        <v>0</v>
      </c>
      <c r="E95" s="7">
        <f>+IFERROR(+C95*('Regions &amp; Poverty'!$K95/100),"")</f>
        <v>0</v>
      </c>
      <c r="F95" s="7">
        <f>+IFERROR(+D95*('Regions &amp; Poverty'!$K95/100),"")</f>
        <v>0</v>
      </c>
      <c r="G95" s="7">
        <f>+IFERROR(+C95*('Regions &amp; Poverty'!$K95/100)*('Regions &amp; Poverty'!$M95/100),"")</f>
        <v>0</v>
      </c>
      <c r="H95" s="7">
        <f>+IFERROR(+D95*('Regions &amp; Poverty'!$K95/100)*('Regions &amp; Poverty'!$M95/100),"")</f>
        <v>0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+SUMIF(GVSG2030!$A$4:$A$158,$B96,GVSG2030!$U$4:$U$158)</f>
        <v>0</v>
      </c>
      <c r="D96" s="11">
        <f>+SUMIF(GVSG2015!$A$4:$A$158,$B96,GVSG2015!$U$4:$U$158)</f>
        <v>0</v>
      </c>
      <c r="E96" s="7">
        <f>+IFERROR(+C96*('Regions &amp; Poverty'!$K96/100),"")</f>
        <v>0</v>
      </c>
      <c r="F96" s="7">
        <f>+IFERROR(+D96*('Regions &amp; Poverty'!$K96/100),"")</f>
        <v>0</v>
      </c>
      <c r="G96" s="7">
        <f>+IFERROR(+C96*('Regions &amp; Poverty'!$K96/100)*('Regions &amp; Poverty'!$M96/100),"")</f>
        <v>0</v>
      </c>
      <c r="H96" s="7">
        <f>+IFERROR(+D96*('Regions &amp; Poverty'!$K96/100)*('Regions &amp; Poverty'!$M96/100),"")</f>
        <v>0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+SUMIF(GVSG2030!$A$4:$A$158,$B97,GVSG2030!$U$4:$U$158)</f>
        <v>16.719995440084197</v>
      </c>
      <c r="D97" s="11">
        <f>+SUMIF(GVSG2015!$A$4:$A$158,$B97,GVSG2015!$U$4:$U$158)</f>
        <v>15.226262582738983</v>
      </c>
      <c r="E97" s="7">
        <f>+IFERROR(+C97*('Regions &amp; Poverty'!$K97/100),"")</f>
        <v>11.854476767019698</v>
      </c>
      <c r="F97" s="7">
        <f>+IFERROR(+D97*('Regions &amp; Poverty'!$K97/100),"")</f>
        <v>10.79542017116194</v>
      </c>
      <c r="G97" s="7">
        <f>+IFERROR(+C97*('Regions &amp; Poverty'!$K97/100)*('Regions &amp; Poverty'!$M97/100),"")</f>
        <v>3.947540763417559</v>
      </c>
      <c r="H97" s="7">
        <f>+IFERROR(+D97*('Regions &amp; Poverty'!$K97/100)*('Regions &amp; Poverty'!$M97/100),"")</f>
        <v>3.5948749169969254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+SUMIF(GVSG2030!$A$4:$A$158,$B98,GVSG2030!$U$4:$U$158)</f>
        <v>0</v>
      </c>
      <c r="D98" s="11">
        <f>+SUMIF(GVSG2015!$A$4:$A$158,$B98,GVSG2015!$U$4:$U$158)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+SUMIF(GVSG2030!$A$4:$A$158,$B99,GVSG2030!$U$4:$U$158)</f>
        <v>0</v>
      </c>
      <c r="D99" s="11">
        <f>+SUMIF(GVSG2015!$A$4:$A$158,$B99,GVSG2015!$U$4:$U$158)</f>
        <v>0</v>
      </c>
      <c r="E99" s="7">
        <f>+IFERROR(+C99*('Regions &amp; Poverty'!$K99/100),"")</f>
        <v>0</v>
      </c>
      <c r="F99" s="7">
        <f>+IFERROR(+D99*('Regions &amp; Poverty'!$K99/100),"")</f>
        <v>0</v>
      </c>
      <c r="G99" s="7">
        <f>+IFERROR(+C99*('Regions &amp; Poverty'!$K99/100)*('Regions &amp; Poverty'!$M99/100),"")</f>
        <v>0</v>
      </c>
      <c r="H99" s="7">
        <f>+IFERROR(+D99*('Regions &amp; Poverty'!$K99/100)*('Regions &amp; Poverty'!$M99/100),"")</f>
        <v>0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+SUMIF(GVSG2030!$A$4:$A$158,$B100,GVSG2030!$U$4:$U$158)</f>
        <v>0</v>
      </c>
      <c r="D100" s="11">
        <f>+SUMIF(GVSG2015!$A$4:$A$158,$B100,GVSG2015!$U$4:$U$158)</f>
        <v>0</v>
      </c>
      <c r="E100" s="7">
        <f>+IFERROR(+C100*('Regions &amp; Poverty'!$K100/100),"")</f>
        <v>0</v>
      </c>
      <c r="F100" s="7">
        <f>+IFERROR(+D100*('Regions &amp; Poverty'!$K100/100),"")</f>
        <v>0</v>
      </c>
      <c r="G100" s="7">
        <f>+IFERROR(+C100*('Regions &amp; Poverty'!$K100/100)*('Regions &amp; Poverty'!$M100/100),"")</f>
        <v>0</v>
      </c>
      <c r="H100" s="7">
        <f>+IFERROR(+D100*('Regions &amp; Poverty'!$K100/100)*('Regions &amp; Poverty'!$M100/100),"")</f>
        <v>0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+SUMIF(GVSG2030!$A$4:$A$158,$B101,GVSG2030!$U$4:$U$158)</f>
        <v>273.68383569730389</v>
      </c>
      <c r="D101" s="11">
        <f>+SUMIF(GVSG2015!$A$4:$A$158,$B101,GVSG2015!$U$4:$U$158)</f>
        <v>202.03465395119818</v>
      </c>
      <c r="E101" s="7">
        <f>+IFERROR(+C101*('Regions &amp; Poverty'!$K101/100),"")</f>
        <v>146.42085209805759</v>
      </c>
      <c r="F101" s="7">
        <f>+IFERROR(+D101*('Regions &amp; Poverty'!$K101/100),"")</f>
        <v>108.08853986389103</v>
      </c>
      <c r="G101" s="7">
        <f>+IFERROR(+C101*('Regions &amp; Poverty'!$K101/100)*('Regions &amp; Poverty'!$M101/100),"")</f>
        <v>31.919745757376557</v>
      </c>
      <c r="H101" s="7">
        <f>+IFERROR(+D101*('Regions &amp; Poverty'!$K101/100)*('Regions &amp; Poverty'!$M101/100),"")</f>
        <v>23.563301690328245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+SUMIF(GVSG2030!$A$4:$A$158,$B102,GVSG2030!$U$4:$U$158)</f>
        <v>0</v>
      </c>
      <c r="D102" s="11">
        <f>+SUMIF(GVSG2015!$A$4:$A$158,$B102,GVSG2015!$U$4:$U$158)</f>
        <v>0</v>
      </c>
      <c r="E102" s="7">
        <f>+IFERROR(+C102*('Regions &amp; Poverty'!$K102/100),"")</f>
        <v>0</v>
      </c>
      <c r="F102" s="7">
        <f>+IFERROR(+D102*('Regions &amp; Poverty'!$K102/100),"")</f>
        <v>0</v>
      </c>
      <c r="G102" s="7">
        <f>+IFERROR(+C102*('Regions &amp; Poverty'!$K102/100)*('Regions &amp; Poverty'!$M102/100),"")</f>
        <v>0</v>
      </c>
      <c r="H102" s="7">
        <f>+IFERROR(+D102*('Regions &amp; Poverty'!$K102/100)*('Regions &amp; Poverty'!$M102/100),"")</f>
        <v>0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+SUMIF(GVSG2030!$A$4:$A$158,$B103,GVSG2030!$U$4:$U$158)</f>
        <v>0</v>
      </c>
      <c r="D103" s="11">
        <f>+SUMIF(GVSG2015!$A$4:$A$158,$B103,GVSG2015!$U$4:$U$158)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+SUMIF(GVSG2030!$A$4:$A$158,$B104,GVSG2030!$U$4:$U$158)</f>
        <v>0</v>
      </c>
      <c r="D104" s="11">
        <f>+SUMIF(GVSG2015!$A$4:$A$158,$B104,GVSG2015!$U$4:$U$158)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+SUMIF(GVSG2030!$A$4:$A$158,$B105,GVSG2030!$U$4:$U$158)</f>
        <v>0.20799606920034036</v>
      </c>
      <c r="D105" s="11">
        <f>+SUMIF(GVSG2015!$A$4:$A$158,$B105,GVSG2015!$U$4:$U$158)</f>
        <v>0.17772810812572018</v>
      </c>
      <c r="E105" s="7">
        <f>+IFERROR(+C105*('Regions &amp; Poverty'!$K105/100),"")</f>
        <v>3.1199410380051053E-2</v>
      </c>
      <c r="F105" s="7">
        <f>+IFERROR(+D105*('Regions &amp; Poverty'!$K105/100),"")</f>
        <v>2.6659216218858025E-2</v>
      </c>
      <c r="G105" s="7">
        <f>+IFERROR(+C105*('Regions &amp; Poverty'!$K105/100)*('Regions &amp; Poverty'!$M105/100),"")</f>
        <v>9.3598231140153154E-4</v>
      </c>
      <c r="H105" s="7">
        <f>+IFERROR(+D105*('Regions &amp; Poverty'!$K105/100)*('Regions &amp; Poverty'!$M105/100),"")</f>
        <v>7.997764865657407E-4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+SUMIF(GVSG2030!$A$4:$A$158,$B106,GVSG2030!$U$4:$U$158)</f>
        <v>0</v>
      </c>
      <c r="D106" s="11">
        <f>+SUMIF(GVSG2015!$A$4:$A$158,$B106,GVSG2015!$U$4:$U$158)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+SUMIF(GVSG2030!$A$4:$A$158,$B107,GVSG2030!$U$4:$U$158)</f>
        <v>0</v>
      </c>
      <c r="D107" s="11">
        <f>+SUMIF(GVSG2015!$A$4:$A$158,$B107,GVSG2015!$U$4:$U$158)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+SUMIF(GVSG2030!$A$4:$A$158,$B108,GVSG2030!$U$4:$U$158)</f>
        <v>0</v>
      </c>
      <c r="D108" s="11">
        <f>+SUMIF(GVSG2015!$A$4:$A$158,$B108,GVSG2015!$U$4:$U$158)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+SUMIF(GVSG2030!$A$4:$A$158,$B109,GVSG2030!$U$4:$U$158)</f>
        <v>0</v>
      </c>
      <c r="D109" s="11">
        <f>+SUMIF(GVSG2015!$A$4:$A$158,$B109,GVSG2015!$U$4:$U$158)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+SUMIF(GVSG2030!$A$4:$A$158,$B110,GVSG2030!$U$4:$U$158)</f>
        <v>0</v>
      </c>
      <c r="D110" s="11">
        <f>+SUMIF(GVSG2015!$A$4:$A$158,$B110,GVSG2015!$U$4:$U$158)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+SUMIF(GVSG2030!$A$4:$A$158,$B111,GVSG2030!$U$4:$U$158)</f>
        <v>0</v>
      </c>
      <c r="D111" s="11">
        <f>+SUMIF(GVSG2015!$A$4:$A$158,$B111,GVSG2015!$U$4:$U$158)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+SUMIF(GVSG2030!$A$4:$A$158,$B112,GVSG2030!$U$4:$U$158)</f>
        <v>0</v>
      </c>
      <c r="D112" s="11">
        <f>+SUMIF(GVSG2015!$A$4:$A$158,$B112,GVSG2015!$U$4:$U$158)</f>
        <v>0</v>
      </c>
      <c r="E112" s="7">
        <f>+IFERROR(+C112*('Regions &amp; Poverty'!$K112/100),"")</f>
        <v>0</v>
      </c>
      <c r="F112" s="7">
        <f>+IFERROR(+D112*('Regions &amp; Poverty'!$K112/100),"")</f>
        <v>0</v>
      </c>
      <c r="G112" s="7">
        <f>+IFERROR(+C112*('Regions &amp; Poverty'!$K112/100)*('Regions &amp; Poverty'!$M112/100),"")</f>
        <v>0</v>
      </c>
      <c r="H112" s="7">
        <f>+IFERROR(+D112*('Regions &amp; Poverty'!$K112/100)*('Regions &amp; Poverty'!$M112/100),"")</f>
        <v>0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+SUMIF(GVSG2030!$A$4:$A$158,$B113,GVSG2030!$U$4:$U$158)</f>
        <v>6.363597335131288E-2</v>
      </c>
      <c r="D113" s="11">
        <f>+SUMIF(GVSG2015!$A$4:$A$158,$B113,GVSG2015!$U$4:$U$158)</f>
        <v>5.0337138230583708E-2</v>
      </c>
      <c r="E113" s="7">
        <f>+IFERROR(+C113*('Regions &amp; Poverty'!$K113/100),"")</f>
        <v>1.3999914137288836E-3</v>
      </c>
      <c r="F113" s="7">
        <f>+IFERROR(+D113*('Regions &amp; Poverty'!$K113/100),"")</f>
        <v>1.1074170410728416E-3</v>
      </c>
      <c r="G113" s="7">
        <f>+IFERROR(+C113*('Regions &amp; Poverty'!$K113/100)*('Regions &amp; Poverty'!$M113/100),"")</f>
        <v>8.399948482373302E-6</v>
      </c>
      <c r="H113" s="7">
        <f>+IFERROR(+D113*('Regions &amp; Poverty'!$K113/100)*('Regions &amp; Poverty'!$M113/100),"")</f>
        <v>6.6445022464370499E-6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+SUMIF(GVSG2030!$A$4:$A$158,$B114,GVSG2030!$U$4:$U$158)</f>
        <v>0</v>
      </c>
      <c r="D114" s="11">
        <f>+SUMIF(GVSG2015!$A$4:$A$158,$B114,GVSG2015!$U$4:$U$158)</f>
        <v>0</v>
      </c>
      <c r="E114" s="7">
        <f>+IFERROR(+C114*('Regions &amp; Poverty'!$K114/100),"")</f>
        <v>0</v>
      </c>
      <c r="F114" s="7">
        <f>+IFERROR(+D114*('Regions &amp; Poverty'!$K114/100),"")</f>
        <v>0</v>
      </c>
      <c r="G114" s="7">
        <f>+IFERROR(+C114*('Regions &amp; Poverty'!$K114/100)*('Regions &amp; Poverty'!$M114/100),"")</f>
        <v>0</v>
      </c>
      <c r="H114" s="7">
        <f>+IFERROR(+D114*('Regions &amp; Poverty'!$K114/100)*('Regions &amp; Poverty'!$M114/100),"")</f>
        <v>0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+SUMIF(GVSG2030!$A$4:$A$158,$B115,GVSG2030!$U$4:$U$158)</f>
        <v>0</v>
      </c>
      <c r="D115" s="11">
        <f>+SUMIF(GVSG2015!$A$4:$A$158,$B115,GVSG2015!$U$4:$U$158)</f>
        <v>0</v>
      </c>
      <c r="E115" s="7">
        <f>+IFERROR(+C115*('Regions &amp; Poverty'!$K115/100),"")</f>
        <v>0</v>
      </c>
      <c r="F115" s="7">
        <f>+IFERROR(+D115*('Regions &amp; Poverty'!$K115/100),"")</f>
        <v>0</v>
      </c>
      <c r="G115" s="7">
        <f>+IFERROR(+C115*('Regions &amp; Poverty'!$K115/100)*('Regions &amp; Poverty'!$M115/100),"")</f>
        <v>0</v>
      </c>
      <c r="H115" s="7">
        <f>+IFERROR(+D115*('Regions &amp; Poverty'!$K115/100)*('Regions &amp; Poverty'!$M115/100),"")</f>
        <v>0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+SUMIF(GVSG2030!$A$4:$A$158,$B116,GVSG2030!$U$4:$U$158)</f>
        <v>0</v>
      </c>
      <c r="D116" s="11">
        <f>+SUMIF(GVSG2015!$A$4:$A$158,$B116,GVSG2015!$U$4:$U$158)</f>
        <v>0</v>
      </c>
      <c r="E116" s="7">
        <f>+IFERROR(+C116*('Regions &amp; Poverty'!$K116/100),"")</f>
        <v>0</v>
      </c>
      <c r="F116" s="7">
        <f>+IFERROR(+D116*('Regions &amp; Poverty'!$K116/100),"")</f>
        <v>0</v>
      </c>
      <c r="G116" s="7">
        <f>+IFERROR(+C116*('Regions &amp; Poverty'!$K116/100)*('Regions &amp; Poverty'!$M116/100),"")</f>
        <v>0</v>
      </c>
      <c r="H116" s="7">
        <f>+IFERROR(+D116*('Regions &amp; Poverty'!$K116/100)*('Regions &amp; Poverty'!$M116/100),"")</f>
        <v>0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+SUMIF(GVSG2030!$A$4:$A$158,$B117,GVSG2030!$U$4:$U$158)</f>
        <v>0</v>
      </c>
      <c r="D117" s="11">
        <f>+SUMIF(GVSG2015!$A$4:$A$158,$B117,GVSG2015!$U$4:$U$158)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+SUMIF(GVSG2030!$A$4:$A$158,$B118,GVSG2030!$U$4:$U$158)</f>
        <v>0</v>
      </c>
      <c r="D118" s="11">
        <f>+SUMIF(GVSG2015!$A$4:$A$158,$B118,GVSG2015!$U$4:$U$158)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+SUMIF(GVSG2030!$A$4:$A$158,$B119,GVSG2030!$U$4:$U$158)</f>
        <v>0</v>
      </c>
      <c r="D119" s="11">
        <f>+SUMIF(GVSG2015!$A$4:$A$158,$B119,GVSG2015!$U$4:$U$158)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+SUMIF(GVSG2030!$A$4:$A$158,$B120,GVSG2030!$U$4:$U$158)</f>
        <v>0</v>
      </c>
      <c r="D120" s="11">
        <f>+SUMIF(GVSG2015!$A$4:$A$158,$B120,GVSG2015!$U$4:$U$158)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+SUMIF(GVSG2030!$A$4:$A$158,$B121,GVSG2030!$U$4:$U$158)</f>
        <v>0</v>
      </c>
      <c r="D121" s="11">
        <f>+SUMIF(GVSG2015!$A$4:$A$158,$B121,GVSG2015!$U$4:$U$158)</f>
        <v>0</v>
      </c>
      <c r="E121" s="7">
        <f>+IFERROR(+C121*('Regions &amp; Poverty'!$K121/100),"")</f>
        <v>0</v>
      </c>
      <c r="F121" s="7">
        <f>+IFERROR(+D121*('Regions &amp; Poverty'!$K121/100),"")</f>
        <v>0</v>
      </c>
      <c r="G121" s="7">
        <f>+IFERROR(+C121*('Regions &amp; Poverty'!$K121/100)*('Regions &amp; Poverty'!$M121/100),"")</f>
        <v>0</v>
      </c>
      <c r="H121" s="7">
        <f>+IFERROR(+D121*('Regions &amp; Poverty'!$K121/100)*('Regions &amp; Poverty'!$M121/100),"")</f>
        <v>0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+SUMIF(GVSG2030!$A$4:$A$158,$B122,GVSG2030!$U$4:$U$158)</f>
        <v>0</v>
      </c>
      <c r="D122" s="11">
        <f>+SUMIF(GVSG2015!$A$4:$A$158,$B122,GVSG2015!$U$4:$U$158)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+SUMIF(GVSG2030!$A$4:$A$158,$B123,GVSG2030!$U$4:$U$158)</f>
        <v>0</v>
      </c>
      <c r="D123" s="11">
        <f>+SUMIF(GVSG2015!$A$4:$A$158,$B123,GVSG2015!$U$4:$U$158)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+SUMIF(GVSG2030!$A$4:$A$158,$B124,GVSG2030!$U$4:$U$158)</f>
        <v>0</v>
      </c>
      <c r="D124" s="11">
        <f>+SUMIF(GVSG2015!$A$4:$A$158,$B124,GVSG2015!$U$4:$U$158)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+SUMIF(GVSG2030!$A$4:$A$158,$B125,GVSG2030!$U$4:$U$158)</f>
        <v>13.505741569346995</v>
      </c>
      <c r="D125" s="11">
        <f>+SUMIF(GVSG2015!$A$4:$A$158,$B125,GVSG2015!$U$4:$U$158)</f>
        <v>9.303012396057742</v>
      </c>
      <c r="E125" s="7">
        <f>+IFERROR(+C125*('Regions &amp; Poverty'!$K125/100),"")</f>
        <v>8.1574679078855841</v>
      </c>
      <c r="F125" s="7">
        <f>+IFERROR(+D125*('Regions &amp; Poverty'!$K125/100),"")</f>
        <v>5.6190194872188757</v>
      </c>
      <c r="G125" s="7">
        <f>+IFERROR(+C125*('Regions &amp; Poverty'!$K125/100)*('Regions &amp; Poverty'!$M125/100),"")</f>
        <v>1.9333198941688834</v>
      </c>
      <c r="H125" s="7">
        <f>+IFERROR(+D125*('Regions &amp; Poverty'!$K125/100)*('Regions &amp; Poverty'!$M125/100),"")</f>
        <v>1.3317076184708734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+SUMIF(GVSG2030!$A$4:$A$158,$B126,GVSG2030!$U$4:$U$158)</f>
        <v>0</v>
      </c>
      <c r="D126" s="11">
        <f>+SUMIF(GVSG2015!$A$4:$A$158,$B126,GVSG2015!$U$4:$U$158)</f>
        <v>0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+SUMIF(GVSG2030!$A$4:$A$158,$B127,GVSG2030!$U$4:$U$158)</f>
        <v>0</v>
      </c>
      <c r="D127" s="11">
        <f>+SUMIF(GVSG2015!$A$4:$A$158,$B127,GVSG2015!$U$4:$U$158)</f>
        <v>0</v>
      </c>
      <c r="E127" s="7">
        <f>+IFERROR(+C127*('Regions &amp; Poverty'!$K127/100),"")</f>
        <v>0</v>
      </c>
      <c r="F127" s="7">
        <f>+IFERROR(+D127*('Regions &amp; Poverty'!$K127/100),"")</f>
        <v>0</v>
      </c>
      <c r="G127" s="7">
        <f>+IFERROR(+C127*('Regions &amp; Poverty'!$K127/100)*('Regions &amp; Poverty'!$M127/100),"")</f>
        <v>0</v>
      </c>
      <c r="H127" s="7">
        <f>+IFERROR(+D127*('Regions &amp; Poverty'!$K127/100)*('Regions &amp; Poverty'!$M127/100),"")</f>
        <v>0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+SUMIF(GVSG2030!$A$4:$A$158,$B128,GVSG2030!$U$4:$U$158)</f>
        <v>0</v>
      </c>
      <c r="D128" s="11">
        <f>+SUMIF(GVSG2015!$A$4:$A$158,$B128,GVSG2015!$U$4:$U$158)</f>
        <v>0</v>
      </c>
      <c r="E128" s="7">
        <f>+IFERROR(+C128*('Regions &amp; Poverty'!$K128/100),"")</f>
        <v>0</v>
      </c>
      <c r="F128" s="7">
        <f>+IFERROR(+D128*('Regions &amp; Poverty'!$K128/100),"")</f>
        <v>0</v>
      </c>
      <c r="G128" s="7">
        <f>+IFERROR(+C128*('Regions &amp; Poverty'!$K128/100)*('Regions &amp; Poverty'!$M128/100),"")</f>
        <v>0</v>
      </c>
      <c r="H128" s="7">
        <f>+IFERROR(+D128*('Regions &amp; Poverty'!$K128/100)*('Regions &amp; Poverty'!$M128/100),"")</f>
        <v>0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+SUMIF(GVSG2030!$A$4:$A$158,$B129,GVSG2030!$U$4:$U$158)</f>
        <v>0</v>
      </c>
      <c r="D129" s="11">
        <f>+SUMIF(GVSG2015!$A$4:$A$158,$B129,GVSG2015!$U$4:$U$158)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+SUMIF(GVSG2030!$A$4:$A$158,$B130,GVSG2030!$U$4:$U$158)</f>
        <v>0</v>
      </c>
      <c r="D130" s="11">
        <f>+SUMIF(GVSG2015!$A$4:$A$158,$B130,GVSG2015!$U$4:$U$158)</f>
        <v>0</v>
      </c>
      <c r="E130" s="7">
        <f>+IFERROR(+C130*('Regions &amp; Poverty'!$K130/100),"")</f>
        <v>0</v>
      </c>
      <c r="F130" s="7">
        <f>+IFERROR(+D130*('Regions &amp; Poverty'!$K130/100),"")</f>
        <v>0</v>
      </c>
      <c r="G130" s="7">
        <f>+IFERROR(+C130*('Regions &amp; Poverty'!$K130/100)*('Regions &amp; Poverty'!$M130/100),"")</f>
        <v>0</v>
      </c>
      <c r="H130" s="7">
        <f>+IFERROR(+D130*('Regions &amp; Poverty'!$K130/100)*('Regions &amp; Poverty'!$M130/100),"")</f>
        <v>0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+SUMIF(GVSG2030!$A$4:$A$158,$B131,GVSG2030!$U$4:$U$158)</f>
        <v>1.5184678525622373</v>
      </c>
      <c r="D131" s="11">
        <f>+SUMIF(GVSG2015!$A$4:$A$158,$B131,GVSG2015!$U$4:$U$158)</f>
        <v>1.2887411742764407</v>
      </c>
      <c r="E131" s="7">
        <f>+IFERROR(+C131*('Regions &amp; Poverty'!$K131/100),"")</f>
        <v>4.8590971281991593E-2</v>
      </c>
      <c r="F131" s="7">
        <f>+IFERROR(+D131*('Regions &amp; Poverty'!$K131/100),"")</f>
        <v>4.1239717576846108E-2</v>
      </c>
      <c r="G131" s="7">
        <f>+IFERROR(+C131*('Regions &amp; Poverty'!$K131/100)*('Regions &amp; Poverty'!$M131/100),"")</f>
        <v>1.9436388512796639E-4</v>
      </c>
      <c r="H131" s="7">
        <f>+IFERROR(+D131*('Regions &amp; Poverty'!$K131/100)*('Regions &amp; Poverty'!$M131/100),"")</f>
        <v>1.6495887030738444E-4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+SUMIF(GVSG2030!$A$4:$A$158,$B132,GVSG2030!$U$4:$U$158)</f>
        <v>0</v>
      </c>
      <c r="D132" s="11">
        <f>+SUMIF(GVSG2015!$A$4:$A$158,$B132,GVSG2015!$U$4:$U$158)</f>
        <v>0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+SUMIF(GVSG2030!$A$4:$A$158,$B133,GVSG2030!$U$4:$U$158)</f>
        <v>0</v>
      </c>
      <c r="D133" s="11">
        <f>+SUMIF(GVSG2015!$A$4:$A$158,$B133,GVSG2015!$U$4:$U$158)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+SUMIF(GVSG2030!$A$4:$A$158,$B134,GVSG2030!$U$4:$U$158)</f>
        <v>0</v>
      </c>
      <c r="D134" s="11">
        <f>+SUMIF(GVSG2015!$A$4:$A$158,$B134,GVSG2015!$U$4:$U$158)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+SUMIF(GVSG2030!$A$4:$A$158,$B135,GVSG2030!$U$4:$U$158)</f>
        <v>0</v>
      </c>
      <c r="D135" s="11">
        <f>+SUMIF(GVSG2015!$A$4:$A$158,$B135,GVSG2015!$U$4:$U$158)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+SUMIF(GVSG2030!$A$4:$A$158,$B136,GVSG2030!$U$4:$U$158)</f>
        <v>0</v>
      </c>
      <c r="D136" s="11">
        <f>+SUMIF(GVSG2015!$A$4:$A$158,$B136,GVSG2015!$U$4:$U$158)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+SUMIF(GVSG2030!$A$4:$A$158,$B137,GVSG2030!$U$4:$U$158)</f>
        <v>0</v>
      </c>
      <c r="D137" s="11">
        <f>+SUMIF(GVSG2015!$A$4:$A$158,$B137,GVSG2015!$U$4:$U$158)</f>
        <v>0</v>
      </c>
      <c r="E137" s="7">
        <f>+IFERROR(+C137*('Regions &amp; Poverty'!$K137/100),"")</f>
        <v>0</v>
      </c>
      <c r="F137" s="7">
        <f>+IFERROR(+D137*('Regions &amp; Poverty'!$K137/100),"")</f>
        <v>0</v>
      </c>
      <c r="G137" s="7">
        <f>+IFERROR(+C137*('Regions &amp; Poverty'!$K137/100)*('Regions &amp; Poverty'!$M137/100),"")</f>
        <v>0</v>
      </c>
      <c r="H137" s="7">
        <f>+IFERROR(+D137*('Regions &amp; Poverty'!$K137/100)*('Regions &amp; Poverty'!$M137/100),"")</f>
        <v>0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+SUMIF(GVSG2030!$A$4:$A$158,$B138,GVSG2030!$U$4:$U$158)</f>
        <v>0</v>
      </c>
      <c r="D138" s="11">
        <f>+SUMIF(GVSG2015!$A$4:$A$158,$B138,GVSG2015!$U$4:$U$158)</f>
        <v>0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+SUMIF(GVSG2030!$A$4:$A$158,$B139,GVSG2030!$U$4:$U$158)</f>
        <v>0</v>
      </c>
      <c r="D139" s="11">
        <f>+SUMIF(GVSG2015!$A$4:$A$158,$B139,GVSG2015!$U$4:$U$158)</f>
        <v>0</v>
      </c>
      <c r="E139" s="7">
        <f>+IFERROR(+C139*('Regions &amp; Poverty'!$K139/100),"")</f>
        <v>0</v>
      </c>
      <c r="F139" s="7">
        <f>+IFERROR(+D139*('Regions &amp; Poverty'!$K139/100),"")</f>
        <v>0</v>
      </c>
      <c r="G139" s="7">
        <f>+IFERROR(+C139*('Regions &amp; Poverty'!$K139/100)*('Regions &amp; Poverty'!$M139/100),"")</f>
        <v>0</v>
      </c>
      <c r="H139" s="7">
        <f>+IFERROR(+D139*('Regions &amp; Poverty'!$K139/100)*('Regions &amp; Poverty'!$M139/100),"")</f>
        <v>0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+SUMIF(GVSG2030!$A$4:$A$158,$B140,GVSG2030!$U$4:$U$158)</f>
        <v>0</v>
      </c>
      <c r="D140" s="11">
        <f>+SUMIF(GVSG2015!$A$4:$A$158,$B140,GVSG2015!$U$4:$U$158)</f>
        <v>0</v>
      </c>
      <c r="E140" s="7">
        <f>+IFERROR(+C140*('Regions &amp; Poverty'!$K140/100),"")</f>
        <v>0</v>
      </c>
      <c r="F140" s="7">
        <f>+IFERROR(+D140*('Regions &amp; Poverty'!$K140/100),"")</f>
        <v>0</v>
      </c>
      <c r="G140" s="7">
        <f>+IFERROR(+C140*('Regions &amp; Poverty'!$K140/100)*('Regions &amp; Poverty'!$M140/100),"")</f>
        <v>0</v>
      </c>
      <c r="H140" s="7">
        <f>+IFERROR(+D140*('Regions &amp; Poverty'!$K140/100)*('Regions &amp; Poverty'!$M140/100),"")</f>
        <v>0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+SUMIF(GVSG2030!$A$4:$A$158,$B141,GVSG2030!$U$4:$U$158)</f>
        <v>0</v>
      </c>
      <c r="D141" s="11">
        <f>+SUMIF(GVSG2015!$A$4:$A$158,$B141,GVSG2015!$U$4:$U$158)</f>
        <v>0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+SUMIF(GVSG2030!$A$4:$A$158,$B142,GVSG2030!$U$4:$U$158)</f>
        <v>2.6591307970792656E-2</v>
      </c>
      <c r="D142" s="11">
        <f>+SUMIF(GVSG2015!$A$4:$A$158,$B142,GVSG2015!$U$4:$U$158)</f>
        <v>1.6093368080714595E-2</v>
      </c>
      <c r="E142" s="7">
        <f>+IFERROR(+C142*('Regions &amp; Poverty'!$K142/100),"")</f>
        <v>1.2497914746272549E-3</v>
      </c>
      <c r="F142" s="7">
        <f>+IFERROR(+D142*('Regions &amp; Poverty'!$K142/100),"")</f>
        <v>7.5638829979358599E-4</v>
      </c>
      <c r="G142" s="7">
        <f>+IFERROR(+C142*('Regions &amp; Poverty'!$K142/100)*('Regions &amp; Poverty'!$M142/100),"")</f>
        <v>1.249791474627255E-5</v>
      </c>
      <c r="H142" s="7">
        <f>+IFERROR(+D142*('Regions &amp; Poverty'!$K142/100)*('Regions &amp; Poverty'!$M142/100),"")</f>
        <v>7.5638829979358602E-6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+SUMIF(GVSG2030!$A$4:$A$158,$B143,GVSG2030!$U$4:$U$158)</f>
        <v>0</v>
      </c>
      <c r="D143" s="11">
        <f>+SUMIF(GVSG2015!$A$4:$A$158,$B143,GVSG2015!$U$4:$U$158)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+SUMIF(GVSG2030!$A$4:$A$158,$B144,GVSG2030!$U$4:$U$158)</f>
        <v>0.32398194319057172</v>
      </c>
      <c r="D144" s="11">
        <f>+SUMIF(GVSG2015!$A$4:$A$158,$B144,GVSG2015!$U$4:$U$158)</f>
        <v>0.26707305966271666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+SUMIF(GVSG2030!$A$4:$A$158,$B145,GVSG2030!$U$4:$U$158)</f>
        <v>0</v>
      </c>
      <c r="D145" s="11">
        <f>+SUMIF(GVSG2015!$A$4:$A$158,$B145,GVSG2015!$U$4:$U$158)</f>
        <v>0</v>
      </c>
      <c r="E145" s="7">
        <f>+IFERROR(+C145*('Regions &amp; Poverty'!$K145/100),"")</f>
        <v>0</v>
      </c>
      <c r="F145" s="7">
        <f>+IFERROR(+D145*('Regions &amp; Poverty'!$K145/100),"")</f>
        <v>0</v>
      </c>
      <c r="G145" s="7">
        <f>+IFERROR(+C145*('Regions &amp; Poverty'!$K145/100)*('Regions &amp; Poverty'!$M145/100),"")</f>
        <v>0</v>
      </c>
      <c r="H145" s="7">
        <f>+IFERROR(+D145*('Regions &amp; Poverty'!$K145/100)*('Regions &amp; Poverty'!$M145/100),"")</f>
        <v>0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+SUMIF(GVSG2030!$A$4:$A$158,$B146,GVSG2030!$U$4:$U$158)</f>
        <v>0</v>
      </c>
      <c r="D146" s="11">
        <f>+SUMIF(GVSG2015!$A$4:$A$158,$B146,GVSG2015!$U$4:$U$158)</f>
        <v>0</v>
      </c>
      <c r="E146" s="7">
        <f>+IFERROR(+C146*('Regions &amp; Poverty'!$K146/100),"")</f>
        <v>0</v>
      </c>
      <c r="F146" s="7">
        <f>+IFERROR(+D146*('Regions &amp; Poverty'!$K146/100),"")</f>
        <v>0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+SUMIF(GVSG2030!$A$4:$A$158,$B147,GVSG2030!$U$4:$U$158)</f>
        <v>1.4527942401652558</v>
      </c>
      <c r="D147" s="11">
        <f>+SUMIF(GVSG2015!$A$4:$A$158,$B147,GVSG2015!$U$4:$U$158)</f>
        <v>1.199310791157282</v>
      </c>
      <c r="E147" s="7">
        <f>+IFERROR(+C147*('Regions &amp; Poverty'!$K147/100),"")</f>
        <v>0.71332197192114055</v>
      </c>
      <c r="F147" s="7">
        <f>+IFERROR(+D147*('Regions &amp; Poverty'!$K147/100),"")</f>
        <v>0.5888615984582255</v>
      </c>
      <c r="G147" s="7">
        <f>+IFERROR(+C147*('Regions &amp; Poverty'!$K147/100)*('Regions &amp; Poverty'!$M147/100),"")</f>
        <v>0.10985158367585564</v>
      </c>
      <c r="H147" s="7">
        <f>+IFERROR(+D147*('Regions &amp; Poverty'!$K147/100)*('Regions &amp; Poverty'!$M147/100),"")</f>
        <v>9.0684686162566724E-2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+SUMIF(GVSG2030!$A$4:$A$158,$B148,GVSG2030!$U$4:$U$158)</f>
        <v>17.519744685464119</v>
      </c>
      <c r="D148" s="11">
        <f>+SUMIF(GVSG2015!$A$4:$A$158,$B148,GVSG2015!$U$4:$U$158)</f>
        <v>12.778476090844588</v>
      </c>
      <c r="E148" s="7">
        <f>+IFERROR(+C148*('Regions &amp; Poverty'!$K148/100),"")</f>
        <v>6.0618316611705856</v>
      </c>
      <c r="F148" s="7">
        <f>+IFERROR(+D148*('Regions &amp; Poverty'!$K148/100),"")</f>
        <v>4.421352727432228</v>
      </c>
      <c r="G148" s="7">
        <f>+IFERROR(+C148*('Regions &amp; Poverty'!$K148/100)*('Regions &amp; Poverty'!$M148/100),"")</f>
        <v>0.62436866110057032</v>
      </c>
      <c r="H148" s="7">
        <f>+IFERROR(+D148*('Regions &amp; Poverty'!$K148/100)*('Regions &amp; Poverty'!$M148/100),"")</f>
        <v>0.45539933092551954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+SUMIF(GVSG2030!$A$4:$A$158,$B149,GVSG2030!$U$4:$U$158)</f>
        <v>0</v>
      </c>
      <c r="D149" s="11">
        <f>+SUMIF(GVSG2015!$A$4:$A$158,$B149,GVSG2015!$U$4:$U$158)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+SUMIF(GVSG2030!$A$4:$A$158,$B150,GVSG2030!$U$4:$U$158)</f>
        <v>0</v>
      </c>
      <c r="D150" s="11">
        <f>+SUMIF(GVSG2015!$A$4:$A$158,$B150,GVSG2015!$U$4:$U$158)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+SUMIF(GVSG2030!$A$4:$A$158,$B151,GVSG2030!$U$4:$U$158)</f>
        <v>0</v>
      </c>
      <c r="D151" s="11">
        <f>+SUMIF(GVSG2015!$A$4:$A$158,$B151,GVSG2015!$U$4:$U$158)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+SUMIF(GVSG2030!$A$4:$A$158,$B152,GVSG2030!$U$4:$U$158)</f>
        <v>0</v>
      </c>
      <c r="D152" s="11">
        <f>+SUMIF(GVSG2015!$A$4:$A$158,$B152,GVSG2015!$U$4:$U$158)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+SUMIF(GVSG2030!$A$4:$A$158,$B153,GVSG2030!$U$4:$U$158)</f>
        <v>0</v>
      </c>
      <c r="D153" s="11">
        <f>+SUMIF(GVSG2015!$A$4:$A$158,$B153,GVSG2015!$U$4:$U$158)</f>
        <v>0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+SUMIF(GVSG2030!$A$4:$A$158,$B154,GVSG2030!$U$4:$U$158)</f>
        <v>0</v>
      </c>
      <c r="D154" s="11">
        <f>+SUMIF(GVSG2015!$A$4:$A$158,$B154,GVSG2015!$U$4:$U$158)</f>
        <v>0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+SUMIF(GVSG2030!$A$4:$A$158,$B155,GVSG2030!$U$4:$U$158)</f>
        <v>92.926625933646179</v>
      </c>
      <c r="D155" s="11">
        <f>+SUMIF(GVSG2015!$A$4:$A$158,$B155,GVSG2015!$U$4:$U$158)</f>
        <v>80.558518800220142</v>
      </c>
      <c r="E155" s="7">
        <f>+IFERROR(+C155*('Regions &amp; Poverty'!$K155/100),"")</f>
        <v>2.6019455261420927</v>
      </c>
      <c r="F155" s="7">
        <f>+IFERROR(+D155*('Regions &amp; Poverty'!$K155/100),"")</f>
        <v>2.2556385264061638</v>
      </c>
      <c r="G155" s="7">
        <f>+IFERROR(+C155*('Regions &amp; Poverty'!$K155/100)*('Regions &amp; Poverty'!$M155/100),"")</f>
        <v>1.5611673156852557E-2</v>
      </c>
      <c r="H155" s="7">
        <f>+IFERROR(+D155*('Regions &amp; Poverty'!$K155/100)*('Regions &amp; Poverty'!$M155/100),"")</f>
        <v>1.3533831158436984E-2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+SUMIF(GVSG2030!$A$4:$A$158,$B156,GVSG2030!$U$4:$U$158)</f>
        <v>0</v>
      </c>
      <c r="D156" s="11">
        <f>+SUMIF(GVSG2015!$A$4:$A$158,$B156,GVSG2015!$U$4:$U$158)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+SUMIF(GVSG2030!$A$4:$A$158,$B157,GVSG2030!$U$4:$U$158)</f>
        <v>0</v>
      </c>
      <c r="D157" s="11">
        <f>+SUMIF(GVSG2015!$A$4:$A$158,$B157,GVSG2015!$U$4:$U$158)</f>
        <v>0</v>
      </c>
      <c r="E157" s="7">
        <f>+IFERROR(+C157*('Regions &amp; Poverty'!$K157/100),"")</f>
        <v>0</v>
      </c>
      <c r="F157" s="7">
        <f>+IFERROR(+D157*('Regions &amp; Poverty'!$K157/100),"")</f>
        <v>0</v>
      </c>
      <c r="G157" s="7">
        <f>+IFERROR(+C157*('Regions &amp; Poverty'!$K157/100)*('Regions &amp; Poverty'!$M157/100),"")</f>
        <v>0</v>
      </c>
      <c r="H157" s="7">
        <f>+IFERROR(+D157*('Regions &amp; Poverty'!$K157/100)*('Regions &amp; Poverty'!$M157/100),"")</f>
        <v>0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+SUMIF(GVSG2030!$A$4:$A$158,$B158,GVSG2030!$U$4:$U$158)</f>
        <v>28.005871361818258</v>
      </c>
      <c r="D158" s="11">
        <f>+SUMIF(GVSG2015!$A$4:$A$158,$B158,GVSG2015!$U$4:$U$158)</f>
        <v>18.480412386188718</v>
      </c>
      <c r="E158" s="7">
        <f>+IFERROR(+C158*('Regions &amp; Poverty'!$K158/100),"")</f>
        <v>4.6489746460618306</v>
      </c>
      <c r="F158" s="7">
        <f>+IFERROR(+D158*('Regions &amp; Poverty'!$K158/100),"")</f>
        <v>3.0677484561073274</v>
      </c>
      <c r="G158" s="7">
        <f>+IFERROR(+C158*('Regions &amp; Poverty'!$K158/100)*('Regions &amp; Poverty'!$M158/100),"")</f>
        <v>0.2277997576570297</v>
      </c>
      <c r="H158" s="7">
        <f>+IFERROR(+D158*('Regions &amp; Poverty'!$K158/100)*('Regions &amp; Poverty'!$M158/100),"")</f>
        <v>0.15031967434925905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+SUMIF(GVSG2030!$A$4:$A$158,$B159,GVSG2030!$U$4:$U$158)</f>
        <v>1.5805383030169853</v>
      </c>
      <c r="D159" s="11">
        <f>+SUMIF(GVSG2015!$A$4:$A$158,$B159,GVSG2015!$U$4:$U$158)</f>
        <v>1.4023797772661126</v>
      </c>
      <c r="E159" s="7">
        <f>+IFERROR(+C159*('Regions &amp; Poverty'!$K159/100),"")</f>
        <v>0.90880952423476646</v>
      </c>
      <c r="F159" s="7">
        <f>+IFERROR(+D159*('Regions &amp; Poverty'!$K159/100),"")</f>
        <v>0.80636837192801469</v>
      </c>
      <c r="G159" s="7">
        <f>+IFERROR(+C159*('Regions &amp; Poverty'!$K159/100)*('Regions &amp; Poverty'!$M159/100),"")</f>
        <v>0.26809880964925609</v>
      </c>
      <c r="H159" s="7">
        <f>+IFERROR(+D159*('Regions &amp; Poverty'!$K159/100)*('Regions &amp; Poverty'!$M159/100),"")</f>
        <v>0.23787866971876431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+SUMIF(GVSG2030!$A$4:$A$158,$B160,GVSG2030!$U$4:$U$158)</f>
        <v>0</v>
      </c>
      <c r="D160" s="11">
        <f>+SUMIF(GVSG2015!$A$4:$A$158,$B160,GVSG2015!$U$4:$U$158)</f>
        <v>0</v>
      </c>
      <c r="E160" s="7">
        <f>+IFERROR(+C160*('Regions &amp; Poverty'!$K160/100),"")</f>
        <v>0</v>
      </c>
      <c r="F160" s="7">
        <f>+IFERROR(+D160*('Regions &amp; Poverty'!$K160/100),"")</f>
        <v>0</v>
      </c>
      <c r="G160" s="7">
        <f>+IFERROR(+C160*('Regions &amp; Poverty'!$K160/100)*('Regions &amp; Poverty'!$M160/100),"")</f>
        <v>0</v>
      </c>
      <c r="H160" s="7">
        <f>+IFERROR(+D160*('Regions &amp; Poverty'!$K160/100)*('Regions &amp; Poverty'!$M160/100),"")</f>
        <v>0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1508.9812047828791</v>
      </c>
      <c r="D162" s="35">
        <f t="shared" si="0"/>
        <v>1188.3109289636857</v>
      </c>
      <c r="E162" s="35">
        <f t="shared" si="0"/>
        <v>402.82466499760955</v>
      </c>
      <c r="F162" s="35">
        <f t="shared" si="0"/>
        <v>310.60458040422054</v>
      </c>
      <c r="G162" s="35">
        <f t="shared" si="0"/>
        <v>51.290812893177943</v>
      </c>
      <c r="H162" s="35">
        <f t="shared" si="0"/>
        <v>39.021744985802542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13.0765714168264</v>
      </c>
      <c r="D167" s="35">
        <f>+SUMIF('Regions &amp; Poverty'!$F$3:$F$160,$B167,D$3:D$160)</f>
        <v>10.112415415366543</v>
      </c>
      <c r="E167" s="35">
        <f>+SUMIF('Regions &amp; Poverty'!$F$3:$F$160,$B167,E$3:E$160)</f>
        <v>8.0887955692918485</v>
      </c>
      <c r="F167" s="35">
        <f>+SUMIF('Regions &amp; Poverty'!$F$3:$F$160,$B167,F$3:F$160)</f>
        <v>6.1787675729167981</v>
      </c>
      <c r="G167" s="35">
        <f>+SUMIF('Regions &amp; Poverty'!$F$3:$F$160,$B167,G$3:G$160)</f>
        <v>2.7751685509805242</v>
      </c>
      <c r="H167" s="35">
        <f>+SUMIF('Regions &amp; Poverty'!$F$3:$F$160,$B167,H$3:H$160)</f>
        <v>2.0993918857303808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35.399076348836047</v>
      </c>
      <c r="D168" s="35">
        <f>+SUMIF('Regions &amp; Poverty'!$F$3:$F$160,$B168,D$3:D$160)</f>
        <v>25.12858990415512</v>
      </c>
      <c r="E168" s="35">
        <f>+SUMIF('Regions &amp; Poverty'!$F$3:$F$160,$B168,E$3:E$160)</f>
        <v>15.850946133119866</v>
      </c>
      <c r="F168" s="35">
        <f>+SUMIF('Regions &amp; Poverty'!$F$3:$F$160,$B168,F$3:F$160)</f>
        <v>11.093442619844437</v>
      </c>
      <c r="G168" s="35">
        <f>+SUMIF('Regions &amp; Poverty'!$F$3:$F$160,$B168,G$3:G$160)</f>
        <v>2.8958072827588555</v>
      </c>
      <c r="H168" s="35">
        <f>+SUMIF('Regions &amp; Poverty'!$F$3:$F$160,$B168,H$3:H$160)</f>
        <v>2.0208815603565906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46.329335666548516</v>
      </c>
      <c r="D170" s="35">
        <f>+SUMIF('Regions &amp; Poverty'!$F$3:$F$160,$B170,D$3:D$160)</f>
        <v>35.126037702326194</v>
      </c>
      <c r="E170" s="35">
        <f>+SUMIF('Regions &amp; Poverty'!$F$3:$F$160,$B170,E$3:E$160)</f>
        <v>17.430100914263715</v>
      </c>
      <c r="F170" s="35">
        <f>+SUMIF('Regions &amp; Poverty'!$F$3:$F$160,$B170,F$3:F$160)</f>
        <v>14.682749739068278</v>
      </c>
      <c r="G170" s="35">
        <f>+SUMIF('Regions &amp; Poverty'!$F$3:$F$160,$B170,G$3:G$160)</f>
        <v>4.4504326016872335</v>
      </c>
      <c r="H170" s="35">
        <f>+SUMIF('Regions &amp; Poverty'!$F$3:$F$160,$B170,H$3:H$160)</f>
        <v>3.9882526550943789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278.65286266304156</v>
      </c>
      <c r="D172" s="35">
        <f>+SUMIF('Regions &amp; Poverty'!$F$3:$F$160,$B172,D$3:D$160)</f>
        <v>206.62154870369233</v>
      </c>
      <c r="E172" s="35">
        <f>+SUMIF('Regions &amp; Poverty'!$F$3:$F$160,$B172,E$3:E$160)</f>
        <v>148.4768370122097</v>
      </c>
      <c r="F172" s="35">
        <f>+SUMIF('Regions &amp; Poverty'!$F$3:$F$160,$B172,F$3:F$160)</f>
        <v>110.00984354550833</v>
      </c>
      <c r="G172" s="35">
        <f>+SUMIF('Regions &amp; Poverty'!$F$3:$F$160,$B172,G$3:G$160)</f>
        <v>32.171944708528969</v>
      </c>
      <c r="H172" s="35">
        <f>+SUMIF('Regions &amp; Poverty'!$F$3:$F$160,$B172,H$3:H$160)</f>
        <v>23.798900040084579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373.45784609525253</v>
      </c>
      <c r="D173" s="36">
        <f t="shared" si="1"/>
        <v>276.98859172554018</v>
      </c>
      <c r="E173" s="36">
        <f t="shared" si="1"/>
        <v>189.84667962888511</v>
      </c>
      <c r="F173" s="36">
        <f t="shared" si="1"/>
        <v>141.96480347733785</v>
      </c>
      <c r="G173" s="36">
        <f t="shared" si="1"/>
        <v>42.293353143955585</v>
      </c>
      <c r="H173" s="36">
        <f t="shared" si="1"/>
        <v>31.90742614126593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1.1274698313126514E-2</v>
      </c>
      <c r="D174" s="35">
        <f>+SUMIF('Regions &amp; Poverty'!$F$3:$F$160,$B174,D$3:D$160)</f>
        <v>8.5356051607163377E-3</v>
      </c>
      <c r="E174" s="35">
        <f>+SUMIF('Regions &amp; Poverty'!$F$3:$F$160,$B174,E$3:E$160)</f>
        <v>0</v>
      </c>
      <c r="F174" s="35">
        <f>+SUMIF('Regions &amp; Poverty'!$F$3:$F$160,$B174,F$3:F$160)</f>
        <v>0</v>
      </c>
      <c r="G174" s="35">
        <f>+SUMIF('Regions &amp; Poverty'!$F$3:$F$160,$B174,G$3:G$160)</f>
        <v>0</v>
      </c>
      <c r="H174" s="35">
        <f>+SUMIF('Regions &amp; Poverty'!$F$3:$F$160,$B174,H$3:H$160)</f>
        <v>0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1.6789768502737432</v>
      </c>
      <c r="D175" s="35">
        <f>+SUMIF('Regions &amp; Poverty'!$F$3:$F$160,$B175,D$3:D$160)</f>
        <v>1.4614829475190203</v>
      </c>
      <c r="E175" s="35">
        <f>+SUMIF('Regions &amp; Poverty'!$F$3:$F$160,$B175,E$3:E$160)</f>
        <v>4.9990962695720474E-2</v>
      </c>
      <c r="F175" s="35">
        <f>+SUMIF('Regions &amp; Poverty'!$F$3:$F$160,$B175,F$3:F$160)</f>
        <v>4.2347134617918947E-2</v>
      </c>
      <c r="G175" s="35">
        <f>+SUMIF('Regions &amp; Poverty'!$F$3:$F$160,$B175,G$3:G$160)</f>
        <v>2.0276383361033968E-4</v>
      </c>
      <c r="H175" s="35">
        <f>+SUMIF('Regions &amp; Poverty'!$F$3:$F$160,$B175,H$3:H$160)</f>
        <v>1.716033725538215E-4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2.7689533130137702</v>
      </c>
      <c r="D176" s="35">
        <f>+SUMIF('Regions &amp; Poverty'!$F$3:$F$160,$B176,D$3:D$160)</f>
        <v>2.279747184387428</v>
      </c>
      <c r="E176" s="35">
        <f>+SUMIF('Regions &amp; Poverty'!$F$3:$F$160,$B176,E$3:E$160)</f>
        <v>0.13290975902466098</v>
      </c>
      <c r="F176" s="35">
        <f>+SUMIF('Regions &amp; Poverty'!$F$3:$F$160,$B176,F$3:F$160)</f>
        <v>0.10942786485059655</v>
      </c>
      <c r="G176" s="35">
        <f>+SUMIF('Regions &amp; Poverty'!$F$3:$F$160,$B176,G$3:G$160)</f>
        <v>2.9240146985425419E-3</v>
      </c>
      <c r="H176" s="35">
        <f>+SUMIF('Regions &amp; Poverty'!$F$3:$F$160,$B176,H$3:H$160)</f>
        <v>2.4074130267131245E-3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4.4592048616006394</v>
      </c>
      <c r="D179" s="36">
        <f t="shared" si="2"/>
        <v>3.7497657370671647</v>
      </c>
      <c r="E179" s="36">
        <f t="shared" ref="E179:F179" si="3">+SUM(E174:E178)</f>
        <v>0.18290072172038147</v>
      </c>
      <c r="F179" s="36">
        <f t="shared" si="3"/>
        <v>0.1517749994685155</v>
      </c>
      <c r="G179" s="36">
        <f t="shared" ref="G179:H179" si="4">+SUM(G174:G178)</f>
        <v>3.1267785321528814E-3</v>
      </c>
      <c r="H179" s="36">
        <f t="shared" si="4"/>
        <v>2.5790163992669458E-3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141.96775836786924</v>
      </c>
      <c r="D183" s="35">
        <f>+SUMIF('Regions &amp; Poverty'!$F$3:$F$160,$B183,D$3:D$160)</f>
        <v>124.96508370024188</v>
      </c>
      <c r="E183" s="35">
        <f>+SUMIF('Regions &amp; Poverty'!$F$3:$F$160,$B183,E$3:E$160)</f>
        <v>4.0368002094867759</v>
      </c>
      <c r="F183" s="35">
        <f>+SUMIF('Regions &amp; Poverty'!$F$3:$F$160,$B183,F$3:F$160)</f>
        <v>3.4347855085827668</v>
      </c>
      <c r="G183" s="35">
        <f>+SUMIF('Regions &amp; Poverty'!$F$3:$F$160,$B183,G$3:G$160)</f>
        <v>5.6453960313281946E-2</v>
      </c>
      <c r="H183" s="35">
        <f>+SUMIF('Regions &amp; Poverty'!$F$3:$F$160,$B183,H$3:H$160)</f>
        <v>4.88908722943482E-2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0</v>
      </c>
      <c r="D184" s="35">
        <f>+SUMIF('Regions &amp; Poverty'!$F$3:$F$160,$B184,D$3:D$160)</f>
        <v>0</v>
      </c>
      <c r="E184" s="35">
        <f>+SUMIF('Regions &amp; Poverty'!$F$3:$F$160,$B184,E$3:E$160)</f>
        <v>0</v>
      </c>
      <c r="F184" s="35">
        <f>+SUMIF('Regions &amp; Poverty'!$F$3:$F$160,$B184,F$3:F$160)</f>
        <v>0</v>
      </c>
      <c r="G184" s="35">
        <f>+SUMIF('Regions &amp; Poverty'!$F$3:$F$160,$B184,G$3:G$160)</f>
        <v>0</v>
      </c>
      <c r="H184" s="35">
        <f>+SUMIF('Regions &amp; Poverty'!$F$3:$F$160,$B184,H$3:H$160)</f>
        <v>0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987.00472187816172</v>
      </c>
      <c r="D185" s="35">
        <f>+SUMIF('Regions &amp; Poverty'!$F$3:$F$160,$B185,D$3:D$160)</f>
        <v>780.33906241212173</v>
      </c>
      <c r="E185" s="35">
        <f>+SUMIF('Regions &amp; Poverty'!$F$3:$F$160,$B185,E$3:E$160)</f>
        <v>208.60624914117955</v>
      </c>
      <c r="F185" s="35">
        <f>+SUMIF('Regions &amp; Poverty'!$F$3:$F$160,$B185,F$3:F$160)</f>
        <v>164.88013891339725</v>
      </c>
      <c r="G185" s="35">
        <f>+SUMIF('Regions &amp; Poverty'!$F$3:$F$160,$B185,G$3:G$160)</f>
        <v>8.934684497356562</v>
      </c>
      <c r="H185" s="35">
        <f>+SUMIF('Regions &amp; Poverty'!$F$3:$F$160,$B185,H$3:H$160)</f>
        <v>7.059149515556439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1128.972480246031</v>
      </c>
      <c r="D186" s="36">
        <f t="shared" si="5"/>
        <v>905.30414611236358</v>
      </c>
      <c r="E186" s="36">
        <f t="shared" ref="E186:F186" si="6">+SUM(E182:E185)</f>
        <v>212.64304935066633</v>
      </c>
      <c r="F186" s="36">
        <f t="shared" si="6"/>
        <v>168.31492442198001</v>
      </c>
      <c r="G186" s="36">
        <f t="shared" ref="G186:H186" si="7">+SUM(G182:G185)</f>
        <v>8.9911384576698445</v>
      </c>
      <c r="H186" s="36">
        <f t="shared" si="7"/>
        <v>7.108040387850787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0</v>
      </c>
      <c r="D191" s="35">
        <f>+SUMIF('Regions &amp; Poverty'!$F$3:$F$160,$B191,D$3:D$160)</f>
        <v>0</v>
      </c>
      <c r="E191" s="35">
        <f>+SUMIF('Regions &amp; Poverty'!$F$3:$F$160,$B191,E$3:E$160)</f>
        <v>0</v>
      </c>
      <c r="F191" s="35">
        <f>+SUMIF('Regions &amp; Poverty'!$F$3:$F$160,$B191,F$3:F$160)</f>
        <v>0</v>
      </c>
      <c r="G191" s="35">
        <f>+SUMIF('Regions &amp; Poverty'!$F$3:$F$160,$B191,G$3:G$160)</f>
        <v>0</v>
      </c>
      <c r="H191" s="35">
        <f>+SUMIF('Regions &amp; Poverty'!$F$3:$F$160,$B191,H$3:H$160)</f>
        <v>0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0</v>
      </c>
      <c r="D192" s="35">
        <f>+SUMIF('Regions &amp; Poverty'!$F$3:$F$160,$B192,D$3:D$160)</f>
        <v>0</v>
      </c>
      <c r="E192" s="35">
        <f>+SUMIF('Regions &amp; Poverty'!$F$3:$F$160,$B192,E$3:E$160)</f>
        <v>0</v>
      </c>
      <c r="F192" s="35">
        <f>+SUMIF('Regions &amp; Poverty'!$F$3:$F$160,$B192,F$3:F$160)</f>
        <v>0</v>
      </c>
      <c r="G192" s="35">
        <f>+SUMIF('Regions &amp; Poverty'!$F$3:$F$160,$B192,G$3:G$160)</f>
        <v>0</v>
      </c>
      <c r="H192" s="35">
        <f>+SUMIF('Regions &amp; Poverty'!$F$3:$F$160,$B192,H$3:H$160)</f>
        <v>0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0</v>
      </c>
      <c r="D193" s="36">
        <f t="shared" si="11"/>
        <v>0</v>
      </c>
      <c r="E193" s="36">
        <f t="shared" ref="E193:F193" si="12">+SUM(E191:E192)</f>
        <v>0</v>
      </c>
      <c r="F193" s="36">
        <f t="shared" si="12"/>
        <v>0</v>
      </c>
      <c r="G193" s="36">
        <f t="shared" ref="G193:H193" si="13">+SUM(G191:G192)</f>
        <v>0</v>
      </c>
      <c r="H193" s="36">
        <f t="shared" si="13"/>
        <v>0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2.0916735799953368</v>
      </c>
      <c r="D196" s="35">
        <f>+SUMIF('Regions &amp; Poverty'!$F$3:$F$160,$B196,D$3:D$160)</f>
        <v>2.2684253887149923</v>
      </c>
      <c r="E196" s="35">
        <f>+SUMIF('Regions &amp; Poverty'!$F$3:$F$160,$B196,E$3:E$160)</f>
        <v>0.15203529633777721</v>
      </c>
      <c r="F196" s="35">
        <f>+SUMIF('Regions &amp; Poverty'!$F$3:$F$160,$B196,F$3:F$160)</f>
        <v>0.17307750543428591</v>
      </c>
      <c r="G196" s="35">
        <f>+SUMIF('Regions &amp; Poverty'!$F$3:$F$160,$B196,G$3:G$160)</f>
        <v>3.1945130203571322E-3</v>
      </c>
      <c r="H196" s="35">
        <f>+SUMIF('Regions &amp; Poverty'!$F$3:$F$160,$B196,H$3:H$160)</f>
        <v>3.6994402865593496E-3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2.0916735799953368</v>
      </c>
      <c r="D198" s="36">
        <f t="shared" si="14"/>
        <v>2.2684253887149923</v>
      </c>
      <c r="E198" s="36">
        <f t="shared" ref="E198:F198" si="15">+SUM(E195:E197)</f>
        <v>0.15203529633777721</v>
      </c>
      <c r="F198" s="36">
        <f t="shared" si="15"/>
        <v>0.17307750543428591</v>
      </c>
      <c r="G198" s="36">
        <f t="shared" ref="G198:H198" si="16">+SUM(G195:G197)</f>
        <v>3.1945130203571322E-3</v>
      </c>
      <c r="H198" s="36">
        <f t="shared" si="16"/>
        <v>3.6994402865593496E-3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2.0916735799953368</v>
      </c>
      <c r="D201" s="35">
        <f t="shared" si="19"/>
        <v>2.2684253887149923</v>
      </c>
      <c r="E201" s="35">
        <f t="shared" ref="E201:H201" si="20">+SUM(E198,E189)</f>
        <v>0.15203529633777721</v>
      </c>
      <c r="F201" s="35">
        <f t="shared" si="20"/>
        <v>0.17307750543428591</v>
      </c>
      <c r="G201" s="35">
        <f t="shared" si="20"/>
        <v>3.1945130203571322E-3</v>
      </c>
      <c r="H201" s="35">
        <f t="shared" si="20"/>
        <v>3.6994402865593496E-3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1508.9812047828796</v>
      </c>
      <c r="D202" s="35">
        <f t="shared" si="21"/>
        <v>1188.3109289636859</v>
      </c>
      <c r="E202" s="35">
        <f t="shared" ref="E202:H202" si="22">+SUM(E173,E179,E182:E185,E193,E196)</f>
        <v>402.8246649976096</v>
      </c>
      <c r="F202" s="35">
        <f t="shared" si="22"/>
        <v>310.60458040422066</v>
      </c>
      <c r="G202" s="35">
        <f t="shared" si="22"/>
        <v>51.290812893177943</v>
      </c>
      <c r="H202" s="35">
        <f t="shared" si="22"/>
        <v>39.021744985802542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1508.9812047828793</v>
      </c>
      <c r="D203" s="35">
        <f t="shared" si="23"/>
        <v>1188.3109289636859</v>
      </c>
      <c r="E203" s="35">
        <f t="shared" ref="E203:H203" si="24">+SUM(E173,E174:E176,E183:E185,E193,E196)</f>
        <v>402.8246649976096</v>
      </c>
      <c r="F203" s="35">
        <f t="shared" si="24"/>
        <v>310.60458040422066</v>
      </c>
      <c r="G203" s="35">
        <f t="shared" si="24"/>
        <v>51.290812893177943</v>
      </c>
      <c r="H203" s="35">
        <f t="shared" si="24"/>
        <v>39.021744985802542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1508.9812047828796</v>
      </c>
      <c r="D204" s="35">
        <f t="shared" si="25"/>
        <v>1188.3109289636859</v>
      </c>
      <c r="E204" s="35">
        <f t="shared" ref="E204:H204" si="26">+SUM(E173,E179:E185,E190,E193:E194,E198)</f>
        <v>402.8246649976096</v>
      </c>
      <c r="F204" s="35">
        <f t="shared" si="26"/>
        <v>310.60458040422066</v>
      </c>
      <c r="G204" s="35">
        <f t="shared" si="26"/>
        <v>51.290812893177943</v>
      </c>
      <c r="H204" s="35">
        <f t="shared" si="26"/>
        <v>39.021744985802542</v>
      </c>
      <c r="I204" s="3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+SUMIF(GVSG2030!$A$4:$A$158,$B3,GVSG2030!$B$4:$B$158)</f>
        <v>64.834479439516301</v>
      </c>
      <c r="D3" s="11">
        <f>+SUMIF(GVSG2015!$A$4:$A$158,$B3,GVSG2015!$B$4:$B$158)</f>
        <v>52.544731424325207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+SUMIF(GVSG2030!$A$4:$A$158,$B4,GVSG2030!$B$4:$B$158)</f>
        <v>0</v>
      </c>
      <c r="D4" s="11">
        <f>+SUMIF(GVSG2015!$A$4:$A$158,$B4,GVSG2015!$B$4:$B$158)</f>
        <v>0</v>
      </c>
      <c r="E4" s="7">
        <f>+IFERROR(+C4*('Regions &amp; Poverty'!$K4/100),"")</f>
        <v>0</v>
      </c>
      <c r="F4" s="7">
        <f>+IFERROR(+D4*('Regions &amp; Poverty'!$K4/100),"")</f>
        <v>0</v>
      </c>
      <c r="G4" s="7">
        <f>+IFERROR(+C4*('Regions &amp; Poverty'!$K4/100)*('Regions &amp; Poverty'!$M4/100),"")</f>
        <v>0</v>
      </c>
      <c r="H4" s="7">
        <f>+IFERROR(+D4*('Regions &amp; Poverty'!$K4/100)*('Regions &amp; Poverty'!$M4/100),"")</f>
        <v>0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+SUMIF(GVSG2030!$A$4:$A$158,$B5,GVSG2030!$B$4:$B$158)</f>
        <v>0</v>
      </c>
      <c r="D5" s="11">
        <f>+SUMIF(GVSG2015!$A$4:$A$158,$B5,GVSG2015!$B$4:$B$158)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+SUMIF(GVSG2030!$A$4:$A$158,$B6,GVSG2030!$B$4:$B$158)</f>
        <v>0</v>
      </c>
      <c r="D6" s="11">
        <f>+SUMIF(GVSG2015!$A$4:$A$158,$B6,GVSG2015!$B$4:$B$158)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+SUMIF(GVSG2030!$A$4:$A$158,$B7,GVSG2030!$B$4:$B$158)</f>
        <v>23.66716987425594</v>
      </c>
      <c r="D7" s="11">
        <f>+SUMIF(GVSG2015!$A$4:$A$158,$B7,GVSG2015!$B$4:$B$158)</f>
        <v>16.091548356721898</v>
      </c>
      <c r="E7" s="7">
        <f>+IFERROR(+C7*('Regions &amp; Poverty'!$K7/100),"")</f>
        <v>0.75734943597619009</v>
      </c>
      <c r="F7" s="7">
        <f>+IFERROR(+D7*('Regions &amp; Poverty'!$K7/100),"")</f>
        <v>0.51492954741510077</v>
      </c>
      <c r="G7" s="7">
        <f>+IFERROR(+C7*('Regions &amp; Poverty'!$K7/100)*('Regions &amp; Poverty'!$M7/100),"")</f>
        <v>2.2720483079285703E-3</v>
      </c>
      <c r="H7" s="7">
        <f>+IFERROR(+D7*('Regions &amp; Poverty'!$K7/100)*('Regions &amp; Poverty'!$M7/100),"")</f>
        <v>1.5447886422453024E-3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+SUMIF(GVSG2030!$A$4:$A$158,$B8,GVSG2030!$B$4:$B$158)</f>
        <v>0</v>
      </c>
      <c r="D8" s="11">
        <f>+SUMIF(GVSG2015!$A$4:$A$158,$B8,GVSG2015!$B$4:$B$158)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+SUMIF(GVSG2030!$A$4:$A$158,$B9,GVSG2030!$B$4:$B$158)</f>
        <v>0</v>
      </c>
      <c r="D9" s="11">
        <f>+SUMIF(GVSG2015!$A$4:$A$158,$B9,GVSG2015!$B$4:$B$158)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+SUMIF(GVSG2030!$A$4:$A$158,$B10,GVSG2030!$B$4:$B$158)</f>
        <v>75.111632991285333</v>
      </c>
      <c r="D10" s="11">
        <f>+SUMIF(GVSG2015!$A$4:$A$158,$B10,GVSG2015!$B$4:$B$158)</f>
        <v>58.231326313593378</v>
      </c>
      <c r="E10" s="7">
        <f>+IFERROR(+C10*('Regions &amp; Poverty'!$K10/100),"")</f>
        <v>0.37555816495642669</v>
      </c>
      <c r="F10" s="7">
        <f>+IFERROR(+D10*('Regions &amp; Poverty'!$K10/100),"")</f>
        <v>0.29115663156796689</v>
      </c>
      <c r="G10" s="7">
        <f>+IFERROR(+C10*('Regions &amp; Poverty'!$K10/100)*('Regions &amp; Poverty'!$M10/100),"")</f>
        <v>7.5111632991285335E-4</v>
      </c>
      <c r="H10" s="7">
        <f>+IFERROR(+D10*('Regions &amp; Poverty'!$K10/100)*('Regions &amp; Poverty'!$M10/100),"")</f>
        <v>5.8231326313593383E-4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+SUMIF(GVSG2030!$A$4:$A$158,$B11,GVSG2030!$B$4:$B$158)</f>
        <v>0</v>
      </c>
      <c r="D11" s="11">
        <f>+SUMIF(GVSG2015!$A$4:$A$158,$B11,GVSG2015!$B$4:$B$158)</f>
        <v>0</v>
      </c>
      <c r="E11" s="7">
        <f>+IFERROR(+C11*('Regions &amp; Poverty'!$K11/100),"")</f>
        <v>0</v>
      </c>
      <c r="F11" s="7">
        <f>+IFERROR(+D11*('Regions &amp; Poverty'!$K11/100),"")</f>
        <v>0</v>
      </c>
      <c r="G11" s="7">
        <f>+IFERROR(+C11*('Regions &amp; Poverty'!$K11/100)*('Regions &amp; Poverty'!$M11/100),"")</f>
        <v>0</v>
      </c>
      <c r="H11" s="7">
        <f>+IFERROR(+D11*('Regions &amp; Poverty'!$K11/100)*('Regions &amp; Poverty'!$M11/100),"")</f>
        <v>0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+SUMIF(GVSG2030!$A$4:$A$158,$B12,GVSG2030!$B$4:$B$158)</f>
        <v>0</v>
      </c>
      <c r="D12" s="11">
        <f>+SUMIF(GVSG2015!$A$4:$A$158,$B12,GVSG2015!$B$4:$B$158)</f>
        <v>0</v>
      </c>
      <c r="E12" s="7">
        <f>+IFERROR(+C12*('Regions &amp; Poverty'!$K12/100),"")</f>
        <v>0</v>
      </c>
      <c r="F12" s="7">
        <f>+IFERROR(+D12*('Regions &amp; Poverty'!$K12/100),"")</f>
        <v>0</v>
      </c>
      <c r="G12" s="7">
        <f>+IFERROR(+C12*('Regions &amp; Poverty'!$K12/100)*('Regions &amp; Poverty'!$M12/100),"")</f>
        <v>0</v>
      </c>
      <c r="H12" s="7">
        <f>+IFERROR(+D12*('Regions &amp; Poverty'!$K12/100)*('Regions &amp; Poverty'!$M12/100),"")</f>
        <v>0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+SUMIF(GVSG2030!$A$4:$A$158,$B13,GVSG2030!$B$4:$B$158)</f>
        <v>0</v>
      </c>
      <c r="D13" s="11">
        <f>+SUMIF(GVSG2015!$A$4:$A$158,$B13,GVSG2015!$B$4:$B$158)</f>
        <v>0</v>
      </c>
      <c r="E13" s="7">
        <f>+IFERROR(+C13*('Regions &amp; Poverty'!$K13/100),"")</f>
        <v>0</v>
      </c>
      <c r="F13" s="7">
        <f>+IFERROR(+D13*('Regions &amp; Poverty'!$K13/100),"")</f>
        <v>0</v>
      </c>
      <c r="G13" s="7">
        <f>+IFERROR(+C13*('Regions &amp; Poverty'!$K13/100)*('Regions &amp; Poverty'!$M13/100),"")</f>
        <v>0</v>
      </c>
      <c r="H13" s="7">
        <f>+IFERROR(+D13*('Regions &amp; Poverty'!$K13/100)*('Regions &amp; Poverty'!$M13/100),"")</f>
        <v>0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+SUMIF(GVSG2030!$A$4:$A$158,$B14,GVSG2030!$B$4:$B$158)</f>
        <v>0.26345751048559851</v>
      </c>
      <c r="D14" s="11">
        <f>+SUMIF(GVSG2015!$A$4:$A$158,$B14,GVSG2015!$B$4:$B$158)</f>
        <v>0.1819396344008288</v>
      </c>
      <c r="E14" s="7">
        <f>+IFERROR(+C14*('Regions &amp; Poverty'!$K14/100),"")</f>
        <v>4.8739639439835725E-2</v>
      </c>
      <c r="F14" s="7">
        <f>+IFERROR(+D14*('Regions &amp; Poverty'!$K14/100),"")</f>
        <v>3.3658832364153325E-2</v>
      </c>
      <c r="G14" s="7">
        <f>+IFERROR(+C14*('Regions &amp; Poverty'!$K14/100)*('Regions &amp; Poverty'!$M14/100),"")</f>
        <v>1.6084081015145791E-3</v>
      </c>
      <c r="H14" s="7">
        <f>+IFERROR(+D14*('Regions &amp; Poverty'!$K14/100)*('Regions &amp; Poverty'!$M14/100),"")</f>
        <v>1.1107414680170597E-3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+SUMIF(GVSG2030!$A$4:$A$158,$B15,GVSG2030!$B$4:$B$158)</f>
        <v>0</v>
      </c>
      <c r="D15" s="11">
        <f>+SUMIF(GVSG2015!$A$4:$A$158,$B15,GVSG2015!$B$4:$B$158)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+SUMIF(GVSG2030!$A$4:$A$158,$B16,GVSG2030!$B$4:$B$158)</f>
        <v>0</v>
      </c>
      <c r="D16" s="11">
        <f>+SUMIF(GVSG2015!$A$4:$A$158,$B16,GVSG2015!$B$4:$B$158)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+SUMIF(GVSG2030!$A$4:$A$158,$B17,GVSG2030!$B$4:$B$158)</f>
        <v>0</v>
      </c>
      <c r="D17" s="11">
        <f>+SUMIF(GVSG2015!$A$4:$A$158,$B17,GVSG2015!$B$4:$B$158)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+SUMIF(GVSG2030!$A$4:$A$158,$B18,GVSG2030!$B$4:$B$158)</f>
        <v>0</v>
      </c>
      <c r="D18" s="11">
        <f>+SUMIF(GVSG2015!$A$4:$A$158,$B18,GVSG2015!$B$4:$B$158)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+SUMIF(GVSG2030!$A$4:$A$158,$B19,GVSG2030!$B$4:$B$158)</f>
        <v>0</v>
      </c>
      <c r="D19" s="11">
        <f>+SUMIF(GVSG2015!$A$4:$A$158,$B19,GVSG2015!$B$4:$B$158)</f>
        <v>0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+SUMIF(GVSG2030!$A$4:$A$158,$B20,GVSG2030!$B$4:$B$158)</f>
        <v>15.199001918289602</v>
      </c>
      <c r="D20" s="11">
        <f>+SUMIF(GVSG2015!$A$4:$A$158,$B20,GVSG2015!$B$4:$B$158)</f>
        <v>11.571127702427267</v>
      </c>
      <c r="E20" s="7">
        <f>+IFERROR(+C20*('Regions &amp; Poverty'!$K20/100),"")</f>
        <v>1.0791291361985615</v>
      </c>
      <c r="F20" s="7">
        <f>+IFERROR(+D20*('Regions &amp; Poverty'!$K20/100),"")</f>
        <v>0.82155006687233589</v>
      </c>
      <c r="G20" s="7">
        <f>+IFERROR(+C20*('Regions &amp; Poverty'!$K20/100)*('Regions &amp; Poverty'!$M20/100),"")</f>
        <v>3.6690390630751094E-2</v>
      </c>
      <c r="H20" s="7">
        <f>+IFERROR(+D20*('Regions &amp; Poverty'!$K20/100)*('Regions &amp; Poverty'!$M20/100),"")</f>
        <v>2.7932702273659422E-2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+SUMIF(GVSG2030!$A$4:$A$158,$B21,GVSG2030!$B$4:$B$158)</f>
        <v>0</v>
      </c>
      <c r="D21" s="11">
        <f>+SUMIF(GVSG2015!$A$4:$A$158,$B21,GVSG2015!$B$4:$B$158)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+SUMIF(GVSG2030!$A$4:$A$158,$B22,GVSG2030!$B$4:$B$158)</f>
        <v>0.78688013362446241</v>
      </c>
      <c r="D22" s="11">
        <f>+SUMIF(GVSG2015!$A$4:$A$158,$B22,GVSG2015!$B$4:$B$158)</f>
        <v>0.57110227447580819</v>
      </c>
      <c r="E22" s="7">
        <f>+IFERROR(+C22*('Regions &amp; Poverty'!$K22/100),"")</f>
        <v>1.7311362939738173E-2</v>
      </c>
      <c r="F22" s="7">
        <f>+IFERROR(+D22*('Regions &amp; Poverty'!$K22/100),"")</f>
        <v>1.2564250038467782E-2</v>
      </c>
      <c r="G22" s="7">
        <f>+IFERROR(+C22*('Regions &amp; Poverty'!$K22/100)*('Regions &amp; Poverty'!$M22/100),"")</f>
        <v>6.9245451758952694E-5</v>
      </c>
      <c r="H22" s="7">
        <f>+IFERROR(+D22*('Regions &amp; Poverty'!$K22/100)*('Regions &amp; Poverty'!$M22/100),"")</f>
        <v>5.0257000153871128E-5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+SUMIF(GVSG2030!$A$4:$A$158,$B23,GVSG2030!$B$4:$B$158)</f>
        <v>0</v>
      </c>
      <c r="D23" s="11">
        <f>+SUMIF(GVSG2015!$A$4:$A$158,$B23,GVSG2015!$B$4:$B$158)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+SUMIF(GVSG2030!$A$4:$A$158,$B24,GVSG2030!$B$4:$B$158)</f>
        <v>0</v>
      </c>
      <c r="D24" s="11">
        <f>+SUMIF(GVSG2015!$A$4:$A$158,$B24,GVSG2015!$B$4:$B$158)</f>
        <v>0</v>
      </c>
      <c r="E24" s="7">
        <f>+IFERROR(+C24*('Regions &amp; Poverty'!$K24/100),"")</f>
        <v>0</v>
      </c>
      <c r="F24" s="7">
        <f>+IFERROR(+D24*('Regions &amp; Poverty'!$K24/100),"")</f>
        <v>0</v>
      </c>
      <c r="G24" s="7">
        <f>+IFERROR(+C24*('Regions &amp; Poverty'!$K24/100)*('Regions &amp; Poverty'!$M24/100),"")</f>
        <v>0</v>
      </c>
      <c r="H24" s="7">
        <f>+IFERROR(+D24*('Regions &amp; Poverty'!$K24/100)*('Regions &amp; Poverty'!$M24/100),"")</f>
        <v>0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+SUMIF(GVSG2030!$A$4:$A$158,$B25,GVSG2030!$B$4:$B$158)</f>
        <v>0</v>
      </c>
      <c r="D25" s="11">
        <f>+SUMIF(GVSG2015!$A$4:$A$158,$B25,GVSG2015!$B$4:$B$158)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+SUMIF(GVSG2030!$A$4:$A$158,$B26,GVSG2030!$B$4:$B$158)</f>
        <v>0</v>
      </c>
      <c r="D26" s="11">
        <f>+SUMIF(GVSG2015!$A$4:$A$158,$B26,GVSG2015!$B$4:$B$158)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+SUMIF(GVSG2030!$A$4:$A$158,$B27,GVSG2030!$B$4:$B$158)</f>
        <v>0</v>
      </c>
      <c r="D27" s="11">
        <f>+SUMIF(GVSG2015!$A$4:$A$158,$B27,GVSG2015!$B$4:$B$158)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+SUMIF(GVSG2030!$A$4:$A$158,$B28,GVSG2030!$B$4:$B$158)</f>
        <v>0</v>
      </c>
      <c r="D28" s="11">
        <f>+SUMIF(GVSG2015!$A$4:$A$158,$B28,GVSG2015!$B$4:$B$158)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+SUMIF(GVSG2030!$A$4:$A$158,$B29,GVSG2030!$B$4:$B$158)</f>
        <v>0</v>
      </c>
      <c r="D29" s="11">
        <f>+SUMIF(GVSG2015!$A$4:$A$158,$B29,GVSG2015!$B$4:$B$158)</f>
        <v>0</v>
      </c>
      <c r="E29" s="7">
        <f>+IFERROR(+C29*('Regions &amp; Poverty'!$K29/100),"")</f>
        <v>0</v>
      </c>
      <c r="F29" s="7">
        <f>+IFERROR(+D29*('Regions &amp; Poverty'!$K29/100),"")</f>
        <v>0</v>
      </c>
      <c r="G29" s="7">
        <f>+IFERROR(+C29*('Regions &amp; Poverty'!$K29/100)*('Regions &amp; Poverty'!$M29/100),"")</f>
        <v>0</v>
      </c>
      <c r="H29" s="7">
        <f>+IFERROR(+D29*('Regions &amp; Poverty'!$K29/100)*('Regions &amp; Poverty'!$M29/100),"")</f>
        <v>0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+SUMIF(GVSG2030!$A$4:$A$158,$B30,GVSG2030!$B$4:$B$158)</f>
        <v>0</v>
      </c>
      <c r="D30" s="11">
        <f>+SUMIF(GVSG2015!$A$4:$A$158,$B30,GVSG2015!$B$4:$B$158)</f>
        <v>0</v>
      </c>
      <c r="E30" s="7">
        <f>+IFERROR(+C30*('Regions &amp; Poverty'!$K30/100),"")</f>
        <v>0</v>
      </c>
      <c r="F30" s="7">
        <f>+IFERROR(+D30*('Regions &amp; Poverty'!$K30/100),"")</f>
        <v>0</v>
      </c>
      <c r="G30" s="7">
        <f>+IFERROR(+C30*('Regions &amp; Poverty'!$K30/100)*('Regions &amp; Poverty'!$M30/100),"")</f>
        <v>0</v>
      </c>
      <c r="H30" s="7">
        <f>+IFERROR(+D30*('Regions &amp; Poverty'!$K30/100)*('Regions &amp; Poverty'!$M30/100),"")</f>
        <v>0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+SUMIF(GVSG2030!$A$4:$A$158,$B31,GVSG2030!$B$4:$B$158)</f>
        <v>0.15086133163568891</v>
      </c>
      <c r="D31" s="11">
        <f>+SUMIF(GVSG2015!$A$4:$A$158,$B31,GVSG2015!$B$4:$B$158)</f>
        <v>0.10002248692768086</v>
      </c>
      <c r="E31" s="7">
        <f>+IFERROR(+C31*('Regions &amp; Poverty'!$K31/100),"")</f>
        <v>0.11631408669111613</v>
      </c>
      <c r="F31" s="7">
        <f>+IFERROR(+D31*('Regions &amp; Poverty'!$K31/100),"")</f>
        <v>7.7117337421241924E-2</v>
      </c>
      <c r="G31" s="7">
        <f>+IFERROR(+C31*('Regions &amp; Poverty'!$K31/100)*('Regions &amp; Poverty'!$M31/100),"")</f>
        <v>4.5595121982917527E-2</v>
      </c>
      <c r="H31" s="7">
        <f>+IFERROR(+D31*('Regions &amp; Poverty'!$K31/100)*('Regions &amp; Poverty'!$M31/100),"")</f>
        <v>3.0229996269126834E-2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+SUMIF(GVSG2030!$A$4:$A$158,$B32,GVSG2030!$B$4:$B$158)</f>
        <v>0</v>
      </c>
      <c r="D32" s="11">
        <f>+SUMIF(GVSG2015!$A$4:$A$158,$B32,GVSG2015!$B$4:$B$158)</f>
        <v>0</v>
      </c>
      <c r="E32" s="7">
        <f>+IFERROR(+C32*('Regions &amp; Poverty'!$K32/100),"")</f>
        <v>0</v>
      </c>
      <c r="F32" s="7">
        <f>+IFERROR(+D32*('Regions &amp; Poverty'!$K32/100),"")</f>
        <v>0</v>
      </c>
      <c r="G32" s="7">
        <f>+IFERROR(+C32*('Regions &amp; Poverty'!$K32/100)*('Regions &amp; Poverty'!$M32/100),"")</f>
        <v>0</v>
      </c>
      <c r="H32" s="7">
        <f>+IFERROR(+D32*('Regions &amp; Poverty'!$K32/100)*('Regions &amp; Poverty'!$M32/100),"")</f>
        <v>0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+SUMIF(GVSG2030!$A$4:$A$158,$B33,GVSG2030!$B$4:$B$158)</f>
        <v>1.3609896392763241</v>
      </c>
      <c r="D33" s="11">
        <f>+SUMIF(GVSG2015!$A$4:$A$158,$B33,GVSG2015!$B$4:$B$158)</f>
        <v>1.0776603227060617</v>
      </c>
      <c r="E33" s="7">
        <f>+IFERROR(+C33*('Regions &amp; Poverty'!$K33/100),"")</f>
        <v>7.4854430160197827E-2</v>
      </c>
      <c r="F33" s="7">
        <f>+IFERROR(+D33*('Regions &amp; Poverty'!$K33/100),"")</f>
        <v>5.9271317748833395E-2</v>
      </c>
      <c r="G33" s="7">
        <f>+IFERROR(+C33*('Regions &amp; Poverty'!$K33/100)*('Regions &amp; Poverty'!$M33/100),"")</f>
        <v>1.6467974635243523E-3</v>
      </c>
      <c r="H33" s="7">
        <f>+IFERROR(+D33*('Regions &amp; Poverty'!$K33/100)*('Regions &amp; Poverty'!$M33/100),"")</f>
        <v>1.3039689904743349E-3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+SUMIF(GVSG2030!$A$4:$A$158,$B34,GVSG2030!$B$4:$B$158)</f>
        <v>0</v>
      </c>
      <c r="D34" s="11">
        <f>+SUMIF(GVSG2015!$A$4:$A$158,$B34,GVSG2015!$B$4:$B$158)</f>
        <v>0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+SUMIF(GVSG2030!$A$4:$A$158,$B35,GVSG2030!$B$4:$B$158)</f>
        <v>0</v>
      </c>
      <c r="D35" s="11">
        <f>+SUMIF(GVSG2015!$A$4:$A$158,$B35,GVSG2015!$B$4:$B$158)</f>
        <v>0</v>
      </c>
      <c r="E35" s="7">
        <f>+IFERROR(+C35*('Regions &amp; Poverty'!$K35/100),"")</f>
        <v>0</v>
      </c>
      <c r="F35" s="7">
        <f>+IFERROR(+D35*('Regions &amp; Poverty'!$K35/100),"")</f>
        <v>0</v>
      </c>
      <c r="G35" s="7">
        <f>+IFERROR(+C35*('Regions &amp; Poverty'!$K35/100)*('Regions &amp; Poverty'!$M35/100),"")</f>
        <v>0</v>
      </c>
      <c r="H35" s="7">
        <f>+IFERROR(+D35*('Regions &amp; Poverty'!$K35/100)*('Regions &amp; Poverty'!$M35/100),"")</f>
        <v>0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+SUMIF(GVSG2030!$A$4:$A$158,$B36,GVSG2030!$B$4:$B$158)</f>
        <v>0</v>
      </c>
      <c r="D36" s="11">
        <f>+SUMIF(GVSG2015!$A$4:$A$158,$B36,GVSG2015!$B$4:$B$158)</f>
        <v>0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+SUMIF(GVSG2030!$A$4:$A$158,$B37,GVSG2030!$B$4:$B$158)</f>
        <v>0</v>
      </c>
      <c r="D37" s="11">
        <f>+SUMIF(GVSG2015!$A$4:$A$158,$B37,GVSG2015!$B$4:$B$158)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+SUMIF(GVSG2030!$A$4:$A$158,$B38,GVSG2030!$B$4:$B$158)</f>
        <v>0</v>
      </c>
      <c r="D38" s="11">
        <f>+SUMIF(GVSG2015!$A$4:$A$158,$B38,GVSG2015!$B$4:$B$158)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+SUMIF(GVSG2030!$A$4:$A$158,$B39,GVSG2030!$B$4:$B$158)</f>
        <v>0</v>
      </c>
      <c r="D39" s="11">
        <f>+SUMIF(GVSG2015!$A$4:$A$158,$B39,GVSG2015!$B$4:$B$158)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+SUMIF(GVSG2030!$A$4:$A$158,$B40,GVSG2030!$B$4:$B$158)</f>
        <v>0</v>
      </c>
      <c r="D40" s="11">
        <f>+SUMIF(GVSG2015!$A$4:$A$158,$B40,GVSG2015!$B$4:$B$158)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+SUMIF(GVSG2030!$A$4:$A$158,$B41,GVSG2030!$B$4:$B$158)</f>
        <v>0</v>
      </c>
      <c r="D41" s="11">
        <f>+SUMIF(GVSG2015!$A$4:$A$158,$B41,GVSG2015!$B$4:$B$158)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+SUMIF(GVSG2030!$A$4:$A$158,$B42,GVSG2030!$B$4:$B$158)</f>
        <v>0</v>
      </c>
      <c r="D42" s="11">
        <f>+SUMIF(GVSG2015!$A$4:$A$158,$B42,GVSG2015!$B$4:$B$158)</f>
        <v>0</v>
      </c>
      <c r="E42" s="7">
        <f>+IFERROR(+C42*('Regions &amp; Poverty'!$K42/100),"")</f>
        <v>0</v>
      </c>
      <c r="F42" s="7">
        <f>+IFERROR(+D42*('Regions &amp; Poverty'!$K42/100),"")</f>
        <v>0</v>
      </c>
      <c r="G42" s="7">
        <f>+IFERROR(+C42*('Regions &amp; Poverty'!$K42/100)*('Regions &amp; Poverty'!$M42/100),"")</f>
        <v>0</v>
      </c>
      <c r="H42" s="7">
        <f>+IFERROR(+D42*('Regions &amp; Poverty'!$K42/100)*('Regions &amp; Poverty'!$M42/100),"")</f>
        <v>0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+SUMIF(GVSG2030!$A$4:$A$158,$B43,GVSG2030!$B$4:$B$158)</f>
        <v>251.85738837615247</v>
      </c>
      <c r="D43" s="11">
        <f>+SUMIF(GVSG2015!$A$4:$A$158,$B43,GVSG2015!$B$4:$B$158)</f>
        <v>198.00339419504445</v>
      </c>
      <c r="E43" s="7">
        <f>+IFERROR(+C43*('Regions &amp; Poverty'!$K43/100),"")</f>
        <v>1.2592869418807624</v>
      </c>
      <c r="F43" s="7">
        <f>+IFERROR(+D43*('Regions &amp; Poverty'!$K43/100),"")</f>
        <v>0.99001697097522223</v>
      </c>
      <c r="G43" s="7">
        <f>+IFERROR(+C43*('Regions &amp; Poverty'!$K43/100)*('Regions &amp; Poverty'!$M43/100),"")</f>
        <v>1.2592869418807625E-3</v>
      </c>
      <c r="H43" s="7">
        <f>+IFERROR(+D43*('Regions &amp; Poverty'!$K43/100)*('Regions &amp; Poverty'!$M43/100),"")</f>
        <v>9.9001697097522235E-4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+SUMIF(GVSG2030!$A$4:$A$158,$B44,GVSG2030!$B$4:$B$158)</f>
        <v>4.1974906265747522</v>
      </c>
      <c r="D44" s="11">
        <f>+SUMIF(GVSG2015!$A$4:$A$158,$B44,GVSG2015!$B$4:$B$158)</f>
        <v>3.372626975147111</v>
      </c>
      <c r="E44" s="7">
        <f>+IFERROR(+C44*('Regions &amp; Poverty'!$K44/100),"")</f>
        <v>0.2014795500755881</v>
      </c>
      <c r="F44" s="7">
        <f>+IFERROR(+D44*('Regions &amp; Poverty'!$K44/100),"")</f>
        <v>0.16188609480706134</v>
      </c>
      <c r="G44" s="7">
        <f>+IFERROR(+C44*('Regions &amp; Poverty'!$K44/100)*('Regions &amp; Poverty'!$M44/100),"")</f>
        <v>4.4325501016629389E-3</v>
      </c>
      <c r="H44" s="7">
        <f>+IFERROR(+D44*('Regions &amp; Poverty'!$K44/100)*('Regions &amp; Poverty'!$M44/100),"")</f>
        <v>3.56149408575535E-3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+SUMIF(GVSG2030!$A$4:$A$158,$B45,GVSG2030!$B$4:$B$158)</f>
        <v>35.494436513944812</v>
      </c>
      <c r="D45" s="11">
        <f>+SUMIF(GVSG2015!$A$4:$A$158,$B45,GVSG2015!$B$4:$B$158)</f>
        <v>24.776953789947903</v>
      </c>
      <c r="E45" s="7">
        <f>+IFERROR(+C45*('Regions &amp; Poverty'!$K45/100),"")</f>
        <v>0.49692211119522733</v>
      </c>
      <c r="F45" s="7">
        <f>+IFERROR(+D45*('Regions &amp; Poverty'!$K45/100),"")</f>
        <v>0.34687735305927059</v>
      </c>
      <c r="G45" s="7">
        <f>+IFERROR(+C45*('Regions &amp; Poverty'!$K45/100)*('Regions &amp; Poverty'!$M45/100),"")</f>
        <v>9.938442223904546E-4</v>
      </c>
      <c r="H45" s="7">
        <f>+IFERROR(+D45*('Regions &amp; Poverty'!$K45/100)*('Regions &amp; Poverty'!$M45/100),"")</f>
        <v>6.9375470611854123E-4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+SUMIF(GVSG2030!$A$4:$A$158,$B46,GVSG2030!$B$4:$B$158)</f>
        <v>11.813491064176723</v>
      </c>
      <c r="D46" s="11">
        <f>+SUMIF(GVSG2015!$A$4:$A$158,$B46,GVSG2015!$B$4:$B$158)</f>
        <v>8.4394812779769435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+SUMIF(GVSG2030!$A$4:$A$158,$B47,GVSG2030!$B$4:$B$158)</f>
        <v>382.81056627838558</v>
      </c>
      <c r="D47" s="11">
        <f>+SUMIF(GVSG2015!$A$4:$A$158,$B47,GVSG2015!$B$4:$B$158)</f>
        <v>256.07892373498794</v>
      </c>
      <c r="E47" s="7">
        <f>+IFERROR(+C47*('Regions &amp; Poverty'!$K47/100),"")</f>
        <v>128.24153970325918</v>
      </c>
      <c r="F47" s="7">
        <f>+IFERROR(+D47*('Regions &amp; Poverty'!$K47/100),"")</f>
        <v>85.786439451220971</v>
      </c>
      <c r="G47" s="7">
        <f>+IFERROR(+C47*('Regions &amp; Poverty'!$K47/100)*('Regions &amp; Poverty'!$M47/100),"")</f>
        <v>11.541738573293326</v>
      </c>
      <c r="H47" s="7">
        <f>+IFERROR(+D47*('Regions &amp; Poverty'!$K47/100)*('Regions &amp; Poverty'!$M47/100),"")</f>
        <v>7.7207795506098869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+SUMIF(GVSG2030!$A$4:$A$158,$B48,GVSG2030!$B$4:$B$158)</f>
        <v>0</v>
      </c>
      <c r="D48" s="11">
        <f>+SUMIF(GVSG2015!$A$4:$A$158,$B48,GVSG2015!$B$4:$B$158)</f>
        <v>0</v>
      </c>
      <c r="E48" s="7">
        <f>+IFERROR(+C48*('Regions &amp; Poverty'!$K48/100),"")</f>
        <v>0</v>
      </c>
      <c r="F48" s="7">
        <f>+IFERROR(+D48*('Regions &amp; Poverty'!$K48/100),"")</f>
        <v>0</v>
      </c>
      <c r="G48" s="7">
        <f>+IFERROR(+C48*('Regions &amp; Poverty'!$K48/100)*('Regions &amp; Poverty'!$M48/100),"")</f>
        <v>0</v>
      </c>
      <c r="H48" s="7">
        <f>+IFERROR(+D48*('Regions &amp; Poverty'!$K48/100)*('Regions &amp; Poverty'!$M48/100),"")</f>
        <v>0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+SUMIF(GVSG2030!$A$4:$A$158,$B49,GVSG2030!$B$4:$B$158)</f>
        <v>0</v>
      </c>
      <c r="D49" s="11">
        <f>+SUMIF(GVSG2015!$A$4:$A$158,$B49,GVSG2015!$B$4:$B$158)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+SUMIF(GVSG2030!$A$4:$A$158,$B50,GVSG2030!$B$4:$B$158)</f>
        <v>0</v>
      </c>
      <c r="D50" s="11">
        <f>+SUMIF(GVSG2015!$A$4:$A$158,$B50,GVSG2015!$B$4:$B$158)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+SUMIF(GVSG2030!$A$4:$A$158,$B51,GVSG2030!$B$4:$B$158)</f>
        <v>0</v>
      </c>
      <c r="D51" s="11">
        <f>+SUMIF(GVSG2015!$A$4:$A$158,$B51,GVSG2015!$B$4:$B$158)</f>
        <v>0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+SUMIF(GVSG2030!$A$4:$A$158,$B52,GVSG2030!$B$4:$B$158)</f>
        <v>10.828220612491702</v>
      </c>
      <c r="D52" s="11">
        <f>+SUMIF(GVSG2015!$A$4:$A$158,$B52,GVSG2015!$B$4:$B$158)</f>
        <v>8.3562656283232304</v>
      </c>
      <c r="E52" s="7">
        <f>+IFERROR(+C52*('Regions &amp; Poverty'!$K52/100),"")</f>
        <v>0.89874231083681133</v>
      </c>
      <c r="F52" s="7">
        <f>+IFERROR(+D52*('Regions &amp; Poverty'!$K52/100),"")</f>
        <v>0.69357004715082815</v>
      </c>
      <c r="G52" s="7">
        <f>+IFERROR(+C52*('Regions &amp; Poverty'!$K52/100)*('Regions &amp; Poverty'!$M52/100),"")</f>
        <v>1.977233083840985E-2</v>
      </c>
      <c r="H52" s="7">
        <f>+IFERROR(+D52*('Regions &amp; Poverty'!$K52/100)*('Regions &amp; Poverty'!$M52/100),"")</f>
        <v>1.525854103731822E-2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+SUMIF(GVSG2030!$A$4:$A$158,$B53,GVSG2030!$B$4:$B$158)</f>
        <v>0</v>
      </c>
      <c r="D53" s="11">
        <f>+SUMIF(GVSG2015!$A$4:$A$158,$B53,GVSG2015!$B$4:$B$158)</f>
        <v>0</v>
      </c>
      <c r="E53" s="7">
        <f>+IFERROR(+C53*('Regions &amp; Poverty'!$K53/100),"")</f>
        <v>0</v>
      </c>
      <c r="F53" s="7">
        <f>+IFERROR(+D53*('Regions &amp; Poverty'!$K53/100),"")</f>
        <v>0</v>
      </c>
      <c r="G53" s="7">
        <f>+IFERROR(+C53*('Regions &amp; Poverty'!$K53/100)*('Regions &amp; Poverty'!$M53/100),"")</f>
        <v>0</v>
      </c>
      <c r="H53" s="7">
        <f>+IFERROR(+D53*('Regions &amp; Poverty'!$K53/100)*('Regions &amp; Poverty'!$M53/100),"")</f>
        <v>0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+SUMIF(GVSG2030!$A$4:$A$158,$B54,GVSG2030!$B$4:$B$158)</f>
        <v>0</v>
      </c>
      <c r="D54" s="11">
        <f>+SUMIF(GVSG2015!$A$4:$A$158,$B54,GVSG2015!$B$4:$B$158)</f>
        <v>0</v>
      </c>
      <c r="E54" s="7">
        <f>+IFERROR(+C54*('Regions &amp; Poverty'!$K54/100),"")</f>
        <v>0</v>
      </c>
      <c r="F54" s="7">
        <f>+IFERROR(+D54*('Regions &amp; Poverty'!$K54/100),"")</f>
        <v>0</v>
      </c>
      <c r="G54" s="7">
        <f>+IFERROR(+C54*('Regions &amp; Poverty'!$K54/100)*('Regions &amp; Poverty'!$M54/100),"")</f>
        <v>0</v>
      </c>
      <c r="H54" s="7">
        <f>+IFERROR(+D54*('Regions &amp; Poverty'!$K54/100)*('Regions &amp; Poverty'!$M54/100),"")</f>
        <v>0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+SUMIF(GVSG2030!$A$4:$A$158,$B55,GVSG2030!$B$4:$B$158)</f>
        <v>0</v>
      </c>
      <c r="D55" s="11">
        <f>+SUMIF(GVSG2015!$A$4:$A$158,$B55,GVSG2015!$B$4:$B$158)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+SUMIF(GVSG2030!$A$4:$A$158,$B56,GVSG2030!$B$4:$B$158)</f>
        <v>0</v>
      </c>
      <c r="D56" s="11">
        <f>+SUMIF(GVSG2015!$A$4:$A$158,$B56,GVSG2015!$B$4:$B$158)</f>
        <v>0</v>
      </c>
      <c r="E56" s="7">
        <f>+IFERROR(+C56*('Regions &amp; Poverty'!$K56/100),"")</f>
        <v>0</v>
      </c>
      <c r="F56" s="7">
        <f>+IFERROR(+D56*('Regions &amp; Poverty'!$K56/100),"")</f>
        <v>0</v>
      </c>
      <c r="G56" s="7">
        <f>+IFERROR(+C56*('Regions &amp; Poverty'!$K56/100)*('Regions &amp; Poverty'!$M56/100),"")</f>
        <v>0</v>
      </c>
      <c r="H56" s="7">
        <f>+IFERROR(+D56*('Regions &amp; Poverty'!$K56/100)*('Regions &amp; Poverty'!$M56/100),"")</f>
        <v>0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+SUMIF(GVSG2030!$A$4:$A$158,$B57,GVSG2030!$B$4:$B$158)</f>
        <v>0</v>
      </c>
      <c r="D57" s="11">
        <f>+SUMIF(GVSG2015!$A$4:$A$158,$B57,GVSG2015!$B$4:$B$158)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+SUMIF(GVSG2030!$A$4:$A$158,$B58,GVSG2030!$B$4:$B$158)</f>
        <v>0</v>
      </c>
      <c r="D58" s="11">
        <f>+SUMIF(GVSG2015!$A$4:$A$158,$B58,GVSG2015!$B$4:$B$158)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+SUMIF(GVSG2030!$A$4:$A$158,$B59,GVSG2030!$B$4:$B$158)</f>
        <v>0</v>
      </c>
      <c r="D59" s="11">
        <f>+SUMIF(GVSG2015!$A$4:$A$158,$B59,GVSG2015!$B$4:$B$158)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+SUMIF(GVSG2030!$A$4:$A$158,$B60,GVSG2030!$B$4:$B$158)</f>
        <v>0</v>
      </c>
      <c r="D60" s="11">
        <f>+SUMIF(GVSG2015!$A$4:$A$158,$B60,GVSG2015!$B$4:$B$158)</f>
        <v>0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+SUMIF(GVSG2030!$A$4:$A$158,$B61,GVSG2030!$B$4:$B$158)</f>
        <v>0.33634962227091619</v>
      </c>
      <c r="D61" s="11">
        <f>+SUMIF(GVSG2015!$A$4:$A$158,$B61,GVSG2015!$B$4:$B$158)</f>
        <v>0.22310608104053239</v>
      </c>
      <c r="E61" s="7">
        <f>+IFERROR(+C61*('Regions &amp; Poverty'!$K61/100),"")</f>
        <v>3.1953214115737039E-2</v>
      </c>
      <c r="F61" s="7">
        <f>+IFERROR(+D61*('Regions &amp; Poverty'!$K61/100),"")</f>
        <v>2.1195077698850578E-2</v>
      </c>
      <c r="G61" s="7">
        <f>+IFERROR(+C61*('Regions &amp; Poverty'!$K61/100)*('Regions &amp; Poverty'!$M61/100),"")</f>
        <v>8.9468999524063703E-4</v>
      </c>
      <c r="H61" s="7">
        <f>+IFERROR(+D61*('Regions &amp; Poverty'!$K61/100)*('Regions &amp; Poverty'!$M61/100),"")</f>
        <v>5.9346217556781615E-4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+SUMIF(GVSG2030!$A$4:$A$158,$B62,GVSG2030!$B$4:$B$158)</f>
        <v>0</v>
      </c>
      <c r="D62" s="11">
        <f>+SUMIF(GVSG2015!$A$4:$A$158,$B62,GVSG2015!$B$4:$B$158)</f>
        <v>0</v>
      </c>
      <c r="E62" s="7">
        <f>+IFERROR(+C62*('Regions &amp; Poverty'!$K62/100),"")</f>
        <v>0</v>
      </c>
      <c r="F62" s="7">
        <f>+IFERROR(+D62*('Regions &amp; Poverty'!$K62/100),"")</f>
        <v>0</v>
      </c>
      <c r="G62" s="7">
        <f>+IFERROR(+C62*('Regions &amp; Poverty'!$K62/100)*('Regions &amp; Poverty'!$M62/100),"")</f>
        <v>0</v>
      </c>
      <c r="H62" s="7">
        <f>+IFERROR(+D62*('Regions &amp; Poverty'!$K62/100)*('Regions &amp; Poverty'!$M62/100),"")</f>
        <v>0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+SUMIF(GVSG2030!$A$4:$A$158,$B63,GVSG2030!$B$4:$B$158)</f>
        <v>0</v>
      </c>
      <c r="D63" s="11">
        <f>+SUMIF(GVSG2015!$A$4:$A$158,$B63,GVSG2015!$B$4:$B$158)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+SUMIF(GVSG2030!$A$4:$A$158,$B64,GVSG2030!$B$4:$B$158)</f>
        <v>0</v>
      </c>
      <c r="D64" s="11">
        <f>+SUMIF(GVSG2015!$A$4:$A$158,$B64,GVSG2015!$B$4:$B$158)</f>
        <v>0</v>
      </c>
      <c r="E64" s="7">
        <f>+IFERROR(+C64*('Regions &amp; Poverty'!$K64/100),"")</f>
        <v>0</v>
      </c>
      <c r="F64" s="7">
        <f>+IFERROR(+D64*('Regions &amp; Poverty'!$K64/100),"")</f>
        <v>0</v>
      </c>
      <c r="G64" s="7">
        <f>+IFERROR(+C64*('Regions &amp; Poverty'!$K64/100)*('Regions &amp; Poverty'!$M64/100),"")</f>
        <v>0</v>
      </c>
      <c r="H64" s="7">
        <f>+IFERROR(+D64*('Regions &amp; Poverty'!$K64/100)*('Regions &amp; Poverty'!$M64/100),"")</f>
        <v>0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+SUMIF(GVSG2030!$A$4:$A$158,$B65,GVSG2030!$B$4:$B$158)</f>
        <v>0</v>
      </c>
      <c r="D65" s="11">
        <f>+SUMIF(GVSG2015!$A$4:$A$158,$B65,GVSG2015!$B$4:$B$158)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+SUMIF(GVSG2030!$A$4:$A$158,$B66,GVSG2030!$B$4:$B$158)</f>
        <v>0</v>
      </c>
      <c r="D66" s="11">
        <f>+SUMIF(GVSG2015!$A$4:$A$158,$B66,GVSG2015!$B$4:$B$158)</f>
        <v>0</v>
      </c>
      <c r="E66" s="7">
        <f>+IFERROR(+C66*('Regions &amp; Poverty'!$K66/100),"")</f>
        <v>0</v>
      </c>
      <c r="F66" s="7">
        <f>+IFERROR(+D66*('Regions &amp; Poverty'!$K66/100),"")</f>
        <v>0</v>
      </c>
      <c r="G66" s="7">
        <f>+IFERROR(+C66*('Regions &amp; Poverty'!$K66/100)*('Regions &amp; Poverty'!$M66/100),"")</f>
        <v>0</v>
      </c>
      <c r="H66" s="7">
        <f>+IFERROR(+D66*('Regions &amp; Poverty'!$K66/100)*('Regions &amp; Poverty'!$M66/100),"")</f>
        <v>0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+SUMIF(GVSG2030!$A$4:$A$158,$B67,GVSG2030!$B$4:$B$158)</f>
        <v>229.15168608984447</v>
      </c>
      <c r="D67" s="11">
        <f>+SUMIF(GVSG2015!$A$4:$A$158,$B67,GVSG2015!$B$4:$B$158)</f>
        <v>178.89655032920081</v>
      </c>
      <c r="E67" s="7">
        <f>+IFERROR(+C67*('Regions &amp; Poverty'!$K67/100),"")</f>
        <v>48.580157451047029</v>
      </c>
      <c r="F67" s="7">
        <f>+IFERROR(+D67*('Regions &amp; Poverty'!$K67/100),"")</f>
        <v>37.926068669790567</v>
      </c>
      <c r="G67" s="7">
        <f>+IFERROR(+C67*('Regions &amp; Poverty'!$K67/100)*('Regions &amp; Poverty'!$M67/100),"")</f>
        <v>2.088946770395022</v>
      </c>
      <c r="H67" s="7">
        <f>+IFERROR(+D67*('Regions &amp; Poverty'!$K67/100)*('Regions &amp; Poverty'!$M67/100),"")</f>
        <v>1.6308209528009943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+SUMIF(GVSG2030!$A$4:$A$158,$B68,GVSG2030!$B$4:$B$158)</f>
        <v>0</v>
      </c>
      <c r="D68" s="11">
        <f>+SUMIF(GVSG2015!$A$4:$A$158,$B68,GVSG2015!$B$4:$B$158)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+SUMIF(GVSG2030!$A$4:$A$158,$B69,GVSG2030!$B$4:$B$158)</f>
        <v>580.00969435381421</v>
      </c>
      <c r="D69" s="11">
        <f>+SUMIF(GVSG2015!$A$4:$A$158,$B69,GVSG2015!$B$4:$B$158)</f>
        <v>457.27971611052243</v>
      </c>
      <c r="E69" s="7">
        <f>+IFERROR(+C69*('Regions &amp; Poverty'!$K69/100),"")</f>
        <v>1.7400290830614427</v>
      </c>
      <c r="F69" s="7">
        <f>+IFERROR(+D69*('Regions &amp; Poverty'!$K69/100),"")</f>
        <v>1.3718391483315673</v>
      </c>
      <c r="G69" s="7">
        <f>+IFERROR(+C69*('Regions &amp; Poverty'!$K69/100)*('Regions &amp; Poverty'!$M69/100),"")</f>
        <v>1.7400290830614426E-3</v>
      </c>
      <c r="H69" s="7">
        <f>+IFERROR(+D69*('Regions &amp; Poverty'!$K69/100)*('Regions &amp; Poverty'!$M69/100),"")</f>
        <v>1.3718391483315672E-3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+SUMIF(GVSG2030!$A$4:$A$158,$B70,GVSG2030!$B$4:$B$158)</f>
        <v>252.6466426035532</v>
      </c>
      <c r="D70" s="11">
        <f>+SUMIF(GVSG2015!$A$4:$A$158,$B70,GVSG2015!$B$4:$B$158)</f>
        <v>165.98497262354701</v>
      </c>
      <c r="E70" s="7">
        <f>+IFERROR(+C70*('Regions &amp; Poverty'!$K70/100),"")</f>
        <v>6.3161660650888303</v>
      </c>
      <c r="F70" s="7">
        <f>+IFERROR(+D70*('Regions &amp; Poverty'!$K70/100),"")</f>
        <v>4.1496243155886754</v>
      </c>
      <c r="G70" s="7">
        <f>+IFERROR(+C70*('Regions &amp; Poverty'!$K70/100)*('Regions &amp; Poverty'!$M70/100),"")</f>
        <v>2.5264664260355323E-2</v>
      </c>
      <c r="H70" s="7">
        <f>+IFERROR(+D70*('Regions &amp; Poverty'!$K70/100)*('Regions &amp; Poverty'!$M70/100),"")</f>
        <v>1.6598497262354701E-2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+SUMIF(GVSG2030!$A$4:$A$158,$B71,GVSG2030!$B$4:$B$158)</f>
        <v>0</v>
      </c>
      <c r="D71" s="11">
        <f>+SUMIF(GVSG2015!$A$4:$A$158,$B71,GVSG2015!$B$4:$B$158)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+SUMIF(GVSG2030!$A$4:$A$158,$B72,GVSG2030!$B$4:$B$158)</f>
        <v>2.318616480173151</v>
      </c>
      <c r="D72" s="11">
        <f>+SUMIF(GVSG2015!$A$4:$A$158,$B72,GVSG2015!$B$4:$B$158)</f>
        <v>1.7073719083163679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+SUMIF(GVSG2030!$A$4:$A$158,$B73,GVSG2030!$B$4:$B$158)</f>
        <v>0</v>
      </c>
      <c r="D73" s="11">
        <f>+SUMIF(GVSG2015!$A$4:$A$158,$B73,GVSG2015!$B$4:$B$158)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+SUMIF(GVSG2030!$A$4:$A$158,$B74,GVSG2030!$B$4:$B$158)</f>
        <v>0</v>
      </c>
      <c r="D74" s="11">
        <f>+SUMIF(GVSG2015!$A$4:$A$158,$B74,GVSG2015!$B$4:$B$158)</f>
        <v>0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+SUMIF(GVSG2030!$A$4:$A$158,$B75,GVSG2030!$B$4:$B$158)</f>
        <v>3.9807855419239164</v>
      </c>
      <c r="D75" s="11">
        <f>+SUMIF(GVSG2015!$A$4:$A$158,$B75,GVSG2015!$B$4:$B$158)</f>
        <v>2.894006790229227</v>
      </c>
      <c r="E75" s="7">
        <f>+IFERROR(+C75*('Regions &amp; Poverty'!$K75/100),"")</f>
        <v>3.9807855419239169E-3</v>
      </c>
      <c r="F75" s="7">
        <f>+IFERROR(+D75*('Regions &amp; Poverty'!$K75/100),"")</f>
        <v>2.8940067902292273E-3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+SUMIF(GVSG2030!$A$4:$A$158,$B76,GVSG2030!$B$4:$B$158)</f>
        <v>0</v>
      </c>
      <c r="D76" s="11">
        <f>+SUMIF(GVSG2015!$A$4:$A$158,$B76,GVSG2015!$B$4:$B$158)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+SUMIF(GVSG2030!$A$4:$A$158,$B77,GVSG2030!$B$4:$B$158)</f>
        <v>0</v>
      </c>
      <c r="D77" s="11">
        <f>+SUMIF(GVSG2015!$A$4:$A$158,$B77,GVSG2015!$B$4:$B$158)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+SUMIF(GVSG2030!$A$4:$A$158,$B78,GVSG2030!$B$4:$B$158)</f>
        <v>11.616592577857475</v>
      </c>
      <c r="D78" s="11">
        <f>+SUMIF(GVSG2015!$A$4:$A$158,$B78,GVSG2015!$B$4:$B$158)</f>
        <v>9.5675899706801761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+SUMIF(GVSG2030!$A$4:$A$158,$B79,GVSG2030!$B$4:$B$158)</f>
        <v>60.462367508843855</v>
      </c>
      <c r="D79" s="11">
        <f>+SUMIF(GVSG2015!$A$4:$A$158,$B79,GVSG2015!$B$4:$B$158)</f>
        <v>37.694871156771903</v>
      </c>
      <c r="E79" s="7">
        <f>+IFERROR(+C79*('Regions &amp; Poverty'!$K79/100),"")</f>
        <v>1.5115591877210965</v>
      </c>
      <c r="F79" s="7">
        <f>+IFERROR(+D79*('Regions &amp; Poverty'!$K79/100),"")</f>
        <v>0.94237177891929758</v>
      </c>
      <c r="G79" s="7">
        <f>+IFERROR(+C79*('Regions &amp; Poverty'!$K79/100)*('Regions &amp; Poverty'!$M79/100),"")</f>
        <v>7.5577959386054832E-3</v>
      </c>
      <c r="H79" s="7">
        <f>+IFERROR(+D79*('Regions &amp; Poverty'!$K79/100)*('Regions &amp; Poverty'!$M79/100),"")</f>
        <v>4.7118588945964882E-3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+SUMIF(GVSG2030!$A$4:$A$158,$B80,GVSG2030!$B$4:$B$158)</f>
        <v>0</v>
      </c>
      <c r="D80" s="11">
        <f>+SUMIF(GVSG2015!$A$4:$A$158,$B80,GVSG2015!$B$4:$B$158)</f>
        <v>0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+SUMIF(GVSG2030!$A$4:$A$158,$B81,GVSG2030!$B$4:$B$158)</f>
        <v>0</v>
      </c>
      <c r="D81" s="11">
        <f>+SUMIF(GVSG2015!$A$4:$A$158,$B81,GVSG2015!$B$4:$B$158)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+SUMIF(GVSG2030!$A$4:$A$158,$B82,GVSG2030!$B$4:$B$158)</f>
        <v>0</v>
      </c>
      <c r="D82" s="11">
        <f>+SUMIF(GVSG2015!$A$4:$A$158,$B82,GVSG2015!$B$4:$B$158)</f>
        <v>0</v>
      </c>
      <c r="E82" s="7">
        <f>+IFERROR(+C82*('Regions &amp; Poverty'!$K82/100),"")</f>
        <v>0</v>
      </c>
      <c r="F82" s="7">
        <f>+IFERROR(+D82*('Regions &amp; Poverty'!$K82/100),"")</f>
        <v>0</v>
      </c>
      <c r="G82" s="7">
        <f>+IFERROR(+C82*('Regions &amp; Poverty'!$K82/100)*('Regions &amp; Poverty'!$M82/100),"")</f>
        <v>0</v>
      </c>
      <c r="H82" s="7">
        <f>+IFERROR(+D82*('Regions &amp; Poverty'!$K82/100)*('Regions &amp; Poverty'!$M82/100),"")</f>
        <v>0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+SUMIF(GVSG2030!$A$4:$A$158,$B83,GVSG2030!$B$4:$B$158)</f>
        <v>5.8108349072718033</v>
      </c>
      <c r="D83" s="11">
        <f>+SUMIF(GVSG2015!$A$4:$A$158,$B83,GVSG2015!$B$4:$B$158)</f>
        <v>5.1127157663927214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+SUMIF(GVSG2030!$A$4:$A$158,$B84,GVSG2030!$B$4:$B$158)</f>
        <v>0</v>
      </c>
      <c r="D84" s="11">
        <f>+SUMIF(GVSG2015!$A$4:$A$158,$B84,GVSG2015!$B$4:$B$158)</f>
        <v>0</v>
      </c>
      <c r="E84" s="7">
        <f>+IFERROR(+C84*('Regions &amp; Poverty'!$K84/100),"")</f>
        <v>0</v>
      </c>
      <c r="F84" s="7">
        <f>+IFERROR(+D84*('Regions &amp; Poverty'!$K84/100),"")</f>
        <v>0</v>
      </c>
      <c r="G84" s="7">
        <f>+IFERROR(+C84*('Regions &amp; Poverty'!$K84/100)*('Regions &amp; Poverty'!$M84/100),"")</f>
        <v>0</v>
      </c>
      <c r="H84" s="7">
        <f>+IFERROR(+D84*('Regions &amp; Poverty'!$K84/100)*('Regions &amp; Poverty'!$M84/100),"")</f>
        <v>0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+SUMIF(GVSG2030!$A$4:$A$158,$B85,GVSG2030!$B$4:$B$158)</f>
        <v>17.547769984185059</v>
      </c>
      <c r="D85" s="11">
        <f>+SUMIF(GVSG2015!$A$4:$A$158,$B85,GVSG2015!$B$4:$B$158)</f>
        <v>14.022276465962269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+SUMIF(GVSG2030!$A$4:$A$158,$B86,GVSG2030!$B$4:$B$158)</f>
        <v>0</v>
      </c>
      <c r="D86" s="11">
        <f>+SUMIF(GVSG2015!$A$4:$A$158,$B86,GVSG2015!$B$4:$B$158)</f>
        <v>0</v>
      </c>
      <c r="E86" s="7">
        <f>+IFERROR(+C86*('Regions &amp; Poverty'!$K86/100),"")</f>
        <v>0</v>
      </c>
      <c r="F86" s="7">
        <f>+IFERROR(+D86*('Regions &amp; Poverty'!$K86/100),"")</f>
        <v>0</v>
      </c>
      <c r="G86" s="7">
        <f>+IFERROR(+C86*('Regions &amp; Poverty'!$K86/100)*('Regions &amp; Poverty'!$M86/100),"")</f>
        <v>0</v>
      </c>
      <c r="H86" s="7">
        <f>+IFERROR(+D86*('Regions &amp; Poverty'!$K86/100)*('Regions &amp; Poverty'!$M86/100),"")</f>
        <v>0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+SUMIF(GVSG2030!$A$4:$A$158,$B87,GVSG2030!$B$4:$B$158)</f>
        <v>9.5767073557728344E-2</v>
      </c>
      <c r="D87" s="11">
        <f>+SUMIF(GVSG2015!$A$4:$A$158,$B87,GVSG2015!$B$4:$B$158)</f>
        <v>7.8763969739414949E-2</v>
      </c>
      <c r="E87" s="7">
        <f>+IFERROR(+C87*('Regions &amp; Poverty'!$K87/100),"")</f>
        <v>5.7172942913963819E-2</v>
      </c>
      <c r="F87" s="7">
        <f>+IFERROR(+D87*('Regions &amp; Poverty'!$K87/100),"")</f>
        <v>4.7022089934430723E-2</v>
      </c>
      <c r="G87" s="7">
        <f>+IFERROR(+C87*('Regions &amp; Poverty'!$K87/100)*('Regions &amp; Poverty'!$M87/100),"")</f>
        <v>1.8180995846640496E-2</v>
      </c>
      <c r="H87" s="7">
        <f>+IFERROR(+D87*('Regions &amp; Poverty'!$K87/100)*('Regions &amp; Poverty'!$M87/100),"")</f>
        <v>1.4953024599148971E-2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+SUMIF(GVSG2030!$A$4:$A$158,$B88,GVSG2030!$B$4:$B$158)</f>
        <v>0</v>
      </c>
      <c r="D88" s="11">
        <f>+SUMIF(GVSG2015!$A$4:$A$158,$B88,GVSG2015!$B$4:$B$158)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+SUMIF(GVSG2030!$A$4:$A$158,$B89,GVSG2030!$B$4:$B$158)</f>
        <v>0</v>
      </c>
      <c r="D89" s="11">
        <f>+SUMIF(GVSG2015!$A$4:$A$158,$B89,GVSG2015!$B$4:$B$158)</f>
        <v>0</v>
      </c>
      <c r="E89" s="7">
        <f>+IFERROR(+C89*('Regions &amp; Poverty'!$K89/100),"")</f>
        <v>0</v>
      </c>
      <c r="F89" s="7">
        <f>+IFERROR(+D89*('Regions &amp; Poverty'!$K89/100),"")</f>
        <v>0</v>
      </c>
      <c r="G89" s="7">
        <f>+IFERROR(+C89*('Regions &amp; Poverty'!$K89/100)*('Regions &amp; Poverty'!$M89/100),"")</f>
        <v>0</v>
      </c>
      <c r="H89" s="7">
        <f>+IFERROR(+D89*('Regions &amp; Poverty'!$K89/100)*('Regions &amp; Poverty'!$M89/100),"")</f>
        <v>0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+SUMIF(GVSG2030!$A$4:$A$158,$B90,GVSG2030!$B$4:$B$158)</f>
        <v>155.48922491275724</v>
      </c>
      <c r="D90" s="11">
        <f>+SUMIF(GVSG2015!$A$4:$A$158,$B90,GVSG2015!$B$4:$B$158)</f>
        <v>131.62289723167888</v>
      </c>
      <c r="E90" s="7">
        <f>+IFERROR(+C90*('Regions &amp; Poverty'!$K90/100),"")</f>
        <v>4.6646767473827166</v>
      </c>
      <c r="F90" s="7">
        <f>+IFERROR(+D90*('Regions &amp; Poverty'!$K90/100),"")</f>
        <v>3.9486869169503662</v>
      </c>
      <c r="G90" s="7">
        <f>+IFERROR(+C90*('Regions &amp; Poverty'!$K90/100)*('Regions &amp; Poverty'!$M90/100),"")</f>
        <v>3.7317413979061735E-2</v>
      </c>
      <c r="H90" s="7">
        <f>+IFERROR(+D90*('Regions &amp; Poverty'!$K90/100)*('Regions &amp; Poverty'!$M90/100),"")</f>
        <v>3.158949533560293E-2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+SUMIF(GVSG2030!$A$4:$A$158,$B91,GVSG2030!$B$4:$B$158)</f>
        <v>0</v>
      </c>
      <c r="D91" s="11">
        <f>+SUMIF(GVSG2015!$A$4:$A$158,$B91,GVSG2015!$B$4:$B$158)</f>
        <v>0</v>
      </c>
      <c r="E91" s="7">
        <f>+IFERROR(+C91*('Regions &amp; Poverty'!$K91/100),"")</f>
        <v>0</v>
      </c>
      <c r="F91" s="7">
        <f>+IFERROR(+D91*('Regions &amp; Poverty'!$K91/100),"")</f>
        <v>0</v>
      </c>
      <c r="G91" s="7">
        <f>+IFERROR(+C91*('Regions &amp; Poverty'!$K91/100)*('Regions &amp; Poverty'!$M91/100),"")</f>
        <v>0</v>
      </c>
      <c r="H91" s="7">
        <f>+IFERROR(+D91*('Regions &amp; Poverty'!$K91/100)*('Regions &amp; Poverty'!$M91/100),"")</f>
        <v>0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+SUMIF(GVSG2030!$A$4:$A$158,$B92,GVSG2030!$B$4:$B$158)</f>
        <v>0</v>
      </c>
      <c r="D92" s="11">
        <f>+SUMIF(GVSG2015!$A$4:$A$158,$B92,GVSG2015!$B$4:$B$158)</f>
        <v>0</v>
      </c>
      <c r="E92" s="7">
        <f>+IFERROR(+C92*('Regions &amp; Poverty'!$K92/100),"")</f>
        <v>0</v>
      </c>
      <c r="F92" s="7">
        <f>+IFERROR(+D92*('Regions &amp; Poverty'!$K92/100),"")</f>
        <v>0</v>
      </c>
      <c r="G92" s="7">
        <f>+IFERROR(+C92*('Regions &amp; Poverty'!$K92/100)*('Regions &amp; Poverty'!$M92/100),"")</f>
        <v>0</v>
      </c>
      <c r="H92" s="7">
        <f>+IFERROR(+D92*('Regions &amp; Poverty'!$K92/100)*('Regions &amp; Poverty'!$M92/100),"")</f>
        <v>0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+SUMIF(GVSG2030!$A$4:$A$158,$B93,GVSG2030!$B$4:$B$158)</f>
        <v>0</v>
      </c>
      <c r="D93" s="11">
        <f>+SUMIF(GVSG2015!$A$4:$A$158,$B93,GVSG2015!$B$4:$B$158)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+SUMIF(GVSG2030!$A$4:$A$158,$B94,GVSG2030!$B$4:$B$158)</f>
        <v>457.01620029492011</v>
      </c>
      <c r="D94" s="11">
        <f>+SUMIF(GVSG2015!$A$4:$A$158,$B94,GVSG2015!$B$4:$B$158)</f>
        <v>379.84019690030976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+SUMIF(GVSG2030!$A$4:$A$158,$B95,GVSG2030!$B$4:$B$158)</f>
        <v>0</v>
      </c>
      <c r="D95" s="11">
        <f>+SUMIF(GVSG2015!$A$4:$A$158,$B95,GVSG2015!$B$4:$B$158)</f>
        <v>0</v>
      </c>
      <c r="E95" s="7">
        <f>+IFERROR(+C95*('Regions &amp; Poverty'!$K95/100),"")</f>
        <v>0</v>
      </c>
      <c r="F95" s="7">
        <f>+IFERROR(+D95*('Regions &amp; Poverty'!$K95/100),"")</f>
        <v>0</v>
      </c>
      <c r="G95" s="7">
        <f>+IFERROR(+C95*('Regions &amp; Poverty'!$K95/100)*('Regions &amp; Poverty'!$M95/100),"")</f>
        <v>0</v>
      </c>
      <c r="H95" s="7">
        <f>+IFERROR(+D95*('Regions &amp; Poverty'!$K95/100)*('Regions &amp; Poverty'!$M95/100),"")</f>
        <v>0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+SUMIF(GVSG2030!$A$4:$A$158,$B96,GVSG2030!$B$4:$B$158)</f>
        <v>0.18654495238110208</v>
      </c>
      <c r="D96" s="11">
        <f>+SUMIF(GVSG2015!$A$4:$A$158,$B96,GVSG2015!$B$4:$B$158)</f>
        <v>0.14427401217992786</v>
      </c>
      <c r="E96" s="7">
        <f>+IFERROR(+C96*('Regions &amp; Poverty'!$K96/100),"")</f>
        <v>1.1006152190485024E-2</v>
      </c>
      <c r="F96" s="7">
        <f>+IFERROR(+D96*('Regions &amp; Poverty'!$K96/100),"")</f>
        <v>8.5121667186157449E-3</v>
      </c>
      <c r="G96" s="7">
        <f>+IFERROR(+C96*('Regions &amp; Poverty'!$K96/100)*('Regions &amp; Poverty'!$M96/100),"")</f>
        <v>1.5408613066679032E-4</v>
      </c>
      <c r="H96" s="7">
        <f>+IFERROR(+D96*('Regions &amp; Poverty'!$K96/100)*('Regions &amp; Poverty'!$M96/100),"")</f>
        <v>1.1917033406062042E-4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+SUMIF(GVSG2030!$A$4:$A$158,$B97,GVSG2030!$B$4:$B$158)</f>
        <v>0</v>
      </c>
      <c r="D97" s="11">
        <f>+SUMIF(GVSG2015!$A$4:$A$158,$B97,GVSG2015!$B$4:$B$158)</f>
        <v>0</v>
      </c>
      <c r="E97" s="7">
        <f>+IFERROR(+C97*('Regions &amp; Poverty'!$K97/100),"")</f>
        <v>0</v>
      </c>
      <c r="F97" s="7">
        <f>+IFERROR(+D97*('Regions &amp; Poverty'!$K97/100),"")</f>
        <v>0</v>
      </c>
      <c r="G97" s="7">
        <f>+IFERROR(+C97*('Regions &amp; Poverty'!$K97/100)*('Regions &amp; Poverty'!$M97/100),"")</f>
        <v>0</v>
      </c>
      <c r="H97" s="7">
        <f>+IFERROR(+D97*('Regions &amp; Poverty'!$K97/100)*('Regions &amp; Poverty'!$M97/100),"")</f>
        <v>0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+SUMIF(GVSG2030!$A$4:$A$158,$B98,GVSG2030!$B$4:$B$158)</f>
        <v>0</v>
      </c>
      <c r="D98" s="11">
        <f>+SUMIF(GVSG2015!$A$4:$A$158,$B98,GVSG2015!$B$4:$B$158)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+SUMIF(GVSG2030!$A$4:$A$158,$B99,GVSG2030!$B$4:$B$158)</f>
        <v>0</v>
      </c>
      <c r="D99" s="11">
        <f>+SUMIF(GVSG2015!$A$4:$A$158,$B99,GVSG2015!$B$4:$B$158)</f>
        <v>0</v>
      </c>
      <c r="E99" s="7">
        <f>+IFERROR(+C99*('Regions &amp; Poverty'!$K99/100),"")</f>
        <v>0</v>
      </c>
      <c r="F99" s="7">
        <f>+IFERROR(+D99*('Regions &amp; Poverty'!$K99/100),"")</f>
        <v>0</v>
      </c>
      <c r="G99" s="7">
        <f>+IFERROR(+C99*('Regions &amp; Poverty'!$K99/100)*('Regions &amp; Poverty'!$M99/100),"")</f>
        <v>0</v>
      </c>
      <c r="H99" s="7">
        <f>+IFERROR(+D99*('Regions &amp; Poverty'!$K99/100)*('Regions &amp; Poverty'!$M99/100),"")</f>
        <v>0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+SUMIF(GVSG2030!$A$4:$A$158,$B100,GVSG2030!$B$4:$B$158)</f>
        <v>0</v>
      </c>
      <c r="D100" s="11">
        <f>+SUMIF(GVSG2015!$A$4:$A$158,$B100,GVSG2015!$B$4:$B$158)</f>
        <v>0</v>
      </c>
      <c r="E100" s="7">
        <f>+IFERROR(+C100*('Regions &amp; Poverty'!$K100/100),"")</f>
        <v>0</v>
      </c>
      <c r="F100" s="7">
        <f>+IFERROR(+D100*('Regions &amp; Poverty'!$K100/100),"")</f>
        <v>0</v>
      </c>
      <c r="G100" s="7">
        <f>+IFERROR(+C100*('Regions &amp; Poverty'!$K100/100)*('Regions &amp; Poverty'!$M100/100),"")</f>
        <v>0</v>
      </c>
      <c r="H100" s="7">
        <f>+IFERROR(+D100*('Regions &amp; Poverty'!$K100/100)*('Regions &amp; Poverty'!$M100/100),"")</f>
        <v>0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+SUMIF(GVSG2030!$A$4:$A$158,$B101,GVSG2030!$B$4:$B$158)</f>
        <v>0</v>
      </c>
      <c r="D101" s="11">
        <f>+SUMIF(GVSG2015!$A$4:$A$158,$B101,GVSG2015!$B$4:$B$158)</f>
        <v>0</v>
      </c>
      <c r="E101" s="7">
        <f>+IFERROR(+C101*('Regions &amp; Poverty'!$K101/100),"")</f>
        <v>0</v>
      </c>
      <c r="F101" s="7">
        <f>+IFERROR(+D101*('Regions &amp; Poverty'!$K101/100),"")</f>
        <v>0</v>
      </c>
      <c r="G101" s="7">
        <f>+IFERROR(+C101*('Regions &amp; Poverty'!$K101/100)*('Regions &amp; Poverty'!$M101/100),"")</f>
        <v>0</v>
      </c>
      <c r="H101" s="7">
        <f>+IFERROR(+D101*('Regions &amp; Poverty'!$K101/100)*('Regions &amp; Poverty'!$M101/100),"")</f>
        <v>0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+SUMIF(GVSG2030!$A$4:$A$158,$B102,GVSG2030!$B$4:$B$158)</f>
        <v>0</v>
      </c>
      <c r="D102" s="11">
        <f>+SUMIF(GVSG2015!$A$4:$A$158,$B102,GVSG2015!$B$4:$B$158)</f>
        <v>0</v>
      </c>
      <c r="E102" s="7">
        <f>+IFERROR(+C102*('Regions &amp; Poverty'!$K102/100),"")</f>
        <v>0</v>
      </c>
      <c r="F102" s="7">
        <f>+IFERROR(+D102*('Regions &amp; Poverty'!$K102/100),"")</f>
        <v>0</v>
      </c>
      <c r="G102" s="7">
        <f>+IFERROR(+C102*('Regions &amp; Poverty'!$K102/100)*('Regions &amp; Poverty'!$M102/100),"")</f>
        <v>0</v>
      </c>
      <c r="H102" s="7">
        <f>+IFERROR(+D102*('Regions &amp; Poverty'!$K102/100)*('Regions &amp; Poverty'!$M102/100),"")</f>
        <v>0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+SUMIF(GVSG2030!$A$4:$A$158,$B103,GVSG2030!$B$4:$B$158)</f>
        <v>0</v>
      </c>
      <c r="D103" s="11">
        <f>+SUMIF(GVSG2015!$A$4:$A$158,$B103,GVSG2015!$B$4:$B$158)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+SUMIF(GVSG2030!$A$4:$A$158,$B104,GVSG2030!$B$4:$B$158)</f>
        <v>0</v>
      </c>
      <c r="D104" s="11">
        <f>+SUMIF(GVSG2015!$A$4:$A$158,$B104,GVSG2015!$B$4:$B$158)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+SUMIF(GVSG2030!$A$4:$A$158,$B105,GVSG2030!$B$4:$B$158)</f>
        <v>5.5812585212571149</v>
      </c>
      <c r="D105" s="11">
        <f>+SUMIF(GVSG2015!$A$4:$A$158,$B105,GVSG2015!$B$4:$B$158)</f>
        <v>4.3221045267401221</v>
      </c>
      <c r="E105" s="7">
        <f>+IFERROR(+C105*('Regions &amp; Poverty'!$K105/100),"")</f>
        <v>0.83718877818856718</v>
      </c>
      <c r="F105" s="7">
        <f>+IFERROR(+D105*('Regions &amp; Poverty'!$K105/100),"")</f>
        <v>0.64831567901101828</v>
      </c>
      <c r="G105" s="7">
        <f>+IFERROR(+C105*('Regions &amp; Poverty'!$K105/100)*('Regions &amp; Poverty'!$M105/100),"")</f>
        <v>2.5115663345657013E-2</v>
      </c>
      <c r="H105" s="7">
        <f>+IFERROR(+D105*('Regions &amp; Poverty'!$K105/100)*('Regions &amp; Poverty'!$M105/100),"")</f>
        <v>1.9449470370330547E-2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+SUMIF(GVSG2030!$A$4:$A$158,$B106,GVSG2030!$B$4:$B$158)</f>
        <v>0</v>
      </c>
      <c r="D106" s="11">
        <f>+SUMIF(GVSG2015!$A$4:$A$158,$B106,GVSG2015!$B$4:$B$158)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+SUMIF(GVSG2030!$A$4:$A$158,$B107,GVSG2030!$B$4:$B$158)</f>
        <v>0</v>
      </c>
      <c r="D107" s="11">
        <f>+SUMIF(GVSG2015!$A$4:$A$158,$B107,GVSG2015!$B$4:$B$158)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+SUMIF(GVSG2030!$A$4:$A$158,$B108,GVSG2030!$B$4:$B$158)</f>
        <v>0</v>
      </c>
      <c r="D108" s="11">
        <f>+SUMIF(GVSG2015!$A$4:$A$158,$B108,GVSG2015!$B$4:$B$158)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+SUMIF(GVSG2030!$A$4:$A$158,$B109,GVSG2030!$B$4:$B$158)</f>
        <v>0</v>
      </c>
      <c r="D109" s="11">
        <f>+SUMIF(GVSG2015!$A$4:$A$158,$B109,GVSG2015!$B$4:$B$158)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+SUMIF(GVSG2030!$A$4:$A$158,$B110,GVSG2030!$B$4:$B$158)</f>
        <v>0</v>
      </c>
      <c r="D110" s="11">
        <f>+SUMIF(GVSG2015!$A$4:$A$158,$B110,GVSG2015!$B$4:$B$158)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+SUMIF(GVSG2030!$A$4:$A$158,$B111,GVSG2030!$B$4:$B$158)</f>
        <v>0</v>
      </c>
      <c r="D111" s="11">
        <f>+SUMIF(GVSG2015!$A$4:$A$158,$B111,GVSG2015!$B$4:$B$158)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+SUMIF(GVSG2030!$A$4:$A$158,$B112,GVSG2030!$B$4:$B$158)</f>
        <v>21.878197625965033</v>
      </c>
      <c r="D112" s="11">
        <f>+SUMIF(GVSG2015!$A$4:$A$158,$B112,GVSG2015!$B$4:$B$158)</f>
        <v>14.826198448627849</v>
      </c>
      <c r="E112" s="7">
        <f>+IFERROR(+C112*('Regions &amp; Poverty'!$K112/100),"")</f>
        <v>1.3345700551838671</v>
      </c>
      <c r="F112" s="7">
        <f>+IFERROR(+D112*('Regions &amp; Poverty'!$K112/100),"")</f>
        <v>0.90439810536629883</v>
      </c>
      <c r="G112" s="7">
        <f>+IFERROR(+C112*('Regions &amp; Poverty'!$K112/100)*('Regions &amp; Poverty'!$M112/100),"")</f>
        <v>1.2011130496654804E-2</v>
      </c>
      <c r="H112" s="7">
        <f>+IFERROR(+D112*('Regions &amp; Poverty'!$K112/100)*('Regions &amp; Poverty'!$M112/100),"")</f>
        <v>8.1395829482966905E-3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+SUMIF(GVSG2030!$A$4:$A$158,$B113,GVSG2030!$B$4:$B$158)</f>
        <v>0</v>
      </c>
      <c r="D113" s="11">
        <f>+SUMIF(GVSG2015!$A$4:$A$158,$B113,GVSG2015!$B$4:$B$158)</f>
        <v>0</v>
      </c>
      <c r="E113" s="7">
        <f>+IFERROR(+C113*('Regions &amp; Poverty'!$K113/100),"")</f>
        <v>0</v>
      </c>
      <c r="F113" s="7">
        <f>+IFERROR(+D113*('Regions &amp; Poverty'!$K113/100),"")</f>
        <v>0</v>
      </c>
      <c r="G113" s="7">
        <f>+IFERROR(+C113*('Regions &amp; Poverty'!$K113/100)*('Regions &amp; Poverty'!$M113/100),"")</f>
        <v>0</v>
      </c>
      <c r="H113" s="7">
        <f>+IFERROR(+D113*('Regions &amp; Poverty'!$K113/100)*('Regions &amp; Poverty'!$M113/100),"")</f>
        <v>0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+SUMIF(GVSG2030!$A$4:$A$158,$B114,GVSG2030!$B$4:$B$158)</f>
        <v>44.296987547809429</v>
      </c>
      <c r="D114" s="11">
        <f>+SUMIF(GVSG2015!$A$4:$A$158,$B114,GVSG2015!$B$4:$B$158)</f>
        <v>31.074610079270933</v>
      </c>
      <c r="E114" s="7">
        <f>+IFERROR(+C114*('Regions &amp; Poverty'!$K114/100),"")</f>
        <v>1.3289096264342828</v>
      </c>
      <c r="F114" s="7">
        <f>+IFERROR(+D114*('Regions &amp; Poverty'!$K114/100),"")</f>
        <v>0.93223830237812799</v>
      </c>
      <c r="G114" s="7">
        <f>+IFERROR(+C114*('Regions &amp; Poverty'!$K114/100)*('Regions &amp; Poverty'!$M114/100),"")</f>
        <v>1.0631277011474262E-2</v>
      </c>
      <c r="H114" s="7">
        <f>+IFERROR(+D114*('Regions &amp; Poverty'!$K114/100)*('Regions &amp; Poverty'!$M114/100),"")</f>
        <v>7.4579064190250241E-3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+SUMIF(GVSG2030!$A$4:$A$158,$B115,GVSG2030!$B$4:$B$158)</f>
        <v>0</v>
      </c>
      <c r="D115" s="11">
        <f>+SUMIF(GVSG2015!$A$4:$A$158,$B115,GVSG2015!$B$4:$B$158)</f>
        <v>0</v>
      </c>
      <c r="E115" s="7">
        <f>+IFERROR(+C115*('Regions &amp; Poverty'!$K115/100),"")</f>
        <v>0</v>
      </c>
      <c r="F115" s="7">
        <f>+IFERROR(+D115*('Regions &amp; Poverty'!$K115/100),"")</f>
        <v>0</v>
      </c>
      <c r="G115" s="7">
        <f>+IFERROR(+C115*('Regions &amp; Poverty'!$K115/100)*('Regions &amp; Poverty'!$M115/100),"")</f>
        <v>0</v>
      </c>
      <c r="H115" s="7">
        <f>+IFERROR(+D115*('Regions &amp; Poverty'!$K115/100)*('Regions &amp; Poverty'!$M115/100),"")</f>
        <v>0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+SUMIF(GVSG2030!$A$4:$A$158,$B116,GVSG2030!$B$4:$B$158)</f>
        <v>0</v>
      </c>
      <c r="D116" s="11">
        <f>+SUMIF(GVSG2015!$A$4:$A$158,$B116,GVSG2015!$B$4:$B$158)</f>
        <v>0</v>
      </c>
      <c r="E116" s="7">
        <f>+IFERROR(+C116*('Regions &amp; Poverty'!$K116/100),"")</f>
        <v>0</v>
      </c>
      <c r="F116" s="7">
        <f>+IFERROR(+D116*('Regions &amp; Poverty'!$K116/100),"")</f>
        <v>0</v>
      </c>
      <c r="G116" s="7">
        <f>+IFERROR(+C116*('Regions &amp; Poverty'!$K116/100)*('Regions &amp; Poverty'!$M116/100),"")</f>
        <v>0</v>
      </c>
      <c r="H116" s="7">
        <f>+IFERROR(+D116*('Regions &amp; Poverty'!$K116/100)*('Regions &amp; Poverty'!$M116/100),"")</f>
        <v>0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+SUMIF(GVSG2030!$A$4:$A$158,$B117,GVSG2030!$B$4:$B$158)</f>
        <v>0</v>
      </c>
      <c r="D117" s="11">
        <f>+SUMIF(GVSG2015!$A$4:$A$158,$B117,GVSG2015!$B$4:$B$158)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+SUMIF(GVSG2030!$A$4:$A$158,$B118,GVSG2030!$B$4:$B$158)</f>
        <v>0</v>
      </c>
      <c r="D118" s="11">
        <f>+SUMIF(GVSG2015!$A$4:$A$158,$B118,GVSG2015!$B$4:$B$158)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+SUMIF(GVSG2030!$A$4:$A$158,$B119,GVSG2030!$B$4:$B$158)</f>
        <v>0</v>
      </c>
      <c r="D119" s="11">
        <f>+SUMIF(GVSG2015!$A$4:$A$158,$B119,GVSG2015!$B$4:$B$158)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+SUMIF(GVSG2030!$A$4:$A$158,$B120,GVSG2030!$B$4:$B$158)</f>
        <v>0</v>
      </c>
      <c r="D120" s="11">
        <f>+SUMIF(GVSG2015!$A$4:$A$158,$B120,GVSG2015!$B$4:$B$158)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+SUMIF(GVSG2030!$A$4:$A$158,$B121,GVSG2030!$B$4:$B$158)</f>
        <v>6.5371971455339768</v>
      </c>
      <c r="D121" s="11">
        <f>+SUMIF(GVSG2015!$A$4:$A$158,$B121,GVSG2015!$B$4:$B$158)</f>
        <v>4.2250680421278819</v>
      </c>
      <c r="E121" s="7">
        <f>+IFERROR(+C121*('Regions &amp; Poverty'!$K121/100),"")</f>
        <v>1.3074394291067954E-2</v>
      </c>
      <c r="F121" s="7">
        <f>+IFERROR(+D121*('Regions &amp; Poverty'!$K121/100),"")</f>
        <v>8.4501360842557643E-3</v>
      </c>
      <c r="G121" s="7">
        <f>+IFERROR(+C121*('Regions &amp; Poverty'!$K121/100)*('Regions &amp; Poverty'!$M121/100),"")</f>
        <v>1.3074394291067954E-5</v>
      </c>
      <c r="H121" s="7">
        <f>+IFERROR(+D121*('Regions &amp; Poverty'!$K121/100)*('Regions &amp; Poverty'!$M121/100),"")</f>
        <v>8.450136084255764E-6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+SUMIF(GVSG2030!$A$4:$A$158,$B122,GVSG2030!$B$4:$B$158)</f>
        <v>1.5328708046573281</v>
      </c>
      <c r="D122" s="11">
        <f>+SUMIF(GVSG2015!$A$4:$A$158,$B122,GVSG2015!$B$4:$B$158)</f>
        <v>1.2486995931322458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+SUMIF(GVSG2030!$A$4:$A$158,$B123,GVSG2030!$B$4:$B$158)</f>
        <v>0</v>
      </c>
      <c r="D123" s="11">
        <f>+SUMIF(GVSG2015!$A$4:$A$158,$B123,GVSG2015!$B$4:$B$158)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+SUMIF(GVSG2030!$A$4:$A$158,$B124,GVSG2030!$B$4:$B$158)</f>
        <v>0</v>
      </c>
      <c r="D124" s="11">
        <f>+SUMIF(GVSG2015!$A$4:$A$158,$B124,GVSG2015!$B$4:$B$158)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+SUMIF(GVSG2030!$A$4:$A$158,$B125,GVSG2030!$B$4:$B$158)</f>
        <v>0</v>
      </c>
      <c r="D125" s="11">
        <f>+SUMIF(GVSG2015!$A$4:$A$158,$B125,GVSG2015!$B$4:$B$158)</f>
        <v>0</v>
      </c>
      <c r="E125" s="7">
        <f>+IFERROR(+C125*('Regions &amp; Poverty'!$K125/100),"")</f>
        <v>0</v>
      </c>
      <c r="F125" s="7">
        <f>+IFERROR(+D125*('Regions &amp; Poverty'!$K125/100),"")</f>
        <v>0</v>
      </c>
      <c r="G125" s="7">
        <f>+IFERROR(+C125*('Regions &amp; Poverty'!$K125/100)*('Regions &amp; Poverty'!$M125/100),"")</f>
        <v>0</v>
      </c>
      <c r="H125" s="7">
        <f>+IFERROR(+D125*('Regions &amp; Poverty'!$K125/100)*('Regions &amp; Poverty'!$M125/100),"")</f>
        <v>0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+SUMIF(GVSG2030!$A$4:$A$158,$B126,GVSG2030!$B$4:$B$158)</f>
        <v>8.439472449597881</v>
      </c>
      <c r="D126" s="11">
        <f>+SUMIF(GVSG2015!$A$4:$A$158,$B126,GVSG2015!$B$4:$B$158)</f>
        <v>6.9424134935302169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+SUMIF(GVSG2030!$A$4:$A$158,$B127,GVSG2030!$B$4:$B$158)</f>
        <v>0</v>
      </c>
      <c r="D127" s="11">
        <f>+SUMIF(GVSG2015!$A$4:$A$158,$B127,GVSG2015!$B$4:$B$158)</f>
        <v>0</v>
      </c>
      <c r="E127" s="7">
        <f>+IFERROR(+C127*('Regions &amp; Poverty'!$K127/100),"")</f>
        <v>0</v>
      </c>
      <c r="F127" s="7">
        <f>+IFERROR(+D127*('Regions &amp; Poverty'!$K127/100),"")</f>
        <v>0</v>
      </c>
      <c r="G127" s="7">
        <f>+IFERROR(+C127*('Regions &amp; Poverty'!$K127/100)*('Regions &amp; Poverty'!$M127/100),"")</f>
        <v>0</v>
      </c>
      <c r="H127" s="7">
        <f>+IFERROR(+D127*('Regions &amp; Poverty'!$K127/100)*('Regions &amp; Poverty'!$M127/100),"")</f>
        <v>0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+SUMIF(GVSG2030!$A$4:$A$158,$B128,GVSG2030!$B$4:$B$158)</f>
        <v>0</v>
      </c>
      <c r="D128" s="11">
        <f>+SUMIF(GVSG2015!$A$4:$A$158,$B128,GVSG2015!$B$4:$B$158)</f>
        <v>0</v>
      </c>
      <c r="E128" s="7">
        <f>+IFERROR(+C128*('Regions &amp; Poverty'!$K128/100),"")</f>
        <v>0</v>
      </c>
      <c r="F128" s="7">
        <f>+IFERROR(+D128*('Regions &amp; Poverty'!$K128/100),"")</f>
        <v>0</v>
      </c>
      <c r="G128" s="7">
        <f>+IFERROR(+C128*('Regions &amp; Poverty'!$K128/100)*('Regions &amp; Poverty'!$M128/100),"")</f>
        <v>0</v>
      </c>
      <c r="H128" s="7">
        <f>+IFERROR(+D128*('Regions &amp; Poverty'!$K128/100)*('Regions &amp; Poverty'!$M128/100),"")</f>
        <v>0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+SUMIF(GVSG2030!$A$4:$A$158,$B129,GVSG2030!$B$4:$B$158)</f>
        <v>0</v>
      </c>
      <c r="D129" s="11">
        <f>+SUMIF(GVSG2015!$A$4:$A$158,$B129,GVSG2015!$B$4:$B$158)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+SUMIF(GVSG2030!$A$4:$A$158,$B130,GVSG2030!$B$4:$B$158)</f>
        <v>0</v>
      </c>
      <c r="D130" s="11">
        <f>+SUMIF(GVSG2015!$A$4:$A$158,$B130,GVSG2015!$B$4:$B$158)</f>
        <v>0</v>
      </c>
      <c r="E130" s="7">
        <f>+IFERROR(+C130*('Regions &amp; Poverty'!$K130/100),"")</f>
        <v>0</v>
      </c>
      <c r="F130" s="7">
        <f>+IFERROR(+D130*('Regions &amp; Poverty'!$K130/100),"")</f>
        <v>0</v>
      </c>
      <c r="G130" s="7">
        <f>+IFERROR(+C130*('Regions &amp; Poverty'!$K130/100)*('Regions &amp; Poverty'!$M130/100),"")</f>
        <v>0</v>
      </c>
      <c r="H130" s="7">
        <f>+IFERROR(+D130*('Regions &amp; Poverty'!$K130/100)*('Regions &amp; Poverty'!$M130/100),"")</f>
        <v>0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+SUMIF(GVSG2030!$A$4:$A$158,$B131,GVSG2030!$B$4:$B$158)</f>
        <v>0</v>
      </c>
      <c r="D131" s="11">
        <f>+SUMIF(GVSG2015!$A$4:$A$158,$B131,GVSG2015!$B$4:$B$158)</f>
        <v>0</v>
      </c>
      <c r="E131" s="7">
        <f>+IFERROR(+C131*('Regions &amp; Poverty'!$K131/100),"")</f>
        <v>0</v>
      </c>
      <c r="F131" s="7">
        <f>+IFERROR(+D131*('Regions &amp; Poverty'!$K131/100),"")</f>
        <v>0</v>
      </c>
      <c r="G131" s="7">
        <f>+IFERROR(+C131*('Regions &amp; Poverty'!$K131/100)*('Regions &amp; Poverty'!$M131/100),"")</f>
        <v>0</v>
      </c>
      <c r="H131" s="7">
        <f>+IFERROR(+D131*('Regions &amp; Poverty'!$K131/100)*('Regions &amp; Poverty'!$M131/100),"")</f>
        <v>0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+SUMIF(GVSG2030!$A$4:$A$158,$B132,GVSG2030!$B$4:$B$158)</f>
        <v>0</v>
      </c>
      <c r="D132" s="11">
        <f>+SUMIF(GVSG2015!$A$4:$A$158,$B132,GVSG2015!$B$4:$B$158)</f>
        <v>0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+SUMIF(GVSG2030!$A$4:$A$158,$B133,GVSG2030!$B$4:$B$158)</f>
        <v>0</v>
      </c>
      <c r="D133" s="11">
        <f>+SUMIF(GVSG2015!$A$4:$A$158,$B133,GVSG2015!$B$4:$B$158)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+SUMIF(GVSG2030!$A$4:$A$158,$B134,GVSG2030!$B$4:$B$158)</f>
        <v>0</v>
      </c>
      <c r="D134" s="11">
        <f>+SUMIF(GVSG2015!$A$4:$A$158,$B134,GVSG2015!$B$4:$B$158)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+SUMIF(GVSG2030!$A$4:$A$158,$B135,GVSG2030!$B$4:$B$158)</f>
        <v>0</v>
      </c>
      <c r="D135" s="11">
        <f>+SUMIF(GVSG2015!$A$4:$A$158,$B135,GVSG2015!$B$4:$B$158)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+SUMIF(GVSG2030!$A$4:$A$158,$B136,GVSG2030!$B$4:$B$158)</f>
        <v>0</v>
      </c>
      <c r="D136" s="11">
        <f>+SUMIF(GVSG2015!$A$4:$A$158,$B136,GVSG2015!$B$4:$B$158)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+SUMIF(GVSG2030!$A$4:$A$158,$B137,GVSG2030!$B$4:$B$158)</f>
        <v>0</v>
      </c>
      <c r="D137" s="11">
        <f>+SUMIF(GVSG2015!$A$4:$A$158,$B137,GVSG2015!$B$4:$B$158)</f>
        <v>0</v>
      </c>
      <c r="E137" s="7">
        <f>+IFERROR(+C137*('Regions &amp; Poverty'!$K137/100),"")</f>
        <v>0</v>
      </c>
      <c r="F137" s="7">
        <f>+IFERROR(+D137*('Regions &amp; Poverty'!$K137/100),"")</f>
        <v>0</v>
      </c>
      <c r="G137" s="7">
        <f>+IFERROR(+C137*('Regions &amp; Poverty'!$K137/100)*('Regions &amp; Poverty'!$M137/100),"")</f>
        <v>0</v>
      </c>
      <c r="H137" s="7">
        <f>+IFERROR(+D137*('Regions &amp; Poverty'!$K137/100)*('Regions &amp; Poverty'!$M137/100),"")</f>
        <v>0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+SUMIF(GVSG2030!$A$4:$A$158,$B138,GVSG2030!$B$4:$B$158)</f>
        <v>201.87085483257826</v>
      </c>
      <c r="D138" s="11">
        <f>+SUMIF(GVSG2015!$A$4:$A$158,$B138,GVSG2015!$B$4:$B$158)</f>
        <v>120.74387678999562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+SUMIF(GVSG2030!$A$4:$A$158,$B139,GVSG2030!$B$4:$B$158)</f>
        <v>0</v>
      </c>
      <c r="D139" s="11">
        <f>+SUMIF(GVSG2015!$A$4:$A$158,$B139,GVSG2015!$B$4:$B$158)</f>
        <v>0</v>
      </c>
      <c r="E139" s="7">
        <f>+IFERROR(+C139*('Regions &amp; Poverty'!$K139/100),"")</f>
        <v>0</v>
      </c>
      <c r="F139" s="7">
        <f>+IFERROR(+D139*('Regions &amp; Poverty'!$K139/100),"")</f>
        <v>0</v>
      </c>
      <c r="G139" s="7">
        <f>+IFERROR(+C139*('Regions &amp; Poverty'!$K139/100)*('Regions &amp; Poverty'!$M139/100),"")</f>
        <v>0</v>
      </c>
      <c r="H139" s="7">
        <f>+IFERROR(+D139*('Regions &amp; Poverty'!$K139/100)*('Regions &amp; Poverty'!$M139/100),"")</f>
        <v>0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+SUMIF(GVSG2030!$A$4:$A$158,$B140,GVSG2030!$B$4:$B$158)</f>
        <v>0</v>
      </c>
      <c r="D140" s="11">
        <f>+SUMIF(GVSG2015!$A$4:$A$158,$B140,GVSG2015!$B$4:$B$158)</f>
        <v>0</v>
      </c>
      <c r="E140" s="7">
        <f>+IFERROR(+C140*('Regions &amp; Poverty'!$K140/100),"")</f>
        <v>0</v>
      </c>
      <c r="F140" s="7">
        <f>+IFERROR(+D140*('Regions &amp; Poverty'!$K140/100),"")</f>
        <v>0</v>
      </c>
      <c r="G140" s="7">
        <f>+IFERROR(+C140*('Regions &amp; Poverty'!$K140/100)*('Regions &amp; Poverty'!$M140/100),"")</f>
        <v>0</v>
      </c>
      <c r="H140" s="7">
        <f>+IFERROR(+D140*('Regions &amp; Poverty'!$K140/100)*('Regions &amp; Poverty'!$M140/100),"")</f>
        <v>0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+SUMIF(GVSG2030!$A$4:$A$158,$B141,GVSG2030!$B$4:$B$158)</f>
        <v>4.636410603173915</v>
      </c>
      <c r="D141" s="11">
        <f>+SUMIF(GVSG2015!$A$4:$A$158,$B141,GVSG2015!$B$4:$B$158)</f>
        <v>3.3907930229642811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+SUMIF(GVSG2030!$A$4:$A$158,$B142,GVSG2030!$B$4:$B$158)</f>
        <v>15.21976273976572</v>
      </c>
      <c r="D142" s="11">
        <f>+SUMIF(GVSG2015!$A$4:$A$158,$B142,GVSG2015!$B$4:$B$158)</f>
        <v>12.366561184747011</v>
      </c>
      <c r="E142" s="7">
        <f>+IFERROR(+C142*('Regions &amp; Poverty'!$K142/100),"")</f>
        <v>0.71532884876898883</v>
      </c>
      <c r="F142" s="7">
        <f>+IFERROR(+D142*('Regions &amp; Poverty'!$K142/100),"")</f>
        <v>0.58122837568310959</v>
      </c>
      <c r="G142" s="7">
        <f>+IFERROR(+C142*('Regions &amp; Poverty'!$K142/100)*('Regions &amp; Poverty'!$M142/100),"")</f>
        <v>7.1532884876898883E-3</v>
      </c>
      <c r="H142" s="7">
        <f>+IFERROR(+D142*('Regions &amp; Poverty'!$K142/100)*('Regions &amp; Poverty'!$M142/100),"")</f>
        <v>5.8122837568310957E-3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+SUMIF(GVSG2030!$A$4:$A$158,$B143,GVSG2030!$B$4:$B$158)</f>
        <v>21.331303242147836</v>
      </c>
      <c r="D143" s="11">
        <f>+SUMIF(GVSG2015!$A$4:$A$158,$B143,GVSG2015!$B$4:$B$158)</f>
        <v>14.766912078766985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+SUMIF(GVSG2030!$A$4:$A$158,$B144,GVSG2030!$B$4:$B$158)</f>
        <v>0</v>
      </c>
      <c r="D144" s="11">
        <f>+SUMIF(GVSG2015!$A$4:$A$158,$B144,GVSG2015!$B$4:$B$158)</f>
        <v>0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+SUMIF(GVSG2030!$A$4:$A$158,$B145,GVSG2030!$B$4:$B$158)</f>
        <v>77.845489015778981</v>
      </c>
      <c r="D145" s="11">
        <f>+SUMIF(GVSG2015!$A$4:$A$158,$B145,GVSG2015!$B$4:$B$158)</f>
        <v>58.004975687031717</v>
      </c>
      <c r="E145" s="7">
        <f>+IFERROR(+C145*('Regions &amp; Poverty'!$K145/100),"")</f>
        <v>1.5569097803155796</v>
      </c>
      <c r="F145" s="7">
        <f>+IFERROR(+D145*('Regions &amp; Poverty'!$K145/100),"")</f>
        <v>1.1600995137406345</v>
      </c>
      <c r="G145" s="7">
        <f>+IFERROR(+C145*('Regions &amp; Poverty'!$K145/100)*('Regions &amp; Poverty'!$M145/100),"")</f>
        <v>6.2276391212623189E-3</v>
      </c>
      <c r="H145" s="7">
        <f>+IFERROR(+D145*('Regions &amp; Poverty'!$K145/100)*('Regions &amp; Poverty'!$M145/100),"")</f>
        <v>4.6403980549625376E-3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+SUMIF(GVSG2030!$A$4:$A$158,$B146,GVSG2030!$B$4:$B$158)</f>
        <v>1879.1453911812023</v>
      </c>
      <c r="D146" s="11">
        <f>+SUMIF(GVSG2015!$A$4:$A$158,$B146,GVSG2015!$B$4:$B$158)</f>
        <v>1487.0257876676931</v>
      </c>
      <c r="E146" s="7">
        <f>+IFERROR(+C146*('Regions &amp; Poverty'!$K146/100),"")</f>
        <v>5.6374361735436072</v>
      </c>
      <c r="F146" s="7">
        <f>+IFERROR(+D146*('Regions &amp; Poverty'!$K146/100),"")</f>
        <v>4.4610773630030796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+SUMIF(GVSG2030!$A$4:$A$158,$B147,GVSG2030!$B$4:$B$158)</f>
        <v>0.83608620965135882</v>
      </c>
      <c r="D147" s="11">
        <f>+SUMIF(GVSG2015!$A$4:$A$158,$B147,GVSG2015!$B$4:$B$158)</f>
        <v>0.71985625870521641</v>
      </c>
      <c r="E147" s="7">
        <f>+IFERROR(+C147*('Regions &amp; Poverty'!$K147/100),"")</f>
        <v>0.41051832893881718</v>
      </c>
      <c r="F147" s="7">
        <f>+IFERROR(+D147*('Regions &amp; Poverty'!$K147/100),"")</f>
        <v>0.35344942302426124</v>
      </c>
      <c r="G147" s="7">
        <f>+IFERROR(+C147*('Regions &amp; Poverty'!$K147/100)*('Regions &amp; Poverty'!$M147/100),"")</f>
        <v>6.3219822656577843E-2</v>
      </c>
      <c r="H147" s="7">
        <f>+IFERROR(+D147*('Regions &amp; Poverty'!$K147/100)*('Regions &amp; Poverty'!$M147/100),"")</f>
        <v>5.4431211145736229E-2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+SUMIF(GVSG2030!$A$4:$A$158,$B148,GVSG2030!$B$4:$B$158)</f>
        <v>0</v>
      </c>
      <c r="D148" s="11">
        <f>+SUMIF(GVSG2015!$A$4:$A$158,$B148,GVSG2015!$B$4:$B$158)</f>
        <v>0</v>
      </c>
      <c r="E148" s="7">
        <f>+IFERROR(+C148*('Regions &amp; Poverty'!$K148/100),"")</f>
        <v>0</v>
      </c>
      <c r="F148" s="7">
        <f>+IFERROR(+D148*('Regions &amp; Poverty'!$K148/100),"")</f>
        <v>0</v>
      </c>
      <c r="G148" s="7">
        <f>+IFERROR(+C148*('Regions &amp; Poverty'!$K148/100)*('Regions &amp; Poverty'!$M148/100),"")</f>
        <v>0</v>
      </c>
      <c r="H148" s="7">
        <f>+IFERROR(+D148*('Regions &amp; Poverty'!$K148/100)*('Regions &amp; Poverty'!$M148/100),"")</f>
        <v>0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+SUMIF(GVSG2030!$A$4:$A$158,$B149,GVSG2030!$B$4:$B$158)</f>
        <v>0</v>
      </c>
      <c r="D149" s="11">
        <f>+SUMIF(GVSG2015!$A$4:$A$158,$B149,GVSG2015!$B$4:$B$158)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+SUMIF(GVSG2030!$A$4:$A$158,$B150,GVSG2030!$B$4:$B$158)</f>
        <v>0</v>
      </c>
      <c r="D150" s="11">
        <f>+SUMIF(GVSG2015!$A$4:$A$158,$B150,GVSG2015!$B$4:$B$158)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+SUMIF(GVSG2030!$A$4:$A$158,$B151,GVSG2030!$B$4:$B$158)</f>
        <v>0</v>
      </c>
      <c r="D151" s="11">
        <f>+SUMIF(GVSG2015!$A$4:$A$158,$B151,GVSG2015!$B$4:$B$158)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+SUMIF(GVSG2030!$A$4:$A$158,$B152,GVSG2030!$B$4:$B$158)</f>
        <v>0</v>
      </c>
      <c r="D152" s="11">
        <f>+SUMIF(GVSG2015!$A$4:$A$158,$B152,GVSG2015!$B$4:$B$158)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+SUMIF(GVSG2030!$A$4:$A$158,$B153,GVSG2030!$B$4:$B$158)</f>
        <v>22.470258229283118</v>
      </c>
      <c r="D153" s="11">
        <f>+SUMIF(GVSG2015!$A$4:$A$158,$B153,GVSG2015!$B$4:$B$158)</f>
        <v>14.912282777777714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+SUMIF(GVSG2030!$A$4:$A$158,$B154,GVSG2030!$B$4:$B$158)</f>
        <v>0</v>
      </c>
      <c r="D154" s="11">
        <f>+SUMIF(GVSG2015!$A$4:$A$158,$B154,GVSG2015!$B$4:$B$158)</f>
        <v>0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+SUMIF(GVSG2030!$A$4:$A$158,$B155,GVSG2030!$B$4:$B$158)</f>
        <v>0</v>
      </c>
      <c r="D155" s="11">
        <f>+SUMIF(GVSG2015!$A$4:$A$158,$B155,GVSG2015!$B$4:$B$158)</f>
        <v>0</v>
      </c>
      <c r="E155" s="7">
        <f>+IFERROR(+C155*('Regions &amp; Poverty'!$K155/100),"")</f>
        <v>0</v>
      </c>
      <c r="F155" s="7">
        <f>+IFERROR(+D155*('Regions &amp; Poverty'!$K155/100),"")</f>
        <v>0</v>
      </c>
      <c r="G155" s="7">
        <f>+IFERROR(+C155*('Regions &amp; Poverty'!$K155/100)*('Regions &amp; Poverty'!$M155/100),"")</f>
        <v>0</v>
      </c>
      <c r="H155" s="7">
        <f>+IFERROR(+D155*('Regions &amp; Poverty'!$K155/100)*('Regions &amp; Poverty'!$M155/100),"")</f>
        <v>0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+SUMIF(GVSG2030!$A$4:$A$158,$B156,GVSG2030!$B$4:$B$158)</f>
        <v>0</v>
      </c>
      <c r="D156" s="11">
        <f>+SUMIF(GVSG2015!$A$4:$A$158,$B156,GVSG2015!$B$4:$B$158)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+SUMIF(GVSG2030!$A$4:$A$158,$B157,GVSG2030!$B$4:$B$158)</f>
        <v>4.1226343989665342</v>
      </c>
      <c r="D157" s="11">
        <f>+SUMIF(GVSG2015!$A$4:$A$158,$B157,GVSG2015!$B$4:$B$158)</f>
        <v>3.0627176499434801</v>
      </c>
      <c r="E157" s="7">
        <f>+IFERROR(+C157*('Regions &amp; Poverty'!$K157/100),"")</f>
        <v>0.77505526700570837</v>
      </c>
      <c r="F157" s="7">
        <f>+IFERROR(+D157*('Regions &amp; Poverty'!$K157/100),"")</f>
        <v>0.57579091818937422</v>
      </c>
      <c r="G157" s="7">
        <f>+IFERROR(+C157*('Regions &amp; Poverty'!$K157/100)*('Regions &amp; Poverty'!$M157/100),"")</f>
        <v>3.4877487015256878E-2</v>
      </c>
      <c r="H157" s="7">
        <f>+IFERROR(+D157*('Regions &amp; Poverty'!$K157/100)*('Regions &amp; Poverty'!$M157/100),"")</f>
        <v>2.5910591318521838E-2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+SUMIF(GVSG2030!$A$4:$A$158,$B158,GVSG2030!$B$4:$B$158)</f>
        <v>43.454592208912217</v>
      </c>
      <c r="D158" s="11">
        <f>+SUMIF(GVSG2015!$A$4:$A$158,$B158,GVSG2015!$B$4:$B$158)</f>
        <v>38.185639465285462</v>
      </c>
      <c r="E158" s="7">
        <f>+IFERROR(+C158*('Regions &amp; Poverty'!$K158/100),"")</f>
        <v>7.2134623066794283</v>
      </c>
      <c r="F158" s="7">
        <f>+IFERROR(+D158*('Regions &amp; Poverty'!$K158/100),"")</f>
        <v>6.3388161512373866</v>
      </c>
      <c r="G158" s="7">
        <f>+IFERROR(+C158*('Regions &amp; Poverty'!$K158/100)*('Regions &amp; Poverty'!$M158/100),"")</f>
        <v>0.35345965302729199</v>
      </c>
      <c r="H158" s="7">
        <f>+IFERROR(+D158*('Regions &amp; Poverty'!$K158/100)*('Regions &amp; Poverty'!$M158/100),"")</f>
        <v>0.31060199141063194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+SUMIF(GVSG2030!$A$4:$A$158,$B159,GVSG2030!$B$4:$B$158)</f>
        <v>0.53294695108010282</v>
      </c>
      <c r="D159" s="11">
        <f>+SUMIF(GVSG2015!$A$4:$A$158,$B159,GVSG2015!$B$4:$B$158)</f>
        <v>0.28427247742111789</v>
      </c>
      <c r="E159" s="7">
        <f>+IFERROR(+C159*('Regions &amp; Poverty'!$K159/100),"")</f>
        <v>0.30644449687105907</v>
      </c>
      <c r="F159" s="7">
        <f>+IFERROR(+D159*('Regions &amp; Poverty'!$K159/100),"")</f>
        <v>0.16345667451714277</v>
      </c>
      <c r="G159" s="7">
        <f>+IFERROR(+C159*('Regions &amp; Poverty'!$K159/100)*('Regions &amp; Poverty'!$M159/100),"")</f>
        <v>9.0401126576962421E-2</v>
      </c>
      <c r="H159" s="7">
        <f>+IFERROR(+D159*('Regions &amp; Poverty'!$K159/100)*('Regions &amp; Poverty'!$M159/100),"")</f>
        <v>4.8219718982557114E-2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+SUMIF(GVSG2030!$A$4:$A$158,$B160,GVSG2030!$B$4:$B$158)</f>
        <v>8.7413914610464989</v>
      </c>
      <c r="D160" s="11">
        <f>+SUMIF(GVSG2015!$A$4:$A$158,$B160,GVSG2015!$B$4:$B$158)</f>
        <v>6.6282543125801654</v>
      </c>
      <c r="E160" s="7">
        <f>+IFERROR(+C160*('Regions &amp; Poverty'!$K160/100),"")</f>
        <v>1.8706577726639508</v>
      </c>
      <c r="F160" s="7">
        <f>+IFERROR(+D160*('Regions &amp; Poverty'!$K160/100),"")</f>
        <v>1.4184464228921554</v>
      </c>
      <c r="G160" s="7">
        <f>+IFERROR(+C160*('Regions &amp; Poverty'!$K160/100)*('Regions &amp; Poverty'!$M160/100),"")</f>
        <v>9.7274204178525447E-2</v>
      </c>
      <c r="H160" s="7">
        <f>+IFERROR(+D160*('Regions &amp; Poverty'!$K160/100)*('Regions &amp; Poverty'!$M160/100),"")</f>
        <v>7.3759213990392092E-2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5023.5182483818562</v>
      </c>
      <c r="D162" s="35">
        <f t="shared" si="0"/>
        <v>3847.1974369899185</v>
      </c>
      <c r="E162" s="35">
        <f t="shared" si="0"/>
        <v>218.48348433155775</v>
      </c>
      <c r="F162" s="35">
        <f t="shared" si="0"/>
        <v>155.75301913649093</v>
      </c>
      <c r="G162" s="35">
        <f t="shared" si="0"/>
        <v>14.537270525606274</v>
      </c>
      <c r="H162" s="35">
        <f t="shared" si="0"/>
        <v>10.063227244400899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0.98694754128704776</v>
      </c>
      <c r="D167" s="35">
        <f>+SUMIF('Regions &amp; Poverty'!$F$3:$F$160,$B167,D$3:D$160)</f>
        <v>0.81987874563289731</v>
      </c>
      <c r="E167" s="35">
        <f>+SUMIF('Regions &amp; Poverty'!$F$3:$F$160,$B167,E$3:E$160)</f>
        <v>0.52683241562993333</v>
      </c>
      <c r="F167" s="35">
        <f>+SUMIF('Regions &amp; Poverty'!$F$3:$F$160,$B167,F$3:F$160)</f>
        <v>0.43056676044550318</v>
      </c>
      <c r="G167" s="35">
        <f>+SUMIF('Regions &amp; Poverty'!$F$3:$F$160,$B167,G$3:G$160)</f>
        <v>0.10881494463949537</v>
      </c>
      <c r="H167" s="35">
        <f>+SUMIF('Regions &amp; Poverty'!$F$3:$F$160,$B167,H$3:H$160)</f>
        <v>8.4661207414863063E-2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406.2406499204198</v>
      </c>
      <c r="D168" s="35">
        <f>+SUMIF('Regions &amp; Poverty'!$F$3:$F$160,$B168,D$3:D$160)</f>
        <v>274.08599498364504</v>
      </c>
      <c r="E168" s="35">
        <f>+SUMIF('Regions &amp; Poverty'!$F$3:$F$160,$B168,E$3:E$160)</f>
        <v>128.24153970325918</v>
      </c>
      <c r="F168" s="35">
        <f>+SUMIF('Regions &amp; Poverty'!$F$3:$F$160,$B168,F$3:F$160)</f>
        <v>85.786439451220971</v>
      </c>
      <c r="G168" s="35">
        <f>+SUMIF('Regions &amp; Poverty'!$F$3:$F$160,$B168,G$3:G$160)</f>
        <v>11.541738573293326</v>
      </c>
      <c r="H168" s="35">
        <f>+SUMIF('Regions &amp; Poverty'!$F$3:$F$160,$B168,H$3:H$160)</f>
        <v>7.7207795506098869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52.824697694596551</v>
      </c>
      <c r="D170" s="35">
        <f>+SUMIF('Regions &amp; Poverty'!$F$3:$F$160,$B170,D$3:D$160)</f>
        <v>45.176930225026162</v>
      </c>
      <c r="E170" s="35">
        <f>+SUMIF('Regions &amp; Poverty'!$F$3:$F$160,$B170,E$3:E$160)</f>
        <v>9.4477375191284025</v>
      </c>
      <c r="F170" s="35">
        <f>+SUMIF('Regions &amp; Poverty'!$F$3:$F$160,$B170,F$3:F$160)</f>
        <v>7.9677413385811153</v>
      </c>
      <c r="G170" s="35">
        <f>+SUMIF('Regions &amp; Poverty'!$F$3:$F$160,$B170,G$3:G$160)</f>
        <v>0.55931597962942037</v>
      </c>
      <c r="H170" s="35">
        <f>+SUMIF('Regions &amp; Poverty'!$F$3:$F$160,$B170,H$3:H$160)</f>
        <v>0.44753394898273013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0.18654495238110208</v>
      </c>
      <c r="D172" s="35">
        <f>+SUMIF('Regions &amp; Poverty'!$F$3:$F$160,$B172,D$3:D$160)</f>
        <v>0.14427401217992786</v>
      </c>
      <c r="E172" s="35">
        <f>+SUMIF('Regions &amp; Poverty'!$F$3:$F$160,$B172,E$3:E$160)</f>
        <v>1.1006152190485024E-2</v>
      </c>
      <c r="F172" s="35">
        <f>+SUMIF('Regions &amp; Poverty'!$F$3:$F$160,$B172,F$3:F$160)</f>
        <v>8.5121667186157449E-3</v>
      </c>
      <c r="G172" s="35">
        <f>+SUMIF('Regions &amp; Poverty'!$F$3:$F$160,$B172,G$3:G$160)</f>
        <v>1.5408613066679032E-4</v>
      </c>
      <c r="H172" s="35">
        <f>+SUMIF('Regions &amp; Poverty'!$F$3:$F$160,$B172,H$3:H$160)</f>
        <v>1.1917033406062042E-4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460.23884010868454</v>
      </c>
      <c r="D173" s="36">
        <f t="shared" si="1"/>
        <v>320.22707796648405</v>
      </c>
      <c r="E173" s="36">
        <f t="shared" si="1"/>
        <v>138.22711579020799</v>
      </c>
      <c r="F173" s="36">
        <f t="shared" si="1"/>
        <v>94.19325971696621</v>
      </c>
      <c r="G173" s="36">
        <f t="shared" si="1"/>
        <v>12.210023583692911</v>
      </c>
      <c r="H173" s="36">
        <f t="shared" si="1"/>
        <v>8.2530938773415414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0</v>
      </c>
      <c r="D174" s="35">
        <f>+SUMIF('Regions &amp; Poverty'!$F$3:$F$160,$B174,D$3:D$160)</f>
        <v>0</v>
      </c>
      <c r="E174" s="35">
        <f>+SUMIF('Regions &amp; Poverty'!$F$3:$F$160,$B174,E$3:E$160)</f>
        <v>0</v>
      </c>
      <c r="F174" s="35">
        <f>+SUMIF('Regions &amp; Poverty'!$F$3:$F$160,$B174,F$3:F$160)</f>
        <v>0</v>
      </c>
      <c r="G174" s="35">
        <f>+SUMIF('Regions &amp; Poverty'!$F$3:$F$160,$B174,G$3:G$160)</f>
        <v>0</v>
      </c>
      <c r="H174" s="35">
        <f>+SUMIF('Regions &amp; Poverty'!$F$3:$F$160,$B174,H$3:H$160)</f>
        <v>0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155.82557453502815</v>
      </c>
      <c r="D175" s="35">
        <f>+SUMIF('Regions &amp; Poverty'!$F$3:$F$160,$B175,D$3:D$160)</f>
        <v>131.8460033127194</v>
      </c>
      <c r="E175" s="35">
        <f>+SUMIF('Regions &amp; Poverty'!$F$3:$F$160,$B175,E$3:E$160)</f>
        <v>4.6966299614984539</v>
      </c>
      <c r="F175" s="35">
        <f>+SUMIF('Regions &amp; Poverty'!$F$3:$F$160,$B175,F$3:F$160)</f>
        <v>3.9698819946492168</v>
      </c>
      <c r="G175" s="35">
        <f>+SUMIF('Regions &amp; Poverty'!$F$3:$F$160,$B175,G$3:G$160)</f>
        <v>3.8212103974302372E-2</v>
      </c>
      <c r="H175" s="35">
        <f>+SUMIF('Regions &amp; Poverty'!$F$3:$F$160,$B175,H$3:H$160)</f>
        <v>3.2182957511170743E-2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65.054469731950107</v>
      </c>
      <c r="D176" s="35">
        <f>+SUMIF('Regions &amp; Poverty'!$F$3:$F$160,$B176,D$3:D$160)</f>
        <v>47.096025079551367</v>
      </c>
      <c r="E176" s="35">
        <f>+SUMIF('Regions &amp; Poverty'!$F$3:$F$160,$B176,E$3:E$160)</f>
        <v>2.6843727428686304</v>
      </c>
      <c r="F176" s="35">
        <f>+SUMIF('Regions &amp; Poverty'!$F$3:$F$160,$B176,F$3:F$160)</f>
        <v>1.9749457818063587</v>
      </c>
      <c r="G176" s="35">
        <f>+SUMIF('Regions &amp; Poverty'!$F$3:$F$160,$B176,G$3:G$160)</f>
        <v>5.3401015207412639E-2</v>
      </c>
      <c r="H176" s="35">
        <f>+SUMIF('Regions &amp; Poverty'!$F$3:$F$160,$B176,H$3:H$160)</f>
        <v>4.0256071768914131E-2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220.88004426697825</v>
      </c>
      <c r="D179" s="36">
        <f t="shared" si="2"/>
        <v>178.94202839227077</v>
      </c>
      <c r="E179" s="36">
        <f t="shared" ref="E179:F179" si="3">+SUM(E174:E178)</f>
        <v>7.3810027043670843</v>
      </c>
      <c r="F179" s="36">
        <f t="shared" si="3"/>
        <v>5.9448277764555755</v>
      </c>
      <c r="G179" s="36">
        <f t="shared" ref="G179:H179" si="4">+SUM(G174:G178)</f>
        <v>9.1613119181715011E-2</v>
      </c>
      <c r="H179" s="36">
        <f t="shared" si="4"/>
        <v>7.2439029280084874E-2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4.636410603173915</v>
      </c>
      <c r="D183" s="35">
        <f>+SUMIF('Regions &amp; Poverty'!$F$3:$F$160,$B183,D$3:D$160)</f>
        <v>3.3907930229642811</v>
      </c>
      <c r="E183" s="35">
        <f>+SUMIF('Regions &amp; Poverty'!$F$3:$F$160,$B183,E$3:E$160)</f>
        <v>0</v>
      </c>
      <c r="F183" s="35">
        <f>+SUMIF('Regions &amp; Poverty'!$F$3:$F$160,$B183,F$3:F$160)</f>
        <v>0</v>
      </c>
      <c r="G183" s="35">
        <f>+SUMIF('Regions &amp; Poverty'!$F$3:$F$160,$B183,G$3:G$160)</f>
        <v>0</v>
      </c>
      <c r="H183" s="35">
        <f>+SUMIF('Regions &amp; Poverty'!$F$3:$F$160,$B183,H$3:H$160)</f>
        <v>0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0</v>
      </c>
      <c r="D184" s="35">
        <f>+SUMIF('Regions &amp; Poverty'!$F$3:$F$160,$B184,D$3:D$160)</f>
        <v>0</v>
      </c>
      <c r="E184" s="35">
        <f>+SUMIF('Regions &amp; Poverty'!$F$3:$F$160,$B184,E$3:E$160)</f>
        <v>0</v>
      </c>
      <c r="F184" s="35">
        <f>+SUMIF('Regions &amp; Poverty'!$F$3:$F$160,$B184,F$3:F$160)</f>
        <v>0</v>
      </c>
      <c r="G184" s="35">
        <f>+SUMIF('Regions &amp; Poverty'!$F$3:$F$160,$B184,G$3:G$160)</f>
        <v>0</v>
      </c>
      <c r="H184" s="35">
        <f>+SUMIF('Regions &amp; Poverty'!$F$3:$F$160,$B184,H$3:H$160)</f>
        <v>0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322.49595932069292</v>
      </c>
      <c r="D185" s="35">
        <f>+SUMIF('Regions &amp; Poverty'!$F$3:$F$160,$B185,D$3:D$160)</f>
        <v>251.34262663777062</v>
      </c>
      <c r="E185" s="35">
        <f>+SUMIF('Regions &amp; Poverty'!$F$3:$F$160,$B185,E$3:E$160)</f>
        <v>50.817967286799039</v>
      </c>
      <c r="F185" s="35">
        <f>+SUMIF('Regions &amp; Poverty'!$F$3:$F$160,$B185,F$3:F$160)</f>
        <v>39.525005536570504</v>
      </c>
      <c r="G185" s="35">
        <f>+SUMIF('Regions &amp; Poverty'!$F$3:$F$160,$B185,G$3:G$160)</f>
        <v>2.1277512177906073</v>
      </c>
      <c r="H185" s="35">
        <f>+SUMIF('Regions &amp; Poverty'!$F$3:$F$160,$B185,H$3:H$160)</f>
        <v>1.6595710045877923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327.13236992386686</v>
      </c>
      <c r="D186" s="36">
        <f t="shared" si="5"/>
        <v>254.73341966073491</v>
      </c>
      <c r="E186" s="36">
        <f t="shared" ref="E186:F186" si="6">+SUM(E182:E185)</f>
        <v>50.817967286799039</v>
      </c>
      <c r="F186" s="36">
        <f t="shared" si="6"/>
        <v>39.525005536570504</v>
      </c>
      <c r="G186" s="36">
        <f t="shared" ref="G186:H186" si="7">+SUM(G182:G185)</f>
        <v>2.1277512177906073</v>
      </c>
      <c r="H186" s="36">
        <f t="shared" si="7"/>
        <v>1.6595710045877923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839.76128418498149</v>
      </c>
      <c r="D191" s="35">
        <f>+SUMIF('Regions &amp; Poverty'!$F$3:$F$160,$B191,D$3:D$160)</f>
        <v>674.64779703829606</v>
      </c>
      <c r="E191" s="35">
        <f>+SUMIF('Regions &amp; Poverty'!$F$3:$F$160,$B191,E$3:E$160)</f>
        <v>3.3131188333915693</v>
      </c>
      <c r="F191" s="35">
        <f>+SUMIF('Regions &amp; Poverty'!$F$3:$F$160,$B191,F$3:F$160)</f>
        <v>2.4969938377751273</v>
      </c>
      <c r="G191" s="35">
        <f>+SUMIF('Regions &amp; Poverty'!$F$3:$F$160,$B191,G$3:G$160)</f>
        <v>8.4807702855335364E-3</v>
      </c>
      <c r="H191" s="35">
        <f>+SUMIF('Regions &amp; Poverty'!$F$3:$F$160,$B191,H$3:H$160)</f>
        <v>6.3241697320563011E-3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2946.4149946992725</v>
      </c>
      <c r="D192" s="35">
        <f>+SUMIF('Regions &amp; Poverty'!$F$3:$F$160,$B192,D$3:D$160)</f>
        <v>2256.2273464354303</v>
      </c>
      <c r="E192" s="35">
        <f>+SUMIF('Regions &amp; Poverty'!$F$3:$F$160,$B192,E$3:E$160)</f>
        <v>14.485741768532581</v>
      </c>
      <c r="F192" s="35">
        <f>+SUMIF('Regions &amp; Poverty'!$F$3:$F$160,$B192,F$3:F$160)</f>
        <v>10.569675887987183</v>
      </c>
      <c r="G192" s="35">
        <f>+SUMIF('Regions &amp; Poverty'!$F$3:$F$160,$B192,G$3:G$160)</f>
        <v>6.1895254752964715E-2</v>
      </c>
      <c r="H192" s="35">
        <f>+SUMIF('Regions &amp; Poverty'!$F$3:$F$160,$B192,H$3:H$160)</f>
        <v>4.3889377865292359E-2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3786.1762788842539</v>
      </c>
      <c r="D193" s="36">
        <f t="shared" si="11"/>
        <v>2930.8751434737264</v>
      </c>
      <c r="E193" s="36">
        <f t="shared" ref="E193:F193" si="12">+SUM(E191:E192)</f>
        <v>17.798860601924151</v>
      </c>
      <c r="F193" s="36">
        <f t="shared" si="12"/>
        <v>13.06666972576231</v>
      </c>
      <c r="G193" s="36">
        <f t="shared" ref="G193:H193" si="13">+SUM(G191:G192)</f>
        <v>7.0376025038498255E-2</v>
      </c>
      <c r="H193" s="36">
        <f t="shared" si="13"/>
        <v>5.0213547597348661E-2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229.0907151980735</v>
      </c>
      <c r="D196" s="35">
        <f>+SUMIF('Regions &amp; Poverty'!$F$3:$F$160,$B196,D$3:D$160)</f>
        <v>162.41976749670209</v>
      </c>
      <c r="E196" s="35">
        <f>+SUMIF('Regions &amp; Poverty'!$F$3:$F$160,$B196,E$3:E$160)</f>
        <v>4.258537948259514</v>
      </c>
      <c r="F196" s="35">
        <f>+SUMIF('Regions &amp; Poverty'!$F$3:$F$160,$B196,F$3:F$160)</f>
        <v>3.0232563807363029</v>
      </c>
      <c r="G196" s="35">
        <f>+SUMIF('Regions &amp; Poverty'!$F$3:$F$160,$B196,G$3:G$160)</f>
        <v>3.7506579902546647E-2</v>
      </c>
      <c r="H196" s="35">
        <f>+SUMIF('Regions &amp; Poverty'!$F$3:$F$160,$B196,H$3:H$160)</f>
        <v>2.7909785594127042E-2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229.0907151980735</v>
      </c>
      <c r="D198" s="36">
        <f t="shared" si="14"/>
        <v>162.41976749670209</v>
      </c>
      <c r="E198" s="36">
        <f t="shared" ref="E198:F198" si="15">+SUM(E195:E197)</f>
        <v>4.258537948259514</v>
      </c>
      <c r="F198" s="36">
        <f t="shared" si="15"/>
        <v>3.0232563807363029</v>
      </c>
      <c r="G198" s="36">
        <f t="shared" ref="G198:H198" si="16">+SUM(G195:G197)</f>
        <v>3.7506579902546647E-2</v>
      </c>
      <c r="H198" s="36">
        <f t="shared" si="16"/>
        <v>2.7909785594127042E-2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229.0907151980735</v>
      </c>
      <c r="D201" s="35">
        <f t="shared" si="19"/>
        <v>162.41976749670209</v>
      </c>
      <c r="E201" s="35">
        <f t="shared" ref="E201:H201" si="20">+SUM(E198,E189)</f>
        <v>4.258537948259514</v>
      </c>
      <c r="F201" s="35">
        <f t="shared" si="20"/>
        <v>3.0232563807363029</v>
      </c>
      <c r="G201" s="35">
        <f t="shared" si="20"/>
        <v>3.7506579902546647E-2</v>
      </c>
      <c r="H201" s="35">
        <f t="shared" si="20"/>
        <v>2.7909785594127042E-2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5023.5182483818571</v>
      </c>
      <c r="D202" s="35">
        <f t="shared" si="21"/>
        <v>3847.1974369899185</v>
      </c>
      <c r="E202" s="35">
        <f t="shared" ref="E202:H202" si="22">+SUM(E173,E179,E182:E185,E193,E196)</f>
        <v>218.4834843315578</v>
      </c>
      <c r="F202" s="35">
        <f t="shared" si="22"/>
        <v>155.75301913649093</v>
      </c>
      <c r="G202" s="35">
        <f t="shared" si="22"/>
        <v>14.537270525606278</v>
      </c>
      <c r="H202" s="35">
        <f t="shared" si="22"/>
        <v>10.063227244400895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5023.5182483818571</v>
      </c>
      <c r="D203" s="35">
        <f t="shared" si="23"/>
        <v>3847.1974369899185</v>
      </c>
      <c r="E203" s="35">
        <f t="shared" ref="E203:H203" si="24">+SUM(E173,E174:E176,E183:E185,E193,E196)</f>
        <v>218.48348433155778</v>
      </c>
      <c r="F203" s="35">
        <f t="shared" si="24"/>
        <v>155.75301913649093</v>
      </c>
      <c r="G203" s="35">
        <f t="shared" si="24"/>
        <v>14.537270525606278</v>
      </c>
      <c r="H203" s="35">
        <f t="shared" si="24"/>
        <v>10.063227244400895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5023.5182483818571</v>
      </c>
      <c r="D204" s="35">
        <f t="shared" si="25"/>
        <v>3847.1974369899185</v>
      </c>
      <c r="E204" s="35">
        <f t="shared" ref="E204:H204" si="26">+SUM(E173,E179:E185,E190,E193:E194,E198)</f>
        <v>218.4834843315578</v>
      </c>
      <c r="F204" s="35">
        <f t="shared" si="26"/>
        <v>155.75301913649093</v>
      </c>
      <c r="G204" s="35">
        <f t="shared" si="26"/>
        <v>14.537270525606278</v>
      </c>
      <c r="H204" s="35">
        <f t="shared" si="26"/>
        <v>10.063227244400895</v>
      </c>
      <c r="I204" s="3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  <col min="11" max="12" width="9.1796875" style="83"/>
  </cols>
  <sheetData>
    <row r="1" spans="1:11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1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1" x14ac:dyDescent="0.35">
      <c r="A3" t="s">
        <v>154</v>
      </c>
      <c r="B3" t="s">
        <v>0</v>
      </c>
      <c r="C3" s="11">
        <f>+SUMIF(GVSG2030!$A$4:$A$158,$B3,GVSG2030!$C$4:$C$158)</f>
        <v>0</v>
      </c>
      <c r="D3" s="11">
        <f>+SUMIF(GVSG2015!$A$4:$A$158,$B3,GVSG2015!$C$4:$C$158)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  <c r="K3" s="84"/>
    </row>
    <row r="4" spans="1:11" x14ac:dyDescent="0.35">
      <c r="A4" t="s">
        <v>155</v>
      </c>
      <c r="B4" t="s">
        <v>1</v>
      </c>
      <c r="C4" s="11">
        <f>+SUMIF(GVSG2030!$A$4:$A$158,$B4,GVSG2030!$C$4:$C$158)</f>
        <v>145.62399899988475</v>
      </c>
      <c r="D4" s="11">
        <f>+SUMIF(GVSG2015!$A$4:$A$158,$B4,GVSG2015!$C$4:$C$158)</f>
        <v>79.946417207161616</v>
      </c>
      <c r="E4" s="7">
        <f>+IFERROR(+C4*('Regions &amp; Poverty'!$K4/100),"")</f>
        <v>43.832823698965306</v>
      </c>
      <c r="F4" s="7">
        <f>+IFERROR(+D4*('Regions &amp; Poverty'!$K4/100),"")</f>
        <v>24.063871579355645</v>
      </c>
      <c r="G4" s="7">
        <f>+IFERROR(+C4*('Regions &amp; Poverty'!$K4/100)*('Regions &amp; Poverty'!$M4/100),"")</f>
        <v>4.2079510751006692</v>
      </c>
      <c r="H4" s="7">
        <f>+IFERROR(+D4*('Regions &amp; Poverty'!$K4/100)*('Regions &amp; Poverty'!$M4/100),"")</f>
        <v>2.3101316716181421</v>
      </c>
      <c r="J4" s="32"/>
      <c r="K4" s="84"/>
    </row>
    <row r="5" spans="1:11" x14ac:dyDescent="0.35">
      <c r="A5" t="s">
        <v>156</v>
      </c>
      <c r="B5" t="s">
        <v>2</v>
      </c>
      <c r="C5" s="11">
        <f>+SUMIF(GVSG2030!$A$4:$A$158,$B5,GVSG2030!$C$4:$C$158)</f>
        <v>0</v>
      </c>
      <c r="D5" s="11">
        <f>+SUMIF(GVSG2015!$A$4:$A$158,$B5,GVSG2015!$C$4:$C$158)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  <c r="K5" s="84"/>
    </row>
    <row r="6" spans="1:11" x14ac:dyDescent="0.35">
      <c r="A6" t="s">
        <v>157</v>
      </c>
      <c r="B6" t="s">
        <v>3</v>
      </c>
      <c r="C6" s="11">
        <f>+SUMIF(GVSG2030!$A$4:$A$158,$B6,GVSG2030!$C$4:$C$158)</f>
        <v>0</v>
      </c>
      <c r="D6" s="11">
        <f>+SUMIF(GVSG2015!$A$4:$A$158,$B6,GVSG2015!$C$4:$C$158)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  <c r="K6" s="84"/>
    </row>
    <row r="7" spans="1:11" x14ac:dyDescent="0.35">
      <c r="A7" t="s">
        <v>158</v>
      </c>
      <c r="B7" t="s">
        <v>4</v>
      </c>
      <c r="C7" s="11">
        <f>+SUMIF(GVSG2030!$A$4:$A$158,$B7,GVSG2030!$C$4:$C$158)</f>
        <v>5.4189639993641201</v>
      </c>
      <c r="D7" s="11">
        <f>+SUMIF(GVSG2015!$A$4:$A$158,$B7,GVSG2015!$C$4:$C$158)</f>
        <v>3.6795673870339876</v>
      </c>
      <c r="E7" s="7">
        <f>+IFERROR(+C7*('Regions &amp; Poverty'!$K7/100),"")</f>
        <v>0.17340684797965183</v>
      </c>
      <c r="F7" s="7">
        <f>+IFERROR(+D7*('Regions &amp; Poverty'!$K7/100),"")</f>
        <v>0.11774615638508761</v>
      </c>
      <c r="G7" s="7">
        <f>+IFERROR(+C7*('Regions &amp; Poverty'!$K7/100)*('Regions &amp; Poverty'!$M7/100),"")</f>
        <v>5.2022054393895557E-4</v>
      </c>
      <c r="H7" s="7">
        <f>+IFERROR(+D7*('Regions &amp; Poverty'!$K7/100)*('Regions &amp; Poverty'!$M7/100),"")</f>
        <v>3.5323846915526284E-4</v>
      </c>
      <c r="J7" s="32"/>
      <c r="K7" s="84"/>
    </row>
    <row r="8" spans="1:11" x14ac:dyDescent="0.35">
      <c r="A8" t="s">
        <v>159</v>
      </c>
      <c r="B8" t="s">
        <v>5</v>
      </c>
      <c r="C8" s="11">
        <f>+SUMIF(GVSG2030!$A$4:$A$158,$B8,GVSG2030!$C$4:$C$158)</f>
        <v>0</v>
      </c>
      <c r="D8" s="11">
        <f>+SUMIF(GVSG2015!$A$4:$A$158,$B8,GVSG2015!$C$4:$C$158)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  <c r="K8" s="84"/>
    </row>
    <row r="9" spans="1:11" x14ac:dyDescent="0.35">
      <c r="A9" t="s">
        <v>160</v>
      </c>
      <c r="B9" t="s">
        <v>6</v>
      </c>
      <c r="C9" s="11">
        <f>+SUMIF(GVSG2030!$A$4:$A$158,$B9,GVSG2030!$C$4:$C$158)</f>
        <v>0</v>
      </c>
      <c r="D9" s="11">
        <f>+SUMIF(GVSG2015!$A$4:$A$158,$B9,GVSG2015!$C$4:$C$158)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  <c r="K9" s="84"/>
    </row>
    <row r="10" spans="1:11" x14ac:dyDescent="0.35">
      <c r="A10" t="s">
        <v>161</v>
      </c>
      <c r="B10" t="s">
        <v>7</v>
      </c>
      <c r="C10" s="11">
        <f>+SUMIF(GVSG2030!$A$4:$A$158,$B10,GVSG2030!$C$4:$C$158)</f>
        <v>15.346000910635322</v>
      </c>
      <c r="D10" s="11">
        <f>+SUMIF(GVSG2015!$A$4:$A$158,$B10,GVSG2015!$C$4:$C$158)</f>
        <v>8.430884748577391</v>
      </c>
      <c r="E10" s="7">
        <f>+IFERROR(+C10*('Regions &amp; Poverty'!$K10/100),"")</f>
        <v>7.6730004553176606E-2</v>
      </c>
      <c r="F10" s="7">
        <f>+IFERROR(+D10*('Regions &amp; Poverty'!$K10/100),"")</f>
        <v>4.2154423742886957E-2</v>
      </c>
      <c r="G10" s="7">
        <f>+IFERROR(+C10*('Regions &amp; Poverty'!$K10/100)*('Regions &amp; Poverty'!$M10/100),"")</f>
        <v>1.5346000910635322E-4</v>
      </c>
      <c r="H10" s="7">
        <f>+IFERROR(+D10*('Regions &amp; Poverty'!$K10/100)*('Regions &amp; Poverty'!$M10/100),"")</f>
        <v>8.4308847485773921E-5</v>
      </c>
      <c r="J10" s="32"/>
      <c r="K10" s="84"/>
    </row>
    <row r="11" spans="1:11" x14ac:dyDescent="0.35">
      <c r="A11" t="s">
        <v>162</v>
      </c>
      <c r="B11" t="s">
        <v>8</v>
      </c>
      <c r="C11" s="11">
        <f>+SUMIF(GVSG2030!$A$4:$A$158,$B11,GVSG2030!$C$4:$C$158)</f>
        <v>271.58415838211982</v>
      </c>
      <c r="D11" s="11">
        <f>+SUMIF(GVSG2015!$A$4:$A$158,$B11,GVSG2015!$C$4:$C$158)</f>
        <v>177.6264538003818</v>
      </c>
      <c r="E11" s="7">
        <f>+IFERROR(+C11*('Regions &amp; Poverty'!$K11/100),"")</f>
        <v>200.1575247276223</v>
      </c>
      <c r="F11" s="7">
        <f>+IFERROR(+D11*('Regions &amp; Poverty'!$K11/100),"")</f>
        <v>130.91069645088137</v>
      </c>
      <c r="G11" s="7">
        <f>+IFERROR(+C11*('Regions &amp; Poverty'!$K11/100)*('Regions &amp; Poverty'!$M11/100),"")</f>
        <v>64.851038011749623</v>
      </c>
      <c r="H11" s="7">
        <f>+IFERROR(+D11*('Regions &amp; Poverty'!$K11/100)*('Regions &amp; Poverty'!$M11/100),"")</f>
        <v>42.415065650085566</v>
      </c>
      <c r="J11" s="32"/>
      <c r="K11" s="84"/>
    </row>
    <row r="12" spans="1:11" x14ac:dyDescent="0.35">
      <c r="A12" t="s">
        <v>163</v>
      </c>
      <c r="B12" t="s">
        <v>9</v>
      </c>
      <c r="C12" s="11">
        <f>+SUMIF(GVSG2030!$A$4:$A$158,$B12,GVSG2030!$C$4:$C$158)</f>
        <v>121.85910044207166</v>
      </c>
      <c r="D12" s="11">
        <f>+SUMIF(GVSG2015!$A$4:$A$158,$B12,GVSG2015!$C$4:$C$158)</f>
        <v>76.906414007541287</v>
      </c>
      <c r="E12" s="7">
        <f>+IFERROR(+C12*('Regions &amp; Poverty'!$K12/100),"")</f>
        <v>60.320254718825474</v>
      </c>
      <c r="F12" s="7">
        <f>+IFERROR(+D12*('Regions &amp; Poverty'!$K12/100),"")</f>
        <v>38.068674933732936</v>
      </c>
      <c r="G12" s="7">
        <f>+IFERROR(+C12*('Regions &amp; Poverty'!$K12/100)*('Regions &amp; Poverty'!$M12/100),"")</f>
        <v>13.511737057016905</v>
      </c>
      <c r="H12" s="7">
        <f>+IFERROR(+D12*('Regions &amp; Poverty'!$K12/100)*('Regions &amp; Poverty'!$M12/100),"")</f>
        <v>8.527383185156177</v>
      </c>
      <c r="J12" s="32"/>
      <c r="K12" s="84"/>
    </row>
    <row r="13" spans="1:11" x14ac:dyDescent="0.35">
      <c r="A13" t="s">
        <v>164</v>
      </c>
      <c r="B13" t="s">
        <v>10</v>
      </c>
      <c r="C13" s="11">
        <f>+SUMIF(GVSG2030!$A$4:$A$158,$B13,GVSG2030!$C$4:$C$158)</f>
        <v>0</v>
      </c>
      <c r="D13" s="11">
        <f>+SUMIF(GVSG2015!$A$4:$A$158,$B13,GVSG2015!$C$4:$C$158)</f>
        <v>0</v>
      </c>
      <c r="E13" s="7">
        <f>+IFERROR(+C13*('Regions &amp; Poverty'!$K13/100),"")</f>
        <v>0</v>
      </c>
      <c r="F13" s="7">
        <f>+IFERROR(+D13*('Regions &amp; Poverty'!$K13/100),"")</f>
        <v>0</v>
      </c>
      <c r="G13" s="7">
        <f>+IFERROR(+C13*('Regions &amp; Poverty'!$K13/100)*('Regions &amp; Poverty'!$M13/100),"")</f>
        <v>0</v>
      </c>
      <c r="H13" s="7">
        <f>+IFERROR(+D13*('Regions &amp; Poverty'!$K13/100)*('Regions &amp; Poverty'!$M13/100),"")</f>
        <v>0</v>
      </c>
      <c r="J13" s="32"/>
      <c r="K13" s="84"/>
    </row>
    <row r="14" spans="1:11" x14ac:dyDescent="0.35">
      <c r="A14" t="s">
        <v>165</v>
      </c>
      <c r="B14" t="s">
        <v>11</v>
      </c>
      <c r="C14" s="11">
        <f>+SUMIF(GVSG2030!$A$4:$A$158,$B14,GVSG2030!$C$4:$C$158)</f>
        <v>34.7026842883242</v>
      </c>
      <c r="D14" s="11">
        <f>+SUMIF(GVSG2015!$A$4:$A$158,$B14,GVSG2015!$C$4:$C$158)</f>
        <v>25.473449767280563</v>
      </c>
      <c r="E14" s="7">
        <f>+IFERROR(+C14*('Regions &amp; Poverty'!$K14/100),"")</f>
        <v>6.4199965933399765</v>
      </c>
      <c r="F14" s="7">
        <f>+IFERROR(+D14*('Regions &amp; Poverty'!$K14/100),"")</f>
        <v>4.7125882069469043</v>
      </c>
      <c r="G14" s="7">
        <f>+IFERROR(+C14*('Regions &amp; Poverty'!$K14/100)*('Regions &amp; Poverty'!$M14/100),"")</f>
        <v>0.21185988758021923</v>
      </c>
      <c r="H14" s="7">
        <f>+IFERROR(+D14*('Regions &amp; Poverty'!$K14/100)*('Regions &amp; Poverty'!$M14/100),"")</f>
        <v>0.15551541082924786</v>
      </c>
      <c r="J14" s="32"/>
      <c r="K14" s="84"/>
    </row>
    <row r="15" spans="1:11" x14ac:dyDescent="0.35">
      <c r="A15" t="s">
        <v>166</v>
      </c>
      <c r="B15" t="s">
        <v>12</v>
      </c>
      <c r="C15" s="11">
        <f>+SUMIF(GVSG2030!$A$4:$A$158,$B15,GVSG2030!$C$4:$C$158)</f>
        <v>0</v>
      </c>
      <c r="D15" s="11">
        <f>+SUMIF(GVSG2015!$A$4:$A$158,$B15,GVSG2015!$C$4:$C$158)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  <c r="K15" s="84"/>
    </row>
    <row r="16" spans="1:11" x14ac:dyDescent="0.35">
      <c r="A16" t="s">
        <v>167</v>
      </c>
      <c r="B16" t="s">
        <v>13</v>
      </c>
      <c r="C16" s="11">
        <f>+SUMIF(GVSG2030!$A$4:$A$158,$B16,GVSG2030!$C$4:$C$158)</f>
        <v>0</v>
      </c>
      <c r="D16" s="11">
        <f>+SUMIF(GVSG2015!$A$4:$A$158,$B16,GVSG2015!$C$4:$C$158)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  <c r="K16" s="84"/>
    </row>
    <row r="17" spans="1:11" x14ac:dyDescent="0.35">
      <c r="A17" t="s">
        <v>168</v>
      </c>
      <c r="B17" t="s">
        <v>14</v>
      </c>
      <c r="C17" s="11">
        <f>+SUMIF(GVSG2030!$A$4:$A$158,$B17,GVSG2030!$C$4:$C$158)</f>
        <v>0</v>
      </c>
      <c r="D17" s="11">
        <f>+SUMIF(GVSG2015!$A$4:$A$158,$B17,GVSG2015!$C$4:$C$158)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  <c r="K17" s="84"/>
    </row>
    <row r="18" spans="1:11" x14ac:dyDescent="0.35">
      <c r="A18" t="s">
        <v>169</v>
      </c>
      <c r="B18" t="s">
        <v>15</v>
      </c>
      <c r="C18" s="11">
        <f>+SUMIF(GVSG2030!$A$4:$A$158,$B18,GVSG2030!$C$4:$C$158)</f>
        <v>0</v>
      </c>
      <c r="D18" s="11">
        <f>+SUMIF(GVSG2015!$A$4:$A$158,$B18,GVSG2015!$C$4:$C$158)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  <c r="K18" s="84"/>
    </row>
    <row r="19" spans="1:11" x14ac:dyDescent="0.35">
      <c r="A19" t="s">
        <v>170</v>
      </c>
      <c r="B19" t="s">
        <v>16</v>
      </c>
      <c r="C19" s="11">
        <f>+SUMIF(GVSG2030!$A$4:$A$158,$B19,GVSG2030!$C$4:$C$158)</f>
        <v>4.1134480452872513</v>
      </c>
      <c r="D19" s="11">
        <f>+SUMIF(GVSG2015!$A$4:$A$158,$B19,GVSG2015!$C$4:$C$158)</f>
        <v>3.2659545655553344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  <c r="K19" s="84"/>
    </row>
    <row r="20" spans="1:11" x14ac:dyDescent="0.35">
      <c r="A20" t="s">
        <v>171</v>
      </c>
      <c r="B20" t="s">
        <v>17</v>
      </c>
      <c r="C20" s="11">
        <f>+SUMIF(GVSG2030!$A$4:$A$158,$B20,GVSG2030!$C$4:$C$158)</f>
        <v>35.315389542805427</v>
      </c>
      <c r="D20" s="11">
        <f>+SUMIF(GVSG2015!$A$4:$A$158,$B20,GVSG2015!$C$4:$C$158)</f>
        <v>23.439072347397321</v>
      </c>
      <c r="E20" s="7">
        <f>+IFERROR(+C20*('Regions &amp; Poverty'!$K20/100),"")</f>
        <v>2.5073926575391852</v>
      </c>
      <c r="F20" s="7">
        <f>+IFERROR(+D20*('Regions &amp; Poverty'!$K20/100),"")</f>
        <v>1.6641741366652096</v>
      </c>
      <c r="G20" s="7">
        <f>+IFERROR(+C20*('Regions &amp; Poverty'!$K20/100)*('Regions &amp; Poverty'!$M20/100),"")</f>
        <v>8.5251350356332301E-2</v>
      </c>
      <c r="H20" s="7">
        <f>+IFERROR(+D20*('Regions &amp; Poverty'!$K20/100)*('Regions &amp; Poverty'!$M20/100),"")</f>
        <v>5.6581920646617129E-2</v>
      </c>
      <c r="J20" s="32"/>
      <c r="K20" s="84"/>
    </row>
    <row r="21" spans="1:11" x14ac:dyDescent="0.35">
      <c r="A21" t="s">
        <v>172</v>
      </c>
      <c r="B21" t="s">
        <v>18</v>
      </c>
      <c r="C21" s="11">
        <f>+SUMIF(GVSG2030!$A$4:$A$158,$B21,GVSG2030!$C$4:$C$158)</f>
        <v>0</v>
      </c>
      <c r="D21" s="11">
        <f>+SUMIF(GVSG2015!$A$4:$A$158,$B21,GVSG2015!$C$4:$C$158)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  <c r="K21" s="84"/>
    </row>
    <row r="22" spans="1:11" x14ac:dyDescent="0.35">
      <c r="A22" t="s">
        <v>173</v>
      </c>
      <c r="B22" t="s">
        <v>19</v>
      </c>
      <c r="C22" s="11">
        <f>+SUMIF(GVSG2030!$A$4:$A$158,$B22,GVSG2030!$C$4:$C$158)</f>
        <v>2.3929047985999952</v>
      </c>
      <c r="D22" s="11">
        <f>+SUMIF(GVSG2015!$A$4:$A$158,$B22,GVSG2015!$C$4:$C$158)</f>
        <v>1.8461366133647521</v>
      </c>
      <c r="E22" s="7">
        <f>+IFERROR(+C22*('Regions &amp; Poverty'!$K22/100),"")</f>
        <v>5.26439055691999E-2</v>
      </c>
      <c r="F22" s="7">
        <f>+IFERROR(+D22*('Regions &amp; Poverty'!$K22/100),"")</f>
        <v>4.0615005494024553E-2</v>
      </c>
      <c r="G22" s="7">
        <f>+IFERROR(+C22*('Regions &amp; Poverty'!$K22/100)*('Regions &amp; Poverty'!$M22/100),"")</f>
        <v>2.105756222767996E-4</v>
      </c>
      <c r="H22" s="7">
        <f>+IFERROR(+D22*('Regions &amp; Poverty'!$K22/100)*('Regions &amp; Poverty'!$M22/100),"")</f>
        <v>1.6246002197609823E-4</v>
      </c>
      <c r="J22" s="32"/>
      <c r="K22" s="84"/>
    </row>
    <row r="23" spans="1:11" x14ac:dyDescent="0.35">
      <c r="A23" t="s">
        <v>174</v>
      </c>
      <c r="B23" t="s">
        <v>20</v>
      </c>
      <c r="C23" s="11">
        <f>+SUMIF(GVSG2030!$A$4:$A$158,$B23,GVSG2030!$C$4:$C$158)</f>
        <v>0</v>
      </c>
      <c r="D23" s="11">
        <f>+SUMIF(GVSG2015!$A$4:$A$158,$B23,GVSG2015!$C$4:$C$158)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  <c r="K23" s="84"/>
    </row>
    <row r="24" spans="1:11" x14ac:dyDescent="0.35">
      <c r="A24" t="s">
        <v>175</v>
      </c>
      <c r="B24" t="s">
        <v>21</v>
      </c>
      <c r="C24" s="11">
        <f>+SUMIF(GVSG2030!$A$4:$A$158,$B24,GVSG2030!$C$4:$C$158)</f>
        <v>0</v>
      </c>
      <c r="D24" s="11">
        <f>+SUMIF(GVSG2015!$A$4:$A$158,$B24,GVSG2015!$C$4:$C$158)</f>
        <v>0</v>
      </c>
      <c r="E24" s="7">
        <f>+IFERROR(+C24*('Regions &amp; Poverty'!$K24/100),"")</f>
        <v>0</v>
      </c>
      <c r="F24" s="7">
        <f>+IFERROR(+D24*('Regions &amp; Poverty'!$K24/100),"")</f>
        <v>0</v>
      </c>
      <c r="G24" s="7">
        <f>+IFERROR(+C24*('Regions &amp; Poverty'!$K24/100)*('Regions &amp; Poverty'!$M24/100),"")</f>
        <v>0</v>
      </c>
      <c r="H24" s="7">
        <f>+IFERROR(+D24*('Regions &amp; Poverty'!$K24/100)*('Regions &amp; Poverty'!$M24/100),"")</f>
        <v>0</v>
      </c>
      <c r="J24" s="32"/>
      <c r="K24" s="84"/>
    </row>
    <row r="25" spans="1:11" x14ac:dyDescent="0.35">
      <c r="A25" t="s">
        <v>176</v>
      </c>
      <c r="B25" t="s">
        <v>22</v>
      </c>
      <c r="C25" s="11">
        <f>+SUMIF(GVSG2030!$A$4:$A$158,$B25,GVSG2030!$C$4:$C$158)</f>
        <v>0</v>
      </c>
      <c r="D25" s="11">
        <f>+SUMIF(GVSG2015!$A$4:$A$158,$B25,GVSG2015!$C$4:$C$158)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  <c r="K25" s="84"/>
    </row>
    <row r="26" spans="1:11" x14ac:dyDescent="0.35">
      <c r="A26" t="s">
        <v>177</v>
      </c>
      <c r="B26" t="s">
        <v>23</v>
      </c>
      <c r="C26" s="11">
        <f>+SUMIF(GVSG2030!$A$4:$A$158,$B26,GVSG2030!$C$4:$C$158)</f>
        <v>0</v>
      </c>
      <c r="D26" s="11">
        <f>+SUMIF(GVSG2015!$A$4:$A$158,$B26,GVSG2015!$C$4:$C$158)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  <c r="K26" s="84"/>
    </row>
    <row r="27" spans="1:11" x14ac:dyDescent="0.35">
      <c r="A27" t="s">
        <v>178</v>
      </c>
      <c r="B27" t="s">
        <v>24</v>
      </c>
      <c r="C27" s="11">
        <f>+SUMIF(GVSG2030!$A$4:$A$158,$B27,GVSG2030!$C$4:$C$158)</f>
        <v>0</v>
      </c>
      <c r="D27" s="11">
        <f>+SUMIF(GVSG2015!$A$4:$A$158,$B27,GVSG2015!$C$4:$C$158)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  <c r="K27" s="84"/>
    </row>
    <row r="28" spans="1:11" x14ac:dyDescent="0.35">
      <c r="A28" t="s">
        <v>179</v>
      </c>
      <c r="B28" t="s">
        <v>25</v>
      </c>
      <c r="C28" s="11">
        <f>+SUMIF(GVSG2030!$A$4:$A$158,$B28,GVSG2030!$C$4:$C$158)</f>
        <v>0</v>
      </c>
      <c r="D28" s="11">
        <f>+SUMIF(GVSG2015!$A$4:$A$158,$B28,GVSG2015!$C$4:$C$158)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  <c r="K28" s="84"/>
    </row>
    <row r="29" spans="1:11" x14ac:dyDescent="0.35">
      <c r="A29" t="s">
        <v>180</v>
      </c>
      <c r="B29" t="s">
        <v>26</v>
      </c>
      <c r="C29" s="11">
        <f>+SUMIF(GVSG2030!$A$4:$A$158,$B29,GVSG2030!$C$4:$C$158)</f>
        <v>33.964498781272951</v>
      </c>
      <c r="D29" s="11">
        <f>+SUMIF(GVSG2015!$A$4:$A$158,$B29,GVSG2015!$C$4:$C$158)</f>
        <v>21.251374046275501</v>
      </c>
      <c r="E29" s="7">
        <f>+IFERROR(+C29*('Regions &amp; Poverty'!$K29/100),"")</f>
        <v>9.4760951599751522</v>
      </c>
      <c r="F29" s="7">
        <f>+IFERROR(+D29*('Regions &amp; Poverty'!$K29/100),"")</f>
        <v>5.9291333589108639</v>
      </c>
      <c r="G29" s="7">
        <f>+IFERROR(+C29*('Regions &amp; Poverty'!$K29/100)*('Regions &amp; Poverty'!$M29/100),"")</f>
        <v>0.85284856439776369</v>
      </c>
      <c r="H29" s="7">
        <f>+IFERROR(+D29*('Regions &amp; Poverty'!$K29/100)*('Regions &amp; Poverty'!$M29/100),"")</f>
        <v>0.53362200230197776</v>
      </c>
      <c r="J29" s="32"/>
      <c r="K29" s="84"/>
    </row>
    <row r="30" spans="1:11" x14ac:dyDescent="0.35">
      <c r="A30" t="s">
        <v>181</v>
      </c>
      <c r="B30" t="s">
        <v>27</v>
      </c>
      <c r="C30" s="11">
        <f>+SUMIF(GVSG2030!$A$4:$A$158,$B30,GVSG2030!$C$4:$C$158)</f>
        <v>346.07110193263622</v>
      </c>
      <c r="D30" s="11">
        <f>+SUMIF(GVSG2015!$A$4:$A$158,$B30,GVSG2015!$C$4:$C$158)</f>
        <v>201.91486977456543</v>
      </c>
      <c r="E30" s="7">
        <f>+IFERROR(+C30*('Regions &amp; Poverty'!$K30/100),"")</f>
        <v>83.057064463832688</v>
      </c>
      <c r="F30" s="7">
        <f>+IFERROR(+D30*('Regions &amp; Poverty'!$K30/100),"")</f>
        <v>48.459568745895702</v>
      </c>
      <c r="G30" s="7">
        <f>+IFERROR(+C30*('Regions &amp; Poverty'!$K30/100)*('Regions &amp; Poverty'!$M30/100),"")</f>
        <v>6.3953939637151169</v>
      </c>
      <c r="H30" s="7">
        <f>+IFERROR(+D30*('Regions &amp; Poverty'!$K30/100)*('Regions &amp; Poverty'!$M30/100),"")</f>
        <v>3.7313867934339688</v>
      </c>
      <c r="J30" s="32"/>
      <c r="K30" s="84"/>
    </row>
    <row r="31" spans="1:11" x14ac:dyDescent="0.35">
      <c r="A31" t="s">
        <v>182</v>
      </c>
      <c r="B31" t="s">
        <v>28</v>
      </c>
      <c r="C31" s="11">
        <f>+SUMIF(GVSG2030!$A$4:$A$158,$B31,GVSG2030!$C$4:$C$158)</f>
        <v>160.59190515878862</v>
      </c>
      <c r="D31" s="11">
        <f>+SUMIF(GVSG2015!$A$4:$A$158,$B31,GVSG2015!$C$4:$C$158)</f>
        <v>94.477097127289056</v>
      </c>
      <c r="E31" s="7">
        <f>+IFERROR(+C31*('Regions &amp; Poverty'!$K31/100),"")</f>
        <v>123.81635887742601</v>
      </c>
      <c r="F31" s="7">
        <f>+IFERROR(+D31*('Regions &amp; Poverty'!$K31/100),"")</f>
        <v>72.841841885139857</v>
      </c>
      <c r="G31" s="7">
        <f>+IFERROR(+C31*('Regions &amp; Poverty'!$K31/100)*('Regions &amp; Poverty'!$M31/100),"")</f>
        <v>48.536012679951</v>
      </c>
      <c r="H31" s="7">
        <f>+IFERROR(+D31*('Regions &amp; Poverty'!$K31/100)*('Regions &amp; Poverty'!$M31/100),"")</f>
        <v>28.554002018974824</v>
      </c>
      <c r="J31" s="32"/>
      <c r="K31" s="84"/>
    </row>
    <row r="32" spans="1:11" x14ac:dyDescent="0.35">
      <c r="A32" t="s">
        <v>183</v>
      </c>
      <c r="B32" t="s">
        <v>29</v>
      </c>
      <c r="C32" s="11">
        <f>+SUMIF(GVSG2030!$A$4:$A$158,$B32,GVSG2030!$C$4:$C$158)</f>
        <v>4.2294889240906501</v>
      </c>
      <c r="D32" s="11">
        <f>+SUMIF(GVSG2015!$A$4:$A$158,$B32,GVSG2015!$C$4:$C$158)</f>
        <v>3.1269315839354159</v>
      </c>
      <c r="E32" s="7">
        <f>+IFERROR(+C32*('Regions &amp; Poverty'!$K32/100),"")</f>
        <v>1.5649109019135405</v>
      </c>
      <c r="F32" s="7">
        <f>+IFERROR(+D32*('Regions &amp; Poverty'!$K32/100),"")</f>
        <v>1.1569646860561038</v>
      </c>
      <c r="G32" s="7">
        <f>+IFERROR(+C32*('Regions &amp; Poverty'!$K32/100)*('Regions &amp; Poverty'!$M32/100),"")</f>
        <v>0.23317172438511752</v>
      </c>
      <c r="H32" s="7">
        <f>+IFERROR(+D32*('Regions &amp; Poverty'!$K32/100)*('Regions &amp; Poverty'!$M32/100),"")</f>
        <v>0.17238773822235945</v>
      </c>
      <c r="J32" s="32"/>
      <c r="K32" s="84"/>
    </row>
    <row r="33" spans="1:11" x14ac:dyDescent="0.35">
      <c r="A33" t="s">
        <v>184</v>
      </c>
      <c r="B33" t="s">
        <v>30</v>
      </c>
      <c r="C33" s="11">
        <f>+SUMIF(GVSG2030!$A$4:$A$158,$B33,GVSG2030!$C$4:$C$158)</f>
        <v>156.15325137446663</v>
      </c>
      <c r="D33" s="11">
        <f>+SUMIF(GVSG2015!$A$4:$A$158,$B33,GVSG2015!$C$4:$C$158)</f>
        <v>108.07609405752999</v>
      </c>
      <c r="E33" s="7">
        <f>+IFERROR(+C33*('Regions &amp; Poverty'!$K33/100),"")</f>
        <v>8.5884288255956651</v>
      </c>
      <c r="F33" s="7">
        <f>+IFERROR(+D33*('Regions &amp; Poverty'!$K33/100),"")</f>
        <v>5.9441851731641488</v>
      </c>
      <c r="G33" s="7">
        <f>+IFERROR(+C33*('Regions &amp; Poverty'!$K33/100)*('Regions &amp; Poverty'!$M33/100),"")</f>
        <v>0.18894543416310466</v>
      </c>
      <c r="H33" s="7">
        <f>+IFERROR(+D33*('Regions &amp; Poverty'!$K33/100)*('Regions &amp; Poverty'!$M33/100),"")</f>
        <v>0.13077207380961128</v>
      </c>
      <c r="J33" s="32"/>
      <c r="K33" s="84"/>
    </row>
    <row r="34" spans="1:11" x14ac:dyDescent="0.35">
      <c r="A34" t="s">
        <v>185</v>
      </c>
      <c r="B34" t="s">
        <v>31</v>
      </c>
      <c r="C34" s="11">
        <f>+SUMIF(GVSG2030!$A$4:$A$158,$B34,GVSG2030!$C$4:$C$158)</f>
        <v>0.33613281259664363</v>
      </c>
      <c r="D34" s="11">
        <f>+SUMIF(GVSG2015!$A$4:$A$158,$B34,GVSG2015!$C$4:$C$158)</f>
        <v>0.28746367874981299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  <c r="K34" s="84"/>
    </row>
    <row r="35" spans="1:11" x14ac:dyDescent="0.35">
      <c r="A35" t="s">
        <v>186</v>
      </c>
      <c r="B35" t="s">
        <v>32</v>
      </c>
      <c r="C35" s="11">
        <f>+SUMIF(GVSG2030!$A$4:$A$158,$B35,GVSG2030!$C$4:$C$158)</f>
        <v>15.472315086426718</v>
      </c>
      <c r="D35" s="11">
        <f>+SUMIF(GVSG2015!$A$4:$A$158,$B35,GVSG2015!$C$4:$C$158)</f>
        <v>9.0510130510270326</v>
      </c>
      <c r="E35" s="7">
        <f>+IFERROR(+C35*('Regions &amp; Poverty'!$K35/100),"")</f>
        <v>0.2475570413828275</v>
      </c>
      <c r="F35" s="7">
        <f>+IFERROR(+D35*('Regions &amp; Poverty'!$K35/100),"")</f>
        <v>0.14481620881643253</v>
      </c>
      <c r="G35" s="7">
        <f>+IFERROR(+C35*('Regions &amp; Poverty'!$K35/100)*('Regions &amp; Poverty'!$M35/100),"")</f>
        <v>1.485342248296965E-3</v>
      </c>
      <c r="H35" s="7">
        <f>+IFERROR(+D35*('Regions &amp; Poverty'!$K35/100)*('Regions &amp; Poverty'!$M35/100),"")</f>
        <v>8.6889725289859517E-4</v>
      </c>
      <c r="J35" s="32"/>
      <c r="K35" s="84"/>
    </row>
    <row r="36" spans="1:11" x14ac:dyDescent="0.35">
      <c r="A36" t="s">
        <v>187</v>
      </c>
      <c r="B36" t="s">
        <v>33</v>
      </c>
      <c r="C36" s="11">
        <f>+SUMIF(GVSG2030!$A$4:$A$158,$B36,GVSG2030!$C$4:$C$158)</f>
        <v>100.79746676955025</v>
      </c>
      <c r="D36" s="11">
        <f>+SUMIF(GVSG2015!$A$4:$A$158,$B36,GVSG2015!$C$4:$C$158)</f>
        <v>79.197188175143978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  <c r="K36" s="84"/>
    </row>
    <row r="37" spans="1:11" x14ac:dyDescent="0.35">
      <c r="A37" t="s">
        <v>188</v>
      </c>
      <c r="B37" t="s">
        <v>34</v>
      </c>
      <c r="C37" s="11">
        <f>+SUMIF(GVSG2030!$A$4:$A$158,$B37,GVSG2030!$C$4:$C$158)</f>
        <v>0</v>
      </c>
      <c r="D37" s="11">
        <f>+SUMIF(GVSG2015!$A$4:$A$158,$B37,GVSG2015!$C$4:$C$158)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  <c r="K37" s="84"/>
    </row>
    <row r="38" spans="1:11" x14ac:dyDescent="0.35">
      <c r="A38" t="s">
        <v>189</v>
      </c>
      <c r="B38" t="s">
        <v>35</v>
      </c>
      <c r="C38" s="11">
        <f>+SUMIF(GVSG2030!$A$4:$A$158,$B38,GVSG2030!$C$4:$C$158)</f>
        <v>0</v>
      </c>
      <c r="D38" s="11">
        <f>+SUMIF(GVSG2015!$A$4:$A$158,$B38,GVSG2015!$C$4:$C$158)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  <c r="K38" s="84"/>
    </row>
    <row r="39" spans="1:11" x14ac:dyDescent="0.35">
      <c r="A39" t="s">
        <v>190</v>
      </c>
      <c r="B39" t="s">
        <v>36</v>
      </c>
      <c r="C39" s="11">
        <f>+SUMIF(GVSG2030!$A$4:$A$158,$B39,GVSG2030!$C$4:$C$158)</f>
        <v>0</v>
      </c>
      <c r="D39" s="11">
        <f>+SUMIF(GVSG2015!$A$4:$A$158,$B39,GVSG2015!$C$4:$C$158)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  <c r="K39" s="84"/>
    </row>
    <row r="40" spans="1:11" x14ac:dyDescent="0.35">
      <c r="A40" t="s">
        <v>191</v>
      </c>
      <c r="B40" t="s">
        <v>37</v>
      </c>
      <c r="C40" s="11">
        <f>+SUMIF(GVSG2030!$A$4:$A$158,$B40,GVSG2030!$C$4:$C$158)</f>
        <v>2.2689126970571536</v>
      </c>
      <c r="D40" s="11">
        <f>+SUMIF(GVSG2015!$A$4:$A$158,$B40,GVSG2015!$C$4:$C$158)</f>
        <v>1.3790040413685427</v>
      </c>
      <c r="E40" s="7">
        <f>+IFERROR(+C40*('Regions &amp; Poverty'!$K40/100),"")</f>
        <v>0.51050535683785958</v>
      </c>
      <c r="F40" s="7">
        <f>+IFERROR(+D40*('Regions &amp; Poverty'!$K40/100),"")</f>
        <v>0.31027590930792209</v>
      </c>
      <c r="G40" s="7">
        <f>+IFERROR(+C40*('Regions &amp; Poverty'!$K40/100)*('Regions &amp; Poverty'!$M40/100),"")</f>
        <v>3.8287901762839464E-2</v>
      </c>
      <c r="H40" s="7">
        <f>+IFERROR(+D40*('Regions &amp; Poverty'!$K40/100)*('Regions &amp; Poverty'!$M40/100),"")</f>
        <v>2.3270693198094158E-2</v>
      </c>
      <c r="J40" s="32"/>
      <c r="K40" s="84"/>
    </row>
    <row r="41" spans="1:11" x14ac:dyDescent="0.35">
      <c r="A41" t="s">
        <v>192</v>
      </c>
      <c r="B41" t="s">
        <v>38</v>
      </c>
      <c r="C41" s="11">
        <f>+SUMIF(GVSG2030!$A$4:$A$158,$B41,GVSG2030!$C$4:$C$158)</f>
        <v>0</v>
      </c>
      <c r="D41" s="11">
        <f>+SUMIF(GVSG2015!$A$4:$A$158,$B41,GVSG2015!$C$4:$C$158)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  <c r="K41" s="84"/>
    </row>
    <row r="42" spans="1:11" x14ac:dyDescent="0.35">
      <c r="A42" t="s">
        <v>193</v>
      </c>
      <c r="B42" t="s">
        <v>39</v>
      </c>
      <c r="C42" s="11">
        <f>+SUMIF(GVSG2030!$A$4:$A$158,$B42,GVSG2030!$C$4:$C$158)</f>
        <v>39.50888922445408</v>
      </c>
      <c r="D42" s="11">
        <f>+SUMIF(GVSG2015!$A$4:$A$158,$B42,GVSG2015!$C$4:$C$158)</f>
        <v>21.975005992035889</v>
      </c>
      <c r="E42" s="7">
        <f>+IFERROR(+C42*('Regions &amp; Poverty'!$K42/100),"")</f>
        <v>1.2642844551825305</v>
      </c>
      <c r="F42" s="7">
        <f>+IFERROR(+D42*('Regions &amp; Poverty'!$K42/100),"")</f>
        <v>0.70320019174514847</v>
      </c>
      <c r="G42" s="7">
        <f>+IFERROR(+C42*('Regions &amp; Poverty'!$K42/100)*('Regions &amp; Poverty'!$M42/100),"")</f>
        <v>6.3214222759126531E-3</v>
      </c>
      <c r="H42" s="7">
        <f>+IFERROR(+D42*('Regions &amp; Poverty'!$K42/100)*('Regions &amp; Poverty'!$M42/100),"")</f>
        <v>3.5160009587257425E-3</v>
      </c>
      <c r="J42" s="32"/>
      <c r="K42" s="84"/>
    </row>
    <row r="43" spans="1:11" x14ac:dyDescent="0.35">
      <c r="A43" t="s">
        <v>194</v>
      </c>
      <c r="B43" t="s">
        <v>40</v>
      </c>
      <c r="C43" s="11">
        <f>+SUMIF(GVSG2030!$A$4:$A$158,$B43,GVSG2030!$C$4:$C$158)</f>
        <v>1.2136530514961237</v>
      </c>
      <c r="D43" s="11">
        <f>+SUMIF(GVSG2015!$A$4:$A$158,$B43,GVSG2015!$C$4:$C$158)</f>
        <v>0.86083480634211862</v>
      </c>
      <c r="E43" s="7">
        <f>+IFERROR(+C43*('Regions &amp; Poverty'!$K43/100),"")</f>
        <v>6.0682652574806182E-3</v>
      </c>
      <c r="F43" s="7">
        <f>+IFERROR(+D43*('Regions &amp; Poverty'!$K43/100),"")</f>
        <v>4.3041740317105934E-3</v>
      </c>
      <c r="G43" s="7">
        <f>+IFERROR(+C43*('Regions &amp; Poverty'!$K43/100)*('Regions &amp; Poverty'!$M43/100),"")</f>
        <v>6.068265257480618E-6</v>
      </c>
      <c r="H43" s="7">
        <f>+IFERROR(+D43*('Regions &amp; Poverty'!$K43/100)*('Regions &amp; Poverty'!$M43/100),"")</f>
        <v>4.3041740317105935E-6</v>
      </c>
      <c r="J43" s="32"/>
      <c r="K43" s="84"/>
    </row>
    <row r="44" spans="1:11" x14ac:dyDescent="0.35">
      <c r="A44" t="s">
        <v>195</v>
      </c>
      <c r="B44" t="s">
        <v>41</v>
      </c>
      <c r="C44" s="11">
        <f>+SUMIF(GVSG2030!$A$4:$A$158,$B44,GVSG2030!$C$4:$C$158)</f>
        <v>28.759014616746221</v>
      </c>
      <c r="D44" s="11">
        <f>+SUMIF(GVSG2015!$A$4:$A$158,$B44,GVSG2015!$C$4:$C$158)</f>
        <v>16.361234553243619</v>
      </c>
      <c r="E44" s="7">
        <f>+IFERROR(+C44*('Regions &amp; Poverty'!$K44/100),"")</f>
        <v>1.3804327016038187</v>
      </c>
      <c r="F44" s="7">
        <f>+IFERROR(+D44*('Regions &amp; Poverty'!$K44/100),"")</f>
        <v>0.78533925855569375</v>
      </c>
      <c r="G44" s="7">
        <f>+IFERROR(+C44*('Regions &amp; Poverty'!$K44/100)*('Regions &amp; Poverty'!$M44/100),"")</f>
        <v>3.0369519435284015E-2</v>
      </c>
      <c r="H44" s="7">
        <f>+IFERROR(+D44*('Regions &amp; Poverty'!$K44/100)*('Regions &amp; Poverty'!$M44/100),"")</f>
        <v>1.7277463688225265E-2</v>
      </c>
      <c r="J44" s="32"/>
      <c r="K44" s="84"/>
    </row>
    <row r="45" spans="1:11" x14ac:dyDescent="0.35">
      <c r="A45" t="s">
        <v>196</v>
      </c>
      <c r="B45" t="s">
        <v>42</v>
      </c>
      <c r="C45" s="11">
        <f>+SUMIF(GVSG2030!$A$4:$A$158,$B45,GVSG2030!$C$4:$C$158)</f>
        <v>71.384513059662225</v>
      </c>
      <c r="D45" s="11">
        <f>+SUMIF(GVSG2015!$A$4:$A$158,$B45,GVSG2015!$C$4:$C$158)</f>
        <v>42.774808204471483</v>
      </c>
      <c r="E45" s="7">
        <f>+IFERROR(+C45*('Regions &amp; Poverty'!$K45/100),"")</f>
        <v>0.99938318283527106</v>
      </c>
      <c r="F45" s="7">
        <f>+IFERROR(+D45*('Regions &amp; Poverty'!$K45/100),"")</f>
        <v>0.59884731486260068</v>
      </c>
      <c r="G45" s="7">
        <f>+IFERROR(+C45*('Regions &amp; Poverty'!$K45/100)*('Regions &amp; Poverty'!$M45/100),"")</f>
        <v>1.9987663656705424E-3</v>
      </c>
      <c r="H45" s="7">
        <f>+IFERROR(+D45*('Regions &amp; Poverty'!$K45/100)*('Regions &amp; Poverty'!$M45/100),"")</f>
        <v>1.1976946297252015E-3</v>
      </c>
      <c r="J45" s="32"/>
      <c r="K45" s="84"/>
    </row>
    <row r="46" spans="1:11" x14ac:dyDescent="0.35">
      <c r="A46" t="s">
        <v>197</v>
      </c>
      <c r="B46" t="s">
        <v>43</v>
      </c>
      <c r="C46" s="11">
        <f>+SUMIF(GVSG2030!$A$4:$A$158,$B46,GVSG2030!$C$4:$C$158)</f>
        <v>0.55920606285327368</v>
      </c>
      <c r="D46" s="11">
        <f>+SUMIF(GVSG2015!$A$4:$A$158,$B46,GVSG2015!$C$4:$C$158)</f>
        <v>0.32576806100430949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  <c r="K46" s="84"/>
    </row>
    <row r="47" spans="1:11" x14ac:dyDescent="0.35">
      <c r="A47" t="s">
        <v>198</v>
      </c>
      <c r="B47" t="s">
        <v>44</v>
      </c>
      <c r="C47" s="11">
        <f>+SUMIF(GVSG2030!$A$4:$A$158,$B47,GVSG2030!$C$4:$C$158)</f>
        <v>242.83935877514307</v>
      </c>
      <c r="D47" s="11">
        <f>+SUMIF(GVSG2015!$A$4:$A$158,$B47,GVSG2015!$C$4:$C$158)</f>
        <v>140.38002487018611</v>
      </c>
      <c r="E47" s="7">
        <f>+IFERROR(+C47*('Regions &amp; Poverty'!$K47/100),"")</f>
        <v>81.351185189672933</v>
      </c>
      <c r="F47" s="7">
        <f>+IFERROR(+D47*('Regions &amp; Poverty'!$K47/100),"")</f>
        <v>47.027308331512351</v>
      </c>
      <c r="G47" s="7">
        <f>+IFERROR(+C47*('Regions &amp; Poverty'!$K47/100)*('Regions &amp; Poverty'!$M47/100),"")</f>
        <v>7.3216066670705633</v>
      </c>
      <c r="H47" s="7">
        <f>+IFERROR(+D47*('Regions &amp; Poverty'!$K47/100)*('Regions &amp; Poverty'!$M47/100),"")</f>
        <v>4.2324577498361116</v>
      </c>
      <c r="J47" s="32"/>
      <c r="K47" s="84"/>
    </row>
    <row r="48" spans="1:11" x14ac:dyDescent="0.35">
      <c r="A48" t="s">
        <v>199</v>
      </c>
      <c r="B48" t="s">
        <v>45</v>
      </c>
      <c r="C48" s="11">
        <f>+SUMIF(GVSG2030!$A$4:$A$158,$B48,GVSG2030!$C$4:$C$158)</f>
        <v>0</v>
      </c>
      <c r="D48" s="11">
        <f>+SUMIF(GVSG2015!$A$4:$A$158,$B48,GVSG2015!$C$4:$C$158)</f>
        <v>0</v>
      </c>
      <c r="E48" s="7">
        <f>+IFERROR(+C48*('Regions &amp; Poverty'!$K48/100),"")</f>
        <v>0</v>
      </c>
      <c r="F48" s="7">
        <f>+IFERROR(+D48*('Regions &amp; Poverty'!$K48/100),"")</f>
        <v>0</v>
      </c>
      <c r="G48" s="7">
        <f>+IFERROR(+C48*('Regions &amp; Poverty'!$K48/100)*('Regions &amp; Poverty'!$M48/100),"")</f>
        <v>0</v>
      </c>
      <c r="H48" s="7">
        <f>+IFERROR(+D48*('Regions &amp; Poverty'!$K48/100)*('Regions &amp; Poverty'!$M48/100),"")</f>
        <v>0</v>
      </c>
      <c r="J48" s="32"/>
      <c r="K48" s="84"/>
    </row>
    <row r="49" spans="1:11" x14ac:dyDescent="0.35">
      <c r="A49" t="s">
        <v>200</v>
      </c>
      <c r="B49" t="s">
        <v>46</v>
      </c>
      <c r="C49" s="11">
        <f>+SUMIF(GVSG2030!$A$4:$A$158,$B49,GVSG2030!$C$4:$C$158)</f>
        <v>0</v>
      </c>
      <c r="D49" s="11">
        <f>+SUMIF(GVSG2015!$A$4:$A$158,$B49,GVSG2015!$C$4:$C$158)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  <c r="K49" s="84"/>
    </row>
    <row r="50" spans="1:11" x14ac:dyDescent="0.35">
      <c r="A50" t="s">
        <v>201</v>
      </c>
      <c r="B50" t="s">
        <v>47</v>
      </c>
      <c r="C50" s="11">
        <f>+SUMIF(GVSG2030!$A$4:$A$158,$B50,GVSG2030!$C$4:$C$158)</f>
        <v>0</v>
      </c>
      <c r="D50" s="11">
        <f>+SUMIF(GVSG2015!$A$4:$A$158,$B50,GVSG2015!$C$4:$C$158)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  <c r="K50" s="84"/>
    </row>
    <row r="51" spans="1:11" x14ac:dyDescent="0.35">
      <c r="A51" t="s">
        <v>202</v>
      </c>
      <c r="B51" t="s">
        <v>48</v>
      </c>
      <c r="C51" s="11">
        <f>+SUMIF(GVSG2030!$A$4:$A$158,$B51,GVSG2030!$C$4:$C$158)</f>
        <v>0</v>
      </c>
      <c r="D51" s="11">
        <f>+SUMIF(GVSG2015!$A$4:$A$158,$B51,GVSG2015!$C$4:$C$158)</f>
        <v>0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  <c r="K51" s="84"/>
    </row>
    <row r="52" spans="1:11" x14ac:dyDescent="0.35">
      <c r="A52" t="s">
        <v>203</v>
      </c>
      <c r="B52" t="s">
        <v>49</v>
      </c>
      <c r="C52" s="11">
        <f>+SUMIF(GVSG2030!$A$4:$A$158,$B52,GVSG2030!$C$4:$C$158)</f>
        <v>17.716306864637211</v>
      </c>
      <c r="D52" s="11">
        <f>+SUMIF(GVSG2015!$A$4:$A$158,$B52,GVSG2015!$C$4:$C$158)</f>
        <v>13.097946535042968</v>
      </c>
      <c r="E52" s="7">
        <f>+IFERROR(+C52*('Regions &amp; Poverty'!$K52/100),"")</f>
        <v>1.4704534697648886</v>
      </c>
      <c r="F52" s="7">
        <f>+IFERROR(+D52*('Regions &amp; Poverty'!$K52/100),"")</f>
        <v>1.0871295624085664</v>
      </c>
      <c r="G52" s="7">
        <f>+IFERROR(+C52*('Regions &amp; Poverty'!$K52/100)*('Regions &amp; Poverty'!$M52/100),"")</f>
        <v>3.234997633482755E-2</v>
      </c>
      <c r="H52" s="7">
        <f>+IFERROR(+D52*('Regions &amp; Poverty'!$K52/100)*('Regions &amp; Poverty'!$M52/100),"")</f>
        <v>2.3916850372988463E-2</v>
      </c>
      <c r="J52" s="32"/>
      <c r="K52" s="84"/>
    </row>
    <row r="53" spans="1:11" x14ac:dyDescent="0.35">
      <c r="A53" t="s">
        <v>204</v>
      </c>
      <c r="B53" t="s">
        <v>50</v>
      </c>
      <c r="C53" s="11">
        <f>+SUMIF(GVSG2030!$A$4:$A$158,$B53,GVSG2030!$C$4:$C$158)</f>
        <v>0</v>
      </c>
      <c r="D53" s="11">
        <f>+SUMIF(GVSG2015!$A$4:$A$158,$B53,GVSG2015!$C$4:$C$158)</f>
        <v>0</v>
      </c>
      <c r="E53" s="7">
        <f>+IFERROR(+C53*('Regions &amp; Poverty'!$K53/100),"")</f>
        <v>0</v>
      </c>
      <c r="F53" s="7">
        <f>+IFERROR(+D53*('Regions &amp; Poverty'!$K53/100),"")</f>
        <v>0</v>
      </c>
      <c r="G53" s="7">
        <f>+IFERROR(+C53*('Regions &amp; Poverty'!$K53/100)*('Regions &amp; Poverty'!$M53/100),"")</f>
        <v>0</v>
      </c>
      <c r="H53" s="7">
        <f>+IFERROR(+D53*('Regions &amp; Poverty'!$K53/100)*('Regions &amp; Poverty'!$M53/100),"")</f>
        <v>0</v>
      </c>
      <c r="J53" s="32"/>
      <c r="K53" s="84"/>
    </row>
    <row r="54" spans="1:11" x14ac:dyDescent="0.35">
      <c r="A54" t="s">
        <v>205</v>
      </c>
      <c r="B54" t="s">
        <v>51</v>
      </c>
      <c r="C54" s="11">
        <f>+SUMIF(GVSG2030!$A$4:$A$158,$B54,GVSG2030!$C$4:$C$158)</f>
        <v>0</v>
      </c>
      <c r="D54" s="11">
        <f>+SUMIF(GVSG2015!$A$4:$A$158,$B54,GVSG2015!$C$4:$C$158)</f>
        <v>0</v>
      </c>
      <c r="E54" s="7">
        <f>+IFERROR(+C54*('Regions &amp; Poverty'!$K54/100),"")</f>
        <v>0</v>
      </c>
      <c r="F54" s="7">
        <f>+IFERROR(+D54*('Regions &amp; Poverty'!$K54/100),"")</f>
        <v>0</v>
      </c>
      <c r="G54" s="7">
        <f>+IFERROR(+C54*('Regions &amp; Poverty'!$K54/100)*('Regions &amp; Poverty'!$M54/100),"")</f>
        <v>0</v>
      </c>
      <c r="H54" s="7">
        <f>+IFERROR(+D54*('Regions &amp; Poverty'!$K54/100)*('Regions &amp; Poverty'!$M54/100),"")</f>
        <v>0</v>
      </c>
      <c r="J54" s="32"/>
      <c r="K54" s="84"/>
    </row>
    <row r="55" spans="1:11" x14ac:dyDescent="0.35">
      <c r="A55" t="s">
        <v>206</v>
      </c>
      <c r="B55" t="s">
        <v>52</v>
      </c>
      <c r="C55" s="11">
        <f>+SUMIF(GVSG2030!$A$4:$A$158,$B55,GVSG2030!$C$4:$C$158)</f>
        <v>0</v>
      </c>
      <c r="D55" s="11">
        <f>+SUMIF(GVSG2015!$A$4:$A$158,$B55,GVSG2015!$C$4:$C$158)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  <c r="K55" s="84"/>
    </row>
    <row r="56" spans="1:11" x14ac:dyDescent="0.35">
      <c r="A56" t="s">
        <v>207</v>
      </c>
      <c r="B56" t="s">
        <v>53</v>
      </c>
      <c r="C56" s="11">
        <f>+SUMIF(GVSG2030!$A$4:$A$158,$B56,GVSG2030!$C$4:$C$158)</f>
        <v>0</v>
      </c>
      <c r="D56" s="11">
        <f>+SUMIF(GVSG2015!$A$4:$A$158,$B56,GVSG2015!$C$4:$C$158)</f>
        <v>0</v>
      </c>
      <c r="E56" s="7">
        <f>+IFERROR(+C56*('Regions &amp; Poverty'!$K56/100),"")</f>
        <v>0</v>
      </c>
      <c r="F56" s="7">
        <f>+IFERROR(+D56*('Regions &amp; Poverty'!$K56/100),"")</f>
        <v>0</v>
      </c>
      <c r="G56" s="7">
        <f>+IFERROR(+C56*('Regions &amp; Poverty'!$K56/100)*('Regions &amp; Poverty'!$M56/100),"")</f>
        <v>0</v>
      </c>
      <c r="H56" s="7">
        <f>+IFERROR(+D56*('Regions &amp; Poverty'!$K56/100)*('Regions &amp; Poverty'!$M56/100),"")</f>
        <v>0</v>
      </c>
      <c r="J56" s="32"/>
      <c r="K56" s="84"/>
    </row>
    <row r="57" spans="1:11" x14ac:dyDescent="0.35">
      <c r="A57" t="s">
        <v>208</v>
      </c>
      <c r="B57" t="s">
        <v>54</v>
      </c>
      <c r="C57" s="11">
        <f>+SUMIF(GVSG2030!$A$4:$A$158,$B57,GVSG2030!$C$4:$C$158)</f>
        <v>0</v>
      </c>
      <c r="D57" s="11">
        <f>+SUMIF(GVSG2015!$A$4:$A$158,$B57,GVSG2015!$C$4:$C$158)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  <c r="K57" s="84"/>
    </row>
    <row r="58" spans="1:11" x14ac:dyDescent="0.35">
      <c r="A58" t="s">
        <v>209</v>
      </c>
      <c r="B58" t="s">
        <v>55</v>
      </c>
      <c r="C58" s="11">
        <f>+SUMIF(GVSG2030!$A$4:$A$158,$B58,GVSG2030!$C$4:$C$158)</f>
        <v>0</v>
      </c>
      <c r="D58" s="11">
        <f>+SUMIF(GVSG2015!$A$4:$A$158,$B58,GVSG2015!$C$4:$C$158)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  <c r="K58" s="84"/>
    </row>
    <row r="59" spans="1:11" x14ac:dyDescent="0.35">
      <c r="A59" t="s">
        <v>210</v>
      </c>
      <c r="B59" t="s">
        <v>56</v>
      </c>
      <c r="C59" s="11">
        <f>+SUMIF(GVSG2030!$A$4:$A$158,$B59,GVSG2030!$C$4:$C$158)</f>
        <v>0</v>
      </c>
      <c r="D59" s="11">
        <f>+SUMIF(GVSG2015!$A$4:$A$158,$B59,GVSG2015!$C$4:$C$158)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  <c r="K59" s="84"/>
    </row>
    <row r="60" spans="1:11" x14ac:dyDescent="0.35">
      <c r="A60" t="s">
        <v>211</v>
      </c>
      <c r="B60" t="s">
        <v>57</v>
      </c>
      <c r="C60" s="11">
        <f>+SUMIF(GVSG2030!$A$4:$A$158,$B60,GVSG2030!$C$4:$C$158)</f>
        <v>0</v>
      </c>
      <c r="D60" s="11">
        <f>+SUMIF(GVSG2015!$A$4:$A$158,$B60,GVSG2015!$C$4:$C$158)</f>
        <v>0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  <c r="K60" s="84"/>
    </row>
    <row r="61" spans="1:11" x14ac:dyDescent="0.35">
      <c r="A61" t="s">
        <v>212</v>
      </c>
      <c r="B61" t="s">
        <v>58</v>
      </c>
      <c r="C61" s="11">
        <f>+SUMIF(GVSG2030!$A$4:$A$158,$B61,GVSG2030!$C$4:$C$158)</f>
        <v>141.3189170316503</v>
      </c>
      <c r="D61" s="11">
        <f>+SUMIF(GVSG2015!$A$4:$A$158,$B61,GVSG2015!$C$4:$C$158)</f>
        <v>87.832676880691722</v>
      </c>
      <c r="E61" s="7">
        <f>+IFERROR(+C61*('Regions &amp; Poverty'!$K61/100),"")</f>
        <v>13.425297118006778</v>
      </c>
      <c r="F61" s="7">
        <f>+IFERROR(+D61*('Regions &amp; Poverty'!$K61/100),"")</f>
        <v>8.3441043036657128</v>
      </c>
      <c r="G61" s="7">
        <f>+IFERROR(+C61*('Regions &amp; Poverty'!$K61/100)*('Regions &amp; Poverty'!$M61/100),"")</f>
        <v>0.37590831930418978</v>
      </c>
      <c r="H61" s="7">
        <f>+IFERROR(+D61*('Regions &amp; Poverty'!$K61/100)*('Regions &amp; Poverty'!$M61/100),"")</f>
        <v>0.23363492050263993</v>
      </c>
      <c r="J61" s="32"/>
      <c r="K61" s="84"/>
    </row>
    <row r="62" spans="1:11" x14ac:dyDescent="0.35">
      <c r="A62" t="s">
        <v>213</v>
      </c>
      <c r="B62" t="s">
        <v>59</v>
      </c>
      <c r="C62" s="11">
        <f>+SUMIF(GVSG2030!$A$4:$A$158,$B62,GVSG2030!$C$4:$C$158)</f>
        <v>100.12388703153856</v>
      </c>
      <c r="D62" s="11">
        <f>+SUMIF(GVSG2015!$A$4:$A$158,$B62,GVSG2015!$C$4:$C$158)</f>
        <v>62.328712417961086</v>
      </c>
      <c r="E62" s="7">
        <f>+IFERROR(+C62*('Regions &amp; Poverty'!$K62/100),"")</f>
        <v>17.822051891613864</v>
      </c>
      <c r="F62" s="7">
        <f>+IFERROR(+D62*('Regions &amp; Poverty'!$K62/100),"")</f>
        <v>11.094510810397075</v>
      </c>
      <c r="G62" s="7">
        <f>+IFERROR(+C62*('Regions &amp; Poverty'!$K62/100)*('Regions &amp; Poverty'!$M62/100),"")</f>
        <v>1.1406113210632873</v>
      </c>
      <c r="H62" s="7">
        <f>+IFERROR(+D62*('Regions &amp; Poverty'!$K62/100)*('Regions &amp; Poverty'!$M62/100),"")</f>
        <v>0.71004869186541286</v>
      </c>
      <c r="J62" s="32"/>
      <c r="K62" s="84"/>
    </row>
    <row r="63" spans="1:11" x14ac:dyDescent="0.35">
      <c r="A63" t="s">
        <v>214</v>
      </c>
      <c r="B63" t="s">
        <v>60</v>
      </c>
      <c r="C63" s="11">
        <f>+SUMIF(GVSG2030!$A$4:$A$158,$B63,GVSG2030!$C$4:$C$158)</f>
        <v>0</v>
      </c>
      <c r="D63" s="11">
        <f>+SUMIF(GVSG2015!$A$4:$A$158,$B63,GVSG2015!$C$4:$C$158)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  <c r="K63" s="84"/>
    </row>
    <row r="64" spans="1:11" x14ac:dyDescent="0.35">
      <c r="A64" t="s">
        <v>215</v>
      </c>
      <c r="B64" t="s">
        <v>61</v>
      </c>
      <c r="C64" s="11">
        <f>+SUMIF(GVSG2030!$A$4:$A$158,$B64,GVSG2030!$C$4:$C$158)</f>
        <v>46.786613058546301</v>
      </c>
      <c r="D64" s="11">
        <f>+SUMIF(GVSG2015!$A$4:$A$158,$B64,GVSG2015!$C$4:$C$158)</f>
        <v>30.320033985659343</v>
      </c>
      <c r="E64" s="7">
        <f>+IFERROR(+C64*('Regions &amp; Poverty'!$K64/100),"")</f>
        <v>11.649866651578028</v>
      </c>
      <c r="F64" s="7">
        <f>+IFERROR(+D64*('Regions &amp; Poverty'!$K64/100),"")</f>
        <v>7.5496884624291765</v>
      </c>
      <c r="G64" s="7">
        <f>+IFERROR(+C64*('Regions &amp; Poverty'!$K64/100)*('Regions &amp; Poverty'!$M64/100),"")</f>
        <v>0.93198933212624224</v>
      </c>
      <c r="H64" s="7">
        <f>+IFERROR(+D64*('Regions &amp; Poverty'!$K64/100)*('Regions &amp; Poverty'!$M64/100),"")</f>
        <v>0.60397507699433417</v>
      </c>
      <c r="J64" s="32"/>
      <c r="K64" s="84"/>
    </row>
    <row r="65" spans="1:11" x14ac:dyDescent="0.35">
      <c r="A65" t="s">
        <v>216</v>
      </c>
      <c r="B65" t="s">
        <v>62</v>
      </c>
      <c r="C65" s="11">
        <f>+SUMIF(GVSG2030!$A$4:$A$158,$B65,GVSG2030!$C$4:$C$158)</f>
        <v>0</v>
      </c>
      <c r="D65" s="11">
        <f>+SUMIF(GVSG2015!$A$4:$A$158,$B65,GVSG2015!$C$4:$C$158)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  <c r="K65" s="84"/>
    </row>
    <row r="66" spans="1:11" x14ac:dyDescent="0.35">
      <c r="A66" t="s">
        <v>217</v>
      </c>
      <c r="B66" t="s">
        <v>63</v>
      </c>
      <c r="C66" s="11">
        <f>+SUMIF(GVSG2030!$A$4:$A$158,$B66,GVSG2030!$C$4:$C$158)</f>
        <v>303.04451339861953</v>
      </c>
      <c r="D66" s="11">
        <f>+SUMIF(GVSG2015!$A$4:$A$158,$B66,GVSG2015!$C$4:$C$158)</f>
        <v>236.58720709941502</v>
      </c>
      <c r="E66" s="7">
        <f>+IFERROR(+C66*('Regions &amp; Poverty'!$K66/100),"")</f>
        <v>22.728338504896463</v>
      </c>
      <c r="F66" s="7">
        <f>+IFERROR(+D66*('Regions &amp; Poverty'!$K66/100),"")</f>
        <v>17.744040532456125</v>
      </c>
      <c r="G66" s="7">
        <f>+IFERROR(+C66*('Regions &amp; Poverty'!$K66/100)*('Regions &amp; Poverty'!$M66/100),"")</f>
        <v>0.29546840056365403</v>
      </c>
      <c r="H66" s="7">
        <f>+IFERROR(+D66*('Regions &amp; Poverty'!$K66/100)*('Regions &amp; Poverty'!$M66/100),"")</f>
        <v>0.23067252692192966</v>
      </c>
      <c r="J66" s="32"/>
      <c r="K66" s="84"/>
    </row>
    <row r="67" spans="1:11" x14ac:dyDescent="0.35">
      <c r="A67" t="s">
        <v>218</v>
      </c>
      <c r="B67" t="s">
        <v>64</v>
      </c>
      <c r="C67" s="11">
        <f>+SUMIF(GVSG2030!$A$4:$A$158,$B67,GVSG2030!$C$4:$C$158)</f>
        <v>2376.65826863865</v>
      </c>
      <c r="D67" s="11">
        <f>+SUMIF(GVSG2015!$A$4:$A$158,$B67,GVSG2015!$C$4:$C$158)</f>
        <v>1936.751889953282</v>
      </c>
      <c r="E67" s="7">
        <f>+IFERROR(+C67*('Regions &amp; Poverty'!$K67/100),"")</f>
        <v>503.85155295139378</v>
      </c>
      <c r="F67" s="7">
        <f>+IFERROR(+D67*('Regions &amp; Poverty'!$K67/100),"")</f>
        <v>410.59140067009577</v>
      </c>
      <c r="G67" s="7">
        <f>+IFERROR(+C67*('Regions &amp; Poverty'!$K67/100)*('Regions &amp; Poverty'!$M67/100),"")</f>
        <v>21.665616776909932</v>
      </c>
      <c r="H67" s="7">
        <f>+IFERROR(+D67*('Regions &amp; Poverty'!$K67/100)*('Regions &amp; Poverty'!$M67/100),"")</f>
        <v>17.655430228814115</v>
      </c>
      <c r="J67" s="32"/>
      <c r="K67" s="84"/>
    </row>
    <row r="68" spans="1:11" x14ac:dyDescent="0.35">
      <c r="A68" t="s">
        <v>219</v>
      </c>
      <c r="B68" t="s">
        <v>65</v>
      </c>
      <c r="C68" s="11">
        <f>+SUMIF(GVSG2030!$A$4:$A$158,$B68,GVSG2030!$C$4:$C$158)</f>
        <v>0</v>
      </c>
      <c r="D68" s="11">
        <f>+SUMIF(GVSG2015!$A$4:$A$158,$B68,GVSG2015!$C$4:$C$158)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  <c r="K68" s="84"/>
    </row>
    <row r="69" spans="1:11" x14ac:dyDescent="0.35">
      <c r="A69" t="s">
        <v>220</v>
      </c>
      <c r="B69" t="s">
        <v>66</v>
      </c>
      <c r="C69" s="11">
        <f>+SUMIF(GVSG2030!$A$4:$A$158,$B69,GVSG2030!$C$4:$C$158)</f>
        <v>172.40434600410646</v>
      </c>
      <c r="D69" s="11">
        <f>+SUMIF(GVSG2015!$A$4:$A$158,$B69,GVSG2015!$C$4:$C$158)</f>
        <v>145.1665178109906</v>
      </c>
      <c r="E69" s="7">
        <f>+IFERROR(+C69*('Regions &amp; Poverty'!$K69/100),"")</f>
        <v>0.51721303801231944</v>
      </c>
      <c r="F69" s="7">
        <f>+IFERROR(+D69*('Regions &amp; Poverty'!$K69/100),"")</f>
        <v>0.43549955343297181</v>
      </c>
      <c r="G69" s="7">
        <f>+IFERROR(+C69*('Regions &amp; Poverty'!$K69/100)*('Regions &amp; Poverty'!$M69/100),"")</f>
        <v>5.172130380123194E-4</v>
      </c>
      <c r="H69" s="7">
        <f>+IFERROR(+D69*('Regions &amp; Poverty'!$K69/100)*('Regions &amp; Poverty'!$M69/100),"")</f>
        <v>4.3549955343297181E-4</v>
      </c>
      <c r="J69" s="32"/>
      <c r="K69" s="84"/>
    </row>
    <row r="70" spans="1:11" x14ac:dyDescent="0.35">
      <c r="A70" t="s">
        <v>221</v>
      </c>
      <c r="B70" t="s">
        <v>67</v>
      </c>
      <c r="C70" s="11">
        <f>+SUMIF(GVSG2030!$A$4:$A$158,$B70,GVSG2030!$C$4:$C$158)</f>
        <v>8.7319407955151824</v>
      </c>
      <c r="D70" s="11">
        <f>+SUMIF(GVSG2015!$A$4:$A$158,$B70,GVSG2015!$C$4:$C$158)</f>
        <v>5.3507970547766774</v>
      </c>
      <c r="E70" s="7">
        <f>+IFERROR(+C70*('Regions &amp; Poverty'!$K70/100),"")</f>
        <v>0.21829851988787957</v>
      </c>
      <c r="F70" s="7">
        <f>+IFERROR(+D70*('Regions &amp; Poverty'!$K70/100),"")</f>
        <v>0.13376992636941695</v>
      </c>
      <c r="G70" s="7">
        <f>+IFERROR(+C70*('Regions &amp; Poverty'!$K70/100)*('Regions &amp; Poverty'!$M70/100),"")</f>
        <v>8.7319407955151836E-4</v>
      </c>
      <c r="H70" s="7">
        <f>+IFERROR(+D70*('Regions &amp; Poverty'!$K70/100)*('Regions &amp; Poverty'!$M70/100),"")</f>
        <v>5.3507970547766787E-4</v>
      </c>
      <c r="J70" s="32"/>
      <c r="K70" s="84"/>
    </row>
    <row r="71" spans="1:11" x14ac:dyDescent="0.35">
      <c r="A71" t="s">
        <v>222</v>
      </c>
      <c r="B71" t="s">
        <v>68</v>
      </c>
      <c r="C71" s="11">
        <f>+SUMIF(GVSG2030!$A$4:$A$158,$B71,GVSG2030!$C$4:$C$158)</f>
        <v>0</v>
      </c>
      <c r="D71" s="11">
        <f>+SUMIF(GVSG2015!$A$4:$A$158,$B71,GVSG2015!$C$4:$C$158)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  <c r="K71" s="84"/>
    </row>
    <row r="72" spans="1:11" x14ac:dyDescent="0.35">
      <c r="A72" t="s">
        <v>223</v>
      </c>
      <c r="B72" t="s">
        <v>69</v>
      </c>
      <c r="C72" s="11">
        <f>+SUMIF(GVSG2030!$A$4:$A$158,$B72,GVSG2030!$C$4:$C$158)</f>
        <v>0</v>
      </c>
      <c r="D72" s="11">
        <f>+SUMIF(GVSG2015!$A$4:$A$158,$B72,GVSG2015!$C$4:$C$158)</f>
        <v>0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  <c r="K72" s="84"/>
    </row>
    <row r="73" spans="1:11" x14ac:dyDescent="0.35">
      <c r="A73" t="s">
        <v>224</v>
      </c>
      <c r="B73" t="s">
        <v>70</v>
      </c>
      <c r="C73" s="11">
        <f>+SUMIF(GVSG2030!$A$4:$A$158,$B73,GVSG2030!$C$4:$C$158)</f>
        <v>0</v>
      </c>
      <c r="D73" s="11">
        <f>+SUMIF(GVSG2015!$A$4:$A$158,$B73,GVSG2015!$C$4:$C$158)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  <c r="K73" s="84"/>
    </row>
    <row r="74" spans="1:11" x14ac:dyDescent="0.35">
      <c r="A74" t="s">
        <v>225</v>
      </c>
      <c r="B74" t="s">
        <v>71</v>
      </c>
      <c r="C74" s="11">
        <f>+SUMIF(GVSG2030!$A$4:$A$158,$B74,GVSG2030!$C$4:$C$158)</f>
        <v>0.26463470423314939</v>
      </c>
      <c r="D74" s="11">
        <f>+SUMIF(GVSG2015!$A$4:$A$158,$B74,GVSG2015!$C$4:$C$158)</f>
        <v>0.18596622505951804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  <c r="K74" s="84"/>
    </row>
    <row r="75" spans="1:11" x14ac:dyDescent="0.35">
      <c r="A75" t="s">
        <v>226</v>
      </c>
      <c r="B75" t="s">
        <v>72</v>
      </c>
      <c r="C75" s="11">
        <f>+SUMIF(GVSG2030!$A$4:$A$158,$B75,GVSG2030!$C$4:$C$158)</f>
        <v>0</v>
      </c>
      <c r="D75" s="11">
        <f>+SUMIF(GVSG2015!$A$4:$A$158,$B75,GVSG2015!$C$4:$C$158)</f>
        <v>0</v>
      </c>
      <c r="E75" s="7">
        <f>+IFERROR(+C75*('Regions &amp; Poverty'!$K75/100),"")</f>
        <v>0</v>
      </c>
      <c r="F75" s="7">
        <f>+IFERROR(+D75*('Regions &amp; Poverty'!$K75/100),"")</f>
        <v>0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  <c r="K75" s="84"/>
    </row>
    <row r="76" spans="1:11" x14ac:dyDescent="0.35">
      <c r="A76" t="s">
        <v>227</v>
      </c>
      <c r="B76" t="s">
        <v>73</v>
      </c>
      <c r="C76" s="11">
        <f>+SUMIF(GVSG2030!$A$4:$A$158,$B76,GVSG2030!$C$4:$C$158)</f>
        <v>0</v>
      </c>
      <c r="D76" s="11">
        <f>+SUMIF(GVSG2015!$A$4:$A$158,$B76,GVSG2015!$C$4:$C$158)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  <c r="K76" s="84"/>
    </row>
    <row r="77" spans="1:11" x14ac:dyDescent="0.35">
      <c r="A77" t="s">
        <v>228</v>
      </c>
      <c r="B77" t="s">
        <v>74</v>
      </c>
      <c r="C77" s="11">
        <f>+SUMIF(GVSG2030!$A$4:$A$158,$B77,GVSG2030!$C$4:$C$158)</f>
        <v>0</v>
      </c>
      <c r="D77" s="11">
        <f>+SUMIF(GVSG2015!$A$4:$A$158,$B77,GVSG2015!$C$4:$C$158)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  <c r="K77" s="84"/>
    </row>
    <row r="78" spans="1:11" x14ac:dyDescent="0.35">
      <c r="A78" t="s">
        <v>229</v>
      </c>
      <c r="B78" t="s">
        <v>75</v>
      </c>
      <c r="C78" s="11">
        <f>+SUMIF(GVSG2030!$A$4:$A$158,$B78,GVSG2030!$C$4:$C$158)</f>
        <v>445.95460610443138</v>
      </c>
      <c r="D78" s="11">
        <f>+SUMIF(GVSG2015!$A$4:$A$158,$B78,GVSG2015!$C$4:$C$158)</f>
        <v>268.85971618917392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  <c r="K78" s="84"/>
    </row>
    <row r="79" spans="1:11" x14ac:dyDescent="0.35">
      <c r="A79" t="s">
        <v>230</v>
      </c>
      <c r="B79" t="s">
        <v>76</v>
      </c>
      <c r="C79" s="11">
        <f>+SUMIF(GVSG2030!$A$4:$A$158,$B79,GVSG2030!$C$4:$C$158)</f>
        <v>59.281998965005165</v>
      </c>
      <c r="D79" s="11">
        <f>+SUMIF(GVSG2015!$A$4:$A$158,$B79,GVSG2015!$C$4:$C$158)</f>
        <v>33.370850772652197</v>
      </c>
      <c r="E79" s="7">
        <f>+IFERROR(+C79*('Regions &amp; Poverty'!$K79/100),"")</f>
        <v>1.4820499741251292</v>
      </c>
      <c r="F79" s="7">
        <f>+IFERROR(+D79*('Regions &amp; Poverty'!$K79/100),"")</f>
        <v>0.83427126931630502</v>
      </c>
      <c r="G79" s="7">
        <f>+IFERROR(+C79*('Regions &amp; Poverty'!$K79/100)*('Regions &amp; Poverty'!$M79/100),"")</f>
        <v>7.4102498706256461E-3</v>
      </c>
      <c r="H79" s="7">
        <f>+IFERROR(+D79*('Regions &amp; Poverty'!$K79/100)*('Regions &amp; Poverty'!$M79/100),"")</f>
        <v>4.171356346581525E-3</v>
      </c>
      <c r="J79" s="32"/>
      <c r="K79" s="84"/>
    </row>
    <row r="80" spans="1:11" x14ac:dyDescent="0.35">
      <c r="A80" t="s">
        <v>231</v>
      </c>
      <c r="B80" t="s">
        <v>77</v>
      </c>
      <c r="C80" s="11">
        <f>+SUMIF(GVSG2030!$A$4:$A$158,$B80,GVSG2030!$C$4:$C$158)</f>
        <v>49.544226400219429</v>
      </c>
      <c r="D80" s="11">
        <f>+SUMIF(GVSG2015!$A$4:$A$158,$B80,GVSG2015!$C$4:$C$158)</f>
        <v>39.258738278213848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  <c r="K80" s="84"/>
    </row>
    <row r="81" spans="1:11" x14ac:dyDescent="0.35">
      <c r="A81" t="s">
        <v>232</v>
      </c>
      <c r="B81" t="s">
        <v>78</v>
      </c>
      <c r="C81" s="11">
        <f>+SUMIF(GVSG2030!$A$4:$A$158,$B81,GVSG2030!$C$4:$C$158)</f>
        <v>0</v>
      </c>
      <c r="D81" s="11">
        <f>+SUMIF(GVSG2015!$A$4:$A$158,$B81,GVSG2015!$C$4:$C$158)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  <c r="K81" s="84"/>
    </row>
    <row r="82" spans="1:11" x14ac:dyDescent="0.35">
      <c r="A82" t="s">
        <v>233</v>
      </c>
      <c r="B82" t="s">
        <v>79</v>
      </c>
      <c r="C82" s="11">
        <f>+SUMIF(GVSG2030!$A$4:$A$158,$B82,GVSG2030!$C$4:$C$158)</f>
        <v>2.9245716683440501</v>
      </c>
      <c r="D82" s="11">
        <f>+SUMIF(GVSG2015!$A$4:$A$158,$B82,GVSG2015!$C$4:$C$158)</f>
        <v>2.4272059246872364</v>
      </c>
      <c r="E82" s="7">
        <f>+IFERROR(+C82*('Regions &amp; Poverty'!$K82/100),"")</f>
        <v>0.66387776871409931</v>
      </c>
      <c r="F82" s="7">
        <f>+IFERROR(+D82*('Regions &amp; Poverty'!$K82/100),"")</f>
        <v>0.55097574490400258</v>
      </c>
      <c r="G82" s="7">
        <f>+IFERROR(+C82*('Regions &amp; Poverty'!$K82/100)*('Regions &amp; Poverty'!$M82/100),"")</f>
        <v>3.4521643973133169E-2</v>
      </c>
      <c r="H82" s="7">
        <f>+IFERROR(+D82*('Regions &amp; Poverty'!$K82/100)*('Regions &amp; Poverty'!$M82/100),"")</f>
        <v>2.8650738735008136E-2</v>
      </c>
      <c r="J82" s="32"/>
      <c r="K82" s="84"/>
    </row>
    <row r="83" spans="1:11" x14ac:dyDescent="0.35">
      <c r="A83" t="s">
        <v>234</v>
      </c>
      <c r="B83" t="s">
        <v>80</v>
      </c>
      <c r="C83" s="11">
        <f>+SUMIF(GVSG2030!$A$4:$A$158,$B83,GVSG2030!$C$4:$C$158)</f>
        <v>0.37468351417302675</v>
      </c>
      <c r="D83" s="11">
        <f>+SUMIF(GVSG2015!$A$4:$A$158,$B83,GVSG2015!$C$4:$C$158)</f>
        <v>0.19267388163727767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  <c r="K83" s="84"/>
    </row>
    <row r="84" spans="1:11" x14ac:dyDescent="0.35">
      <c r="A84" t="s">
        <v>235</v>
      </c>
      <c r="B84" t="s">
        <v>81</v>
      </c>
      <c r="C84" s="11">
        <f>+SUMIF(GVSG2030!$A$4:$A$158,$B84,GVSG2030!$C$4:$C$158)</f>
        <v>0</v>
      </c>
      <c r="D84" s="11">
        <f>+SUMIF(GVSG2015!$A$4:$A$158,$B84,GVSG2015!$C$4:$C$158)</f>
        <v>0</v>
      </c>
      <c r="E84" s="7">
        <f>+IFERROR(+C84*('Regions &amp; Poverty'!$K84/100),"")</f>
        <v>0</v>
      </c>
      <c r="F84" s="7">
        <f>+IFERROR(+D84*('Regions &amp; Poverty'!$K84/100),"")</f>
        <v>0</v>
      </c>
      <c r="G84" s="7">
        <f>+IFERROR(+C84*('Regions &amp; Poverty'!$K84/100)*('Regions &amp; Poverty'!$M84/100),"")</f>
        <v>0</v>
      </c>
      <c r="H84" s="7">
        <f>+IFERROR(+D84*('Regions &amp; Poverty'!$K84/100)*('Regions &amp; Poverty'!$M84/100),"")</f>
        <v>0</v>
      </c>
      <c r="J84" s="32"/>
      <c r="K84" s="84"/>
    </row>
    <row r="85" spans="1:11" x14ac:dyDescent="0.35">
      <c r="A85" t="s">
        <v>236</v>
      </c>
      <c r="B85" t="s">
        <v>82</v>
      </c>
      <c r="C85" s="11">
        <f>+SUMIF(GVSG2030!$A$4:$A$158,$B85,GVSG2030!$C$4:$C$158)</f>
        <v>1.7009245224006229</v>
      </c>
      <c r="D85" s="11">
        <f>+SUMIF(GVSG2015!$A$4:$A$158,$B85,GVSG2015!$C$4:$C$158)</f>
        <v>0.75509635690355137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  <c r="K85" s="84"/>
    </row>
    <row r="86" spans="1:11" x14ac:dyDescent="0.35">
      <c r="A86" t="s">
        <v>237</v>
      </c>
      <c r="B86" t="s">
        <v>83</v>
      </c>
      <c r="C86" s="11">
        <f>+SUMIF(GVSG2030!$A$4:$A$158,$B86,GVSG2030!$C$4:$C$158)</f>
        <v>12.179481824811997</v>
      </c>
      <c r="D86" s="11">
        <f>+SUMIF(GVSG2015!$A$4:$A$158,$B86,GVSG2015!$C$4:$C$158)</f>
        <v>7.0558888547381198</v>
      </c>
      <c r="E86" s="7">
        <f>+IFERROR(+C86*('Regions &amp; Poverty'!$K86/100),"")</f>
        <v>0.38974341839398391</v>
      </c>
      <c r="F86" s="7">
        <f>+IFERROR(+D86*('Regions &amp; Poverty'!$K86/100),"")</f>
        <v>0.22578844335161985</v>
      </c>
      <c r="G86" s="7">
        <f>+IFERROR(+C86*('Regions &amp; Poverty'!$K86/100)*('Regions &amp; Poverty'!$M86/100),"")</f>
        <v>1.1692302551819518E-3</v>
      </c>
      <c r="H86" s="7">
        <f>+IFERROR(+D86*('Regions &amp; Poverty'!$K86/100)*('Regions &amp; Poverty'!$M86/100),"")</f>
        <v>6.7736533005485961E-4</v>
      </c>
      <c r="J86" s="32"/>
      <c r="K86" s="84"/>
    </row>
    <row r="87" spans="1:11" x14ac:dyDescent="0.35">
      <c r="A87" t="s">
        <v>238</v>
      </c>
      <c r="B87" t="s">
        <v>84</v>
      </c>
      <c r="C87" s="11">
        <f>+SUMIF(GVSG2030!$A$4:$A$158,$B87,GVSG2030!$C$4:$C$158)</f>
        <v>3.079769255192828</v>
      </c>
      <c r="D87" s="11">
        <f>+SUMIF(GVSG2015!$A$4:$A$158,$B87,GVSG2015!$C$4:$C$158)</f>
        <v>2.32320100384849</v>
      </c>
      <c r="E87" s="7">
        <f>+IFERROR(+C87*('Regions &amp; Poverty'!$K87/100),"")</f>
        <v>1.8386222453501182</v>
      </c>
      <c r="F87" s="7">
        <f>+IFERROR(+D87*('Regions &amp; Poverty'!$K87/100),"")</f>
        <v>1.3869509992975484</v>
      </c>
      <c r="G87" s="7">
        <f>+IFERROR(+C87*('Regions &amp; Poverty'!$K87/100)*('Regions &amp; Poverty'!$M87/100),"")</f>
        <v>0.58468187402133764</v>
      </c>
      <c r="H87" s="7">
        <f>+IFERROR(+D87*('Regions &amp; Poverty'!$K87/100)*('Regions &amp; Poverty'!$M87/100),"")</f>
        <v>0.44105041777662041</v>
      </c>
      <c r="J87" s="32"/>
      <c r="K87" s="84"/>
    </row>
    <row r="88" spans="1:11" x14ac:dyDescent="0.35">
      <c r="A88" t="s">
        <v>239</v>
      </c>
      <c r="B88" t="s">
        <v>85</v>
      </c>
      <c r="C88" s="11">
        <f>+SUMIF(GVSG2030!$A$4:$A$158,$B88,GVSG2030!$C$4:$C$158)</f>
        <v>0</v>
      </c>
      <c r="D88" s="11">
        <f>+SUMIF(GVSG2015!$A$4:$A$158,$B88,GVSG2015!$C$4:$C$158)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  <c r="K88" s="84"/>
    </row>
    <row r="89" spans="1:11" x14ac:dyDescent="0.35">
      <c r="A89" t="s">
        <v>240</v>
      </c>
      <c r="B89" t="s">
        <v>86</v>
      </c>
      <c r="C89" s="11">
        <f>+SUMIF(GVSG2030!$A$4:$A$158,$B89,GVSG2030!$C$4:$C$158)</f>
        <v>89.313332721766784</v>
      </c>
      <c r="D89" s="11">
        <f>+SUMIF(GVSG2015!$A$4:$A$158,$B89,GVSG2015!$C$4:$C$158)</f>
        <v>56.906261540600667</v>
      </c>
      <c r="E89" s="7">
        <f>+IFERROR(+C89*('Regions &amp; Poverty'!$K89/100),"")</f>
        <v>69.485772857534556</v>
      </c>
      <c r="F89" s="7">
        <f>+IFERROR(+D89*('Regions &amp; Poverty'!$K89/100),"")</f>
        <v>44.273071478587319</v>
      </c>
      <c r="G89" s="7">
        <f>+IFERROR(+C89*('Regions &amp; Poverty'!$K89/100)*('Regions &amp; Poverty'!$M89/100),"")</f>
        <v>27.238422960153546</v>
      </c>
      <c r="H89" s="7">
        <f>+IFERROR(+D89*('Regions &amp; Poverty'!$K89/100)*('Regions &amp; Poverty'!$M89/100),"")</f>
        <v>17.355044019606229</v>
      </c>
      <c r="J89" s="32"/>
      <c r="K89" s="84"/>
    </row>
    <row r="90" spans="1:11" x14ac:dyDescent="0.35">
      <c r="A90" t="s">
        <v>241</v>
      </c>
      <c r="B90" t="s">
        <v>87</v>
      </c>
      <c r="C90" s="11">
        <f>+SUMIF(GVSG2030!$A$4:$A$158,$B90,GVSG2030!$C$4:$C$158)</f>
        <v>1083.7462425474905</v>
      </c>
      <c r="D90" s="11">
        <f>+SUMIF(GVSG2015!$A$4:$A$158,$B90,GVSG2015!$C$4:$C$158)</f>
        <v>752.48679833505821</v>
      </c>
      <c r="E90" s="7">
        <f>+IFERROR(+C90*('Regions &amp; Poverty'!$K90/100),"")</f>
        <v>32.512387276424711</v>
      </c>
      <c r="F90" s="7">
        <f>+IFERROR(+D90*('Regions &amp; Poverty'!$K90/100),"")</f>
        <v>22.574603950051745</v>
      </c>
      <c r="G90" s="7">
        <f>+IFERROR(+C90*('Regions &amp; Poverty'!$K90/100)*('Regions &amp; Poverty'!$M90/100),"")</f>
        <v>0.26009909821139771</v>
      </c>
      <c r="H90" s="7">
        <f>+IFERROR(+D90*('Regions &amp; Poverty'!$K90/100)*('Regions &amp; Poverty'!$M90/100),"")</f>
        <v>0.18059683160041395</v>
      </c>
      <c r="J90" s="32"/>
      <c r="K90" s="84"/>
    </row>
    <row r="91" spans="1:11" x14ac:dyDescent="0.35">
      <c r="A91" t="s">
        <v>242</v>
      </c>
      <c r="B91" t="s">
        <v>88</v>
      </c>
      <c r="C91" s="11">
        <f>+SUMIF(GVSG2030!$A$4:$A$158,$B91,GVSG2030!$C$4:$C$158)</f>
        <v>0</v>
      </c>
      <c r="D91" s="11">
        <f>+SUMIF(GVSG2015!$A$4:$A$158,$B91,GVSG2015!$C$4:$C$158)</f>
        <v>0</v>
      </c>
      <c r="E91" s="7">
        <f>+IFERROR(+C91*('Regions &amp; Poverty'!$K91/100),"")</f>
        <v>0</v>
      </c>
      <c r="F91" s="7">
        <f>+IFERROR(+D91*('Regions &amp; Poverty'!$K91/100),"")</f>
        <v>0</v>
      </c>
      <c r="G91" s="7">
        <f>+IFERROR(+C91*('Regions &amp; Poverty'!$K91/100)*('Regions &amp; Poverty'!$M91/100),"")</f>
        <v>0</v>
      </c>
      <c r="H91" s="7">
        <f>+IFERROR(+D91*('Regions &amp; Poverty'!$K91/100)*('Regions &amp; Poverty'!$M91/100),"")</f>
        <v>0</v>
      </c>
      <c r="J91" s="32"/>
      <c r="K91" s="84"/>
    </row>
    <row r="92" spans="1:11" x14ac:dyDescent="0.35">
      <c r="A92" t="s">
        <v>334</v>
      </c>
      <c r="B92" t="s">
        <v>333</v>
      </c>
      <c r="C92" s="11">
        <f>+SUMIF(GVSG2030!$A$4:$A$158,$B92,GVSG2030!$C$4:$C$158)</f>
        <v>2005.3469989746145</v>
      </c>
      <c r="D92" s="11">
        <f>+SUMIF(GVSG2015!$A$4:$A$158,$B92,GVSG2015!$C$4:$C$158)</f>
        <v>1734.2283620055916</v>
      </c>
      <c r="E92" s="7">
        <f>+IFERROR(+C92*('Regions &amp; Poverty'!$K92/100),"")</f>
        <v>130.34755493334995</v>
      </c>
      <c r="F92" s="7">
        <f>+IFERROR(+D92*('Regions &amp; Poverty'!$K92/100),"")</f>
        <v>112.72484353036346</v>
      </c>
      <c r="G92" s="7">
        <f>+IFERROR(+C92*('Regions &amp; Poverty'!$K92/100)*('Regions &amp; Poverty'!$M92/100),"")</f>
        <v>1.9552133240002492</v>
      </c>
      <c r="H92" s="7">
        <f>+IFERROR(+D92*('Regions &amp; Poverty'!$K92/100)*('Regions &amp; Poverty'!$M92/100),"")</f>
        <v>1.6908726529554519</v>
      </c>
      <c r="J92" s="32"/>
      <c r="K92" s="84"/>
    </row>
    <row r="93" spans="1:11" x14ac:dyDescent="0.35">
      <c r="A93" t="s">
        <v>243</v>
      </c>
      <c r="B93" t="s">
        <v>89</v>
      </c>
      <c r="C93" s="11">
        <f>+SUMIF(GVSG2030!$A$4:$A$158,$B93,GVSG2030!$C$4:$C$158)</f>
        <v>0</v>
      </c>
      <c r="D93" s="11">
        <f>+SUMIF(GVSG2015!$A$4:$A$158,$B93,GVSG2015!$C$4:$C$158)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  <c r="K93" s="84"/>
    </row>
    <row r="94" spans="1:11" x14ac:dyDescent="0.35">
      <c r="A94" t="s">
        <v>244</v>
      </c>
      <c r="B94" t="s">
        <v>90</v>
      </c>
      <c r="C94" s="11">
        <f>+SUMIF(GVSG2030!$A$4:$A$158,$B94,GVSG2030!$C$4:$C$158)</f>
        <v>16.541747377376669</v>
      </c>
      <c r="D94" s="11">
        <f>+SUMIF(GVSG2015!$A$4:$A$158,$B94,GVSG2015!$C$4:$C$158)</f>
        <v>12.00850945561619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  <c r="K94" s="84"/>
    </row>
    <row r="95" spans="1:11" x14ac:dyDescent="0.35">
      <c r="A95" t="s">
        <v>245</v>
      </c>
      <c r="B95" t="s">
        <v>91</v>
      </c>
      <c r="C95" s="11">
        <f>+SUMIF(GVSG2030!$A$4:$A$158,$B95,GVSG2030!$C$4:$C$158)</f>
        <v>0</v>
      </c>
      <c r="D95" s="11">
        <f>+SUMIF(GVSG2015!$A$4:$A$158,$B95,GVSG2015!$C$4:$C$158)</f>
        <v>0</v>
      </c>
      <c r="E95" s="7">
        <f>+IFERROR(+C95*('Regions &amp; Poverty'!$K95/100),"")</f>
        <v>0</v>
      </c>
      <c r="F95" s="7">
        <f>+IFERROR(+D95*('Regions &amp; Poverty'!$K95/100),"")</f>
        <v>0</v>
      </c>
      <c r="G95" s="7">
        <f>+IFERROR(+C95*('Regions &amp; Poverty'!$K95/100)*('Regions &amp; Poverty'!$M95/100),"")</f>
        <v>0</v>
      </c>
      <c r="H95" s="7">
        <f>+IFERROR(+D95*('Regions &amp; Poverty'!$K95/100)*('Regions &amp; Poverty'!$M95/100),"")</f>
        <v>0</v>
      </c>
      <c r="J95" s="32"/>
      <c r="K95" s="84"/>
    </row>
    <row r="96" spans="1:11" x14ac:dyDescent="0.35">
      <c r="A96" t="s">
        <v>246</v>
      </c>
      <c r="B96" t="s">
        <v>92</v>
      </c>
      <c r="C96" s="11">
        <f>+SUMIF(GVSG2030!$A$4:$A$158,$B96,GVSG2030!$C$4:$C$158)</f>
        <v>8.0585958598981868</v>
      </c>
      <c r="D96" s="11">
        <f>+SUMIF(GVSG2015!$A$4:$A$158,$B96,GVSG2015!$C$4:$C$158)</f>
        <v>6.5172137736071427</v>
      </c>
      <c r="E96" s="7">
        <f>+IFERROR(+C96*('Regions &amp; Poverty'!$K96/100),"")</f>
        <v>0.47545715573399305</v>
      </c>
      <c r="F96" s="7">
        <f>+IFERROR(+D96*('Regions &amp; Poverty'!$K96/100),"")</f>
        <v>0.38451561264282147</v>
      </c>
      <c r="G96" s="7">
        <f>+IFERROR(+C96*('Regions &amp; Poverty'!$K96/100)*('Regions &amp; Poverty'!$M96/100),"")</f>
        <v>6.6564001802759017E-3</v>
      </c>
      <c r="H96" s="7">
        <f>+IFERROR(+D96*('Regions &amp; Poverty'!$K96/100)*('Regions &amp; Poverty'!$M96/100),"")</f>
        <v>5.3832185769994998E-3</v>
      </c>
      <c r="J96" s="32"/>
      <c r="K96" s="84"/>
    </row>
    <row r="97" spans="1:11" x14ac:dyDescent="0.35">
      <c r="A97" t="s">
        <v>247</v>
      </c>
      <c r="B97" t="s">
        <v>93</v>
      </c>
      <c r="C97" s="11">
        <f>+SUMIF(GVSG2030!$A$4:$A$158,$B97,GVSG2030!$C$4:$C$158)</f>
        <v>117.6358327878952</v>
      </c>
      <c r="D97" s="11">
        <f>+SUMIF(GVSG2015!$A$4:$A$158,$B97,GVSG2015!$C$4:$C$158)</f>
        <v>72.521141335233423</v>
      </c>
      <c r="E97" s="7">
        <f>+IFERROR(+C97*('Regions &amp; Poverty'!$K97/100),"")</f>
        <v>83.40380544661771</v>
      </c>
      <c r="F97" s="7">
        <f>+IFERROR(+D97*('Regions &amp; Poverty'!$K97/100),"")</f>
        <v>51.4174892066805</v>
      </c>
      <c r="G97" s="7">
        <f>+IFERROR(+C97*('Regions &amp; Poverty'!$K97/100)*('Regions &amp; Poverty'!$M97/100),"")</f>
        <v>27.773467213723695</v>
      </c>
      <c r="H97" s="7">
        <f>+IFERROR(+D97*('Regions &amp; Poverty'!$K97/100)*('Regions &amp; Poverty'!$M97/100),"")</f>
        <v>17.122023905824605</v>
      </c>
      <c r="J97" s="32"/>
      <c r="K97" s="84"/>
    </row>
    <row r="98" spans="1:11" x14ac:dyDescent="0.35">
      <c r="A98" t="s">
        <v>248</v>
      </c>
      <c r="B98" t="s">
        <v>94</v>
      </c>
      <c r="C98" s="11">
        <f>+SUMIF(GVSG2030!$A$4:$A$158,$B98,GVSG2030!$C$4:$C$158)</f>
        <v>0</v>
      </c>
      <c r="D98" s="11">
        <f>+SUMIF(GVSG2015!$A$4:$A$158,$B98,GVSG2015!$C$4:$C$158)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  <c r="K98" s="84"/>
    </row>
    <row r="99" spans="1:11" x14ac:dyDescent="0.35">
      <c r="A99" t="s">
        <v>249</v>
      </c>
      <c r="B99" t="s">
        <v>95</v>
      </c>
      <c r="C99" s="11">
        <f>+SUMIF(GVSG2030!$A$4:$A$158,$B99,GVSG2030!$C$4:$C$158)</f>
        <v>8.1741896033827671E-2</v>
      </c>
      <c r="D99" s="11">
        <f>+SUMIF(GVSG2015!$A$4:$A$158,$B99,GVSG2015!$C$4:$C$158)</f>
        <v>6.0622598067728885E-2</v>
      </c>
      <c r="E99" s="7">
        <f>+IFERROR(+C99*('Regions &amp; Poverty'!$K99/100),"")</f>
        <v>1.8473668503645055E-2</v>
      </c>
      <c r="F99" s="7">
        <f>+IFERROR(+D99*('Regions &amp; Poverty'!$K99/100),"")</f>
        <v>1.3700707163306729E-2</v>
      </c>
      <c r="G99" s="7">
        <f>+IFERROR(+C99*('Regions &amp; Poverty'!$K99/100)*('Regions &amp; Poverty'!$M99/100),"")</f>
        <v>1.2377357897442188E-3</v>
      </c>
      <c r="H99" s="7">
        <f>+IFERROR(+D99*('Regions &amp; Poverty'!$K99/100)*('Regions &amp; Poverty'!$M99/100),"")</f>
        <v>9.1794737994155089E-4</v>
      </c>
      <c r="J99" s="32"/>
      <c r="K99" s="84"/>
    </row>
    <row r="100" spans="1:11" x14ac:dyDescent="0.35">
      <c r="A100" t="s">
        <v>250</v>
      </c>
      <c r="B100" t="s">
        <v>96</v>
      </c>
      <c r="C100" s="11">
        <f>+SUMIF(GVSG2030!$A$4:$A$158,$B100,GVSG2030!$C$4:$C$158)</f>
        <v>12.703122157567533</v>
      </c>
      <c r="D100" s="11">
        <f>+SUMIF(GVSG2015!$A$4:$A$158,$B100,GVSG2015!$C$4:$C$158)</f>
        <v>7.4601859451837909</v>
      </c>
      <c r="E100" s="7">
        <f>+IFERROR(+C100*('Regions &amp; Poverty'!$K100/100),"")</f>
        <v>5.7799205816932275</v>
      </c>
      <c r="F100" s="7">
        <f>+IFERROR(+D100*('Regions &amp; Poverty'!$K100/100),"")</f>
        <v>3.394384605058625</v>
      </c>
      <c r="G100" s="7">
        <f>+IFERROR(+C100*('Regions &amp; Poverty'!$K100/100)*('Regions &amp; Poverty'!$M100/100),"")</f>
        <v>0.78606919911027895</v>
      </c>
      <c r="H100" s="7">
        <f>+IFERROR(+D100*('Regions &amp; Poverty'!$K100/100)*('Regions &amp; Poverty'!$M100/100),"")</f>
        <v>0.46163630628797303</v>
      </c>
      <c r="J100" s="32"/>
      <c r="K100" s="84"/>
    </row>
    <row r="101" spans="1:11" x14ac:dyDescent="0.35">
      <c r="A101" t="s">
        <v>251</v>
      </c>
      <c r="B101" t="s">
        <v>97</v>
      </c>
      <c r="C101" s="11">
        <f>+SUMIF(GVSG2030!$A$4:$A$158,$B101,GVSG2030!$C$4:$C$158)</f>
        <v>0</v>
      </c>
      <c r="D101" s="11">
        <f>+SUMIF(GVSG2015!$A$4:$A$158,$B101,GVSG2015!$C$4:$C$158)</f>
        <v>0</v>
      </c>
      <c r="E101" s="7">
        <f>+IFERROR(+C101*('Regions &amp; Poverty'!$K101/100),"")</f>
        <v>0</v>
      </c>
      <c r="F101" s="7">
        <f>+IFERROR(+D101*('Regions &amp; Poverty'!$K101/100),"")</f>
        <v>0</v>
      </c>
      <c r="G101" s="7">
        <f>+IFERROR(+C101*('Regions &amp; Poverty'!$K101/100)*('Regions &amp; Poverty'!$M101/100),"")</f>
        <v>0</v>
      </c>
      <c r="H101" s="7">
        <f>+IFERROR(+D101*('Regions &amp; Poverty'!$K101/100)*('Regions &amp; Poverty'!$M101/100),"")</f>
        <v>0</v>
      </c>
      <c r="J101" s="32"/>
      <c r="K101" s="84"/>
    </row>
    <row r="102" spans="1:11" x14ac:dyDescent="0.35">
      <c r="A102" t="s">
        <v>252</v>
      </c>
      <c r="B102" t="s">
        <v>98</v>
      </c>
      <c r="C102" s="11">
        <f>+SUMIF(GVSG2030!$A$4:$A$158,$B102,GVSG2030!$C$4:$C$158)</f>
        <v>238.73852023561548</v>
      </c>
      <c r="D102" s="11">
        <f>+SUMIF(GVSG2015!$A$4:$A$158,$B102,GVSG2015!$C$4:$C$158)</f>
        <v>154.91326345598219</v>
      </c>
      <c r="E102" s="7">
        <f>+IFERROR(+C102*('Regions &amp; Poverty'!$K102/100),"")</f>
        <v>8.5945867284821578</v>
      </c>
      <c r="F102" s="7">
        <f>+IFERROR(+D102*('Regions &amp; Poverty'!$K102/100),"")</f>
        <v>5.5768774844153599</v>
      </c>
      <c r="G102" s="7">
        <f>+IFERROR(+C102*('Regions &amp; Poverty'!$K102/100)*('Regions &amp; Poverty'!$M102/100),"")</f>
        <v>7.7351280556339427E-2</v>
      </c>
      <c r="H102" s="7">
        <f>+IFERROR(+D102*('Regions &amp; Poverty'!$K102/100)*('Regions &amp; Poverty'!$M102/100),"")</f>
        <v>5.0191897359738245E-2</v>
      </c>
      <c r="J102" s="32"/>
      <c r="K102" s="84"/>
    </row>
    <row r="103" spans="1:11" x14ac:dyDescent="0.35">
      <c r="A103" t="s">
        <v>253</v>
      </c>
      <c r="B103" t="s">
        <v>99</v>
      </c>
      <c r="C103" s="11">
        <f>+SUMIF(GVSG2030!$A$4:$A$158,$B103,GVSG2030!$C$4:$C$158)</f>
        <v>0</v>
      </c>
      <c r="D103" s="11">
        <f>+SUMIF(GVSG2015!$A$4:$A$158,$B103,GVSG2015!$C$4:$C$158)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  <c r="K103" s="84"/>
    </row>
    <row r="104" spans="1:11" x14ac:dyDescent="0.35">
      <c r="A104" t="s">
        <v>254</v>
      </c>
      <c r="B104" t="s">
        <v>100</v>
      </c>
      <c r="C104" s="11">
        <f>+SUMIF(GVSG2030!$A$4:$A$158,$B104,GVSG2030!$C$4:$C$158)</f>
        <v>0</v>
      </c>
      <c r="D104" s="11">
        <f>+SUMIF(GVSG2015!$A$4:$A$158,$B104,GVSG2015!$C$4:$C$158)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  <c r="K104" s="84"/>
    </row>
    <row r="105" spans="1:11" x14ac:dyDescent="0.35">
      <c r="A105" t="s">
        <v>255</v>
      </c>
      <c r="B105" t="s">
        <v>101</v>
      </c>
      <c r="C105" s="11">
        <f>+SUMIF(GVSG2030!$A$4:$A$158,$B105,GVSG2030!$C$4:$C$158)</f>
        <v>29.047962093134444</v>
      </c>
      <c r="D105" s="11">
        <f>+SUMIF(GVSG2015!$A$4:$A$158,$B105,GVSG2015!$C$4:$C$158)</f>
        <v>21.122502379943132</v>
      </c>
      <c r="E105" s="7">
        <f>+IFERROR(+C105*('Regions &amp; Poverty'!$K105/100),"")</f>
        <v>4.3571943139701661</v>
      </c>
      <c r="F105" s="7">
        <f>+IFERROR(+D105*('Regions &amp; Poverty'!$K105/100),"")</f>
        <v>3.1683753569914699</v>
      </c>
      <c r="G105" s="7">
        <f>+IFERROR(+C105*('Regions &amp; Poverty'!$K105/100)*('Regions &amp; Poverty'!$M105/100),"")</f>
        <v>0.13071582941910498</v>
      </c>
      <c r="H105" s="7">
        <f>+IFERROR(+D105*('Regions &amp; Poverty'!$K105/100)*('Regions &amp; Poverty'!$M105/100),"")</f>
        <v>9.5051260709744095E-2</v>
      </c>
      <c r="J105" s="32"/>
      <c r="K105" s="84"/>
    </row>
    <row r="106" spans="1:11" x14ac:dyDescent="0.35">
      <c r="A106" t="s">
        <v>256</v>
      </c>
      <c r="B106" t="s">
        <v>102</v>
      </c>
      <c r="C106" s="11">
        <f>+SUMIF(GVSG2030!$A$4:$A$158,$B106,GVSG2030!$C$4:$C$158)</f>
        <v>0</v>
      </c>
      <c r="D106" s="11">
        <f>+SUMIF(GVSG2015!$A$4:$A$158,$B106,GVSG2015!$C$4:$C$158)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  <c r="K106" s="84"/>
    </row>
    <row r="107" spans="1:11" x14ac:dyDescent="0.35">
      <c r="A107" t="s">
        <v>408</v>
      </c>
      <c r="B107" t="s">
        <v>405</v>
      </c>
      <c r="C107" s="11">
        <f>+SUMIF(GVSG2030!$A$4:$A$158,$B107,GVSG2030!$C$4:$C$158)</f>
        <v>0</v>
      </c>
      <c r="D107" s="11">
        <f>+SUMIF(GVSG2015!$A$4:$A$158,$B107,GVSG2015!$C$4:$C$158)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  <c r="K107" s="84"/>
    </row>
    <row r="108" spans="1:11" x14ac:dyDescent="0.35">
      <c r="A108" t="s">
        <v>409</v>
      </c>
      <c r="B108" t="s">
        <v>406</v>
      </c>
      <c r="C108" s="11">
        <f>+SUMIF(GVSG2030!$A$4:$A$158,$B108,GVSG2030!$C$4:$C$158)</f>
        <v>0</v>
      </c>
      <c r="D108" s="11">
        <f>+SUMIF(GVSG2015!$A$4:$A$158,$B108,GVSG2015!$C$4:$C$158)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  <c r="K108" s="84"/>
    </row>
    <row r="109" spans="1:11" x14ac:dyDescent="0.35">
      <c r="A109" t="s">
        <v>410</v>
      </c>
      <c r="B109" t="s">
        <v>407</v>
      </c>
      <c r="C109" s="11">
        <f>+SUMIF(GVSG2030!$A$4:$A$158,$B109,GVSG2030!$C$4:$C$158)</f>
        <v>0</v>
      </c>
      <c r="D109" s="11">
        <f>+SUMIF(GVSG2015!$A$4:$A$158,$B109,GVSG2015!$C$4:$C$158)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  <c r="K109" s="84"/>
    </row>
    <row r="110" spans="1:11" x14ac:dyDescent="0.35">
      <c r="A110" t="s">
        <v>257</v>
      </c>
      <c r="B110" t="s">
        <v>103</v>
      </c>
      <c r="C110" s="11">
        <f>+SUMIF(GVSG2030!$A$4:$A$158,$B110,GVSG2030!$C$4:$C$158)</f>
        <v>0</v>
      </c>
      <c r="D110" s="11">
        <f>+SUMIF(GVSG2015!$A$4:$A$158,$B110,GVSG2015!$C$4:$C$158)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  <c r="K110" s="84"/>
    </row>
    <row r="111" spans="1:11" x14ac:dyDescent="0.35">
      <c r="A111" t="s">
        <v>258</v>
      </c>
      <c r="B111" t="s">
        <v>104</v>
      </c>
      <c r="C111" s="11">
        <f>+SUMIF(GVSG2030!$A$4:$A$158,$B111,GVSG2030!$C$4:$C$158)</f>
        <v>0</v>
      </c>
      <c r="D111" s="11">
        <f>+SUMIF(GVSG2015!$A$4:$A$158,$B111,GVSG2015!$C$4:$C$158)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  <c r="K111" s="84"/>
    </row>
    <row r="112" spans="1:11" x14ac:dyDescent="0.35">
      <c r="A112" t="s">
        <v>259</v>
      </c>
      <c r="B112" t="s">
        <v>105</v>
      </c>
      <c r="C112" s="11">
        <f>+SUMIF(GVSG2030!$A$4:$A$158,$B112,GVSG2030!$C$4:$C$158)</f>
        <v>138.78398244979158</v>
      </c>
      <c r="D112" s="11">
        <f>+SUMIF(GVSG2015!$A$4:$A$158,$B112,GVSG2015!$C$4:$C$158)</f>
        <v>108.0895109789532</v>
      </c>
      <c r="E112" s="7">
        <f>+IFERROR(+C112*('Regions &amp; Poverty'!$K112/100),"")</f>
        <v>8.4658229294372855</v>
      </c>
      <c r="F112" s="7">
        <f>+IFERROR(+D112*('Regions &amp; Poverty'!$K112/100),"")</f>
        <v>6.5934601697161455</v>
      </c>
      <c r="G112" s="7">
        <f>+IFERROR(+C112*('Regions &amp; Poverty'!$K112/100)*('Regions &amp; Poverty'!$M112/100),"")</f>
        <v>7.6192406364935572E-2</v>
      </c>
      <c r="H112" s="7">
        <f>+IFERROR(+D112*('Regions &amp; Poverty'!$K112/100)*('Regions &amp; Poverty'!$M112/100),"")</f>
        <v>5.9341141527445317E-2</v>
      </c>
      <c r="J112" s="32"/>
      <c r="K112" s="84"/>
    </row>
    <row r="113" spans="1:11" x14ac:dyDescent="0.35">
      <c r="A113" t="s">
        <v>260</v>
      </c>
      <c r="B113" t="s">
        <v>106</v>
      </c>
      <c r="C113" s="11">
        <f>+SUMIF(GVSG2030!$A$4:$A$158,$B113,GVSG2030!$C$4:$C$158)</f>
        <v>6.4253408426094429</v>
      </c>
      <c r="D113" s="11">
        <f>+SUMIF(GVSG2015!$A$4:$A$158,$B113,GVSG2015!$C$4:$C$158)</f>
        <v>3.8030291965590211</v>
      </c>
      <c r="E113" s="7">
        <f>+IFERROR(+C113*('Regions &amp; Poverty'!$K113/100),"")</f>
        <v>0.14135749853740776</v>
      </c>
      <c r="F113" s="7">
        <f>+IFERROR(+D113*('Regions &amp; Poverty'!$K113/100),"")</f>
        <v>8.3666642324298476E-2</v>
      </c>
      <c r="G113" s="7">
        <f>+IFERROR(+C113*('Regions &amp; Poverty'!$K113/100)*('Regions &amp; Poverty'!$M113/100),"")</f>
        <v>8.481449912244466E-4</v>
      </c>
      <c r="H113" s="7">
        <f>+IFERROR(+D113*('Regions &amp; Poverty'!$K113/100)*('Regions &amp; Poverty'!$M113/100),"")</f>
        <v>5.0199985394579086E-4</v>
      </c>
      <c r="J113" s="32"/>
      <c r="K113" s="84"/>
    </row>
    <row r="114" spans="1:11" x14ac:dyDescent="0.35">
      <c r="A114" t="s">
        <v>261</v>
      </c>
      <c r="B114" t="s">
        <v>107</v>
      </c>
      <c r="C114" s="11">
        <f>+SUMIF(GVSG2030!$A$4:$A$158,$B114,GVSG2030!$C$4:$C$158)</f>
        <v>81.540824297705257</v>
      </c>
      <c r="D114" s="11">
        <f>+SUMIF(GVSG2015!$A$4:$A$158,$B114,GVSG2015!$C$4:$C$158)</f>
        <v>49.435998884136382</v>
      </c>
      <c r="E114" s="7">
        <f>+IFERROR(+C114*('Regions &amp; Poverty'!$K114/100),"")</f>
        <v>2.4462247289311576</v>
      </c>
      <c r="F114" s="7">
        <f>+IFERROR(+D114*('Regions &amp; Poverty'!$K114/100),"")</f>
        <v>1.4830799665240915</v>
      </c>
      <c r="G114" s="7">
        <f>+IFERROR(+C114*('Regions &amp; Poverty'!$K114/100)*('Regions &amp; Poverty'!$M114/100),"")</f>
        <v>1.956979783144926E-2</v>
      </c>
      <c r="H114" s="7">
        <f>+IFERROR(+D114*('Regions &amp; Poverty'!$K114/100)*('Regions &amp; Poverty'!$M114/100),"")</f>
        <v>1.1864639732192732E-2</v>
      </c>
      <c r="J114" s="32"/>
      <c r="K114" s="84"/>
    </row>
    <row r="115" spans="1:11" x14ac:dyDescent="0.35">
      <c r="A115" t="s">
        <v>262</v>
      </c>
      <c r="B115" t="s">
        <v>108</v>
      </c>
      <c r="C115" s="11">
        <f>+SUMIF(GVSG2030!$A$4:$A$158,$B115,GVSG2030!$C$4:$C$158)</f>
        <v>28.54041229299628</v>
      </c>
      <c r="D115" s="11">
        <f>+SUMIF(GVSG2015!$A$4:$A$158,$B115,GVSG2015!$C$4:$C$158)</f>
        <v>21.127474784269364</v>
      </c>
      <c r="E115" s="7">
        <f>+IFERROR(+C115*('Regions &amp; Poverty'!$K115/100),"")</f>
        <v>2.3688542203186915</v>
      </c>
      <c r="F115" s="7">
        <f>+IFERROR(+D115*('Regions &amp; Poverty'!$K115/100),"")</f>
        <v>1.7535804070943573</v>
      </c>
      <c r="G115" s="7">
        <f>+IFERROR(+C115*('Regions &amp; Poverty'!$K115/100)*('Regions &amp; Poverty'!$M115/100),"")</f>
        <v>3.7901667525099068E-2</v>
      </c>
      <c r="H115" s="7">
        <f>+IFERROR(+D115*('Regions &amp; Poverty'!$K115/100)*('Regions &amp; Poverty'!$M115/100),"")</f>
        <v>2.8057286513509718E-2</v>
      </c>
      <c r="J115" s="32"/>
      <c r="K115" s="84"/>
    </row>
    <row r="116" spans="1:11" x14ac:dyDescent="0.35">
      <c r="A116" t="s">
        <v>263</v>
      </c>
      <c r="B116" t="s">
        <v>109</v>
      </c>
      <c r="C116" s="11">
        <f>+SUMIF(GVSG2030!$A$4:$A$158,$B116,GVSG2030!$C$4:$C$158)</f>
        <v>0</v>
      </c>
      <c r="D116" s="11">
        <f>+SUMIF(GVSG2015!$A$4:$A$158,$B116,GVSG2015!$C$4:$C$158)</f>
        <v>0</v>
      </c>
      <c r="E116" s="7">
        <f>+IFERROR(+C116*('Regions &amp; Poverty'!$K116/100),"")</f>
        <v>0</v>
      </c>
      <c r="F116" s="7">
        <f>+IFERROR(+D116*('Regions &amp; Poverty'!$K116/100),"")</f>
        <v>0</v>
      </c>
      <c r="G116" s="7">
        <f>+IFERROR(+C116*('Regions &amp; Poverty'!$K116/100)*('Regions &amp; Poverty'!$M116/100),"")</f>
        <v>0</v>
      </c>
      <c r="H116" s="7">
        <f>+IFERROR(+D116*('Regions &amp; Poverty'!$K116/100)*('Regions &amp; Poverty'!$M116/100),"")</f>
        <v>0</v>
      </c>
      <c r="J116" s="32"/>
      <c r="K116" s="84"/>
    </row>
    <row r="117" spans="1:11" x14ac:dyDescent="0.35">
      <c r="A117" t="s">
        <v>264</v>
      </c>
      <c r="B117" t="s">
        <v>110</v>
      </c>
      <c r="C117" s="11">
        <f>+SUMIF(GVSG2030!$A$4:$A$158,$B117,GVSG2030!$C$4:$C$158)</f>
        <v>0</v>
      </c>
      <c r="D117" s="11">
        <f>+SUMIF(GVSG2015!$A$4:$A$158,$B117,GVSG2015!$C$4:$C$158)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  <c r="K117" s="84"/>
    </row>
    <row r="118" spans="1:11" x14ac:dyDescent="0.35">
      <c r="A118" t="s">
        <v>265</v>
      </c>
      <c r="B118" t="s">
        <v>111</v>
      </c>
      <c r="C118" s="11">
        <f>+SUMIF(GVSG2030!$A$4:$A$158,$B118,GVSG2030!$C$4:$C$158)</f>
        <v>0</v>
      </c>
      <c r="D118" s="11">
        <f>+SUMIF(GVSG2015!$A$4:$A$158,$B118,GVSG2015!$C$4:$C$158)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  <c r="K118" s="84"/>
    </row>
    <row r="119" spans="1:11" x14ac:dyDescent="0.35">
      <c r="A119" t="s">
        <v>266</v>
      </c>
      <c r="B119" t="s">
        <v>112</v>
      </c>
      <c r="C119" s="11">
        <f>+SUMIF(GVSG2030!$A$4:$A$158,$B119,GVSG2030!$C$4:$C$158)</f>
        <v>0</v>
      </c>
      <c r="D119" s="11">
        <f>+SUMIF(GVSG2015!$A$4:$A$158,$B119,GVSG2015!$C$4:$C$158)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  <c r="K119" s="84"/>
    </row>
    <row r="120" spans="1:11" x14ac:dyDescent="0.35">
      <c r="A120" t="s">
        <v>267</v>
      </c>
      <c r="B120" t="s">
        <v>113</v>
      </c>
      <c r="C120" s="11">
        <f>+SUMIF(GVSG2030!$A$4:$A$158,$B120,GVSG2030!$C$4:$C$158)</f>
        <v>0</v>
      </c>
      <c r="D120" s="11">
        <f>+SUMIF(GVSG2015!$A$4:$A$158,$B120,GVSG2015!$C$4:$C$158)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  <c r="K120" s="84"/>
    </row>
    <row r="121" spans="1:11" x14ac:dyDescent="0.35">
      <c r="A121" t="s">
        <v>268</v>
      </c>
      <c r="B121" t="s">
        <v>114</v>
      </c>
      <c r="C121" s="11">
        <f>+SUMIF(GVSG2030!$A$4:$A$158,$B121,GVSG2030!$C$4:$C$158)</f>
        <v>0</v>
      </c>
      <c r="D121" s="11">
        <f>+SUMIF(GVSG2015!$A$4:$A$158,$B121,GVSG2015!$C$4:$C$158)</f>
        <v>0</v>
      </c>
      <c r="E121" s="7">
        <f>+IFERROR(+C121*('Regions &amp; Poverty'!$K121/100),"")</f>
        <v>0</v>
      </c>
      <c r="F121" s="7">
        <f>+IFERROR(+D121*('Regions &amp; Poverty'!$K121/100),"")</f>
        <v>0</v>
      </c>
      <c r="G121" s="7">
        <f>+IFERROR(+C121*('Regions &amp; Poverty'!$K121/100)*('Regions &amp; Poverty'!$M121/100),"")</f>
        <v>0</v>
      </c>
      <c r="H121" s="7">
        <f>+IFERROR(+D121*('Regions &amp; Poverty'!$K121/100)*('Regions &amp; Poverty'!$M121/100),"")</f>
        <v>0</v>
      </c>
      <c r="J121" s="32"/>
      <c r="K121" s="84"/>
    </row>
    <row r="122" spans="1:11" x14ac:dyDescent="0.35">
      <c r="A122" t="s">
        <v>269</v>
      </c>
      <c r="B122" t="s">
        <v>115</v>
      </c>
      <c r="C122" s="11">
        <f>+SUMIF(GVSG2030!$A$4:$A$158,$B122,GVSG2030!$C$4:$C$158)</f>
        <v>0</v>
      </c>
      <c r="D122" s="11">
        <f>+SUMIF(GVSG2015!$A$4:$A$158,$B122,GVSG2015!$C$4:$C$158)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  <c r="K122" s="84"/>
    </row>
    <row r="123" spans="1:11" x14ac:dyDescent="0.35">
      <c r="A123" t="s">
        <v>270</v>
      </c>
      <c r="B123" t="s">
        <v>116</v>
      </c>
      <c r="C123" s="11">
        <f>+SUMIF(GVSG2030!$A$4:$A$158,$B123,GVSG2030!$C$4:$C$158)</f>
        <v>0</v>
      </c>
      <c r="D123" s="11">
        <f>+SUMIF(GVSG2015!$A$4:$A$158,$B123,GVSG2015!$C$4:$C$158)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  <c r="K123" s="84"/>
    </row>
    <row r="124" spans="1:11" x14ac:dyDescent="0.35">
      <c r="A124" t="s">
        <v>271</v>
      </c>
      <c r="B124" t="s">
        <v>117</v>
      </c>
      <c r="C124" s="11">
        <f>+SUMIF(GVSG2030!$A$4:$A$158,$B124,GVSG2030!$C$4:$C$158)</f>
        <v>0</v>
      </c>
      <c r="D124" s="11">
        <f>+SUMIF(GVSG2015!$A$4:$A$158,$B124,GVSG2015!$C$4:$C$158)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  <c r="K124" s="84"/>
    </row>
    <row r="125" spans="1:11" x14ac:dyDescent="0.35">
      <c r="A125" t="s">
        <v>272</v>
      </c>
      <c r="B125" t="s">
        <v>118</v>
      </c>
      <c r="C125" s="11">
        <f>+SUMIF(GVSG2030!$A$4:$A$158,$B125,GVSG2030!$C$4:$C$158)</f>
        <v>286.28433300393931</v>
      </c>
      <c r="D125" s="11">
        <f>+SUMIF(GVSG2015!$A$4:$A$158,$B125,GVSG2015!$C$4:$C$158)</f>
        <v>179.27526518635594</v>
      </c>
      <c r="E125" s="7">
        <f>+IFERROR(+C125*('Regions &amp; Poverty'!$K125/100),"")</f>
        <v>172.91573713437933</v>
      </c>
      <c r="F125" s="7">
        <f>+IFERROR(+D125*('Regions &amp; Poverty'!$K125/100),"")</f>
        <v>108.28226017255898</v>
      </c>
      <c r="G125" s="7">
        <f>+IFERROR(+C125*('Regions &amp; Poverty'!$K125/100)*('Regions &amp; Poverty'!$M125/100),"")</f>
        <v>40.981029700847898</v>
      </c>
      <c r="H125" s="7">
        <f>+IFERROR(+D125*('Regions &amp; Poverty'!$K125/100)*('Regions &amp; Poverty'!$M125/100),"")</f>
        <v>25.662895660896478</v>
      </c>
      <c r="J125" s="32"/>
      <c r="K125" s="84"/>
    </row>
    <row r="126" spans="1:11" x14ac:dyDescent="0.35">
      <c r="A126" t="s">
        <v>273</v>
      </c>
      <c r="B126" t="s">
        <v>119</v>
      </c>
      <c r="C126" s="11">
        <f>+SUMIF(GVSG2030!$A$4:$A$158,$B126,GVSG2030!$C$4:$C$158)</f>
        <v>0</v>
      </c>
      <c r="D126" s="11">
        <f>+SUMIF(GVSG2015!$A$4:$A$158,$B126,GVSG2015!$C$4:$C$158)</f>
        <v>0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  <c r="K126" s="84"/>
    </row>
    <row r="127" spans="1:11" x14ac:dyDescent="0.35">
      <c r="A127" t="s">
        <v>274</v>
      </c>
      <c r="B127" t="s">
        <v>120</v>
      </c>
      <c r="C127" s="11">
        <f>+SUMIF(GVSG2030!$A$4:$A$158,$B127,GVSG2030!$C$4:$C$158)</f>
        <v>14.964410068939527</v>
      </c>
      <c r="D127" s="11">
        <f>+SUMIF(GVSG2015!$A$4:$A$158,$B127,GVSG2015!$C$4:$C$158)</f>
        <v>10.424246150465134</v>
      </c>
      <c r="E127" s="7">
        <f>+IFERROR(+C127*('Regions &amp; Poverty'!$K127/100),"")</f>
        <v>2.2296971002719896</v>
      </c>
      <c r="F127" s="7">
        <f>+IFERROR(+D127*('Regions &amp; Poverty'!$K127/100),"")</f>
        <v>1.5532126764193048</v>
      </c>
      <c r="G127" s="7">
        <f>+IFERROR(+C127*('Regions &amp; Poverty'!$K127/100)*('Regions &amp; Poverty'!$M127/100),"")</f>
        <v>8.9187884010879584E-2</v>
      </c>
      <c r="H127" s="7">
        <f>+IFERROR(+D127*('Regions &amp; Poverty'!$K127/100)*('Regions &amp; Poverty'!$M127/100),"")</f>
        <v>6.2128507056772198E-2</v>
      </c>
      <c r="J127" s="32"/>
      <c r="K127" s="84"/>
    </row>
    <row r="128" spans="1:11" x14ac:dyDescent="0.35">
      <c r="A128" t="s">
        <v>275</v>
      </c>
      <c r="B128" t="s">
        <v>121</v>
      </c>
      <c r="C128" s="11">
        <f>+SUMIF(GVSG2030!$A$4:$A$158,$B128,GVSG2030!$C$4:$C$158)</f>
        <v>0</v>
      </c>
      <c r="D128" s="11">
        <f>+SUMIF(GVSG2015!$A$4:$A$158,$B128,GVSG2015!$C$4:$C$158)</f>
        <v>0</v>
      </c>
      <c r="E128" s="7">
        <f>+IFERROR(+C128*('Regions &amp; Poverty'!$K128/100),"")</f>
        <v>0</v>
      </c>
      <c r="F128" s="7">
        <f>+IFERROR(+D128*('Regions &amp; Poverty'!$K128/100),"")</f>
        <v>0</v>
      </c>
      <c r="G128" s="7">
        <f>+IFERROR(+C128*('Regions &amp; Poverty'!$K128/100)*('Regions &amp; Poverty'!$M128/100),"")</f>
        <v>0</v>
      </c>
      <c r="H128" s="7">
        <f>+IFERROR(+D128*('Regions &amp; Poverty'!$K128/100)*('Regions &amp; Poverty'!$M128/100),"")</f>
        <v>0</v>
      </c>
      <c r="J128" s="32"/>
      <c r="K128" s="84"/>
    </row>
    <row r="129" spans="1:11" x14ac:dyDescent="0.35">
      <c r="A129" t="s">
        <v>276</v>
      </c>
      <c r="B129" t="s">
        <v>122</v>
      </c>
      <c r="C129" s="11">
        <f>+SUMIF(GVSG2030!$A$4:$A$158,$B129,GVSG2030!$C$4:$C$158)</f>
        <v>0</v>
      </c>
      <c r="D129" s="11">
        <f>+SUMIF(GVSG2015!$A$4:$A$158,$B129,GVSG2015!$C$4:$C$158)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  <c r="K129" s="84"/>
    </row>
    <row r="130" spans="1:11" x14ac:dyDescent="0.35">
      <c r="A130" t="s">
        <v>277</v>
      </c>
      <c r="B130" t="s">
        <v>123</v>
      </c>
      <c r="C130" s="11">
        <f>+SUMIF(GVSG2030!$A$4:$A$158,$B130,GVSG2030!$C$4:$C$158)</f>
        <v>0</v>
      </c>
      <c r="D130" s="11">
        <f>+SUMIF(GVSG2015!$A$4:$A$158,$B130,GVSG2015!$C$4:$C$158)</f>
        <v>0</v>
      </c>
      <c r="E130" s="7">
        <f>+IFERROR(+C130*('Regions &amp; Poverty'!$K130/100),"")</f>
        <v>0</v>
      </c>
      <c r="F130" s="7">
        <f>+IFERROR(+D130*('Regions &amp; Poverty'!$K130/100),"")</f>
        <v>0</v>
      </c>
      <c r="G130" s="7">
        <f>+IFERROR(+C130*('Regions &amp; Poverty'!$K130/100)*('Regions &amp; Poverty'!$M130/100),"")</f>
        <v>0</v>
      </c>
      <c r="H130" s="7">
        <f>+IFERROR(+D130*('Regions &amp; Poverty'!$K130/100)*('Regions &amp; Poverty'!$M130/100),"")</f>
        <v>0</v>
      </c>
      <c r="J130" s="32"/>
      <c r="K130" s="84"/>
    </row>
    <row r="131" spans="1:11" x14ac:dyDescent="0.35">
      <c r="A131" t="s">
        <v>278</v>
      </c>
      <c r="B131" t="s">
        <v>124</v>
      </c>
      <c r="C131" s="11">
        <f>+SUMIF(GVSG2030!$A$4:$A$158,$B131,GVSG2030!$C$4:$C$158)</f>
        <v>113.11972274032235</v>
      </c>
      <c r="D131" s="11">
        <f>+SUMIF(GVSG2015!$A$4:$A$158,$B131,GVSG2015!$C$4:$C$158)</f>
        <v>67.987146060178688</v>
      </c>
      <c r="E131" s="7">
        <f>+IFERROR(+C131*('Regions &amp; Poverty'!$K131/100),"")</f>
        <v>3.6198311276903152</v>
      </c>
      <c r="F131" s="7">
        <f>+IFERROR(+D131*('Regions &amp; Poverty'!$K131/100),"")</f>
        <v>2.1755886739257182</v>
      </c>
      <c r="G131" s="7">
        <f>+IFERROR(+C131*('Regions &amp; Poverty'!$K131/100)*('Regions &amp; Poverty'!$M131/100),"")</f>
        <v>1.4479324510761261E-2</v>
      </c>
      <c r="H131" s="7">
        <f>+IFERROR(+D131*('Regions &amp; Poverty'!$K131/100)*('Regions &amp; Poverty'!$M131/100),"")</f>
        <v>8.7023546957028727E-3</v>
      </c>
      <c r="J131" s="32"/>
      <c r="K131" s="84"/>
    </row>
    <row r="132" spans="1:11" x14ac:dyDescent="0.35">
      <c r="A132" t="s">
        <v>279</v>
      </c>
      <c r="B132" t="s">
        <v>125</v>
      </c>
      <c r="C132" s="11">
        <f>+SUMIF(GVSG2030!$A$4:$A$158,$B132,GVSG2030!$C$4:$C$158)</f>
        <v>29.805449816821781</v>
      </c>
      <c r="D132" s="11">
        <f>+SUMIF(GVSG2015!$A$4:$A$158,$B132,GVSG2015!$C$4:$C$158)</f>
        <v>17.241099174136771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  <c r="K132" s="84"/>
    </row>
    <row r="133" spans="1:11" x14ac:dyDescent="0.35">
      <c r="A133" t="s">
        <v>280</v>
      </c>
      <c r="B133" t="s">
        <v>126</v>
      </c>
      <c r="C133" s="11">
        <f>+SUMIF(GVSG2030!$A$4:$A$158,$B133,GVSG2030!$C$4:$C$158)</f>
        <v>0</v>
      </c>
      <c r="D133" s="11">
        <f>+SUMIF(GVSG2015!$A$4:$A$158,$B133,GVSG2015!$C$4:$C$158)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  <c r="K133" s="84"/>
    </row>
    <row r="134" spans="1:11" x14ac:dyDescent="0.35">
      <c r="A134" t="s">
        <v>281</v>
      </c>
      <c r="B134" t="s">
        <v>127</v>
      </c>
      <c r="C134" s="11">
        <f>+SUMIF(GVSG2030!$A$4:$A$158,$B134,GVSG2030!$C$4:$C$158)</f>
        <v>0</v>
      </c>
      <c r="D134" s="11">
        <f>+SUMIF(GVSG2015!$A$4:$A$158,$B134,GVSG2015!$C$4:$C$158)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  <c r="K134" s="84"/>
    </row>
    <row r="135" spans="1:11" x14ac:dyDescent="0.35">
      <c r="A135" t="s">
        <v>282</v>
      </c>
      <c r="B135" t="s">
        <v>128</v>
      </c>
      <c r="C135" s="11">
        <f>+SUMIF(GVSG2030!$A$4:$A$158,$B135,GVSG2030!$C$4:$C$158)</f>
        <v>0</v>
      </c>
      <c r="D135" s="11">
        <f>+SUMIF(GVSG2015!$A$4:$A$158,$B135,GVSG2015!$C$4:$C$158)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  <c r="K135" s="84"/>
    </row>
    <row r="136" spans="1:11" x14ac:dyDescent="0.35">
      <c r="A136" t="s">
        <v>283</v>
      </c>
      <c r="B136" t="s">
        <v>129</v>
      </c>
      <c r="C136" s="11">
        <f>+SUMIF(GVSG2030!$A$4:$A$158,$B136,GVSG2030!$C$4:$C$158)</f>
        <v>0</v>
      </c>
      <c r="D136" s="11">
        <f>+SUMIF(GVSG2015!$A$4:$A$158,$B136,GVSG2015!$C$4:$C$158)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  <c r="K136" s="84"/>
    </row>
    <row r="137" spans="1:11" x14ac:dyDescent="0.35">
      <c r="A137" t="s">
        <v>284</v>
      </c>
      <c r="B137" t="s">
        <v>130</v>
      </c>
      <c r="C137" s="11">
        <f>+SUMIF(GVSG2030!$A$4:$A$158,$B137,GVSG2030!$C$4:$C$158)</f>
        <v>0.89966894184790536</v>
      </c>
      <c r="D137" s="11">
        <f>+SUMIF(GVSG2015!$A$4:$A$158,$B137,GVSG2015!$C$4:$C$158)</f>
        <v>0.69227959817004181</v>
      </c>
      <c r="E137" s="7">
        <f>+IFERROR(+C137*('Regions &amp; Poverty'!$K137/100),"")</f>
        <v>0.37786095557612026</v>
      </c>
      <c r="F137" s="7">
        <f>+IFERROR(+D137*('Regions &amp; Poverty'!$K137/100),"")</f>
        <v>0.29075743123141756</v>
      </c>
      <c r="G137" s="7">
        <f>+IFERROR(+C137*('Regions &amp; Poverty'!$K137/100)*('Regions &amp; Poverty'!$M137/100),"")</f>
        <v>6.2724918625635964E-2</v>
      </c>
      <c r="H137" s="7">
        <f>+IFERROR(+D137*('Regions &amp; Poverty'!$K137/100)*('Regions &amp; Poverty'!$M137/100),"")</f>
        <v>4.826573358441532E-2</v>
      </c>
      <c r="J137" s="32"/>
      <c r="K137" s="84"/>
    </row>
    <row r="138" spans="1:11" x14ac:dyDescent="0.35">
      <c r="A138" t="s">
        <v>285</v>
      </c>
      <c r="B138" t="s">
        <v>131</v>
      </c>
      <c r="C138" s="11">
        <f>+SUMIF(GVSG2030!$A$4:$A$158,$B138,GVSG2030!$C$4:$C$158)</f>
        <v>3.2976940242897896</v>
      </c>
      <c r="D138" s="11">
        <f>+SUMIF(GVSG2015!$A$4:$A$158,$B138,GVSG2015!$C$4:$C$158)</f>
        <v>2.0861715342101346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  <c r="K138" s="84"/>
    </row>
    <row r="139" spans="1:11" x14ac:dyDescent="0.35">
      <c r="A139" t="s">
        <v>286</v>
      </c>
      <c r="B139" t="s">
        <v>132</v>
      </c>
      <c r="C139" s="11">
        <f>+SUMIF(GVSG2030!$A$4:$A$158,$B139,GVSG2030!$C$4:$C$158)</f>
        <v>92.812980086365783</v>
      </c>
      <c r="D139" s="11">
        <f>+SUMIF(GVSG2015!$A$4:$A$158,$B139,GVSG2015!$C$4:$C$158)</f>
        <v>66.801569289287997</v>
      </c>
      <c r="E139" s="7">
        <f>+IFERROR(+C139*('Regions &amp; Poverty'!$K139/100),"")</f>
        <v>35.640184353164464</v>
      </c>
      <c r="F139" s="7">
        <f>+IFERROR(+D139*('Regions &amp; Poverty'!$K139/100),"")</f>
        <v>25.651802607086591</v>
      </c>
      <c r="G139" s="7">
        <f>+IFERROR(+C139*('Regions &amp; Poverty'!$K139/100)*('Regions &amp; Poverty'!$M139/100),"")</f>
        <v>5.4529482060341632</v>
      </c>
      <c r="H139" s="7">
        <f>+IFERROR(+D139*('Regions &amp; Poverty'!$K139/100)*('Regions &amp; Poverty'!$M139/100),"")</f>
        <v>3.9247257988842481</v>
      </c>
      <c r="J139" s="32"/>
      <c r="K139" s="84"/>
    </row>
    <row r="140" spans="1:11" x14ac:dyDescent="0.35">
      <c r="A140" t="s">
        <v>287</v>
      </c>
      <c r="B140" t="s">
        <v>133</v>
      </c>
      <c r="C140" s="11">
        <f>+SUMIF(GVSG2030!$A$4:$A$158,$B140,GVSG2030!$C$4:$C$158)</f>
        <v>74.754704859156305</v>
      </c>
      <c r="D140" s="11">
        <f>+SUMIF(GVSG2015!$A$4:$A$158,$B140,GVSG2015!$C$4:$C$158)</f>
        <v>46.757458369631735</v>
      </c>
      <c r="E140" s="7">
        <f>+IFERROR(+C140*('Regions &amp; Poverty'!$K140/100),"")</f>
        <v>36.704560085845742</v>
      </c>
      <c r="F140" s="7">
        <f>+IFERROR(+D140*('Regions &amp; Poverty'!$K140/100),"")</f>
        <v>22.957912059489182</v>
      </c>
      <c r="G140" s="7">
        <f>+IFERROR(+C140*('Regions &amp; Poverty'!$K140/100)*('Regions &amp; Poverty'!$M140/100),"")</f>
        <v>7.3042074570833018</v>
      </c>
      <c r="H140" s="7">
        <f>+IFERROR(+D140*('Regions &amp; Poverty'!$K140/100)*('Regions &amp; Poverty'!$M140/100),"")</f>
        <v>4.5686244998383465</v>
      </c>
      <c r="J140" s="32"/>
      <c r="K140" s="84"/>
    </row>
    <row r="141" spans="1:11" x14ac:dyDescent="0.35">
      <c r="A141" t="s">
        <v>288</v>
      </c>
      <c r="B141" t="s">
        <v>134</v>
      </c>
      <c r="C141" s="11">
        <f>+SUMIF(GVSG2030!$A$4:$A$158,$B141,GVSG2030!$C$4:$C$158)</f>
        <v>136.16113110112832</v>
      </c>
      <c r="D141" s="11">
        <f>+SUMIF(GVSG2015!$A$4:$A$158,$B141,GVSG2015!$C$4:$C$158)</f>
        <v>94.165746809717945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  <c r="K141" s="84"/>
    </row>
    <row r="142" spans="1:11" x14ac:dyDescent="0.35">
      <c r="A142" t="s">
        <v>289</v>
      </c>
      <c r="B142" t="s">
        <v>135</v>
      </c>
      <c r="C142" s="11">
        <f>+SUMIF(GVSG2030!$A$4:$A$158,$B142,GVSG2030!$C$4:$C$158)</f>
        <v>3.5759034531050444</v>
      </c>
      <c r="D142" s="11">
        <f>+SUMIF(GVSG2015!$A$4:$A$158,$B142,GVSG2015!$C$4:$C$158)</f>
        <v>2.3460705867064631</v>
      </c>
      <c r="E142" s="7">
        <f>+IFERROR(+C142*('Regions &amp; Poverty'!$K142/100),"")</f>
        <v>0.16806746229593708</v>
      </c>
      <c r="F142" s="7">
        <f>+IFERROR(+D142*('Regions &amp; Poverty'!$K142/100),"")</f>
        <v>0.11026531757520376</v>
      </c>
      <c r="G142" s="7">
        <f>+IFERROR(+C142*('Regions &amp; Poverty'!$K142/100)*('Regions &amp; Poverty'!$M142/100),"")</f>
        <v>1.6806746229593708E-3</v>
      </c>
      <c r="H142" s="7">
        <f>+IFERROR(+D142*('Regions &amp; Poverty'!$K142/100)*('Regions &amp; Poverty'!$M142/100),"")</f>
        <v>1.1026531757520376E-3</v>
      </c>
      <c r="J142" s="32"/>
      <c r="K142" s="84"/>
    </row>
    <row r="143" spans="1:11" x14ac:dyDescent="0.35">
      <c r="A143" t="s">
        <v>290</v>
      </c>
      <c r="B143" t="s">
        <v>136</v>
      </c>
      <c r="C143" s="11">
        <f>+SUMIF(GVSG2030!$A$4:$A$158,$B143,GVSG2030!$C$4:$C$158)</f>
        <v>0</v>
      </c>
      <c r="D143" s="11">
        <f>+SUMIF(GVSG2015!$A$4:$A$158,$B143,GVSG2015!$C$4:$C$158)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  <c r="K143" s="84"/>
    </row>
    <row r="144" spans="1:11" x14ac:dyDescent="0.35">
      <c r="A144" t="s">
        <v>291</v>
      </c>
      <c r="B144" t="s">
        <v>137</v>
      </c>
      <c r="C144" s="11">
        <f>+SUMIF(GVSG2030!$A$4:$A$158,$B144,GVSG2030!$C$4:$C$158)</f>
        <v>5.4857820303008733</v>
      </c>
      <c r="D144" s="11">
        <f>+SUMIF(GVSG2015!$A$4:$A$158,$B144,GVSG2015!$C$4:$C$158)</f>
        <v>4.1498248551595491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  <c r="K144" s="84"/>
    </row>
    <row r="145" spans="1:11" x14ac:dyDescent="0.35">
      <c r="A145" t="s">
        <v>292</v>
      </c>
      <c r="B145" t="s">
        <v>138</v>
      </c>
      <c r="C145" s="11">
        <f>+SUMIF(GVSG2030!$A$4:$A$158,$B145,GVSG2030!$C$4:$C$158)</f>
        <v>0.21664570574163422</v>
      </c>
      <c r="D145" s="11">
        <f>+SUMIF(GVSG2015!$A$4:$A$158,$B145,GVSG2015!$C$4:$C$158)</f>
        <v>0.10907957921384839</v>
      </c>
      <c r="E145" s="7">
        <f>+IFERROR(+C145*('Regions &amp; Poverty'!$K145/100),"")</f>
        <v>4.3329141148326844E-3</v>
      </c>
      <c r="F145" s="7">
        <f>+IFERROR(+D145*('Regions &amp; Poverty'!$K145/100),"")</f>
        <v>2.181591584276968E-3</v>
      </c>
      <c r="G145" s="7">
        <f>+IFERROR(+C145*('Regions &amp; Poverty'!$K145/100)*('Regions &amp; Poverty'!$M145/100),"")</f>
        <v>1.7331656459330739E-5</v>
      </c>
      <c r="H145" s="7">
        <f>+IFERROR(+D145*('Regions &amp; Poverty'!$K145/100)*('Regions &amp; Poverty'!$M145/100),"")</f>
        <v>8.7263663371078715E-6</v>
      </c>
      <c r="J145" s="32"/>
      <c r="K145" s="84"/>
    </row>
    <row r="146" spans="1:11" x14ac:dyDescent="0.35">
      <c r="A146" t="s">
        <v>293</v>
      </c>
      <c r="B146" t="s">
        <v>139</v>
      </c>
      <c r="C146" s="11">
        <f>+SUMIF(GVSG2030!$A$4:$A$158,$B146,GVSG2030!$C$4:$C$158)</f>
        <v>218.12674357159938</v>
      </c>
      <c r="D146" s="11">
        <f>+SUMIF(GVSG2015!$A$4:$A$158,$B146,GVSG2015!$C$4:$C$158)</f>
        <v>168.50508535030841</v>
      </c>
      <c r="E146" s="7">
        <f>+IFERROR(+C146*('Regions &amp; Poverty'!$K146/100),"")</f>
        <v>0.65438023071479812</v>
      </c>
      <c r="F146" s="7">
        <f>+IFERROR(+D146*('Regions &amp; Poverty'!$K146/100),"")</f>
        <v>0.50551525605092518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  <c r="K146" s="84"/>
    </row>
    <row r="147" spans="1:11" x14ac:dyDescent="0.35">
      <c r="A147" t="s">
        <v>294</v>
      </c>
      <c r="B147" t="s">
        <v>140</v>
      </c>
      <c r="C147" s="11">
        <f>+SUMIF(GVSG2030!$A$4:$A$158,$B147,GVSG2030!$C$4:$C$158)</f>
        <v>780.78505446613281</v>
      </c>
      <c r="D147" s="11">
        <f>+SUMIF(GVSG2015!$A$4:$A$158,$B147,GVSG2015!$C$4:$C$158)</f>
        <v>538.21935539630965</v>
      </c>
      <c r="E147" s="7">
        <f>+IFERROR(+C147*('Regions &amp; Poverty'!$K147/100),"")</f>
        <v>383.36546174287122</v>
      </c>
      <c r="F147" s="7">
        <f>+IFERROR(+D147*('Regions &amp; Poverty'!$K147/100),"")</f>
        <v>264.26570349958803</v>
      </c>
      <c r="G147" s="7">
        <f>+IFERROR(+C147*('Regions &amp; Poverty'!$K147/100)*('Regions &amp; Poverty'!$M147/100),"")</f>
        <v>59.038281108402167</v>
      </c>
      <c r="H147" s="7">
        <f>+IFERROR(+D147*('Regions &amp; Poverty'!$K147/100)*('Regions &amp; Poverty'!$M147/100),"")</f>
        <v>40.696918338936555</v>
      </c>
      <c r="J147" s="32"/>
      <c r="K147" s="84"/>
    </row>
    <row r="148" spans="1:11" x14ac:dyDescent="0.35">
      <c r="A148" t="s">
        <v>295</v>
      </c>
      <c r="B148" t="s">
        <v>141</v>
      </c>
      <c r="C148" s="11">
        <f>+SUMIF(GVSG2030!$A$4:$A$158,$B148,GVSG2030!$C$4:$C$158)</f>
        <v>434.23908406231868</v>
      </c>
      <c r="D148" s="11">
        <f>+SUMIF(GVSG2015!$A$4:$A$158,$B148,GVSG2015!$C$4:$C$158)</f>
        <v>316.01705658331508</v>
      </c>
      <c r="E148" s="7">
        <f>+IFERROR(+C148*('Regions &amp; Poverty'!$K148/100),"")</f>
        <v>150.24672308556228</v>
      </c>
      <c r="F148" s="7">
        <f>+IFERROR(+D148*('Regions &amp; Poverty'!$K148/100),"")</f>
        <v>109.34190157782703</v>
      </c>
      <c r="G148" s="7">
        <f>+IFERROR(+C148*('Regions &amp; Poverty'!$K148/100)*('Regions &amp; Poverty'!$M148/100),"")</f>
        <v>15.475412477812917</v>
      </c>
      <c r="H148" s="7">
        <f>+IFERROR(+D148*('Regions &amp; Poverty'!$K148/100)*('Regions &amp; Poverty'!$M148/100),"")</f>
        <v>11.262215862516186</v>
      </c>
      <c r="J148" s="32"/>
      <c r="K148" s="84"/>
    </row>
    <row r="149" spans="1:11" x14ac:dyDescent="0.35">
      <c r="A149" t="s">
        <v>296</v>
      </c>
      <c r="B149" t="s">
        <v>142</v>
      </c>
      <c r="C149" s="11">
        <f>+SUMIF(GVSG2030!$A$4:$A$158,$B149,GVSG2030!$C$4:$C$158)</f>
        <v>0</v>
      </c>
      <c r="D149" s="11">
        <f>+SUMIF(GVSG2015!$A$4:$A$158,$B149,GVSG2015!$C$4:$C$158)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  <c r="K149" s="84"/>
    </row>
    <row r="150" spans="1:11" x14ac:dyDescent="0.35">
      <c r="A150" t="s">
        <v>297</v>
      </c>
      <c r="B150" t="s">
        <v>143</v>
      </c>
      <c r="C150" s="11">
        <f>+SUMIF(GVSG2030!$A$4:$A$158,$B150,GVSG2030!$C$4:$C$158)</f>
        <v>0</v>
      </c>
      <c r="D150" s="11">
        <f>+SUMIF(GVSG2015!$A$4:$A$158,$B150,GVSG2015!$C$4:$C$158)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  <c r="K150" s="84"/>
    </row>
    <row r="151" spans="1:11" x14ac:dyDescent="0.35">
      <c r="A151" t="s">
        <v>298</v>
      </c>
      <c r="B151" t="s">
        <v>144</v>
      </c>
      <c r="C151" s="11">
        <f>+SUMIF(GVSG2030!$A$4:$A$158,$B151,GVSG2030!$C$4:$C$158)</f>
        <v>0</v>
      </c>
      <c r="D151" s="11">
        <f>+SUMIF(GVSG2015!$A$4:$A$158,$B151,GVSG2015!$C$4:$C$158)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  <c r="K151" s="84"/>
    </row>
    <row r="152" spans="1:11" x14ac:dyDescent="0.35">
      <c r="A152" t="s">
        <v>145</v>
      </c>
      <c r="B152" t="s">
        <v>145</v>
      </c>
      <c r="C152" s="11">
        <f>+SUMIF(GVSG2030!$A$4:$A$158,$B152,GVSG2030!$C$4:$C$158)</f>
        <v>0</v>
      </c>
      <c r="D152" s="11">
        <f>+SUMIF(GVSG2015!$A$4:$A$158,$B152,GVSG2015!$C$4:$C$158)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  <c r="K152" s="84"/>
    </row>
    <row r="153" spans="1:11" x14ac:dyDescent="0.35">
      <c r="A153" t="s">
        <v>299</v>
      </c>
      <c r="B153" t="s">
        <v>146</v>
      </c>
      <c r="C153" s="11">
        <f>+SUMIF(GVSG2030!$A$4:$A$158,$B153,GVSG2030!$C$4:$C$158)</f>
        <v>0</v>
      </c>
      <c r="D153" s="11">
        <f>+SUMIF(GVSG2015!$A$4:$A$158,$B153,GVSG2015!$C$4:$C$158)</f>
        <v>0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  <c r="K153" s="84"/>
    </row>
    <row r="154" spans="1:11" x14ac:dyDescent="0.35">
      <c r="A154" t="s">
        <v>300</v>
      </c>
      <c r="B154" t="s">
        <v>147</v>
      </c>
      <c r="C154" s="11">
        <f>+SUMIF(GVSG2030!$A$4:$A$158,$B154,GVSG2030!$C$4:$C$158)</f>
        <v>50.413545915103619</v>
      </c>
      <c r="D154" s="11">
        <f>+SUMIF(GVSG2015!$A$4:$A$158,$B154,GVSG2015!$C$4:$C$158)</f>
        <v>29.413072478373657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  <c r="K154" s="84"/>
    </row>
    <row r="155" spans="1:11" x14ac:dyDescent="0.35">
      <c r="A155" t="s">
        <v>301</v>
      </c>
      <c r="B155" t="s">
        <v>148</v>
      </c>
      <c r="C155" s="11">
        <f>+SUMIF(GVSG2030!$A$4:$A$158,$B155,GVSG2030!$C$4:$C$158)</f>
        <v>163.18057255486417</v>
      </c>
      <c r="D155" s="11">
        <f>+SUMIF(GVSG2015!$A$4:$A$158,$B155,GVSG2015!$C$4:$C$158)</f>
        <v>127.71676662143113</v>
      </c>
      <c r="E155" s="7">
        <f>+IFERROR(+C155*('Regions &amp; Poverty'!$K155/100),"")</f>
        <v>4.5690560315361965</v>
      </c>
      <c r="F155" s="7">
        <f>+IFERROR(+D155*('Regions &amp; Poverty'!$K155/100),"")</f>
        <v>3.5760694654000713</v>
      </c>
      <c r="G155" s="7">
        <f>+IFERROR(+C155*('Regions &amp; Poverty'!$K155/100)*('Regions &amp; Poverty'!$M155/100),"")</f>
        <v>2.7414336189217181E-2</v>
      </c>
      <c r="H155" s="7">
        <f>+IFERROR(+D155*('Regions &amp; Poverty'!$K155/100)*('Regions &amp; Poverty'!$M155/100),"")</f>
        <v>2.1456416792400429E-2</v>
      </c>
      <c r="J155" s="32"/>
      <c r="K155" s="84"/>
    </row>
    <row r="156" spans="1:11" x14ac:dyDescent="0.35">
      <c r="A156" t="s">
        <v>302</v>
      </c>
      <c r="B156" t="s">
        <v>149</v>
      </c>
      <c r="C156" s="11">
        <f>+SUMIF(GVSG2030!$A$4:$A$158,$B156,GVSG2030!$C$4:$C$158)</f>
        <v>0</v>
      </c>
      <c r="D156" s="11">
        <f>+SUMIF(GVSG2015!$A$4:$A$158,$B156,GVSG2015!$C$4:$C$158)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  <c r="K156" s="84"/>
    </row>
    <row r="157" spans="1:11" x14ac:dyDescent="0.35">
      <c r="A157" t="s">
        <v>303</v>
      </c>
      <c r="B157" t="s">
        <v>150</v>
      </c>
      <c r="C157" s="11">
        <f>+SUMIF(GVSG2030!$A$4:$A$158,$B157,GVSG2030!$C$4:$C$158)</f>
        <v>2.4347775677882897</v>
      </c>
      <c r="D157" s="11">
        <f>+SUMIF(GVSG2015!$A$4:$A$158,$B157,GVSG2015!$C$4:$C$158)</f>
        <v>2.2720338103974669</v>
      </c>
      <c r="E157" s="7">
        <f>+IFERROR(+C157*('Regions &amp; Poverty'!$K157/100),"")</f>
        <v>0.45773818274419847</v>
      </c>
      <c r="F157" s="7">
        <f>+IFERROR(+D157*('Regions &amp; Poverty'!$K157/100),"")</f>
        <v>0.42714235635472375</v>
      </c>
      <c r="G157" s="7">
        <f>+IFERROR(+C157*('Regions &amp; Poverty'!$K157/100)*('Regions &amp; Poverty'!$M157/100),"")</f>
        <v>2.059821822348893E-2</v>
      </c>
      <c r="H157" s="7">
        <f>+IFERROR(+D157*('Regions &amp; Poverty'!$K157/100)*('Regions &amp; Poverty'!$M157/100),"")</f>
        <v>1.922140603596257E-2</v>
      </c>
      <c r="J157" s="32"/>
      <c r="K157" s="84"/>
    </row>
    <row r="158" spans="1:11" x14ac:dyDescent="0.35">
      <c r="A158" t="s">
        <v>304</v>
      </c>
      <c r="B158" t="s">
        <v>151</v>
      </c>
      <c r="C158" s="11">
        <f>+SUMIF(GVSG2030!$A$4:$A$158,$B158,GVSG2030!$C$4:$C$158)</f>
        <v>99.695045579176593</v>
      </c>
      <c r="D158" s="11">
        <f>+SUMIF(GVSG2015!$A$4:$A$158,$B158,GVSG2015!$C$4:$C$158)</f>
        <v>56.022172693835834</v>
      </c>
      <c r="E158" s="7">
        <f>+IFERROR(+C158*('Regions &amp; Poverty'!$K158/100),"")</f>
        <v>16.549377566143317</v>
      </c>
      <c r="F158" s="7">
        <f>+IFERROR(+D158*('Regions &amp; Poverty'!$K158/100),"")</f>
        <v>9.2996806671767498</v>
      </c>
      <c r="G158" s="7">
        <f>+IFERROR(+C158*('Regions &amp; Poverty'!$K158/100)*('Regions &amp; Poverty'!$M158/100),"")</f>
        <v>0.81091950074102259</v>
      </c>
      <c r="H158" s="7">
        <f>+IFERROR(+D158*('Regions &amp; Poverty'!$K158/100)*('Regions &amp; Poverty'!$M158/100),"")</f>
        <v>0.45568435269166074</v>
      </c>
      <c r="J158" s="32"/>
      <c r="K158" s="84"/>
    </row>
    <row r="159" spans="1:11" x14ac:dyDescent="0.35">
      <c r="A159" t="s">
        <v>305</v>
      </c>
      <c r="B159" t="s">
        <v>152</v>
      </c>
      <c r="C159" s="11">
        <f>+SUMIF(GVSG2030!$A$4:$A$158,$B159,GVSG2030!$C$4:$C$158)</f>
        <v>0</v>
      </c>
      <c r="D159" s="11">
        <f>+SUMIF(GVSG2015!$A$4:$A$158,$B159,GVSG2015!$C$4:$C$158)</f>
        <v>0</v>
      </c>
      <c r="E159" s="7">
        <f>+IFERROR(+C159*('Regions &amp; Poverty'!$K159/100),"")</f>
        <v>0</v>
      </c>
      <c r="F159" s="7">
        <f>+IFERROR(+D159*('Regions &amp; Poverty'!$K159/100),"")</f>
        <v>0</v>
      </c>
      <c r="G159" s="7">
        <f>+IFERROR(+C159*('Regions &amp; Poverty'!$K159/100)*('Regions &amp; Poverty'!$M159/100),"")</f>
        <v>0</v>
      </c>
      <c r="H159" s="7">
        <f>+IFERROR(+D159*('Regions &amp; Poverty'!$K159/100)*('Regions &amp; Poverty'!$M159/100),"")</f>
        <v>0</v>
      </c>
      <c r="J159" s="32"/>
      <c r="K159" s="84"/>
    </row>
    <row r="160" spans="1:11" x14ac:dyDescent="0.35">
      <c r="A160" t="s">
        <v>306</v>
      </c>
      <c r="B160" t="s">
        <v>153</v>
      </c>
      <c r="C160" s="11">
        <f>+SUMIF(GVSG2030!$A$4:$A$158,$B160,GVSG2030!$C$4:$C$158)</f>
        <v>36.46561937354317</v>
      </c>
      <c r="D160" s="11">
        <f>+SUMIF(GVSG2015!$A$4:$A$158,$B160,GVSG2015!$C$4:$C$158)</f>
        <v>26.97377289125517</v>
      </c>
      <c r="E160" s="7">
        <f>+IFERROR(+C160*('Regions &amp; Poverty'!$K160/100),"")</f>
        <v>7.8036425459382386</v>
      </c>
      <c r="F160" s="7">
        <f>+IFERROR(+D160*('Regions &amp; Poverty'!$K160/100),"")</f>
        <v>5.7723873987286058</v>
      </c>
      <c r="G160" s="7">
        <f>+IFERROR(+C160*('Regions &amp; Poverty'!$K160/100)*('Regions &amp; Poverty'!$M160/100),"")</f>
        <v>0.40578941238878846</v>
      </c>
      <c r="H160" s="7">
        <f>+IFERROR(+D160*('Regions &amp; Poverty'!$K160/100)*('Regions &amp; Poverty'!$M160/100),"")</f>
        <v>0.30016414473388753</v>
      </c>
      <c r="J160" s="32"/>
      <c r="K160" s="84"/>
    </row>
    <row r="161" spans="1:11" x14ac:dyDescent="0.35">
      <c r="J161" s="32"/>
      <c r="K161" s="84"/>
    </row>
    <row r="162" spans="1:11" x14ac:dyDescent="0.35">
      <c r="A162" t="s">
        <v>415</v>
      </c>
      <c r="C162" s="37">
        <f t="shared" ref="C162" si="0">+SUM(C3:C160)</f>
        <v>11985.81957297539</v>
      </c>
      <c r="D162" s="37">
        <f>+SUM(D3:D160)</f>
        <v>8771.7743293794592</v>
      </c>
      <c r="E162" s="35">
        <f t="shared" ref="E162:H162" si="1">+SUM(E3:E160)</f>
        <v>2365.5644759860315</v>
      </c>
      <c r="F162" s="35">
        <f t="shared" si="1"/>
        <v>1651.1584662779369</v>
      </c>
      <c r="G162" s="35">
        <f t="shared" si="1"/>
        <v>359.59472283256196</v>
      </c>
      <c r="H162" s="35">
        <f t="shared" si="1"/>
        <v>234.89283759320642</v>
      </c>
      <c r="I162" s="35"/>
    </row>
    <row r="163" spans="1:11" x14ac:dyDescent="0.35">
      <c r="H163" s="7" t="s">
        <v>402</v>
      </c>
      <c r="J163" s="33"/>
      <c r="K163" s="85"/>
    </row>
    <row r="164" spans="1:11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1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1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1" x14ac:dyDescent="0.35">
      <c r="A167" s="9" t="s">
        <v>312</v>
      </c>
      <c r="B167" s="9" t="s">
        <v>313</v>
      </c>
      <c r="C167" s="35">
        <f>+SUMIF('Regions &amp; Poverty'!$F$3:$F$160,$B167,C$3:C$160)</f>
        <v>1530.1145295678989</v>
      </c>
      <c r="D167" s="35">
        <f>+SUMIF('Regions &amp; Poverty'!$F$3:$F$160,$B167,D$3:D$160)</f>
        <v>984.48624037854916</v>
      </c>
      <c r="E167" s="35">
        <f>+SUMIF('Regions &amp; Poverty'!$F$3:$F$160,$B167,E$3:E$160)</f>
        <v>671.27680403817317</v>
      </c>
      <c r="F167" s="35">
        <f>+SUMIF('Regions &amp; Poverty'!$F$3:$F$160,$B167,F$3:F$160)</f>
        <v>436.43975300312195</v>
      </c>
      <c r="G167" s="35">
        <f>+SUMIF('Regions &amp; Poverty'!$F$3:$F$160,$B167,G$3:G$160)</f>
        <v>123.86375875758824</v>
      </c>
      <c r="H167" s="35">
        <f>+SUMIF('Regions &amp; Poverty'!$F$3:$F$160,$B167,H$3:H$160)</f>
        <v>79.389552360070098</v>
      </c>
      <c r="I167" s="35"/>
    </row>
    <row r="168" spans="1:11" x14ac:dyDescent="0.35">
      <c r="A168" s="9" t="s">
        <v>312</v>
      </c>
      <c r="B168" s="9" t="s">
        <v>316</v>
      </c>
      <c r="C168" s="35">
        <f>+SUMIF('Regions &amp; Poverty'!$F$3:$F$160,$B168,C$3:C$160)</f>
        <v>1728.4995189736237</v>
      </c>
      <c r="D168" s="35">
        <f>+SUMIF('Regions &amp; Poverty'!$F$3:$F$160,$B168,D$3:D$160)</f>
        <v>1111.5286340563875</v>
      </c>
      <c r="E168" s="35">
        <f>+SUMIF('Regions &amp; Poverty'!$F$3:$F$160,$B168,E$3:E$160)</f>
        <v>607.41137259434674</v>
      </c>
      <c r="F168" s="35">
        <f>+SUMIF('Regions &amp; Poverty'!$F$3:$F$160,$B168,F$3:F$160)</f>
        <v>397.42565511850694</v>
      </c>
      <c r="G168" s="35">
        <f>+SUMIF('Regions &amp; Poverty'!$F$3:$F$160,$B168,G$3:G$160)</f>
        <v>128.75656264325474</v>
      </c>
      <c r="H168" s="35">
        <f>+SUMIF('Regions &amp; Poverty'!$F$3:$F$160,$B168,H$3:H$160)</f>
        <v>83.658034123589204</v>
      </c>
      <c r="I168" s="35"/>
    </row>
    <row r="169" spans="1:11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1" x14ac:dyDescent="0.35">
      <c r="A170" s="9" t="s">
        <v>312</v>
      </c>
      <c r="B170" s="9" t="s">
        <v>320</v>
      </c>
      <c r="C170" s="35">
        <f>+SUMIF('Regions &amp; Poverty'!$F$3:$F$160,$B170,C$3:C$160)</f>
        <v>347.17101055545629</v>
      </c>
      <c r="D170" s="35">
        <f>+SUMIF('Regions &amp; Poverty'!$F$3:$F$160,$B170,D$3:D$160)</f>
        <v>215.49945166101139</v>
      </c>
      <c r="E170" s="35">
        <f>+SUMIF('Regions &amp; Poverty'!$F$3:$F$160,$B170,E$3:E$160)</f>
        <v>179.4775552856637</v>
      </c>
      <c r="F170" s="35">
        <f>+SUMIF('Regions &amp; Poverty'!$F$3:$F$160,$B170,F$3:F$160)</f>
        <v>112.45403788886544</v>
      </c>
      <c r="G170" s="35">
        <f>+SUMIF('Regions &amp; Poverty'!$F$3:$F$160,$B170,G$3:G$160)</f>
        <v>56.877243615443767</v>
      </c>
      <c r="H170" s="35">
        <f>+SUMIF('Regions &amp; Poverty'!$F$3:$F$160,$B170,H$3:H$160)</f>
        <v>35.723150521597354</v>
      </c>
      <c r="I170" s="35"/>
    </row>
    <row r="171" spans="1:11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1" x14ac:dyDescent="0.35">
      <c r="A172" s="9" t="s">
        <v>312</v>
      </c>
      <c r="B172" s="9" t="s">
        <v>321</v>
      </c>
      <c r="C172" s="35">
        <f>+SUMIF('Regions &amp; Poverty'!$F$3:$F$160,$B172,C$3:C$160)</f>
        <v>251.34002209996663</v>
      </c>
      <c r="D172" s="35">
        <f>+SUMIF('Regions &amp; Poverty'!$F$3:$F$160,$B172,D$3:D$160)</f>
        <v>158.89264614223947</v>
      </c>
      <c r="E172" s="35">
        <f>+SUMIF('Regions &amp; Poverty'!$F$3:$F$160,$B172,E$3:E$160)</f>
        <v>112.75628770207359</v>
      </c>
      <c r="F172" s="35">
        <f>+SUMIF('Regions &amp; Poverty'!$F$3:$F$160,$B172,F$3:F$160)</f>
        <v>70.734620569834419</v>
      </c>
      <c r="G172" s="35">
        <f>+SUMIF('Regions &amp; Poverty'!$F$3:$F$160,$B172,G$3:G$160)</f>
        <v>22.461518677788526</v>
      </c>
      <c r="H172" s="35">
        <f>+SUMIF('Regions &amp; Poverty'!$F$3:$F$160,$B172,H$3:H$160)</f>
        <v>14.096649212161475</v>
      </c>
      <c r="I172" s="35"/>
    </row>
    <row r="173" spans="1:11" x14ac:dyDescent="0.35">
      <c r="A173" s="10" t="s">
        <v>352</v>
      </c>
      <c r="B173" s="10"/>
      <c r="C173" s="36">
        <f t="shared" ref="C173:H173" si="2">+SUM(C166:C172)</f>
        <v>3857.1250811969453</v>
      </c>
      <c r="D173" s="36">
        <f t="shared" si="2"/>
        <v>2470.4069722381873</v>
      </c>
      <c r="E173" s="36">
        <f t="shared" si="2"/>
        <v>1570.9220196202573</v>
      </c>
      <c r="F173" s="36">
        <f t="shared" si="2"/>
        <v>1017.0540665803287</v>
      </c>
      <c r="G173" s="36">
        <f t="shared" si="2"/>
        <v>331.95908369407528</v>
      </c>
      <c r="H173" s="36">
        <f t="shared" si="2"/>
        <v>212.86738621741813</v>
      </c>
      <c r="I173" s="36"/>
    </row>
    <row r="174" spans="1:11" x14ac:dyDescent="0.35">
      <c r="A174" s="9" t="s">
        <v>322</v>
      </c>
      <c r="B174" s="9" t="s">
        <v>323</v>
      </c>
      <c r="C174" s="35">
        <f>+SUMIF('Regions &amp; Poverty'!$F$3:$F$160,$B174,C$3:C$160)</f>
        <v>187.69373656938041</v>
      </c>
      <c r="D174" s="35">
        <f>+SUMIF('Regions &amp; Poverty'!$F$3:$F$160,$B174,D$3:D$160)</f>
        <v>131.96565805664855</v>
      </c>
      <c r="E174" s="35">
        <f>+SUMIF('Regions &amp; Poverty'!$F$3:$F$160,$B174,E$3:E$160)</f>
        <v>12.914151106760558</v>
      </c>
      <c r="F174" s="35">
        <f>+SUMIF('Regions &amp; Poverty'!$F$3:$F$160,$B174,F$3:F$160)</f>
        <v>8.252888654174324</v>
      </c>
      <c r="G174" s="35">
        <f>+SUMIF('Regions &amp; Poverty'!$F$3:$F$160,$B174,G$3:G$160)</f>
        <v>0.93831075440215495</v>
      </c>
      <c r="H174" s="35">
        <f>+SUMIF('Regions &amp; Poverty'!$F$3:$F$160,$B174,H$3:H$160)</f>
        <v>0.6074910779530599</v>
      </c>
      <c r="I174" s="35"/>
    </row>
    <row r="175" spans="1:11" x14ac:dyDescent="0.35">
      <c r="A175" s="9" t="s">
        <v>322</v>
      </c>
      <c r="B175" s="9" t="s">
        <v>324</v>
      </c>
      <c r="C175" s="35">
        <f>+SUMIF('Regions &amp; Poverty'!$F$3:$F$160,$B175,C$3:C$160)</f>
        <v>1703.0583935609402</v>
      </c>
      <c r="D175" s="35">
        <f>+SUMIF('Regions &amp; Poverty'!$F$3:$F$160,$B175,D$3:D$160)</f>
        <v>1141.6685939630133</v>
      </c>
      <c r="E175" s="35">
        <f>+SUMIF('Regions &amp; Poverty'!$F$3:$F$160,$B175,E$3:E$160)</f>
        <v>76.363068682138064</v>
      </c>
      <c r="F175" s="35">
        <f>+SUMIF('Regions &amp; Poverty'!$F$3:$F$160,$B175,F$3:F$160)</f>
        <v>49.994168073596342</v>
      </c>
      <c r="G175" s="35">
        <f>+SUMIF('Regions &amp; Poverty'!$F$3:$F$160,$B175,G$3:G$160)</f>
        <v>1.870782830885497</v>
      </c>
      <c r="H175" s="35">
        <f>+SUMIF('Regions &amp; Poverty'!$F$3:$F$160,$B175,H$3:H$160)</f>
        <v>1.184545593130752</v>
      </c>
      <c r="I175" s="35"/>
    </row>
    <row r="176" spans="1:11" x14ac:dyDescent="0.35">
      <c r="A176" s="9" t="s">
        <v>322</v>
      </c>
      <c r="B176" s="9" t="s">
        <v>325</v>
      </c>
      <c r="C176" s="35">
        <f>+SUMIF('Regions &amp; Poverty'!$F$3:$F$160,$B176,C$3:C$160)</f>
        <v>352.18202574682715</v>
      </c>
      <c r="D176" s="35">
        <f>+SUMIF('Regions &amp; Poverty'!$F$3:$F$160,$B176,D$3:D$160)</f>
        <v>226.72547232068095</v>
      </c>
      <c r="E176" s="35">
        <f>+SUMIF('Regions &amp; Poverty'!$F$3:$F$160,$B176,E$3:E$160)</f>
        <v>14.922478913669828</v>
      </c>
      <c r="F176" s="35">
        <f>+SUMIF('Regions &amp; Poverty'!$F$3:$F$160,$B176,F$3:F$160)</f>
        <v>9.8767785349091426</v>
      </c>
      <c r="G176" s="35">
        <f>+SUMIF('Regions &amp; Poverty'!$F$3:$F$160,$B176,G$3:G$160)</f>
        <v>0.32413610178617019</v>
      </c>
      <c r="H176" s="35">
        <f>+SUMIF('Regions &amp; Poverty'!$F$3:$F$160,$B176,H$3:H$160)</f>
        <v>0.21649609787664642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3">+SUM(C174:C178)</f>
        <v>2242.934155877148</v>
      </c>
      <c r="D179" s="36">
        <f t="shared" si="3"/>
        <v>1500.3597243403428</v>
      </c>
      <c r="E179" s="36">
        <f t="shared" ref="E179:F179" si="4">+SUM(E174:E178)</f>
        <v>104.19969870256844</v>
      </c>
      <c r="F179" s="36">
        <f t="shared" si="4"/>
        <v>68.123835262679819</v>
      </c>
      <c r="G179" s="36">
        <f t="shared" ref="G179:H179" si="5">+SUM(G174:G178)</f>
        <v>3.1332296870738223</v>
      </c>
      <c r="H179" s="36">
        <f t="shared" si="5"/>
        <v>2.0085327689604586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2694.2282084210874</v>
      </c>
      <c r="D183" s="35">
        <f>+SUMIF('Regions &amp; Poverty'!$F$3:$F$160,$B183,D$3:D$160)</f>
        <v>2259.6613263784857</v>
      </c>
      <c r="E183" s="35">
        <f>+SUMIF('Regions &amp; Poverty'!$F$3:$F$160,$B183,E$3:E$160)</f>
        <v>160.67768145881541</v>
      </c>
      <c r="F183" s="35">
        <f>+SUMIF('Regions &amp; Poverty'!$F$3:$F$160,$B183,F$3:F$160)</f>
        <v>136.34950968021801</v>
      </c>
      <c r="G183" s="35">
        <f>+SUMIF('Regions &amp; Poverty'!$F$3:$F$160,$B183,G$3:G$160)</f>
        <v>2.3505193722513527</v>
      </c>
      <c r="H183" s="35">
        <f>+SUMIF('Regions &amp; Poverty'!$F$3:$F$160,$B183,H$3:H$160)</f>
        <v>1.9997096219182999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0</v>
      </c>
      <c r="D184" s="35">
        <f>+SUMIF('Regions &amp; Poverty'!$F$3:$F$160,$B184,D$3:D$160)</f>
        <v>0</v>
      </c>
      <c r="E184" s="35">
        <f>+SUMIF('Regions &amp; Poverty'!$F$3:$F$160,$B184,E$3:E$160)</f>
        <v>0</v>
      </c>
      <c r="F184" s="35">
        <f>+SUMIF('Regions &amp; Poverty'!$F$3:$F$160,$B184,F$3:F$160)</f>
        <v>0</v>
      </c>
      <c r="G184" s="35">
        <f>+SUMIF('Regions &amp; Poverty'!$F$3:$F$160,$B184,G$3:G$160)</f>
        <v>0</v>
      </c>
      <c r="H184" s="35">
        <f>+SUMIF('Regions &amp; Poverty'!$F$3:$F$160,$B184,H$3:H$160)</f>
        <v>0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2593.7652840933119</v>
      </c>
      <c r="D185" s="35">
        <f>+SUMIF('Regions &amp; Poverty'!$F$3:$F$160,$B185,D$3:D$160)</f>
        <v>2100.3393785475619</v>
      </c>
      <c r="E185" s="35">
        <f>+SUMIF('Regions &amp; Poverty'!$F$3:$F$160,$B185,E$3:E$160)</f>
        <v>523.53695411210447</v>
      </c>
      <c r="F185" s="35">
        <f>+SUMIF('Regions &amp; Poverty'!$F$3:$F$160,$B185,F$3:F$160)</f>
        <v>425.33222785259596</v>
      </c>
      <c r="G185" s="35">
        <f>+SUMIF('Regions &amp; Poverty'!$F$3:$F$160,$B185,G$3:G$160)</f>
        <v>22.085764706151654</v>
      </c>
      <c r="H185" s="35">
        <f>+SUMIF('Regions &amp; Poverty'!$F$3:$F$160,$B185,H$3:H$160)</f>
        <v>17.966177867232584</v>
      </c>
      <c r="I185" s="35"/>
    </row>
    <row r="186" spans="1:9" x14ac:dyDescent="0.35">
      <c r="A186" s="10" t="s">
        <v>355</v>
      </c>
      <c r="B186" s="10"/>
      <c r="C186" s="36">
        <f t="shared" ref="C186:D186" si="6">+SUM(C182:C185)</f>
        <v>5287.9934925143989</v>
      </c>
      <c r="D186" s="36">
        <f t="shared" si="6"/>
        <v>4360.0007049260475</v>
      </c>
      <c r="E186" s="36">
        <f t="shared" ref="E186:F186" si="7">+SUM(E182:E185)</f>
        <v>684.21463557091988</v>
      </c>
      <c r="F186" s="36">
        <f t="shared" si="7"/>
        <v>561.68173753281394</v>
      </c>
      <c r="G186" s="36">
        <f t="shared" ref="G186:H186" si="8">+SUM(G182:G185)</f>
        <v>24.436284078403006</v>
      </c>
      <c r="H186" s="36">
        <f t="shared" si="8"/>
        <v>19.965887489150884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9">+SUM(C187:C189)</f>
        <v>0</v>
      </c>
      <c r="D190" s="36">
        <f t="shared" si="9"/>
        <v>0</v>
      </c>
      <c r="E190" s="36">
        <f t="shared" ref="E190:F190" si="10">+SUM(E187:E189)</f>
        <v>0</v>
      </c>
      <c r="F190" s="36">
        <f t="shared" si="10"/>
        <v>0</v>
      </c>
      <c r="G190" s="36">
        <f t="shared" ref="G190:H190" si="11">+SUM(G187:G189)</f>
        <v>0</v>
      </c>
      <c r="H190" s="36">
        <f t="shared" si="11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91.057483716677282</v>
      </c>
      <c r="D191" s="35">
        <f>+SUMIF('Regions &amp; Poverty'!$F$3:$F$160,$B191,D$3:D$160)</f>
        <v>56.508328402547193</v>
      </c>
      <c r="E191" s="35">
        <f>+SUMIF('Regions &amp; Poverty'!$F$3:$F$160,$B191,E$3:E$160)</f>
        <v>1.0097843622075844</v>
      </c>
      <c r="F191" s="35">
        <f>+SUMIF('Regions &amp; Poverty'!$F$3:$F$160,$B191,F$3:F$160)</f>
        <v>0.60533308047858825</v>
      </c>
      <c r="G191" s="35">
        <f>+SUMIF('Regions &amp; Poverty'!$F$3:$F$160,$B191,G$3:G$160)</f>
        <v>2.0221662873873537E-3</v>
      </c>
      <c r="H191" s="35">
        <f>+SUMIF('Regions &amp; Poverty'!$F$3:$F$160,$B191,H$3:H$160)</f>
        <v>1.21072517009402E-3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405.37018547747209</v>
      </c>
      <c r="D192" s="35">
        <f>+SUMIF('Regions &amp; Poverty'!$F$3:$F$160,$B192,D$3:D$160)</f>
        <v>323.5732794423206</v>
      </c>
      <c r="E192" s="35">
        <f>+SUMIF('Regions &amp; Poverty'!$F$3:$F$160,$B192,E$3:E$160)</f>
        <v>1.8476299713591955</v>
      </c>
      <c r="F192" s="35">
        <f>+SUMIF('Regions &amp; Poverty'!$F$3:$F$160,$B192,F$3:F$160)</f>
        <v>1.5019270922080379</v>
      </c>
      <c r="G192" s="35">
        <f>+SUMIF('Regions &amp; Poverty'!$F$3:$F$160,$B192,G$3:G$160)</f>
        <v>2.1988625341052767E-2</v>
      </c>
      <c r="H192" s="35">
        <f>+SUMIF('Regions &amp; Poverty'!$F$3:$F$160,$B192,H$3:H$160)</f>
        <v>2.0191985294873208E-2</v>
      </c>
      <c r="I192" s="35"/>
    </row>
    <row r="193" spans="1:9" x14ac:dyDescent="0.35">
      <c r="A193" s="10" t="s">
        <v>341</v>
      </c>
      <c r="B193" s="10"/>
      <c r="C193" s="36">
        <f t="shared" ref="C193:D193" si="12">+SUM(C191:C192)</f>
        <v>496.42766919414936</v>
      </c>
      <c r="D193" s="36">
        <f t="shared" si="12"/>
        <v>380.08160784486779</v>
      </c>
      <c r="E193" s="36">
        <f t="shared" ref="E193:F193" si="13">+SUM(E191:E192)</f>
        <v>2.8574143335667799</v>
      </c>
      <c r="F193" s="36">
        <f t="shared" si="13"/>
        <v>2.107260172686626</v>
      </c>
      <c r="G193" s="36">
        <f t="shared" ref="G193:H193" si="14">+SUM(G191:G192)</f>
        <v>2.4010791628440119E-2</v>
      </c>
      <c r="H193" s="36">
        <f t="shared" si="14"/>
        <v>2.140271046496723E-2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101.33917419274687</v>
      </c>
      <c r="D196" s="35">
        <f>+SUMIF('Regions &amp; Poverty'!$F$3:$F$160,$B196,D$3:D$160)</f>
        <v>60.925320030013005</v>
      </c>
      <c r="E196" s="35">
        <f>+SUMIF('Regions &amp; Poverty'!$F$3:$F$160,$B196,E$3:E$160)</f>
        <v>3.3707077587187833</v>
      </c>
      <c r="F196" s="35">
        <f>+SUMIF('Regions &amp; Poverty'!$F$3:$F$160,$B196,F$3:F$160)</f>
        <v>2.1915667294280499</v>
      </c>
      <c r="G196" s="35">
        <f>+SUMIF('Regions &amp; Poverty'!$F$3:$F$160,$B196,G$3:G$160)</f>
        <v>4.2114581381457877E-2</v>
      </c>
      <c r="H196" s="35">
        <f>+SUMIF('Regions &amp; Poverty'!$F$3:$F$160,$B196,H$3:H$160)</f>
        <v>2.9628407211963061E-2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5">+SUM(C195:C197)</f>
        <v>101.33917419274687</v>
      </c>
      <c r="D198" s="36">
        <f t="shared" si="15"/>
        <v>60.925320030013005</v>
      </c>
      <c r="E198" s="36">
        <f t="shared" ref="E198:F198" si="16">+SUM(E195:E197)</f>
        <v>3.3707077587187833</v>
      </c>
      <c r="F198" s="36">
        <f t="shared" si="16"/>
        <v>2.1915667294280499</v>
      </c>
      <c r="G198" s="36">
        <f t="shared" ref="G198:H198" si="17">+SUM(G195:G197)</f>
        <v>4.2114581381457877E-2</v>
      </c>
      <c r="H198" s="36">
        <f t="shared" si="17"/>
        <v>2.9628407211963061E-2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8">+SUM(C194,C188,C187,C181,C180)</f>
        <v>0</v>
      </c>
      <c r="D200" s="35">
        <f t="shared" si="18"/>
        <v>0</v>
      </c>
      <c r="E200" s="35">
        <f t="shared" ref="E200:H200" si="19">+SUM(E194,E188,E187,E181,E180)</f>
        <v>0</v>
      </c>
      <c r="F200" s="35">
        <f t="shared" si="19"/>
        <v>0</v>
      </c>
      <c r="G200" s="35">
        <f t="shared" si="19"/>
        <v>0</v>
      </c>
      <c r="H200" s="35">
        <f t="shared" si="19"/>
        <v>0</v>
      </c>
      <c r="I200" s="35"/>
    </row>
    <row r="201" spans="1:9" x14ac:dyDescent="0.35">
      <c r="A201" s="4" t="s">
        <v>354</v>
      </c>
      <c r="B201" s="4"/>
      <c r="C201" s="35">
        <f t="shared" ref="C201:D201" si="20">+SUM(C198,C189)</f>
        <v>101.33917419274687</v>
      </c>
      <c r="D201" s="35">
        <f t="shared" si="20"/>
        <v>60.925320030013005</v>
      </c>
      <c r="E201" s="35">
        <f t="shared" ref="E201:H201" si="21">+SUM(E198,E189)</f>
        <v>3.3707077587187833</v>
      </c>
      <c r="F201" s="35">
        <f t="shared" si="21"/>
        <v>2.1915667294280499</v>
      </c>
      <c r="G201" s="35">
        <f t="shared" si="21"/>
        <v>4.2114581381457877E-2</v>
      </c>
      <c r="H201" s="35">
        <f t="shared" si="21"/>
        <v>2.9628407211963061E-2</v>
      </c>
      <c r="I201" s="35"/>
    </row>
    <row r="202" spans="1:9" x14ac:dyDescent="0.35">
      <c r="A202" s="4" t="s">
        <v>424</v>
      </c>
      <c r="B202" s="4"/>
      <c r="C202" s="35">
        <f t="shared" ref="C202:D202" si="22">+SUM(C173,C179,C182:C185,C193,C196)</f>
        <v>11985.819572975388</v>
      </c>
      <c r="D202" s="35">
        <f t="shared" si="22"/>
        <v>8771.7743293794592</v>
      </c>
      <c r="E202" s="35">
        <f t="shared" ref="E202:H202" si="23">+SUM(E173,E179,E182:E185,E193,E196)</f>
        <v>2365.5644759860311</v>
      </c>
      <c r="F202" s="35">
        <f t="shared" si="23"/>
        <v>1651.1584662779374</v>
      </c>
      <c r="G202" s="35">
        <f t="shared" si="23"/>
        <v>359.59472283256201</v>
      </c>
      <c r="H202" s="35">
        <f t="shared" si="23"/>
        <v>234.89283759320639</v>
      </c>
      <c r="I202" s="35"/>
    </row>
    <row r="203" spans="1:9" x14ac:dyDescent="0.35">
      <c r="A203" s="4" t="s">
        <v>425</v>
      </c>
      <c r="B203" s="4"/>
      <c r="C203" s="35">
        <f t="shared" ref="C203:D203" si="24">+SUM(C173,C174:C176,C183:C185,C193,C196)</f>
        <v>11985.819572975388</v>
      </c>
      <c r="D203" s="35">
        <f t="shared" si="24"/>
        <v>8771.7743293794592</v>
      </c>
      <c r="E203" s="35">
        <f t="shared" ref="E203:H203" si="25">+SUM(E173,E174:E176,E183:E185,E193,E196)</f>
        <v>2365.5644759860311</v>
      </c>
      <c r="F203" s="35">
        <f t="shared" si="25"/>
        <v>1651.1584662779371</v>
      </c>
      <c r="G203" s="35">
        <f t="shared" si="25"/>
        <v>359.59472283256201</v>
      </c>
      <c r="H203" s="35">
        <f t="shared" si="25"/>
        <v>234.89283759320639</v>
      </c>
      <c r="I203" s="35"/>
    </row>
    <row r="204" spans="1:9" x14ac:dyDescent="0.35">
      <c r="A204" s="3" t="s">
        <v>351</v>
      </c>
      <c r="B204" s="3"/>
      <c r="C204" s="35">
        <f t="shared" ref="C204:D204" si="26">+SUM(C173,C179:C185,C190,C193:C194,C198)</f>
        <v>11985.819572975388</v>
      </c>
      <c r="D204" s="35">
        <f t="shared" si="26"/>
        <v>8771.7743293794592</v>
      </c>
      <c r="E204" s="35">
        <f t="shared" ref="E204:H204" si="27">+SUM(E173,E179:E185,E190,E193:E194,E198)</f>
        <v>2365.5644759860311</v>
      </c>
      <c r="F204" s="35">
        <f t="shared" si="27"/>
        <v>1651.1584662779374</v>
      </c>
      <c r="G204" s="35">
        <f t="shared" si="27"/>
        <v>359.59472283256201</v>
      </c>
      <c r="H204" s="35">
        <f t="shared" si="27"/>
        <v>234.89283759320639</v>
      </c>
      <c r="I204" s="3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+SUMIF(GVSG2030!$A$4:$A$158,$B3,GVSG2030!$D$4:$D$158)</f>
        <v>0</v>
      </c>
      <c r="D3" s="11">
        <f>+SUMIF(GVSG2015!$A$4:$A$158,$B3,GVSG2015!$D$4:$D$158)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+SUMIF(GVSG2030!$A$4:$A$158,$B4,GVSG2030!$D$4:$D$158)</f>
        <v>1572.296850252181</v>
      </c>
      <c r="D4" s="11">
        <f>+SUMIF(GVSG2015!$A$4:$A$158,$B4,GVSG2015!$D$4:$D$158)</f>
        <v>1232.8909581924104</v>
      </c>
      <c r="E4" s="7">
        <f>+IFERROR(+C4*('Regions &amp; Poverty'!$K4/100),"")</f>
        <v>473.26135192590647</v>
      </c>
      <c r="F4" s="7">
        <f>+IFERROR(+D4*('Regions &amp; Poverty'!$K4/100),"")</f>
        <v>371.10017841591554</v>
      </c>
      <c r="G4" s="7">
        <f>+IFERROR(+C4*('Regions &amp; Poverty'!$K4/100)*('Regions &amp; Poverty'!$M4/100),"")</f>
        <v>45.433089784887024</v>
      </c>
      <c r="H4" s="7">
        <f>+IFERROR(+D4*('Regions &amp; Poverty'!$K4/100)*('Regions &amp; Poverty'!$M4/100),"")</f>
        <v>35.625617127927889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+SUMIF(GVSG2030!$A$4:$A$158,$B5,GVSG2030!$D$4:$D$158)</f>
        <v>0</v>
      </c>
      <c r="D5" s="11">
        <f>+SUMIF(GVSG2015!$A$4:$A$158,$B5,GVSG2015!$D$4:$D$158)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+SUMIF(GVSG2030!$A$4:$A$158,$B6,GVSG2030!$D$4:$D$158)</f>
        <v>0</v>
      </c>
      <c r="D6" s="11">
        <f>+SUMIF(GVSG2015!$A$4:$A$158,$B6,GVSG2015!$D$4:$D$158)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+SUMIF(GVSG2030!$A$4:$A$158,$B7,GVSG2030!$D$4:$D$158)</f>
        <v>0</v>
      </c>
      <c r="D7" s="11">
        <f>+SUMIF(GVSG2015!$A$4:$A$158,$B7,GVSG2015!$D$4:$D$158)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+SUMIF(GVSG2030!$A$4:$A$158,$B8,GVSG2030!$D$4:$D$158)</f>
        <v>0</v>
      </c>
      <c r="D8" s="11">
        <f>+SUMIF(GVSG2015!$A$4:$A$158,$B8,GVSG2015!$D$4:$D$158)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+SUMIF(GVSG2030!$A$4:$A$158,$B9,GVSG2030!$D$4:$D$158)</f>
        <v>0</v>
      </c>
      <c r="D9" s="11">
        <f>+SUMIF(GVSG2015!$A$4:$A$158,$B9,GVSG2015!$D$4:$D$158)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+SUMIF(GVSG2030!$A$4:$A$158,$B10,GVSG2030!$D$4:$D$158)</f>
        <v>0</v>
      </c>
      <c r="D10" s="11">
        <f>+SUMIF(GVSG2015!$A$4:$A$158,$B10,GVSG2015!$D$4:$D$158)</f>
        <v>0</v>
      </c>
      <c r="E10" s="7">
        <f>+IFERROR(+C10*('Regions &amp; Poverty'!$K10/100),"")</f>
        <v>0</v>
      </c>
      <c r="F10" s="7">
        <f>+IFERROR(+D10*('Regions &amp; Poverty'!$K10/100),"")</f>
        <v>0</v>
      </c>
      <c r="G10" s="7">
        <f>+IFERROR(+C10*('Regions &amp; Poverty'!$K10/100)*('Regions &amp; Poverty'!$M10/100),"")</f>
        <v>0</v>
      </c>
      <c r="H10" s="7">
        <f>+IFERROR(+D10*('Regions &amp; Poverty'!$K10/100)*('Regions &amp; Poverty'!$M10/100),"")</f>
        <v>0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+SUMIF(GVSG2030!$A$4:$A$158,$B11,GVSG2030!$D$4:$D$158)</f>
        <v>126.43699810218422</v>
      </c>
      <c r="D11" s="11">
        <f>+SUMIF(GVSG2015!$A$4:$A$158,$B11,GVSG2015!$D$4:$D$158)</f>
        <v>82.048267314214812</v>
      </c>
      <c r="E11" s="7">
        <f>+IFERROR(+C11*('Regions &amp; Poverty'!$K11/100),"")</f>
        <v>93.184067601309764</v>
      </c>
      <c r="F11" s="7">
        <f>+IFERROR(+D11*('Regions &amp; Poverty'!$K11/100),"")</f>
        <v>60.469573010576312</v>
      </c>
      <c r="G11" s="7">
        <f>+IFERROR(+C11*('Regions &amp; Poverty'!$K11/100)*('Regions &amp; Poverty'!$M11/100),"")</f>
        <v>30.191637902824365</v>
      </c>
      <c r="H11" s="7">
        <f>+IFERROR(+D11*('Regions &amp; Poverty'!$K11/100)*('Regions &amp; Poverty'!$M11/100),"")</f>
        <v>19.592141655426726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+SUMIF(GVSG2030!$A$4:$A$158,$B12,GVSG2030!$D$4:$D$158)</f>
        <v>616.12915857384462</v>
      </c>
      <c r="D12" s="11">
        <f>+SUMIF(GVSG2015!$A$4:$A$158,$B12,GVSG2015!$D$4:$D$158)</f>
        <v>401.94411219812588</v>
      </c>
      <c r="E12" s="7">
        <f>+IFERROR(+C12*('Regions &amp; Poverty'!$K12/100),"")</f>
        <v>304.98393349405308</v>
      </c>
      <c r="F12" s="7">
        <f>+IFERROR(+D12*('Regions &amp; Poverty'!$K12/100),"")</f>
        <v>198.9623355380723</v>
      </c>
      <c r="G12" s="7">
        <f>+IFERROR(+C12*('Regions &amp; Poverty'!$K12/100)*('Regions &amp; Poverty'!$M12/100),"")</f>
        <v>68.316401102667882</v>
      </c>
      <c r="H12" s="7">
        <f>+IFERROR(+D12*('Regions &amp; Poverty'!$K12/100)*('Regions &amp; Poverty'!$M12/100),"")</f>
        <v>44.567563160528188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+SUMIF(GVSG2030!$A$4:$A$158,$B13,GVSG2030!$D$4:$D$158)</f>
        <v>0.98376574960658558</v>
      </c>
      <c r="D13" s="11">
        <f>+SUMIF(GVSG2015!$A$4:$A$158,$B13,GVSG2015!$D$4:$D$158)</f>
        <v>0.59649059602324672</v>
      </c>
      <c r="E13" s="7">
        <f>+IFERROR(+C13*('Regions &amp; Poverty'!$K13/100),"")</f>
        <v>0.42990563257807796</v>
      </c>
      <c r="F13" s="7">
        <f>+IFERROR(+D13*('Regions &amp; Poverty'!$K13/100),"")</f>
        <v>0.26066639046215884</v>
      </c>
      <c r="G13" s="7">
        <f>+IFERROR(+C13*('Regions &amp; Poverty'!$K13/100)*('Regions &amp; Poverty'!$M13/100),"")</f>
        <v>4.7719525216166653E-2</v>
      </c>
      <c r="H13" s="7">
        <f>+IFERROR(+D13*('Regions &amp; Poverty'!$K13/100)*('Regions &amp; Poverty'!$M13/100),"")</f>
        <v>2.8933969341299631E-2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+SUMIF(GVSG2030!$A$4:$A$158,$B14,GVSG2030!$D$4:$D$158)</f>
        <v>0</v>
      </c>
      <c r="D14" s="11">
        <f>+SUMIF(GVSG2015!$A$4:$A$158,$B14,GVSG2015!$D$4:$D$158)</f>
        <v>0</v>
      </c>
      <c r="E14" s="7">
        <f>+IFERROR(+C14*('Regions &amp; Poverty'!$K14/100),"")</f>
        <v>0</v>
      </c>
      <c r="F14" s="7">
        <f>+IFERROR(+D14*('Regions &amp; Poverty'!$K14/100),"")</f>
        <v>0</v>
      </c>
      <c r="G14" s="7">
        <f>+IFERROR(+C14*('Regions &amp; Poverty'!$K14/100)*('Regions &amp; Poverty'!$M14/100),"")</f>
        <v>0</v>
      </c>
      <c r="H14" s="7">
        <f>+IFERROR(+D14*('Regions &amp; Poverty'!$K14/100)*('Regions &amp; Poverty'!$M14/100),"")</f>
        <v>0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+SUMIF(GVSG2030!$A$4:$A$158,$B15,GVSG2030!$D$4:$D$158)</f>
        <v>0</v>
      </c>
      <c r="D15" s="11">
        <f>+SUMIF(GVSG2015!$A$4:$A$158,$B15,GVSG2015!$D$4:$D$158)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+SUMIF(GVSG2030!$A$4:$A$158,$B16,GVSG2030!$D$4:$D$158)</f>
        <v>0</v>
      </c>
      <c r="D16" s="11">
        <f>+SUMIF(GVSG2015!$A$4:$A$158,$B16,GVSG2015!$D$4:$D$158)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+SUMIF(GVSG2030!$A$4:$A$158,$B17,GVSG2030!$D$4:$D$158)</f>
        <v>0</v>
      </c>
      <c r="D17" s="11">
        <f>+SUMIF(GVSG2015!$A$4:$A$158,$B17,GVSG2015!$D$4:$D$158)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+SUMIF(GVSG2030!$A$4:$A$158,$B18,GVSG2030!$D$4:$D$158)</f>
        <v>0</v>
      </c>
      <c r="D18" s="11">
        <f>+SUMIF(GVSG2015!$A$4:$A$158,$B18,GVSG2015!$D$4:$D$158)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+SUMIF(GVSG2030!$A$4:$A$158,$B19,GVSG2030!$D$4:$D$158)</f>
        <v>0.1071852906727931</v>
      </c>
      <c r="D19" s="11">
        <f>+SUMIF(GVSG2015!$A$4:$A$158,$B19,GVSG2015!$D$4:$D$158)</f>
        <v>6.8798810098007881E-2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+SUMIF(GVSG2030!$A$4:$A$158,$B20,GVSG2030!$D$4:$D$158)</f>
        <v>85.849740754182278</v>
      </c>
      <c r="D20" s="11">
        <f>+SUMIF(GVSG2015!$A$4:$A$158,$B20,GVSG2015!$D$4:$D$158)</f>
        <v>52.180163349453572</v>
      </c>
      <c r="E20" s="7">
        <f>+IFERROR(+C20*('Regions &amp; Poverty'!$K20/100),"")</f>
        <v>6.0953315935469412</v>
      </c>
      <c r="F20" s="7">
        <f>+IFERROR(+D20*('Regions &amp; Poverty'!$K20/100),"")</f>
        <v>3.7047915978112034</v>
      </c>
      <c r="G20" s="7">
        <f>+IFERROR(+C20*('Regions &amp; Poverty'!$K20/100)*('Regions &amp; Poverty'!$M20/100),"")</f>
        <v>0.20724127418059601</v>
      </c>
      <c r="H20" s="7">
        <f>+IFERROR(+D20*('Regions &amp; Poverty'!$K20/100)*('Regions &amp; Poverty'!$M20/100),"")</f>
        <v>0.12596291432558093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+SUMIF(GVSG2030!$A$4:$A$158,$B21,GVSG2030!$D$4:$D$158)</f>
        <v>0</v>
      </c>
      <c r="D21" s="11">
        <f>+SUMIF(GVSG2015!$A$4:$A$158,$B21,GVSG2015!$D$4:$D$158)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+SUMIF(GVSG2030!$A$4:$A$158,$B22,GVSG2030!$D$4:$D$158)</f>
        <v>0</v>
      </c>
      <c r="D22" s="11">
        <f>+SUMIF(GVSG2015!$A$4:$A$158,$B22,GVSG2015!$D$4:$D$158)</f>
        <v>0</v>
      </c>
      <c r="E22" s="7">
        <f>+IFERROR(+C22*('Regions &amp; Poverty'!$K22/100),"")</f>
        <v>0</v>
      </c>
      <c r="F22" s="7">
        <f>+IFERROR(+D22*('Regions &amp; Poverty'!$K22/100),"")</f>
        <v>0</v>
      </c>
      <c r="G22" s="7">
        <f>+IFERROR(+C22*('Regions &amp; Poverty'!$K22/100)*('Regions &amp; Poverty'!$M22/100),"")</f>
        <v>0</v>
      </c>
      <c r="H22" s="7">
        <f>+IFERROR(+D22*('Regions &amp; Poverty'!$K22/100)*('Regions &amp; Poverty'!$M22/100),"")</f>
        <v>0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+SUMIF(GVSG2030!$A$4:$A$158,$B23,GVSG2030!$D$4:$D$158)</f>
        <v>0</v>
      </c>
      <c r="D23" s="11">
        <f>+SUMIF(GVSG2015!$A$4:$A$158,$B23,GVSG2015!$D$4:$D$158)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+SUMIF(GVSG2030!$A$4:$A$158,$B24,GVSG2030!$D$4:$D$158)</f>
        <v>194.99901976788732</v>
      </c>
      <c r="D24" s="11">
        <f>+SUMIF(GVSG2015!$A$4:$A$158,$B24,GVSG2015!$D$4:$D$158)</f>
        <v>100.87660660578999</v>
      </c>
      <c r="E24" s="7">
        <f>+IFERROR(+C24*('Regions &amp; Poverty'!$K24/100),"")</f>
        <v>129.28435010610929</v>
      </c>
      <c r="F24" s="7">
        <f>+IFERROR(+D24*('Regions &amp; Poverty'!$K24/100),"")</f>
        <v>66.88119017963875</v>
      </c>
      <c r="G24" s="7">
        <f>+IFERROR(+C24*('Regions &amp; Poverty'!$K24/100)*('Regions &amp; Poverty'!$M24/100),"")</f>
        <v>42.793119885122174</v>
      </c>
      <c r="H24" s="7">
        <f>+IFERROR(+D24*('Regions &amp; Poverty'!$K24/100)*('Regions &amp; Poverty'!$M24/100),"")</f>
        <v>22.137673949460428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+SUMIF(GVSG2030!$A$4:$A$158,$B25,GVSG2030!$D$4:$D$158)</f>
        <v>0</v>
      </c>
      <c r="D25" s="11">
        <f>+SUMIF(GVSG2015!$A$4:$A$158,$B25,GVSG2015!$D$4:$D$158)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+SUMIF(GVSG2030!$A$4:$A$158,$B26,GVSG2030!$D$4:$D$158)</f>
        <v>0</v>
      </c>
      <c r="D26" s="11">
        <f>+SUMIF(GVSG2015!$A$4:$A$158,$B26,GVSG2015!$D$4:$D$158)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+SUMIF(GVSG2030!$A$4:$A$158,$B27,GVSG2030!$D$4:$D$158)</f>
        <v>0</v>
      </c>
      <c r="D27" s="11">
        <f>+SUMIF(GVSG2015!$A$4:$A$158,$B27,GVSG2015!$D$4:$D$158)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+SUMIF(GVSG2030!$A$4:$A$158,$B28,GVSG2030!$D$4:$D$158)</f>
        <v>0</v>
      </c>
      <c r="D28" s="11">
        <f>+SUMIF(GVSG2015!$A$4:$A$158,$B28,GVSG2015!$D$4:$D$158)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+SUMIF(GVSG2030!$A$4:$A$158,$B29,GVSG2030!$D$4:$D$158)</f>
        <v>491.05604310605128</v>
      </c>
      <c r="D29" s="11">
        <f>+SUMIF(GVSG2015!$A$4:$A$158,$B29,GVSG2015!$D$4:$D$158)</f>
        <v>303.66309202386958</v>
      </c>
      <c r="E29" s="7">
        <f>+IFERROR(+C29*('Regions &amp; Poverty'!$K29/100),"")</f>
        <v>137.00463602658829</v>
      </c>
      <c r="F29" s="7">
        <f>+IFERROR(+D29*('Regions &amp; Poverty'!$K29/100),"")</f>
        <v>84.722002674659606</v>
      </c>
      <c r="G29" s="7">
        <f>+IFERROR(+C29*('Regions &amp; Poverty'!$K29/100)*('Regions &amp; Poverty'!$M29/100),"")</f>
        <v>12.330417242392945</v>
      </c>
      <c r="H29" s="7">
        <f>+IFERROR(+D29*('Regions &amp; Poverty'!$K29/100)*('Regions &amp; Poverty'!$M29/100),"")</f>
        <v>7.6249802407193643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+SUMIF(GVSG2030!$A$4:$A$158,$B30,GVSG2030!$D$4:$D$158)</f>
        <v>538.58742758697895</v>
      </c>
      <c r="D30" s="11">
        <f>+SUMIF(GVSG2015!$A$4:$A$158,$B30,GVSG2015!$D$4:$D$158)</f>
        <v>303.86123631887824</v>
      </c>
      <c r="E30" s="7">
        <f>+IFERROR(+C30*('Regions &amp; Poverty'!$K30/100),"")</f>
        <v>129.26098262087496</v>
      </c>
      <c r="F30" s="7">
        <f>+IFERROR(+D30*('Regions &amp; Poverty'!$K30/100),"")</f>
        <v>72.92669671653077</v>
      </c>
      <c r="G30" s="7">
        <f>+IFERROR(+C30*('Regions &amp; Poverty'!$K30/100)*('Regions &amp; Poverty'!$M30/100),"")</f>
        <v>9.9530956618073709</v>
      </c>
      <c r="H30" s="7">
        <f>+IFERROR(+D30*('Regions &amp; Poverty'!$K30/100)*('Regions &amp; Poverty'!$M30/100),"")</f>
        <v>5.6153556471728692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+SUMIF(GVSG2030!$A$4:$A$158,$B31,GVSG2030!$D$4:$D$158)</f>
        <v>3288.872008446865</v>
      </c>
      <c r="D31" s="11">
        <f>+SUMIF(GVSG2015!$A$4:$A$158,$B31,GVSG2015!$D$4:$D$158)</f>
        <v>1952.8084115111228</v>
      </c>
      <c r="E31" s="7">
        <f>+IFERROR(+C31*('Regions &amp; Poverty'!$K31/100),"")</f>
        <v>2535.7203185125327</v>
      </c>
      <c r="F31" s="7">
        <f>+IFERROR(+D31*('Regions &amp; Poverty'!$K31/100),"")</f>
        <v>1505.6152852750756</v>
      </c>
      <c r="G31" s="7">
        <f>+IFERROR(+C31*('Regions &amp; Poverty'!$K31/100)*('Regions &amp; Poverty'!$M31/100),"")</f>
        <v>994.00236485691289</v>
      </c>
      <c r="H31" s="7">
        <f>+IFERROR(+D31*('Regions &amp; Poverty'!$K31/100)*('Regions &amp; Poverty'!$M31/100),"")</f>
        <v>590.20119182782969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+SUMIF(GVSG2030!$A$4:$A$158,$B32,GVSG2030!$D$4:$D$158)</f>
        <v>203.69032448844052</v>
      </c>
      <c r="D32" s="11">
        <f>+SUMIF(GVSG2015!$A$4:$A$158,$B32,GVSG2015!$D$4:$D$158)</f>
        <v>129.32574091147649</v>
      </c>
      <c r="E32" s="7">
        <f>+IFERROR(+C32*('Regions &amp; Poverty'!$K32/100),"")</f>
        <v>75.365420060722997</v>
      </c>
      <c r="F32" s="7">
        <f>+IFERROR(+D32*('Regions &amp; Poverty'!$K32/100),"")</f>
        <v>47.850524137246296</v>
      </c>
      <c r="G32" s="7">
        <f>+IFERROR(+C32*('Regions &amp; Poverty'!$K32/100)*('Regions &amp; Poverty'!$M32/100),"")</f>
        <v>11.229447589047727</v>
      </c>
      <c r="H32" s="7">
        <f>+IFERROR(+D32*('Regions &amp; Poverty'!$K32/100)*('Regions &amp; Poverty'!$M32/100),"")</f>
        <v>7.1297280964496981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+SUMIF(GVSG2030!$A$4:$A$158,$B33,GVSG2030!$D$4:$D$158)</f>
        <v>332.11615717229523</v>
      </c>
      <c r="D33" s="11">
        <f>+SUMIF(GVSG2015!$A$4:$A$158,$B33,GVSG2015!$D$4:$D$158)</f>
        <v>217.75058864949992</v>
      </c>
      <c r="E33" s="7">
        <f>+IFERROR(+C33*('Regions &amp; Poverty'!$K33/100),"")</f>
        <v>18.266388644476237</v>
      </c>
      <c r="F33" s="7">
        <f>+IFERROR(+D33*('Regions &amp; Poverty'!$K33/100),"")</f>
        <v>11.976282375722496</v>
      </c>
      <c r="G33" s="7">
        <f>+IFERROR(+C33*('Regions &amp; Poverty'!$K33/100)*('Regions &amp; Poverty'!$M33/100),"")</f>
        <v>0.40186055017847727</v>
      </c>
      <c r="H33" s="7">
        <f>+IFERROR(+D33*('Regions &amp; Poverty'!$K33/100)*('Regions &amp; Poverty'!$M33/100),"")</f>
        <v>0.26347821226589496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+SUMIF(GVSG2030!$A$4:$A$158,$B34,GVSG2030!$D$4:$D$158)</f>
        <v>0.93648959991532843</v>
      </c>
      <c r="D34" s="11">
        <f>+SUMIF(GVSG2015!$A$4:$A$158,$B34,GVSG2015!$D$4:$D$158)</f>
        <v>0.69833431563263981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+SUMIF(GVSG2030!$A$4:$A$158,$B35,GVSG2030!$D$4:$D$158)</f>
        <v>84.655154808445033</v>
      </c>
      <c r="D35" s="11">
        <f>+SUMIF(GVSG2015!$A$4:$A$158,$B35,GVSG2015!$D$4:$D$158)</f>
        <v>48.676915950548555</v>
      </c>
      <c r="E35" s="7">
        <f>+IFERROR(+C35*('Regions &amp; Poverty'!$K35/100),"")</f>
        <v>1.3544824769351205</v>
      </c>
      <c r="F35" s="7">
        <f>+IFERROR(+D35*('Regions &amp; Poverty'!$K35/100),"")</f>
        <v>0.77883065520877692</v>
      </c>
      <c r="G35" s="7">
        <f>+IFERROR(+C35*('Regions &amp; Poverty'!$K35/100)*('Regions &amp; Poverty'!$M35/100),"")</f>
        <v>8.1268948616107228E-3</v>
      </c>
      <c r="H35" s="7">
        <f>+IFERROR(+D35*('Regions &amp; Poverty'!$K35/100)*('Regions &amp; Poverty'!$M35/100),"")</f>
        <v>4.6729839312526613E-3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+SUMIF(GVSG2030!$A$4:$A$158,$B36,GVSG2030!$D$4:$D$158)</f>
        <v>126.63557299171708</v>
      </c>
      <c r="D36" s="11">
        <f>+SUMIF(GVSG2015!$A$4:$A$158,$B36,GVSG2015!$D$4:$D$158)</f>
        <v>81.597212356419575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+SUMIF(GVSG2030!$A$4:$A$158,$B37,GVSG2030!$D$4:$D$158)</f>
        <v>0</v>
      </c>
      <c r="D37" s="11">
        <f>+SUMIF(GVSG2015!$A$4:$A$158,$B37,GVSG2015!$D$4:$D$158)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+SUMIF(GVSG2030!$A$4:$A$158,$B38,GVSG2030!$D$4:$D$158)</f>
        <v>0</v>
      </c>
      <c r="D38" s="11">
        <f>+SUMIF(GVSG2015!$A$4:$A$158,$B38,GVSG2015!$D$4:$D$158)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+SUMIF(GVSG2030!$A$4:$A$158,$B39,GVSG2030!$D$4:$D$158)</f>
        <v>0</v>
      </c>
      <c r="D39" s="11">
        <f>+SUMIF(GVSG2015!$A$4:$A$158,$B39,GVSG2015!$D$4:$D$158)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+SUMIF(GVSG2030!$A$4:$A$158,$B40,GVSG2030!$D$4:$D$158)</f>
        <v>0</v>
      </c>
      <c r="D40" s="11">
        <f>+SUMIF(GVSG2015!$A$4:$A$158,$B40,GVSG2015!$D$4:$D$158)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+SUMIF(GVSG2030!$A$4:$A$158,$B41,GVSG2030!$D$4:$D$158)</f>
        <v>0</v>
      </c>
      <c r="D41" s="11">
        <f>+SUMIF(GVSG2015!$A$4:$A$158,$B41,GVSG2015!$D$4:$D$158)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+SUMIF(GVSG2030!$A$4:$A$158,$B42,GVSG2030!$D$4:$D$158)</f>
        <v>25.908562155028768</v>
      </c>
      <c r="D42" s="11">
        <f>+SUMIF(GVSG2015!$A$4:$A$158,$B42,GVSG2015!$D$4:$D$158)</f>
        <v>14.394377323666106</v>
      </c>
      <c r="E42" s="7">
        <f>+IFERROR(+C42*('Regions &amp; Poverty'!$K42/100),"")</f>
        <v>0.82907398896092055</v>
      </c>
      <c r="F42" s="7">
        <f>+IFERROR(+D42*('Regions &amp; Poverty'!$K42/100),"")</f>
        <v>0.46062007435731539</v>
      </c>
      <c r="G42" s="7">
        <f>+IFERROR(+C42*('Regions &amp; Poverty'!$K42/100)*('Regions &amp; Poverty'!$M42/100),"")</f>
        <v>4.1453699448046029E-3</v>
      </c>
      <c r="H42" s="7">
        <f>+IFERROR(+D42*('Regions &amp; Poverty'!$K42/100)*('Regions &amp; Poverty'!$M42/100),"")</f>
        <v>2.303100371786577E-3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+SUMIF(GVSG2030!$A$4:$A$158,$B43,GVSG2030!$D$4:$D$158)</f>
        <v>0</v>
      </c>
      <c r="D43" s="11">
        <f>+SUMIF(GVSG2015!$A$4:$A$158,$B43,GVSG2015!$D$4:$D$158)</f>
        <v>0</v>
      </c>
      <c r="E43" s="7">
        <f>+IFERROR(+C43*('Regions &amp; Poverty'!$K43/100),"")</f>
        <v>0</v>
      </c>
      <c r="F43" s="7">
        <f>+IFERROR(+D43*('Regions &amp; Poverty'!$K43/100),"")</f>
        <v>0</v>
      </c>
      <c r="G43" s="7">
        <f>+IFERROR(+C43*('Regions &amp; Poverty'!$K43/100)*('Regions &amp; Poverty'!$M43/100),"")</f>
        <v>0</v>
      </c>
      <c r="H43" s="7">
        <f>+IFERROR(+D43*('Regions &amp; Poverty'!$K43/100)*('Regions &amp; Poverty'!$M43/100),"")</f>
        <v>0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+SUMIF(GVSG2030!$A$4:$A$158,$B44,GVSG2030!$D$4:$D$158)</f>
        <v>17.727093134549897</v>
      </c>
      <c r="D44" s="11">
        <f>+SUMIF(GVSG2015!$A$4:$A$158,$B44,GVSG2015!$D$4:$D$158)</f>
        <v>11.602153263427562</v>
      </c>
      <c r="E44" s="7">
        <f>+IFERROR(+C44*('Regions &amp; Poverty'!$K44/100),"")</f>
        <v>0.85090047045839501</v>
      </c>
      <c r="F44" s="7">
        <f>+IFERROR(+D44*('Regions &amp; Poverty'!$K44/100),"")</f>
        <v>0.55690335664452295</v>
      </c>
      <c r="G44" s="7">
        <f>+IFERROR(+C44*('Regions &amp; Poverty'!$K44/100)*('Regions &amp; Poverty'!$M44/100),"")</f>
        <v>1.871981035008469E-2</v>
      </c>
      <c r="H44" s="7">
        <f>+IFERROR(+D44*('Regions &amp; Poverty'!$K44/100)*('Regions &amp; Poverty'!$M44/100),"")</f>
        <v>1.2251873846179507E-2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+SUMIF(GVSG2030!$A$4:$A$158,$B45,GVSG2030!$D$4:$D$158)</f>
        <v>0</v>
      </c>
      <c r="D45" s="11">
        <f>+SUMIF(GVSG2015!$A$4:$A$158,$B45,GVSG2015!$D$4:$D$158)</f>
        <v>0</v>
      </c>
      <c r="E45" s="7">
        <f>+IFERROR(+C45*('Regions &amp; Poverty'!$K45/100),"")</f>
        <v>0</v>
      </c>
      <c r="F45" s="7">
        <f>+IFERROR(+D45*('Regions &amp; Poverty'!$K45/100),"")</f>
        <v>0</v>
      </c>
      <c r="G45" s="7">
        <f>+IFERROR(+C45*('Regions &amp; Poverty'!$K45/100)*('Regions &amp; Poverty'!$M45/100),"")</f>
        <v>0</v>
      </c>
      <c r="H45" s="7">
        <f>+IFERROR(+D45*('Regions &amp; Poverty'!$K45/100)*('Regions &amp; Poverty'!$M45/100),"")</f>
        <v>0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+SUMIF(GVSG2030!$A$4:$A$158,$B46,GVSG2030!$D$4:$D$158)</f>
        <v>0</v>
      </c>
      <c r="D46" s="11">
        <f>+SUMIF(GVSG2015!$A$4:$A$158,$B46,GVSG2015!$D$4:$D$158)</f>
        <v>0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+SUMIF(GVSG2030!$A$4:$A$158,$B47,GVSG2030!$D$4:$D$158)</f>
        <v>0</v>
      </c>
      <c r="D47" s="11">
        <f>+SUMIF(GVSG2015!$A$4:$A$158,$B47,GVSG2015!$D$4:$D$158)</f>
        <v>0</v>
      </c>
      <c r="E47" s="7">
        <f>+IFERROR(+C47*('Regions &amp; Poverty'!$K47/100),"")</f>
        <v>0</v>
      </c>
      <c r="F47" s="7">
        <f>+IFERROR(+D47*('Regions &amp; Poverty'!$K47/100),"")</f>
        <v>0</v>
      </c>
      <c r="G47" s="7">
        <f>+IFERROR(+C47*('Regions &amp; Poverty'!$K47/100)*('Regions &amp; Poverty'!$M47/100),"")</f>
        <v>0</v>
      </c>
      <c r="H47" s="7">
        <f>+IFERROR(+D47*('Regions &amp; Poverty'!$K47/100)*('Regions &amp; Poverty'!$M47/100),"")</f>
        <v>0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+SUMIF(GVSG2030!$A$4:$A$158,$B48,GVSG2030!$D$4:$D$158)</f>
        <v>8.5944857136131318</v>
      </c>
      <c r="D48" s="11">
        <f>+SUMIF(GVSG2015!$A$4:$A$158,$B48,GVSG2015!$D$4:$D$158)</f>
        <v>6.5460320283398739</v>
      </c>
      <c r="E48" s="7">
        <f>+IFERROR(+C48*('Regions &amp; Poverty'!$K48/100),"")</f>
        <v>0.12891728570419697</v>
      </c>
      <c r="F48" s="7">
        <f>+IFERROR(+D48*('Regions &amp; Poverty'!$K48/100),"")</f>
        <v>9.8190480425098106E-2</v>
      </c>
      <c r="G48" s="7">
        <f>+IFERROR(+C48*('Regions &amp; Poverty'!$K48/100)*('Regions &amp; Poverty'!$M48/100),"")</f>
        <v>2.5783457140839393E-4</v>
      </c>
      <c r="H48" s="7">
        <f>+IFERROR(+D48*('Regions &amp; Poverty'!$K48/100)*('Regions &amp; Poverty'!$M48/100),"")</f>
        <v>1.9638096085019622E-4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+SUMIF(GVSG2030!$A$4:$A$158,$B49,GVSG2030!$D$4:$D$158)</f>
        <v>0</v>
      </c>
      <c r="D49" s="11">
        <f>+SUMIF(GVSG2015!$A$4:$A$158,$B49,GVSG2015!$D$4:$D$158)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+SUMIF(GVSG2030!$A$4:$A$158,$B50,GVSG2030!$D$4:$D$158)</f>
        <v>0</v>
      </c>
      <c r="D50" s="11">
        <f>+SUMIF(GVSG2015!$A$4:$A$158,$B50,GVSG2015!$D$4:$D$158)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+SUMIF(GVSG2030!$A$4:$A$158,$B51,GVSG2030!$D$4:$D$158)</f>
        <v>40.381212767136674</v>
      </c>
      <c r="D51" s="11">
        <f>+SUMIF(GVSG2015!$A$4:$A$158,$B51,GVSG2015!$D$4:$D$158)</f>
        <v>29.017506677600434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+SUMIF(GVSG2030!$A$4:$A$158,$B52,GVSG2030!$D$4:$D$158)</f>
        <v>0</v>
      </c>
      <c r="D52" s="11">
        <f>+SUMIF(GVSG2015!$A$4:$A$158,$B52,GVSG2015!$D$4:$D$158)</f>
        <v>0</v>
      </c>
      <c r="E52" s="7">
        <f>+IFERROR(+C52*('Regions &amp; Poverty'!$K52/100),"")</f>
        <v>0</v>
      </c>
      <c r="F52" s="7">
        <f>+IFERROR(+D52*('Regions &amp; Poverty'!$K52/100),"")</f>
        <v>0</v>
      </c>
      <c r="G52" s="7">
        <f>+IFERROR(+C52*('Regions &amp; Poverty'!$K52/100)*('Regions &amp; Poverty'!$M52/100),"")</f>
        <v>0</v>
      </c>
      <c r="H52" s="7">
        <f>+IFERROR(+D52*('Regions &amp; Poverty'!$K52/100)*('Regions &amp; Poverty'!$M52/100),"")</f>
        <v>0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+SUMIF(GVSG2030!$A$4:$A$158,$B53,GVSG2030!$D$4:$D$158)</f>
        <v>1658.2809293466348</v>
      </c>
      <c r="D53" s="11">
        <f>+SUMIF(GVSG2015!$A$4:$A$158,$B53,GVSG2015!$D$4:$D$158)</f>
        <v>1183.16866918133</v>
      </c>
      <c r="E53" s="7">
        <f>+IFERROR(+C53*('Regions &amp; Poverty'!$K53/100),"")</f>
        <v>225.52620639114235</v>
      </c>
      <c r="F53" s="7">
        <f>+IFERROR(+D53*('Regions &amp; Poverty'!$K53/100),"")</f>
        <v>160.91093900866088</v>
      </c>
      <c r="G53" s="7">
        <f>+IFERROR(+C53*('Regions &amp; Poverty'!$K53/100)*('Regions &amp; Poverty'!$M53/100),"")</f>
        <v>9.0210482556456935</v>
      </c>
      <c r="H53" s="7">
        <f>+IFERROR(+D53*('Regions &amp; Poverty'!$K53/100)*('Regions &amp; Poverty'!$M53/100),"")</f>
        <v>6.4364375603464348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+SUMIF(GVSG2030!$A$4:$A$158,$B54,GVSG2030!$D$4:$D$158)</f>
        <v>232.87954476405957</v>
      </c>
      <c r="D54" s="11">
        <f>+SUMIF(GVSG2015!$A$4:$A$158,$B54,GVSG2015!$D$4:$D$158)</f>
        <v>139.02303893889217</v>
      </c>
      <c r="E54" s="7">
        <f>+IFERROR(+C54*('Regions &amp; Poverty'!$K54/100),"")</f>
        <v>82.206479301713031</v>
      </c>
      <c r="F54" s="7">
        <f>+IFERROR(+D54*('Regions &amp; Poverty'!$K54/100),"")</f>
        <v>49.075132745428931</v>
      </c>
      <c r="G54" s="7">
        <f>+IFERROR(+C54*('Regions &amp; Poverty'!$K54/100)*('Regions &amp; Poverty'!$M54/100),"")</f>
        <v>8.4672673680764436</v>
      </c>
      <c r="H54" s="7">
        <f>+IFERROR(+D54*('Regions &amp; Poverty'!$K54/100)*('Regions &amp; Poverty'!$M54/100),"")</f>
        <v>5.0547386727791803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+SUMIF(GVSG2030!$A$4:$A$158,$B55,GVSG2030!$D$4:$D$158)</f>
        <v>2.1203147667472551</v>
      </c>
      <c r="D55" s="11">
        <f>+SUMIF(GVSG2015!$A$4:$A$158,$B55,GVSG2015!$D$4:$D$158)</f>
        <v>1.4071171171432417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+SUMIF(GVSG2030!$A$4:$A$158,$B56,GVSG2030!$D$4:$D$158)</f>
        <v>8.4665026913203913</v>
      </c>
      <c r="D56" s="11">
        <f>+SUMIF(GVSG2015!$A$4:$A$158,$B56,GVSG2015!$D$4:$D$158)</f>
        <v>5.2458961907701571</v>
      </c>
      <c r="E56" s="7">
        <f>+IFERROR(+C56*('Regions &amp; Poverty'!$K56/100),"")</f>
        <v>5.681023305875982</v>
      </c>
      <c r="F56" s="7">
        <f>+IFERROR(+D56*('Regions &amp; Poverty'!$K56/100),"")</f>
        <v>3.519996344006775</v>
      </c>
      <c r="G56" s="7">
        <f>+IFERROR(+C56*('Regions &amp; Poverty'!$K56/100)*('Regions &amp; Poverty'!$M56/100),"")</f>
        <v>1.7327121082921746</v>
      </c>
      <c r="H56" s="7">
        <f>+IFERROR(+D56*('Regions &amp; Poverty'!$K56/100)*('Regions &amp; Poverty'!$M56/100),"")</f>
        <v>1.0735988849220663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+SUMIF(GVSG2030!$A$4:$A$158,$B57,GVSG2030!$D$4:$D$158)</f>
        <v>14.557439827109969</v>
      </c>
      <c r="D57" s="11">
        <f>+SUMIF(GVSG2015!$A$4:$A$158,$B57,GVSG2015!$D$4:$D$158)</f>
        <v>9.3984976146484129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+SUMIF(GVSG2030!$A$4:$A$158,$B58,GVSG2030!$D$4:$D$158)</f>
        <v>0</v>
      </c>
      <c r="D58" s="11">
        <f>+SUMIF(GVSG2015!$A$4:$A$158,$B58,GVSG2015!$D$4:$D$158)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+SUMIF(GVSG2030!$A$4:$A$158,$B59,GVSG2030!$D$4:$D$158)</f>
        <v>0</v>
      </c>
      <c r="D59" s="11">
        <f>+SUMIF(GVSG2015!$A$4:$A$158,$B59,GVSG2015!$D$4:$D$158)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+SUMIF(GVSG2030!$A$4:$A$158,$B60,GVSG2030!$D$4:$D$158)</f>
        <v>5.9443110096597804</v>
      </c>
      <c r="D60" s="11">
        <f>+SUMIF(GVSG2015!$A$4:$A$158,$B60,GVSG2015!$D$4:$D$158)</f>
        <v>4.8899850012166102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+SUMIF(GVSG2030!$A$4:$A$158,$B61,GVSG2030!$D$4:$D$158)</f>
        <v>4.251521919692137</v>
      </c>
      <c r="D61" s="11">
        <f>+SUMIF(GVSG2015!$A$4:$A$158,$B61,GVSG2015!$D$4:$D$158)</f>
        <v>2.6407409121190382</v>
      </c>
      <c r="E61" s="7">
        <f>+IFERROR(+C61*('Regions &amp; Poverty'!$K61/100),"")</f>
        <v>0.40389458237075304</v>
      </c>
      <c r="F61" s="7">
        <f>+IFERROR(+D61*('Regions &amp; Poverty'!$K61/100),"")</f>
        <v>0.25087038665130862</v>
      </c>
      <c r="G61" s="7">
        <f>+IFERROR(+C61*('Regions &amp; Poverty'!$K61/100)*('Regions &amp; Poverty'!$M61/100),"")</f>
        <v>1.1309048306381084E-2</v>
      </c>
      <c r="H61" s="7">
        <f>+IFERROR(+D61*('Regions &amp; Poverty'!$K61/100)*('Regions &amp; Poverty'!$M61/100),"")</f>
        <v>7.024370826236641E-3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+SUMIF(GVSG2030!$A$4:$A$158,$B62,GVSG2030!$D$4:$D$158)</f>
        <v>3.6217932691087094</v>
      </c>
      <c r="D62" s="11">
        <f>+SUMIF(GVSG2015!$A$4:$A$158,$B62,GVSG2015!$D$4:$D$158)</f>
        <v>2.4357389511686094</v>
      </c>
      <c r="E62" s="7">
        <f>+IFERROR(+C62*('Regions &amp; Poverty'!$K62/100),"")</f>
        <v>0.64467920190135031</v>
      </c>
      <c r="F62" s="7">
        <f>+IFERROR(+D62*('Regions &amp; Poverty'!$K62/100),"")</f>
        <v>0.4335615333080125</v>
      </c>
      <c r="G62" s="7">
        <f>+IFERROR(+C62*('Regions &amp; Poverty'!$K62/100)*('Regions &amp; Poverty'!$M62/100),"")</f>
        <v>4.1259468921686422E-2</v>
      </c>
      <c r="H62" s="7">
        <f>+IFERROR(+D62*('Regions &amp; Poverty'!$K62/100)*('Regions &amp; Poverty'!$M62/100),"")</f>
        <v>2.77479381317128E-2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+SUMIF(GVSG2030!$A$4:$A$158,$B63,GVSG2030!$D$4:$D$158)</f>
        <v>0</v>
      </c>
      <c r="D63" s="11">
        <f>+SUMIF(GVSG2015!$A$4:$A$158,$B63,GVSG2015!$D$4:$D$158)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+SUMIF(GVSG2030!$A$4:$A$158,$B64,GVSG2030!$D$4:$D$158)</f>
        <v>82.761566841352533</v>
      </c>
      <c r="D64" s="11">
        <f>+SUMIF(GVSG2015!$A$4:$A$158,$B64,GVSG2015!$D$4:$D$158)</f>
        <v>49.575126584812516</v>
      </c>
      <c r="E64" s="7">
        <f>+IFERROR(+C64*('Regions &amp; Poverty'!$K64/100),"")</f>
        <v>20.607630143496781</v>
      </c>
      <c r="F64" s="7">
        <f>+IFERROR(+D64*('Regions &amp; Poverty'!$K64/100),"")</f>
        <v>12.344206519618316</v>
      </c>
      <c r="G64" s="7">
        <f>+IFERROR(+C64*('Regions &amp; Poverty'!$K64/100)*('Regions &amp; Poverty'!$M64/100),"")</f>
        <v>1.6486104114797424</v>
      </c>
      <c r="H64" s="7">
        <f>+IFERROR(+D64*('Regions &amp; Poverty'!$K64/100)*('Regions &amp; Poverty'!$M64/100),"")</f>
        <v>0.98753652156946536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+SUMIF(GVSG2030!$A$4:$A$158,$B65,GVSG2030!$D$4:$D$158)</f>
        <v>0</v>
      </c>
      <c r="D65" s="11">
        <f>+SUMIF(GVSG2015!$A$4:$A$158,$B65,GVSG2015!$D$4:$D$158)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+SUMIF(GVSG2030!$A$4:$A$158,$B66,GVSG2030!$D$4:$D$158)</f>
        <v>3214.0273815092337</v>
      </c>
      <c r="D66" s="11">
        <f>+SUMIF(GVSG2015!$A$4:$A$158,$B66,GVSG2015!$D$4:$D$158)</f>
        <v>2498.842621507788</v>
      </c>
      <c r="E66" s="7">
        <f>+IFERROR(+C66*('Regions &amp; Poverty'!$K66/100),"")</f>
        <v>241.05205361319253</v>
      </c>
      <c r="F66" s="7">
        <f>+IFERROR(+D66*('Regions &amp; Poverty'!$K66/100),"")</f>
        <v>187.4131966130841</v>
      </c>
      <c r="G66" s="7">
        <f>+IFERROR(+C66*('Regions &amp; Poverty'!$K66/100)*('Regions &amp; Poverty'!$M66/100),"")</f>
        <v>3.1336766969715031</v>
      </c>
      <c r="H66" s="7">
        <f>+IFERROR(+D66*('Regions &amp; Poverty'!$K66/100)*('Regions &amp; Poverty'!$M66/100),"")</f>
        <v>2.4363715559700934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+SUMIF(GVSG2030!$A$4:$A$158,$B67,GVSG2030!$D$4:$D$158)</f>
        <v>886.15026377594324</v>
      </c>
      <c r="D67" s="11">
        <f>+SUMIF(GVSG2015!$A$4:$A$158,$B67,GVSG2015!$D$4:$D$158)</f>
        <v>704.36282104576765</v>
      </c>
      <c r="E67" s="7">
        <f>+IFERROR(+C67*('Regions &amp; Poverty'!$K67/100),"")</f>
        <v>187.86385592049996</v>
      </c>
      <c r="F67" s="7">
        <f>+IFERROR(+D67*('Regions &amp; Poverty'!$K67/100),"")</f>
        <v>149.32491806170273</v>
      </c>
      <c r="G67" s="7">
        <f>+IFERROR(+C67*('Regions &amp; Poverty'!$K67/100)*('Regions &amp; Poverty'!$M67/100),"")</f>
        <v>8.0781458045814976</v>
      </c>
      <c r="H67" s="7">
        <f>+IFERROR(+D67*('Regions &amp; Poverty'!$K67/100)*('Regions &amp; Poverty'!$M67/100),"")</f>
        <v>6.4209714766532171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+SUMIF(GVSG2030!$A$4:$A$158,$B68,GVSG2030!$D$4:$D$158)</f>
        <v>0</v>
      </c>
      <c r="D68" s="11">
        <f>+SUMIF(GVSG2015!$A$4:$A$158,$B68,GVSG2015!$D$4:$D$158)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+SUMIF(GVSG2030!$A$4:$A$158,$B69,GVSG2030!$D$4:$D$158)</f>
        <v>0</v>
      </c>
      <c r="D69" s="11">
        <f>+SUMIF(GVSG2015!$A$4:$A$158,$B69,GVSG2015!$D$4:$D$158)</f>
        <v>0</v>
      </c>
      <c r="E69" s="7">
        <f>+IFERROR(+C69*('Regions &amp; Poverty'!$K69/100),"")</f>
        <v>0</v>
      </c>
      <c r="F69" s="7">
        <f>+IFERROR(+D69*('Regions &amp; Poverty'!$K69/100),"")</f>
        <v>0</v>
      </c>
      <c r="G69" s="7">
        <f>+IFERROR(+C69*('Regions &amp; Poverty'!$K69/100)*('Regions &amp; Poverty'!$M69/100),"")</f>
        <v>0</v>
      </c>
      <c r="H69" s="7">
        <f>+IFERROR(+D69*('Regions &amp; Poverty'!$K69/100)*('Regions &amp; Poverty'!$M69/100),"")</f>
        <v>0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+SUMIF(GVSG2030!$A$4:$A$158,$B70,GVSG2030!$D$4:$D$158)</f>
        <v>0</v>
      </c>
      <c r="D70" s="11">
        <f>+SUMIF(GVSG2015!$A$4:$A$158,$B70,GVSG2015!$D$4:$D$158)</f>
        <v>0</v>
      </c>
      <c r="E70" s="7">
        <f>+IFERROR(+C70*('Regions &amp; Poverty'!$K70/100),"")</f>
        <v>0</v>
      </c>
      <c r="F70" s="7">
        <f>+IFERROR(+D70*('Regions &amp; Poverty'!$K70/100),"")</f>
        <v>0</v>
      </c>
      <c r="G70" s="7">
        <f>+IFERROR(+C70*('Regions &amp; Poverty'!$K70/100)*('Regions &amp; Poverty'!$M70/100),"")</f>
        <v>0</v>
      </c>
      <c r="H70" s="7">
        <f>+IFERROR(+D70*('Regions &amp; Poverty'!$K70/100)*('Regions &amp; Poverty'!$M70/100),"")</f>
        <v>0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+SUMIF(GVSG2030!$A$4:$A$158,$B71,GVSG2030!$D$4:$D$158)</f>
        <v>0</v>
      </c>
      <c r="D71" s="11">
        <f>+SUMIF(GVSG2015!$A$4:$A$158,$B71,GVSG2015!$D$4:$D$158)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+SUMIF(GVSG2030!$A$4:$A$158,$B72,GVSG2030!$D$4:$D$158)</f>
        <v>0</v>
      </c>
      <c r="D72" s="11">
        <f>+SUMIF(GVSG2015!$A$4:$A$158,$B72,GVSG2015!$D$4:$D$158)</f>
        <v>0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+SUMIF(GVSG2030!$A$4:$A$158,$B73,GVSG2030!$D$4:$D$158)</f>
        <v>0</v>
      </c>
      <c r="D73" s="11">
        <f>+SUMIF(GVSG2015!$A$4:$A$158,$B73,GVSG2015!$D$4:$D$158)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+SUMIF(GVSG2030!$A$4:$A$158,$B74,GVSG2030!$D$4:$D$158)</f>
        <v>2.4477355634509599</v>
      </c>
      <c r="D74" s="11">
        <f>+SUMIF(GVSG2015!$A$4:$A$158,$B74,GVSG2015!$D$4:$D$158)</f>
        <v>1.8681214984397423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+SUMIF(GVSG2030!$A$4:$A$158,$B75,GVSG2030!$D$4:$D$158)</f>
        <v>0</v>
      </c>
      <c r="D75" s="11">
        <f>+SUMIF(GVSG2015!$A$4:$A$158,$B75,GVSG2015!$D$4:$D$158)</f>
        <v>0</v>
      </c>
      <c r="E75" s="7">
        <f>+IFERROR(+C75*('Regions &amp; Poverty'!$K75/100),"")</f>
        <v>0</v>
      </c>
      <c r="F75" s="7">
        <f>+IFERROR(+D75*('Regions &amp; Poverty'!$K75/100),"")</f>
        <v>0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+SUMIF(GVSG2030!$A$4:$A$158,$B76,GVSG2030!$D$4:$D$158)</f>
        <v>0</v>
      </c>
      <c r="D76" s="11">
        <f>+SUMIF(GVSG2015!$A$4:$A$158,$B76,GVSG2015!$D$4:$D$158)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+SUMIF(GVSG2030!$A$4:$A$158,$B77,GVSG2030!$D$4:$D$158)</f>
        <v>0</v>
      </c>
      <c r="D77" s="11">
        <f>+SUMIF(GVSG2015!$A$4:$A$158,$B77,GVSG2015!$D$4:$D$158)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+SUMIF(GVSG2030!$A$4:$A$158,$B78,GVSG2030!$D$4:$D$158)</f>
        <v>105.89650205804705</v>
      </c>
      <c r="D78" s="11">
        <f>+SUMIF(GVSG2015!$A$4:$A$158,$B78,GVSG2015!$D$4:$D$158)</f>
        <v>76.338956000854466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+SUMIF(GVSG2030!$A$4:$A$158,$B79,GVSG2030!$D$4:$D$158)</f>
        <v>0</v>
      </c>
      <c r="D79" s="11">
        <f>+SUMIF(GVSG2015!$A$4:$A$158,$B79,GVSG2015!$D$4:$D$158)</f>
        <v>0</v>
      </c>
      <c r="E79" s="7">
        <f>+IFERROR(+C79*('Regions &amp; Poverty'!$K79/100),"")</f>
        <v>0</v>
      </c>
      <c r="F79" s="7">
        <f>+IFERROR(+D79*('Regions &amp; Poverty'!$K79/100),"")</f>
        <v>0</v>
      </c>
      <c r="G79" s="7">
        <f>+IFERROR(+C79*('Regions &amp; Poverty'!$K79/100)*('Regions &amp; Poverty'!$M79/100),"")</f>
        <v>0</v>
      </c>
      <c r="H79" s="7">
        <f>+IFERROR(+D79*('Regions &amp; Poverty'!$K79/100)*('Regions &amp; Poverty'!$M79/100),"")</f>
        <v>0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+SUMIF(GVSG2030!$A$4:$A$158,$B80,GVSG2030!$D$4:$D$158)</f>
        <v>162.66212117730879</v>
      </c>
      <c r="D80" s="11">
        <f>+SUMIF(GVSG2015!$A$4:$A$158,$B80,GVSG2015!$D$4:$D$158)</f>
        <v>143.29100695896187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+SUMIF(GVSG2030!$A$4:$A$158,$B81,GVSG2030!$D$4:$D$158)</f>
        <v>0</v>
      </c>
      <c r="D81" s="11">
        <f>+SUMIF(GVSG2015!$A$4:$A$158,$B81,GVSG2015!$D$4:$D$158)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+SUMIF(GVSG2030!$A$4:$A$158,$B82,GVSG2030!$D$4:$D$158)</f>
        <v>15.170270375311262</v>
      </c>
      <c r="D82" s="11">
        <f>+SUMIF(GVSG2015!$A$4:$A$158,$B82,GVSG2015!$D$4:$D$158)</f>
        <v>13.213303286150628</v>
      </c>
      <c r="E82" s="7">
        <f>+IFERROR(+C82*('Regions &amp; Poverty'!$K82/100),"")</f>
        <v>3.4436513751956559</v>
      </c>
      <c r="F82" s="7">
        <f>+IFERROR(+D82*('Regions &amp; Poverty'!$K82/100),"")</f>
        <v>2.9994198459561923</v>
      </c>
      <c r="G82" s="7">
        <f>+IFERROR(+C82*('Regions &amp; Poverty'!$K82/100)*('Regions &amp; Poverty'!$M82/100),"")</f>
        <v>0.17906987151017412</v>
      </c>
      <c r="H82" s="7">
        <f>+IFERROR(+D82*('Regions &amp; Poverty'!$K82/100)*('Regions &amp; Poverty'!$M82/100),"")</f>
        <v>0.155969831989722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+SUMIF(GVSG2030!$A$4:$A$158,$B83,GVSG2030!$D$4:$D$158)</f>
        <v>0</v>
      </c>
      <c r="D83" s="11">
        <f>+SUMIF(GVSG2015!$A$4:$A$158,$B83,GVSG2015!$D$4:$D$158)</f>
        <v>0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+SUMIF(GVSG2030!$A$4:$A$158,$B84,GVSG2030!$D$4:$D$158)</f>
        <v>105.10213143163021</v>
      </c>
      <c r="D84" s="11">
        <f>+SUMIF(GVSG2015!$A$4:$A$158,$B84,GVSG2015!$D$4:$D$158)</f>
        <v>66.776873437339077</v>
      </c>
      <c r="E84" s="7">
        <f>+IFERROR(+C84*('Regions &amp; Poverty'!$K84/100),"")</f>
        <v>40.569422732609262</v>
      </c>
      <c r="F84" s="7">
        <f>+IFERROR(+D84*('Regions &amp; Poverty'!$K84/100),"")</f>
        <v>25.775873146812884</v>
      </c>
      <c r="G84" s="7">
        <f>+IFERROR(+C84*('Regions &amp; Poverty'!$K84/100)*('Regions &amp; Poverty'!$M84/100),"")</f>
        <v>4.7466224597152831</v>
      </c>
      <c r="H84" s="7">
        <f>+IFERROR(+D84*('Regions &amp; Poverty'!$K84/100)*('Regions &amp; Poverty'!$M84/100),"")</f>
        <v>3.0157771581771073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+SUMIF(GVSG2030!$A$4:$A$158,$B85,GVSG2030!$D$4:$D$158)</f>
        <v>0</v>
      </c>
      <c r="D85" s="11">
        <f>+SUMIF(GVSG2015!$A$4:$A$158,$B85,GVSG2015!$D$4:$D$158)</f>
        <v>0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+SUMIF(GVSG2030!$A$4:$A$158,$B86,GVSG2030!$D$4:$D$158)</f>
        <v>48.884507809251971</v>
      </c>
      <c r="D86" s="11">
        <f>+SUMIF(GVSG2015!$A$4:$A$158,$B86,GVSG2015!$D$4:$D$158)</f>
        <v>30.272161530922702</v>
      </c>
      <c r="E86" s="7">
        <f>+IFERROR(+C86*('Regions &amp; Poverty'!$K86/100),"")</f>
        <v>1.5643042498960631</v>
      </c>
      <c r="F86" s="7">
        <f>+IFERROR(+D86*('Regions &amp; Poverty'!$K86/100),"")</f>
        <v>0.96870916898952653</v>
      </c>
      <c r="G86" s="7">
        <f>+IFERROR(+C86*('Regions &amp; Poverty'!$K86/100)*('Regions &amp; Poverty'!$M86/100),"")</f>
        <v>4.6929127496881896E-3</v>
      </c>
      <c r="H86" s="7">
        <f>+IFERROR(+D86*('Regions &amp; Poverty'!$K86/100)*('Regions &amp; Poverty'!$M86/100),"")</f>
        <v>2.9061275069685796E-3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+SUMIF(GVSG2030!$A$4:$A$158,$B87,GVSG2030!$D$4:$D$158)</f>
        <v>0</v>
      </c>
      <c r="D87" s="11">
        <f>+SUMIF(GVSG2015!$A$4:$A$158,$B87,GVSG2015!$D$4:$D$158)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+SUMIF(GVSG2030!$A$4:$A$158,$B88,GVSG2030!$D$4:$D$158)</f>
        <v>0</v>
      </c>
      <c r="D88" s="11">
        <f>+SUMIF(GVSG2015!$A$4:$A$158,$B88,GVSG2015!$D$4:$D$158)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+SUMIF(GVSG2030!$A$4:$A$158,$B89,GVSG2030!$D$4:$D$158)</f>
        <v>460.11904536585507</v>
      </c>
      <c r="D89" s="11">
        <f>+SUMIF(GVSG2015!$A$4:$A$158,$B89,GVSG2015!$D$4:$D$158)</f>
        <v>299.12899460957084</v>
      </c>
      <c r="E89" s="7">
        <f>+IFERROR(+C89*('Regions &amp; Poverty'!$K89/100),"")</f>
        <v>357.97261729463526</v>
      </c>
      <c r="F89" s="7">
        <f>+IFERROR(+D89*('Regions &amp; Poverty'!$K89/100),"")</f>
        <v>232.72235780624612</v>
      </c>
      <c r="G89" s="7">
        <f>+IFERROR(+C89*('Regions &amp; Poverty'!$K89/100)*('Regions &amp; Poverty'!$M89/100),"")</f>
        <v>140.32526597949703</v>
      </c>
      <c r="H89" s="7">
        <f>+IFERROR(+D89*('Regions &amp; Poverty'!$K89/100)*('Regions &amp; Poverty'!$M89/100),"")</f>
        <v>91.227164260048482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+SUMIF(GVSG2030!$A$4:$A$158,$B90,GVSG2030!$D$4:$D$158)</f>
        <v>2.9928724037360568</v>
      </c>
      <c r="D90" s="11">
        <f>+SUMIF(GVSG2015!$A$4:$A$158,$B90,GVSG2015!$D$4:$D$158)</f>
        <v>2.1539002663100484</v>
      </c>
      <c r="E90" s="7">
        <f>+IFERROR(+C90*('Regions &amp; Poverty'!$K90/100),"")</f>
        <v>8.9786172112081702E-2</v>
      </c>
      <c r="F90" s="7">
        <f>+IFERROR(+D90*('Regions &amp; Poverty'!$K90/100),"")</f>
        <v>6.461700798930145E-2</v>
      </c>
      <c r="G90" s="7">
        <f>+IFERROR(+C90*('Regions &amp; Poverty'!$K90/100)*('Regions &amp; Poverty'!$M90/100),"")</f>
        <v>7.1828937689665364E-4</v>
      </c>
      <c r="H90" s="7">
        <f>+IFERROR(+D90*('Regions &amp; Poverty'!$K90/100)*('Regions &amp; Poverty'!$M90/100),"")</f>
        <v>5.1693606391441159E-4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+SUMIF(GVSG2030!$A$4:$A$158,$B91,GVSG2030!$D$4:$D$158)</f>
        <v>12.18314738251661</v>
      </c>
      <c r="D91" s="11">
        <f>+SUMIF(GVSG2015!$A$4:$A$158,$B91,GVSG2015!$D$4:$D$158)</f>
        <v>8.3682551246371215</v>
      </c>
      <c r="E91" s="7">
        <f>+IFERROR(+C91*('Regions &amp; Poverty'!$K91/100),"")</f>
        <v>6.0062916595806888</v>
      </c>
      <c r="F91" s="7">
        <f>+IFERROR(+D91*('Regions &amp; Poverty'!$K91/100),"")</f>
        <v>4.1255497764461007</v>
      </c>
      <c r="G91" s="7">
        <f>+IFERROR(+C91*('Regions &amp; Poverty'!$K91/100)*('Regions &amp; Poverty'!$M91/100),"")</f>
        <v>0.91295633225626471</v>
      </c>
      <c r="H91" s="7">
        <f>+IFERROR(+D91*('Regions &amp; Poverty'!$K91/100)*('Regions &amp; Poverty'!$M91/100),"")</f>
        <v>0.6270835660198073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+SUMIF(GVSG2030!$A$4:$A$158,$B92,GVSG2030!$D$4:$D$158)</f>
        <v>30.460231454951838</v>
      </c>
      <c r="D92" s="11">
        <f>+SUMIF(GVSG2015!$A$4:$A$158,$B92,GVSG2015!$D$4:$D$158)</f>
        <v>24.238377693356156</v>
      </c>
      <c r="E92" s="7">
        <f>+IFERROR(+C92*('Regions &amp; Poverty'!$K92/100),"")</f>
        <v>1.9799150445718696</v>
      </c>
      <c r="F92" s="7">
        <f>+IFERROR(+D92*('Regions &amp; Poverty'!$K92/100),"")</f>
        <v>1.5754945500681503</v>
      </c>
      <c r="G92" s="7">
        <f>+IFERROR(+C92*('Regions &amp; Poverty'!$K92/100)*('Regions &amp; Poverty'!$M92/100),"")</f>
        <v>2.9698725668578042E-2</v>
      </c>
      <c r="H92" s="7">
        <f>+IFERROR(+D92*('Regions &amp; Poverty'!$K92/100)*('Regions &amp; Poverty'!$M92/100),"")</f>
        <v>2.3632418251022254E-2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+SUMIF(GVSG2030!$A$4:$A$158,$B93,GVSG2030!$D$4:$D$158)</f>
        <v>0</v>
      </c>
      <c r="D93" s="11">
        <f>+SUMIF(GVSG2015!$A$4:$A$158,$B93,GVSG2015!$D$4:$D$158)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+SUMIF(GVSG2030!$A$4:$A$158,$B94,GVSG2030!$D$4:$D$158)</f>
        <v>0</v>
      </c>
      <c r="D94" s="11">
        <f>+SUMIF(GVSG2015!$A$4:$A$158,$B94,GVSG2015!$D$4:$D$158)</f>
        <v>0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+SUMIF(GVSG2030!$A$4:$A$158,$B95,GVSG2030!$D$4:$D$158)</f>
        <v>963.14976920552613</v>
      </c>
      <c r="D95" s="11">
        <f>+SUMIF(GVSG2015!$A$4:$A$158,$B95,GVSG2015!$D$4:$D$158)</f>
        <v>819.53975820810422</v>
      </c>
      <c r="E95" s="7">
        <f>+IFERROR(+C95*('Regions &amp; Poverty'!$K95/100),"")</f>
        <v>661.68389144419655</v>
      </c>
      <c r="F95" s="7">
        <f>+IFERROR(+D95*('Regions &amp; Poverty'!$K95/100),"")</f>
        <v>563.02381388896765</v>
      </c>
      <c r="G95" s="7">
        <f>+IFERROR(+C95*('Regions &amp; Poverty'!$K95/100)*('Regions &amp; Poverty'!$M95/100),"")</f>
        <v>207.76874191347773</v>
      </c>
      <c r="H95" s="7">
        <f>+IFERROR(+D95*('Regions &amp; Poverty'!$K95/100)*('Regions &amp; Poverty'!$M95/100),"")</f>
        <v>176.78947756113584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+SUMIF(GVSG2030!$A$4:$A$158,$B96,GVSG2030!$D$4:$D$158)</f>
        <v>0</v>
      </c>
      <c r="D96" s="11">
        <f>+SUMIF(GVSG2015!$A$4:$A$158,$B96,GVSG2015!$D$4:$D$158)</f>
        <v>0</v>
      </c>
      <c r="E96" s="7">
        <f>+IFERROR(+C96*('Regions &amp; Poverty'!$K96/100),"")</f>
        <v>0</v>
      </c>
      <c r="F96" s="7">
        <f>+IFERROR(+D96*('Regions &amp; Poverty'!$K96/100),"")</f>
        <v>0</v>
      </c>
      <c r="G96" s="7">
        <f>+IFERROR(+C96*('Regions &amp; Poverty'!$K96/100)*('Regions &amp; Poverty'!$M96/100),"")</f>
        <v>0</v>
      </c>
      <c r="H96" s="7">
        <f>+IFERROR(+D96*('Regions &amp; Poverty'!$K96/100)*('Regions &amp; Poverty'!$M96/100),"")</f>
        <v>0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+SUMIF(GVSG2030!$A$4:$A$158,$B97,GVSG2030!$D$4:$D$158)</f>
        <v>446.61296101506872</v>
      </c>
      <c r="D97" s="11">
        <f>+SUMIF(GVSG2015!$A$4:$A$158,$B97,GVSG2015!$D$4:$D$158)</f>
        <v>322.55975885877842</v>
      </c>
      <c r="E97" s="7">
        <f>+IFERROR(+C97*('Regions &amp; Poverty'!$K97/100),"")</f>
        <v>316.64858935968374</v>
      </c>
      <c r="F97" s="7">
        <f>+IFERROR(+D97*('Regions &amp; Poverty'!$K97/100),"")</f>
        <v>228.69486903087392</v>
      </c>
      <c r="G97" s="7">
        <f>+IFERROR(+C97*('Regions &amp; Poverty'!$K97/100)*('Regions &amp; Poverty'!$M97/100),"")</f>
        <v>105.44398025677468</v>
      </c>
      <c r="H97" s="7">
        <f>+IFERROR(+D97*('Regions &amp; Poverty'!$K97/100)*('Regions &amp; Poverty'!$M97/100),"")</f>
        <v>76.155391387281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+SUMIF(GVSG2030!$A$4:$A$158,$B98,GVSG2030!$D$4:$D$158)</f>
        <v>73.349052752743361</v>
      </c>
      <c r="D98" s="11">
        <f>+SUMIF(GVSG2015!$A$4:$A$158,$B98,GVSG2015!$D$4:$D$158)</f>
        <v>49.598819400354721</v>
      </c>
      <c r="E98" s="7">
        <f>+IFERROR(+C98*('Regions &amp; Poverty'!$K98/100),"")</f>
        <v>0.2200471582582301</v>
      </c>
      <c r="F98" s="7">
        <f>+IFERROR(+D98*('Regions &amp; Poverty'!$K98/100),"")</f>
        <v>0.14879645820106416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+SUMIF(GVSG2030!$A$4:$A$158,$B99,GVSG2030!$D$4:$D$158)</f>
        <v>0</v>
      </c>
      <c r="D99" s="11">
        <f>+SUMIF(GVSG2015!$A$4:$A$158,$B99,GVSG2015!$D$4:$D$158)</f>
        <v>0</v>
      </c>
      <c r="E99" s="7">
        <f>+IFERROR(+C99*('Regions &amp; Poverty'!$K99/100),"")</f>
        <v>0</v>
      </c>
      <c r="F99" s="7">
        <f>+IFERROR(+D99*('Regions &amp; Poverty'!$K99/100),"")</f>
        <v>0</v>
      </c>
      <c r="G99" s="7">
        <f>+IFERROR(+C99*('Regions &amp; Poverty'!$K99/100)*('Regions &amp; Poverty'!$M99/100),"")</f>
        <v>0</v>
      </c>
      <c r="H99" s="7">
        <f>+IFERROR(+D99*('Regions &amp; Poverty'!$K99/100)*('Regions &amp; Poverty'!$M99/100),"")</f>
        <v>0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+SUMIF(GVSG2030!$A$4:$A$158,$B100,GVSG2030!$D$4:$D$158)</f>
        <v>26.49791049656962</v>
      </c>
      <c r="D100" s="11">
        <f>+SUMIF(GVSG2015!$A$4:$A$158,$B100,GVSG2015!$D$4:$D$158)</f>
        <v>19.295348579978775</v>
      </c>
      <c r="E100" s="7">
        <f>+IFERROR(+C100*('Regions &amp; Poverty'!$K100/100),"")</f>
        <v>12.056549275939178</v>
      </c>
      <c r="F100" s="7">
        <f>+IFERROR(+D100*('Regions &amp; Poverty'!$K100/100),"")</f>
        <v>8.7793836038903432</v>
      </c>
      <c r="G100" s="7">
        <f>+IFERROR(+C100*('Regions &amp; Poverty'!$K100/100)*('Regions &amp; Poverty'!$M100/100),"")</f>
        <v>1.6396907015277282</v>
      </c>
      <c r="H100" s="7">
        <f>+IFERROR(+D100*('Regions &amp; Poverty'!$K100/100)*('Regions &amp; Poverty'!$M100/100),"")</f>
        <v>1.1939961701290867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+SUMIF(GVSG2030!$A$4:$A$158,$B101,GVSG2030!$D$4:$D$158)</f>
        <v>7823.8288673315083</v>
      </c>
      <c r="D101" s="11">
        <f>+SUMIF(GVSG2015!$A$4:$A$158,$B101,GVSG2015!$D$4:$D$158)</f>
        <v>5400.3406591390558</v>
      </c>
      <c r="E101" s="7">
        <f>+IFERROR(+C101*('Regions &amp; Poverty'!$K101/100),"")</f>
        <v>4185.748444022357</v>
      </c>
      <c r="F101" s="7">
        <f>+IFERROR(+D101*('Regions &amp; Poverty'!$K101/100),"")</f>
        <v>2889.1822526393948</v>
      </c>
      <c r="G101" s="7">
        <f>+IFERROR(+C101*('Regions &amp; Poverty'!$K101/100)*('Regions &amp; Poverty'!$M101/100),"")</f>
        <v>912.49316079687378</v>
      </c>
      <c r="H101" s="7">
        <f>+IFERROR(+D101*('Regions &amp; Poverty'!$K101/100)*('Regions &amp; Poverty'!$M101/100),"")</f>
        <v>629.84173107538811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+SUMIF(GVSG2030!$A$4:$A$158,$B102,GVSG2030!$D$4:$D$158)</f>
        <v>22.03441792801824</v>
      </c>
      <c r="D102" s="11">
        <f>+SUMIF(GVSG2015!$A$4:$A$158,$B102,GVSG2015!$D$4:$D$158)</f>
        <v>13.572204855903916</v>
      </c>
      <c r="E102" s="7">
        <f>+IFERROR(+C102*('Regions &amp; Poverty'!$K102/100),"")</f>
        <v>0.79323904540865675</v>
      </c>
      <c r="F102" s="7">
        <f>+IFERROR(+D102*('Regions &amp; Poverty'!$K102/100),"")</f>
        <v>0.48859937481254101</v>
      </c>
      <c r="G102" s="7">
        <f>+IFERROR(+C102*('Regions &amp; Poverty'!$K102/100)*('Regions &amp; Poverty'!$M102/100),"")</f>
        <v>7.1391514086779117E-3</v>
      </c>
      <c r="H102" s="7">
        <f>+IFERROR(+D102*('Regions &amp; Poverty'!$K102/100)*('Regions &amp; Poverty'!$M102/100),"")</f>
        <v>4.39739437331287E-3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+SUMIF(GVSG2030!$A$4:$A$158,$B103,GVSG2030!$D$4:$D$158)</f>
        <v>0</v>
      </c>
      <c r="D103" s="11">
        <f>+SUMIF(GVSG2015!$A$4:$A$158,$B103,GVSG2015!$D$4:$D$158)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+SUMIF(GVSG2030!$A$4:$A$158,$B104,GVSG2030!$D$4:$D$158)</f>
        <v>0</v>
      </c>
      <c r="D104" s="11">
        <f>+SUMIF(GVSG2015!$A$4:$A$158,$B104,GVSG2015!$D$4:$D$158)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+SUMIF(GVSG2030!$A$4:$A$158,$B105,GVSG2030!$D$4:$D$158)</f>
        <v>0</v>
      </c>
      <c r="D105" s="11">
        <f>+SUMIF(GVSG2015!$A$4:$A$158,$B105,GVSG2015!$D$4:$D$158)</f>
        <v>0</v>
      </c>
      <c r="E105" s="7">
        <f>+IFERROR(+C105*('Regions &amp; Poverty'!$K105/100),"")</f>
        <v>0</v>
      </c>
      <c r="F105" s="7">
        <f>+IFERROR(+D105*('Regions &amp; Poverty'!$K105/100),"")</f>
        <v>0</v>
      </c>
      <c r="G105" s="7">
        <f>+IFERROR(+C105*('Regions &amp; Poverty'!$K105/100)*('Regions &amp; Poverty'!$M105/100),"")</f>
        <v>0</v>
      </c>
      <c r="H105" s="7">
        <f>+IFERROR(+D105*('Regions &amp; Poverty'!$K105/100)*('Regions &amp; Poverty'!$M105/100),"")</f>
        <v>0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+SUMIF(GVSG2030!$A$4:$A$158,$B106,GVSG2030!$D$4:$D$158)</f>
        <v>0</v>
      </c>
      <c r="D106" s="11">
        <f>+SUMIF(GVSG2015!$A$4:$A$158,$B106,GVSG2015!$D$4:$D$158)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+SUMIF(GVSG2030!$A$4:$A$158,$B107,GVSG2030!$D$4:$D$158)</f>
        <v>0</v>
      </c>
      <c r="D107" s="11">
        <f>+SUMIF(GVSG2015!$A$4:$A$158,$B107,GVSG2015!$D$4:$D$158)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+SUMIF(GVSG2030!$A$4:$A$158,$B108,GVSG2030!$D$4:$D$158)</f>
        <v>0</v>
      </c>
      <c r="D108" s="11">
        <f>+SUMIF(GVSG2015!$A$4:$A$158,$B108,GVSG2015!$D$4:$D$158)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+SUMIF(GVSG2030!$A$4:$A$158,$B109,GVSG2030!$D$4:$D$158)</f>
        <v>0</v>
      </c>
      <c r="D109" s="11">
        <f>+SUMIF(GVSG2015!$A$4:$A$158,$B109,GVSG2015!$D$4:$D$158)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+SUMIF(GVSG2030!$A$4:$A$158,$B110,GVSG2030!$D$4:$D$158)</f>
        <v>0</v>
      </c>
      <c r="D110" s="11">
        <f>+SUMIF(GVSG2015!$A$4:$A$158,$B110,GVSG2015!$D$4:$D$158)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+SUMIF(GVSG2030!$A$4:$A$158,$B111,GVSG2030!$D$4:$D$158)</f>
        <v>0.38464360048164337</v>
      </c>
      <c r="D111" s="11">
        <f>+SUMIF(GVSG2015!$A$4:$A$158,$B111,GVSG2015!$D$4:$D$158)</f>
        <v>0.27512119255303313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+SUMIF(GVSG2030!$A$4:$A$158,$B112,GVSG2030!$D$4:$D$158)</f>
        <v>0</v>
      </c>
      <c r="D112" s="11">
        <f>+SUMIF(GVSG2015!$A$4:$A$158,$B112,GVSG2015!$D$4:$D$158)</f>
        <v>0</v>
      </c>
      <c r="E112" s="7">
        <f>+IFERROR(+C112*('Regions &amp; Poverty'!$K112/100),"")</f>
        <v>0</v>
      </c>
      <c r="F112" s="7">
        <f>+IFERROR(+D112*('Regions &amp; Poverty'!$K112/100),"")</f>
        <v>0</v>
      </c>
      <c r="G112" s="7">
        <f>+IFERROR(+C112*('Regions &amp; Poverty'!$K112/100)*('Regions &amp; Poverty'!$M112/100),"")</f>
        <v>0</v>
      </c>
      <c r="H112" s="7">
        <f>+IFERROR(+D112*('Regions &amp; Poverty'!$K112/100)*('Regions &amp; Poverty'!$M112/100),"")</f>
        <v>0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+SUMIF(GVSG2030!$A$4:$A$158,$B113,GVSG2030!$D$4:$D$158)</f>
        <v>6.29797565320548</v>
      </c>
      <c r="D113" s="11">
        <f>+SUMIF(GVSG2015!$A$4:$A$158,$B113,GVSG2015!$D$4:$D$158)</f>
        <v>3.5863007218561105</v>
      </c>
      <c r="E113" s="7">
        <f>+IFERROR(+C113*('Regions &amp; Poverty'!$K113/100),"")</f>
        <v>0.13855546437052058</v>
      </c>
      <c r="F113" s="7">
        <f>+IFERROR(+D113*('Regions &amp; Poverty'!$K113/100),"")</f>
        <v>7.8898615880834438E-2</v>
      </c>
      <c r="G113" s="7">
        <f>+IFERROR(+C113*('Regions &amp; Poverty'!$K113/100)*('Regions &amp; Poverty'!$M113/100),"")</f>
        <v>8.3133278622312345E-4</v>
      </c>
      <c r="H113" s="7">
        <f>+IFERROR(+D113*('Regions &amp; Poverty'!$K113/100)*('Regions &amp; Poverty'!$M113/100),"")</f>
        <v>4.7339169528500663E-4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+SUMIF(GVSG2030!$A$4:$A$158,$B114,GVSG2030!$D$4:$D$158)</f>
        <v>193.82184165596124</v>
      </c>
      <c r="D114" s="11">
        <f>+SUMIF(GVSG2015!$A$4:$A$158,$B114,GVSG2015!$D$4:$D$158)</f>
        <v>128.51263043159599</v>
      </c>
      <c r="E114" s="7">
        <f>+IFERROR(+C114*('Regions &amp; Poverty'!$K114/100),"")</f>
        <v>5.8146552496788368</v>
      </c>
      <c r="F114" s="7">
        <f>+IFERROR(+D114*('Regions &amp; Poverty'!$K114/100),"")</f>
        <v>3.8553789129478795</v>
      </c>
      <c r="G114" s="7">
        <f>+IFERROR(+C114*('Regions &amp; Poverty'!$K114/100)*('Regions &amp; Poverty'!$M114/100),"")</f>
        <v>4.6517241997430694E-2</v>
      </c>
      <c r="H114" s="7">
        <f>+IFERROR(+D114*('Regions &amp; Poverty'!$K114/100)*('Regions &amp; Poverty'!$M114/100),"")</f>
        <v>3.0843031303583037E-2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+SUMIF(GVSG2030!$A$4:$A$158,$B115,GVSG2030!$D$4:$D$158)</f>
        <v>281.22320037671898</v>
      </c>
      <c r="D115" s="11">
        <f>+SUMIF(GVSG2015!$A$4:$A$158,$B115,GVSG2015!$D$4:$D$158)</f>
        <v>202.08179160824025</v>
      </c>
      <c r="E115" s="7">
        <f>+IFERROR(+C115*('Regions &amp; Poverty'!$K115/100),"")</f>
        <v>23.341525631267675</v>
      </c>
      <c r="F115" s="7">
        <f>+IFERROR(+D115*('Regions &amp; Poverty'!$K115/100),"")</f>
        <v>16.772788703483943</v>
      </c>
      <c r="G115" s="7">
        <f>+IFERROR(+C115*('Regions &amp; Poverty'!$K115/100)*('Regions &amp; Poverty'!$M115/100),"")</f>
        <v>0.37346441010028281</v>
      </c>
      <c r="H115" s="7">
        <f>+IFERROR(+D115*('Regions &amp; Poverty'!$K115/100)*('Regions &amp; Poverty'!$M115/100),"")</f>
        <v>0.26836461925574312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+SUMIF(GVSG2030!$A$4:$A$158,$B116,GVSG2030!$D$4:$D$158)</f>
        <v>23.142757730281986</v>
      </c>
      <c r="D116" s="11">
        <f>+SUMIF(GVSG2015!$A$4:$A$158,$B116,GVSG2015!$D$4:$D$158)</f>
        <v>15.197526486872823</v>
      </c>
      <c r="E116" s="7">
        <f>+IFERROR(+C116*('Regions &amp; Poverty'!$K116/100),"")</f>
        <v>8.7942479375071549</v>
      </c>
      <c r="F116" s="7">
        <f>+IFERROR(+D116*('Regions &amp; Poverty'!$K116/100),"")</f>
        <v>5.7750600650116724</v>
      </c>
      <c r="G116" s="7">
        <f>+IFERROR(+C116*('Regions &amp; Poverty'!$K116/100)*('Regions &amp; Poverty'!$M116/100),"")</f>
        <v>1.3015486947510591</v>
      </c>
      <c r="H116" s="7">
        <f>+IFERROR(+D116*('Regions &amp; Poverty'!$K116/100)*('Regions &amp; Poverty'!$M116/100),"")</f>
        <v>0.85470888962172764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+SUMIF(GVSG2030!$A$4:$A$158,$B117,GVSG2030!$D$4:$D$158)</f>
        <v>0</v>
      </c>
      <c r="D117" s="11">
        <f>+SUMIF(GVSG2015!$A$4:$A$158,$B117,GVSG2015!$D$4:$D$158)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+SUMIF(GVSG2030!$A$4:$A$158,$B118,GVSG2030!$D$4:$D$158)</f>
        <v>0</v>
      </c>
      <c r="D118" s="11">
        <f>+SUMIF(GVSG2015!$A$4:$A$158,$B118,GVSG2015!$D$4:$D$158)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+SUMIF(GVSG2030!$A$4:$A$158,$B119,GVSG2030!$D$4:$D$158)</f>
        <v>0</v>
      </c>
      <c r="D119" s="11">
        <f>+SUMIF(GVSG2015!$A$4:$A$158,$B119,GVSG2015!$D$4:$D$158)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+SUMIF(GVSG2030!$A$4:$A$158,$B120,GVSG2030!$D$4:$D$158)</f>
        <v>0</v>
      </c>
      <c r="D120" s="11">
        <f>+SUMIF(GVSG2015!$A$4:$A$158,$B120,GVSG2015!$D$4:$D$158)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+SUMIF(GVSG2030!$A$4:$A$158,$B121,GVSG2030!$D$4:$D$158)</f>
        <v>0</v>
      </c>
      <c r="D121" s="11">
        <f>+SUMIF(GVSG2015!$A$4:$A$158,$B121,GVSG2015!$D$4:$D$158)</f>
        <v>0</v>
      </c>
      <c r="E121" s="7">
        <f>+IFERROR(+C121*('Regions &amp; Poverty'!$K121/100),"")</f>
        <v>0</v>
      </c>
      <c r="F121" s="7">
        <f>+IFERROR(+D121*('Regions &amp; Poverty'!$K121/100),"")</f>
        <v>0</v>
      </c>
      <c r="G121" s="7">
        <f>+IFERROR(+C121*('Regions &amp; Poverty'!$K121/100)*('Regions &amp; Poverty'!$M121/100),"")</f>
        <v>0</v>
      </c>
      <c r="H121" s="7">
        <f>+IFERROR(+D121*('Regions &amp; Poverty'!$K121/100)*('Regions &amp; Poverty'!$M121/100),"")</f>
        <v>0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+SUMIF(GVSG2030!$A$4:$A$158,$B122,GVSG2030!$D$4:$D$158)</f>
        <v>0</v>
      </c>
      <c r="D122" s="11">
        <f>+SUMIF(GVSG2015!$A$4:$A$158,$B122,GVSG2015!$D$4:$D$158)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+SUMIF(GVSG2030!$A$4:$A$158,$B123,GVSG2030!$D$4:$D$158)</f>
        <v>0</v>
      </c>
      <c r="D123" s="11">
        <f>+SUMIF(GVSG2015!$A$4:$A$158,$B123,GVSG2015!$D$4:$D$158)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+SUMIF(GVSG2030!$A$4:$A$158,$B124,GVSG2030!$D$4:$D$158)</f>
        <v>0</v>
      </c>
      <c r="D124" s="11">
        <f>+SUMIF(GVSG2015!$A$4:$A$158,$B124,GVSG2015!$D$4:$D$158)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+SUMIF(GVSG2030!$A$4:$A$158,$B125,GVSG2030!$D$4:$D$158)</f>
        <v>134.78599397204482</v>
      </c>
      <c r="D125" s="11">
        <f>+SUMIF(GVSG2015!$A$4:$A$158,$B125,GVSG2015!$D$4:$D$158)</f>
        <v>97.863573589576674</v>
      </c>
      <c r="E125" s="7">
        <f>+IFERROR(+C125*('Regions &amp; Poverty'!$K125/100),"")</f>
        <v>81.410740359115067</v>
      </c>
      <c r="F125" s="7">
        <f>+IFERROR(+D125*('Regions &amp; Poverty'!$K125/100),"")</f>
        <v>59.109598448104308</v>
      </c>
      <c r="G125" s="7">
        <f>+IFERROR(+C125*('Regions &amp; Poverty'!$K125/100)*('Regions &amp; Poverty'!$M125/100),"")</f>
        <v>19.294345465110268</v>
      </c>
      <c r="H125" s="7">
        <f>+IFERROR(+D125*('Regions &amp; Poverty'!$K125/100)*('Regions &amp; Poverty'!$M125/100),"")</f>
        <v>14.008974832200721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+SUMIF(GVSG2030!$A$4:$A$158,$B126,GVSG2030!$D$4:$D$158)</f>
        <v>0</v>
      </c>
      <c r="D126" s="11">
        <f>+SUMIF(GVSG2015!$A$4:$A$158,$B126,GVSG2015!$D$4:$D$158)</f>
        <v>0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+SUMIF(GVSG2030!$A$4:$A$158,$B127,GVSG2030!$D$4:$D$158)</f>
        <v>6.4012976326868358</v>
      </c>
      <c r="D127" s="11">
        <f>+SUMIF(GVSG2015!$A$4:$A$158,$B127,GVSG2015!$D$4:$D$158)</f>
        <v>3.26660660036061</v>
      </c>
      <c r="E127" s="7">
        <f>+IFERROR(+C127*('Regions &amp; Poverty'!$K127/100),"")</f>
        <v>0.95379334727033849</v>
      </c>
      <c r="F127" s="7">
        <f>+IFERROR(+D127*('Regions &amp; Poverty'!$K127/100),"")</f>
        <v>0.48672438345373087</v>
      </c>
      <c r="G127" s="7">
        <f>+IFERROR(+C127*('Regions &amp; Poverty'!$K127/100)*('Regions &amp; Poverty'!$M127/100),"")</f>
        <v>3.8151733890813541E-2</v>
      </c>
      <c r="H127" s="7">
        <f>+IFERROR(+D127*('Regions &amp; Poverty'!$K127/100)*('Regions &amp; Poverty'!$M127/100),"")</f>
        <v>1.9468975338149234E-2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+SUMIF(GVSG2030!$A$4:$A$158,$B128,GVSG2030!$D$4:$D$158)</f>
        <v>46.702564626953581</v>
      </c>
      <c r="D128" s="11">
        <f>+SUMIF(GVSG2015!$A$4:$A$158,$B128,GVSG2015!$D$4:$D$158)</f>
        <v>39.165820915523788</v>
      </c>
      <c r="E128" s="7">
        <f>+IFERROR(+C128*('Regions &amp; Poverty'!$K128/100),"")</f>
        <v>17.746974558242361</v>
      </c>
      <c r="F128" s="7">
        <f>+IFERROR(+D128*('Regions &amp; Poverty'!$K128/100),"")</f>
        <v>14.883011947899039</v>
      </c>
      <c r="G128" s="7">
        <f>+IFERROR(+C128*('Regions &amp; Poverty'!$K128/100)*('Regions &amp; Poverty'!$M128/100),"")</f>
        <v>2.2716127434550222</v>
      </c>
      <c r="H128" s="7">
        <f>+IFERROR(+D128*('Regions &amp; Poverty'!$K128/100)*('Regions &amp; Poverty'!$M128/100),"")</f>
        <v>1.9050255293310769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+SUMIF(GVSG2030!$A$4:$A$158,$B129,GVSG2030!$D$4:$D$158)</f>
        <v>0.4396170115253053</v>
      </c>
      <c r="D129" s="11">
        <f>+SUMIF(GVSG2015!$A$4:$A$158,$B129,GVSG2015!$D$4:$D$158)</f>
        <v>0.30894742204954317</v>
      </c>
      <c r="E129" s="7">
        <f>+IFERROR(+C129*('Regions &amp; Poverty'!$K129/100),"")</f>
        <v>0.11034386989285164</v>
      </c>
      <c r="F129" s="7">
        <f>+IFERROR(+D129*('Regions &amp; Poverty'!$K129/100),"")</f>
        <v>7.7545802934435332E-2</v>
      </c>
      <c r="G129" s="7">
        <f>+IFERROR(+C129*('Regions &amp; Poverty'!$K129/100)*('Regions &amp; Poverty'!$M129/100),"")</f>
        <v>7.5033831527139116E-3</v>
      </c>
      <c r="H129" s="7">
        <f>+IFERROR(+D129*('Regions &amp; Poverty'!$K129/100)*('Regions &amp; Poverty'!$M129/100),"")</f>
        <v>5.2731145995416027E-3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+SUMIF(GVSG2030!$A$4:$A$158,$B130,GVSG2030!$D$4:$D$158)</f>
        <v>70.972174782029143</v>
      </c>
      <c r="D130" s="11">
        <f>+SUMIF(GVSG2015!$A$4:$A$158,$B130,GVSG2015!$D$4:$D$158)</f>
        <v>42.690155979136264</v>
      </c>
      <c r="E130" s="7">
        <f>+IFERROR(+C130*('Regions &amp; Poverty'!$K130/100),"")</f>
        <v>37.118447411001242</v>
      </c>
      <c r="F130" s="7">
        <f>+IFERROR(+D130*('Regions &amp; Poverty'!$K130/100),"")</f>
        <v>22.326951577088266</v>
      </c>
      <c r="G130" s="7">
        <f>+IFERROR(+C130*('Regions &amp; Poverty'!$K130/100)*('Regions &amp; Poverty'!$M130/100),"")</f>
        <v>6.1987807176372067</v>
      </c>
      <c r="H130" s="7">
        <f>+IFERROR(+D130*('Regions &amp; Poverty'!$K130/100)*('Regions &amp; Poverty'!$M130/100),"")</f>
        <v>3.7286009133737399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+SUMIF(GVSG2030!$A$4:$A$158,$B131,GVSG2030!$D$4:$D$158)</f>
        <v>4.101528401326294</v>
      </c>
      <c r="D131" s="11">
        <f>+SUMIF(GVSG2015!$A$4:$A$158,$B131,GVSG2015!$D$4:$D$158)</f>
        <v>2.3921729534938287</v>
      </c>
      <c r="E131" s="7">
        <f>+IFERROR(+C131*('Regions &amp; Poverty'!$K131/100),"")</f>
        <v>0.13124890884244142</v>
      </c>
      <c r="F131" s="7">
        <f>+IFERROR(+D131*('Regions &amp; Poverty'!$K131/100),"")</f>
        <v>7.6549534511802519E-2</v>
      </c>
      <c r="G131" s="7">
        <f>+IFERROR(+C131*('Regions &amp; Poverty'!$K131/100)*('Regions &amp; Poverty'!$M131/100),"")</f>
        <v>5.249956353697657E-4</v>
      </c>
      <c r="H131" s="7">
        <f>+IFERROR(+D131*('Regions &amp; Poverty'!$K131/100)*('Regions &amp; Poverty'!$M131/100),"")</f>
        <v>3.061981380472101E-4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+SUMIF(GVSG2030!$A$4:$A$158,$B132,GVSG2030!$D$4:$D$158)</f>
        <v>26.236694245969332</v>
      </c>
      <c r="D132" s="11">
        <f>+SUMIF(GVSG2015!$A$4:$A$158,$B132,GVSG2015!$D$4:$D$158)</f>
        <v>12.381095249871251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+SUMIF(GVSG2030!$A$4:$A$158,$B133,GVSG2030!$D$4:$D$158)</f>
        <v>0</v>
      </c>
      <c r="D133" s="11">
        <f>+SUMIF(GVSG2015!$A$4:$A$158,$B133,GVSG2015!$D$4:$D$158)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+SUMIF(GVSG2030!$A$4:$A$158,$B134,GVSG2030!$D$4:$D$158)</f>
        <v>0</v>
      </c>
      <c r="D134" s="11">
        <f>+SUMIF(GVSG2015!$A$4:$A$158,$B134,GVSG2015!$D$4:$D$158)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+SUMIF(GVSG2030!$A$4:$A$158,$B135,GVSG2030!$D$4:$D$158)</f>
        <v>0</v>
      </c>
      <c r="D135" s="11">
        <f>+SUMIF(GVSG2015!$A$4:$A$158,$B135,GVSG2015!$D$4:$D$158)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+SUMIF(GVSG2030!$A$4:$A$158,$B136,GVSG2030!$D$4:$D$158)</f>
        <v>0</v>
      </c>
      <c r="D136" s="11">
        <f>+SUMIF(GVSG2015!$A$4:$A$158,$B136,GVSG2015!$D$4:$D$158)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+SUMIF(GVSG2030!$A$4:$A$158,$B137,GVSG2030!$D$4:$D$158)</f>
        <v>0</v>
      </c>
      <c r="D137" s="11">
        <f>+SUMIF(GVSG2015!$A$4:$A$158,$B137,GVSG2015!$D$4:$D$158)</f>
        <v>0</v>
      </c>
      <c r="E137" s="7">
        <f>+IFERROR(+C137*('Regions &amp; Poverty'!$K137/100),"")</f>
        <v>0</v>
      </c>
      <c r="F137" s="7">
        <f>+IFERROR(+D137*('Regions &amp; Poverty'!$K137/100),"")</f>
        <v>0</v>
      </c>
      <c r="G137" s="7">
        <f>+IFERROR(+C137*('Regions &amp; Poverty'!$K137/100)*('Regions &amp; Poverty'!$M137/100),"")</f>
        <v>0</v>
      </c>
      <c r="H137" s="7">
        <f>+IFERROR(+D137*('Regions &amp; Poverty'!$K137/100)*('Regions &amp; Poverty'!$M137/100),"")</f>
        <v>0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+SUMIF(GVSG2030!$A$4:$A$158,$B138,GVSG2030!$D$4:$D$158)</f>
        <v>0</v>
      </c>
      <c r="D138" s="11">
        <f>+SUMIF(GVSG2015!$A$4:$A$158,$B138,GVSG2015!$D$4:$D$158)</f>
        <v>0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+SUMIF(GVSG2030!$A$4:$A$158,$B139,GVSG2030!$D$4:$D$158)</f>
        <v>64.652237625383435</v>
      </c>
      <c r="D139" s="11">
        <f>+SUMIF(GVSG2015!$A$4:$A$158,$B139,GVSG2015!$D$4:$D$158)</f>
        <v>43.733079991569191</v>
      </c>
      <c r="E139" s="7">
        <f>+IFERROR(+C139*('Regions &amp; Poverty'!$K139/100),"")</f>
        <v>24.826459248147241</v>
      </c>
      <c r="F139" s="7">
        <f>+IFERROR(+D139*('Regions &amp; Poverty'!$K139/100),"")</f>
        <v>16.793502716762571</v>
      </c>
      <c r="G139" s="7">
        <f>+IFERROR(+C139*('Regions &amp; Poverty'!$K139/100)*('Regions &amp; Poverty'!$M139/100),"")</f>
        <v>3.7984482649665279</v>
      </c>
      <c r="H139" s="7">
        <f>+IFERROR(+D139*('Regions &amp; Poverty'!$K139/100)*('Regions &amp; Poverty'!$M139/100),"")</f>
        <v>2.5694059156646731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+SUMIF(GVSG2030!$A$4:$A$158,$B140,GVSG2030!$D$4:$D$158)</f>
        <v>174.65153184391119</v>
      </c>
      <c r="D140" s="11">
        <f>+SUMIF(GVSG2015!$A$4:$A$158,$B140,GVSG2015!$D$4:$D$158)</f>
        <v>95.055674886142882</v>
      </c>
      <c r="E140" s="7">
        <f>+IFERROR(+C140*('Regions &amp; Poverty'!$K140/100),"")</f>
        <v>85.753902135360391</v>
      </c>
      <c r="F140" s="7">
        <f>+IFERROR(+D140*('Regions &amp; Poverty'!$K140/100),"")</f>
        <v>46.672336369096151</v>
      </c>
      <c r="G140" s="7">
        <f>+IFERROR(+C140*('Regions &amp; Poverty'!$K140/100)*('Regions &amp; Poverty'!$M140/100),"")</f>
        <v>17.065026524936716</v>
      </c>
      <c r="H140" s="7">
        <f>+IFERROR(+D140*('Regions &amp; Poverty'!$K140/100)*('Regions &amp; Poverty'!$M140/100),"")</f>
        <v>9.2877949374501334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+SUMIF(GVSG2030!$A$4:$A$158,$B141,GVSG2030!$D$4:$D$158)</f>
        <v>2509.0106804866973</v>
      </c>
      <c r="D141" s="11">
        <f>+SUMIF(GVSG2015!$A$4:$A$158,$B141,GVSG2015!$D$4:$D$158)</f>
        <v>2226.4410704265883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+SUMIF(GVSG2030!$A$4:$A$158,$B142,GVSG2030!$D$4:$D$158)</f>
        <v>0</v>
      </c>
      <c r="D142" s="11">
        <f>+SUMIF(GVSG2015!$A$4:$A$158,$B142,GVSG2015!$D$4:$D$158)</f>
        <v>0</v>
      </c>
      <c r="E142" s="7">
        <f>+IFERROR(+C142*('Regions &amp; Poverty'!$K142/100),"")</f>
        <v>0</v>
      </c>
      <c r="F142" s="7">
        <f>+IFERROR(+D142*('Regions &amp; Poverty'!$K142/100),"")</f>
        <v>0</v>
      </c>
      <c r="G142" s="7">
        <f>+IFERROR(+C142*('Regions &amp; Poverty'!$K142/100)*('Regions &amp; Poverty'!$M142/100),"")</f>
        <v>0</v>
      </c>
      <c r="H142" s="7">
        <f>+IFERROR(+D142*('Regions &amp; Poverty'!$K142/100)*('Regions &amp; Poverty'!$M142/100),"")</f>
        <v>0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+SUMIF(GVSG2030!$A$4:$A$158,$B143,GVSG2030!$D$4:$D$158)</f>
        <v>0</v>
      </c>
      <c r="D143" s="11">
        <f>+SUMIF(GVSG2015!$A$4:$A$158,$B143,GVSG2015!$D$4:$D$158)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+SUMIF(GVSG2030!$A$4:$A$158,$B144,GVSG2030!$D$4:$D$158)</f>
        <v>8.7368787449198226</v>
      </c>
      <c r="D144" s="11">
        <f>+SUMIF(GVSG2015!$A$4:$A$158,$B144,GVSG2015!$D$4:$D$158)</f>
        <v>5.5439079856501392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+SUMIF(GVSG2030!$A$4:$A$158,$B145,GVSG2030!$D$4:$D$158)</f>
        <v>0</v>
      </c>
      <c r="D145" s="11">
        <f>+SUMIF(GVSG2015!$A$4:$A$158,$B145,GVSG2015!$D$4:$D$158)</f>
        <v>0</v>
      </c>
      <c r="E145" s="7">
        <f>+IFERROR(+C145*('Regions &amp; Poverty'!$K145/100),"")</f>
        <v>0</v>
      </c>
      <c r="F145" s="7">
        <f>+IFERROR(+D145*('Regions &amp; Poverty'!$K145/100),"")</f>
        <v>0</v>
      </c>
      <c r="G145" s="7">
        <f>+IFERROR(+C145*('Regions &amp; Poverty'!$K145/100)*('Regions &amp; Poverty'!$M145/100),"")</f>
        <v>0</v>
      </c>
      <c r="H145" s="7">
        <f>+IFERROR(+D145*('Regions &amp; Poverty'!$K145/100)*('Regions &amp; Poverty'!$M145/100),"")</f>
        <v>0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+SUMIF(GVSG2030!$A$4:$A$158,$B146,GVSG2030!$D$4:$D$158)</f>
        <v>0</v>
      </c>
      <c r="D146" s="11">
        <f>+SUMIF(GVSG2015!$A$4:$A$158,$B146,GVSG2015!$D$4:$D$158)</f>
        <v>0</v>
      </c>
      <c r="E146" s="7">
        <f>+IFERROR(+C146*('Regions &amp; Poverty'!$K146/100),"")</f>
        <v>0</v>
      </c>
      <c r="F146" s="7">
        <f>+IFERROR(+D146*('Regions &amp; Poverty'!$K146/100),"")</f>
        <v>0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+SUMIF(GVSG2030!$A$4:$A$158,$B147,GVSG2030!$D$4:$D$158)</f>
        <v>1286.3047787891571</v>
      </c>
      <c r="D147" s="11">
        <f>+SUMIF(GVSG2015!$A$4:$A$158,$B147,GVSG2015!$D$4:$D$158)</f>
        <v>695.50747973353145</v>
      </c>
      <c r="E147" s="7">
        <f>+IFERROR(+C147*('Regions &amp; Poverty'!$K147/100),"")</f>
        <v>631.57564638547615</v>
      </c>
      <c r="F147" s="7">
        <f>+IFERROR(+D147*('Regions &amp; Poverty'!$K147/100),"")</f>
        <v>341.49417254916392</v>
      </c>
      <c r="G147" s="7">
        <f>+IFERROR(+C147*('Regions &amp; Poverty'!$K147/100)*('Regions &amp; Poverty'!$M147/100),"")</f>
        <v>97.262649543363324</v>
      </c>
      <c r="H147" s="7">
        <f>+IFERROR(+D147*('Regions &amp; Poverty'!$K147/100)*('Regions &amp; Poverty'!$M147/100),"")</f>
        <v>52.59010257257124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+SUMIF(GVSG2030!$A$4:$A$158,$B148,GVSG2030!$D$4:$D$158)</f>
        <v>1126.8937364483354</v>
      </c>
      <c r="D148" s="11">
        <f>+SUMIF(GVSG2015!$A$4:$A$158,$B148,GVSG2015!$D$4:$D$158)</f>
        <v>714.15867085121533</v>
      </c>
      <c r="E148" s="7">
        <f>+IFERROR(+C148*('Regions &amp; Poverty'!$K148/100),"")</f>
        <v>389.90523281112411</v>
      </c>
      <c r="F148" s="7">
        <f>+IFERROR(+D148*('Regions &amp; Poverty'!$K148/100),"")</f>
        <v>247.09890011452052</v>
      </c>
      <c r="G148" s="7">
        <f>+IFERROR(+C148*('Regions &amp; Poverty'!$K148/100)*('Regions &amp; Poverty'!$M148/100),"")</f>
        <v>40.160238979545788</v>
      </c>
      <c r="H148" s="7">
        <f>+IFERROR(+D148*('Regions &amp; Poverty'!$K148/100)*('Regions &amp; Poverty'!$M148/100),"")</f>
        <v>25.451186711795614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+SUMIF(GVSG2030!$A$4:$A$158,$B149,GVSG2030!$D$4:$D$158)</f>
        <v>0</v>
      </c>
      <c r="D149" s="11">
        <f>+SUMIF(GVSG2015!$A$4:$A$158,$B149,GVSG2015!$D$4:$D$158)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+SUMIF(GVSG2030!$A$4:$A$158,$B150,GVSG2030!$D$4:$D$158)</f>
        <v>0</v>
      </c>
      <c r="D150" s="11">
        <f>+SUMIF(GVSG2015!$A$4:$A$158,$B150,GVSG2015!$D$4:$D$158)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+SUMIF(GVSG2030!$A$4:$A$158,$B151,GVSG2030!$D$4:$D$158)</f>
        <v>0</v>
      </c>
      <c r="D151" s="11">
        <f>+SUMIF(GVSG2015!$A$4:$A$158,$B151,GVSG2015!$D$4:$D$158)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+SUMIF(GVSG2030!$A$4:$A$158,$B152,GVSG2030!$D$4:$D$158)</f>
        <v>0</v>
      </c>
      <c r="D152" s="11">
        <f>+SUMIF(GVSG2015!$A$4:$A$158,$B152,GVSG2015!$D$4:$D$158)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+SUMIF(GVSG2030!$A$4:$A$158,$B153,GVSG2030!$D$4:$D$158)</f>
        <v>0</v>
      </c>
      <c r="D153" s="11">
        <f>+SUMIF(GVSG2015!$A$4:$A$158,$B153,GVSG2015!$D$4:$D$158)</f>
        <v>0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+SUMIF(GVSG2030!$A$4:$A$158,$B154,GVSG2030!$D$4:$D$158)</f>
        <v>69.025989864144805</v>
      </c>
      <c r="D154" s="11">
        <f>+SUMIF(GVSG2015!$A$4:$A$158,$B154,GVSG2015!$D$4:$D$158)</f>
        <v>56.54540045965463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+SUMIF(GVSG2030!$A$4:$A$158,$B155,GVSG2030!$D$4:$D$158)</f>
        <v>1262.8722609455137</v>
      </c>
      <c r="D155" s="11">
        <f>+SUMIF(GVSG2015!$A$4:$A$158,$B155,GVSG2015!$D$4:$D$158)</f>
        <v>961.96127150238135</v>
      </c>
      <c r="E155" s="7">
        <f>+IFERROR(+C155*('Regions &amp; Poverty'!$K155/100),"")</f>
        <v>35.360423306474381</v>
      </c>
      <c r="F155" s="7">
        <f>+IFERROR(+D155*('Regions &amp; Poverty'!$K155/100),"")</f>
        <v>26.934915602066674</v>
      </c>
      <c r="G155" s="7">
        <f>+IFERROR(+C155*('Regions &amp; Poverty'!$K155/100)*('Regions &amp; Poverty'!$M155/100),"")</f>
        <v>0.21216253983884628</v>
      </c>
      <c r="H155" s="7">
        <f>+IFERROR(+D155*('Regions &amp; Poverty'!$K155/100)*('Regions &amp; Poverty'!$M155/100),"")</f>
        <v>0.16160949361240004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+SUMIF(GVSG2030!$A$4:$A$158,$B156,GVSG2030!$D$4:$D$158)</f>
        <v>0</v>
      </c>
      <c r="D156" s="11">
        <f>+SUMIF(GVSG2015!$A$4:$A$158,$B156,GVSG2015!$D$4:$D$158)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+SUMIF(GVSG2030!$A$4:$A$158,$B157,GVSG2030!$D$4:$D$158)</f>
        <v>0</v>
      </c>
      <c r="D157" s="11">
        <f>+SUMIF(GVSG2015!$A$4:$A$158,$B157,GVSG2015!$D$4:$D$158)</f>
        <v>0</v>
      </c>
      <c r="E157" s="7">
        <f>+IFERROR(+C157*('Regions &amp; Poverty'!$K157/100),"")</f>
        <v>0</v>
      </c>
      <c r="F157" s="7">
        <f>+IFERROR(+D157*('Regions &amp; Poverty'!$K157/100),"")</f>
        <v>0</v>
      </c>
      <c r="G157" s="7">
        <f>+IFERROR(+C157*('Regions &amp; Poverty'!$K157/100)*('Regions &amp; Poverty'!$M157/100),"")</f>
        <v>0</v>
      </c>
      <c r="H157" s="7">
        <f>+IFERROR(+D157*('Regions &amp; Poverty'!$K157/100)*('Regions &amp; Poverty'!$M157/100),"")</f>
        <v>0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+SUMIF(GVSG2030!$A$4:$A$158,$B158,GVSG2030!$D$4:$D$158)</f>
        <v>0</v>
      </c>
      <c r="D158" s="11">
        <f>+SUMIF(GVSG2015!$A$4:$A$158,$B158,GVSG2015!$D$4:$D$158)</f>
        <v>0</v>
      </c>
      <c r="E158" s="7">
        <f>+IFERROR(+C158*('Regions &amp; Poverty'!$K158/100),"")</f>
        <v>0</v>
      </c>
      <c r="F158" s="7">
        <f>+IFERROR(+D158*('Regions &amp; Poverty'!$K158/100),"")</f>
        <v>0</v>
      </c>
      <c r="G158" s="7">
        <f>+IFERROR(+C158*('Regions &amp; Poverty'!$K158/100)*('Regions &amp; Poverty'!$M158/100),"")</f>
        <v>0</v>
      </c>
      <c r="H158" s="7">
        <f>+IFERROR(+D158*('Regions &amp; Poverty'!$K158/100)*('Regions &amp; Poverty'!$M158/100),"")</f>
        <v>0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+SUMIF(GVSG2030!$A$4:$A$158,$B159,GVSG2030!$D$4:$D$158)</f>
        <v>179.43400857519038</v>
      </c>
      <c r="D159" s="11">
        <f>+SUMIF(GVSG2015!$A$4:$A$158,$B159,GVSG2015!$D$4:$D$158)</f>
        <v>121.36824938283823</v>
      </c>
      <c r="E159" s="7">
        <f>+IFERROR(+C159*('Regions &amp; Poverty'!$K159/100),"")</f>
        <v>103.17455493073446</v>
      </c>
      <c r="F159" s="7">
        <f>+IFERROR(+D159*('Regions &amp; Poverty'!$K159/100),"")</f>
        <v>69.786743395131978</v>
      </c>
      <c r="G159" s="7">
        <f>+IFERROR(+C159*('Regions &amp; Poverty'!$K159/100)*('Regions &amp; Poverty'!$M159/100),"")</f>
        <v>30.436493704566665</v>
      </c>
      <c r="H159" s="7">
        <f>+IFERROR(+D159*('Regions &amp; Poverty'!$K159/100)*('Regions &amp; Poverty'!$M159/100),"")</f>
        <v>20.587089301563932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+SUMIF(GVSG2030!$A$4:$A$158,$B160,GVSG2030!$D$4:$D$158)</f>
        <v>35.679268384260496</v>
      </c>
      <c r="D160" s="11">
        <f>+SUMIF(GVSG2015!$A$4:$A$158,$B160,GVSG2015!$D$4:$D$158)</f>
        <v>24.590174303954186</v>
      </c>
      <c r="E160" s="7">
        <f>+IFERROR(+C160*('Regions &amp; Poverty'!$K160/100),"")</f>
        <v>7.6353634342317456</v>
      </c>
      <c r="F160" s="7">
        <f>+IFERROR(+D160*('Regions &amp; Poverty'!$K160/100),"")</f>
        <v>5.2622973010461953</v>
      </c>
      <c r="G160" s="7">
        <f>+IFERROR(+C160*('Regions &amp; Poverty'!$K160/100)*('Regions &amp; Poverty'!$M160/100),"")</f>
        <v>0.39703889858005081</v>
      </c>
      <c r="H160" s="7">
        <f>+IFERROR(+D160*('Regions &amp; Poverty'!$K160/100)*('Regions &amp; Poverty'!$M160/100),"")</f>
        <v>0.27363945965440217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31682.188025330652</v>
      </c>
      <c r="D162" s="35">
        <f t="shared" si="0"/>
        <v>22354.720473565638</v>
      </c>
      <c r="E162" s="35">
        <f t="shared" si="0"/>
        <v>11712.574746724131</v>
      </c>
      <c r="F162" s="35">
        <f t="shared" si="0"/>
        <v>7825.6720044285612</v>
      </c>
      <c r="G162" s="35">
        <f t="shared" si="0"/>
        <v>2839.4887510123926</v>
      </c>
      <c r="H162" s="35">
        <f t="shared" si="0"/>
        <v>1866.1573898952906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7204.3412995511399</v>
      </c>
      <c r="D167" s="35">
        <f>+SUMIF('Regions &amp; Poverty'!$F$3:$F$160,$B167,D$3:D$160)</f>
        <v>4497.4195175570276</v>
      </c>
      <c r="E167" s="35">
        <f>+SUMIF('Regions &amp; Poverty'!$F$3:$F$160,$B167,E$3:E$160)</f>
        <v>3999.2945288597703</v>
      </c>
      <c r="F167" s="35">
        <f>+SUMIF('Regions &amp; Poverty'!$F$3:$F$160,$B167,F$3:F$160)</f>
        <v>2422.6615499903337</v>
      </c>
      <c r="G167" s="35">
        <f>+SUMIF('Regions &amp; Poverty'!$F$3:$F$160,$B167,G$3:G$160)</f>
        <v>1204.472215586107</v>
      </c>
      <c r="H167" s="35">
        <f>+SUMIF('Regions &amp; Poverty'!$F$3:$F$160,$B167,H$3:H$160)</f>
        <v>715.86907513707661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1526.6512224592677</v>
      </c>
      <c r="D168" s="35">
        <f>+SUMIF('Regions &amp; Poverty'!$F$3:$F$160,$B168,D$3:D$160)</f>
        <v>986.05716960609311</v>
      </c>
      <c r="E168" s="35">
        <f>+SUMIF('Regions &amp; Poverty'!$F$3:$F$160,$B168,E$3:E$160)</f>
        <v>565.45383411881926</v>
      </c>
      <c r="F168" s="35">
        <f>+SUMIF('Regions &amp; Poverty'!$F$3:$F$160,$B168,F$3:F$160)</f>
        <v>367.16479595665487</v>
      </c>
      <c r="G168" s="35">
        <f>+SUMIF('Regions &amp; Poverty'!$F$3:$F$160,$B168,G$3:G$160)</f>
        <v>89.684374081371232</v>
      </c>
      <c r="H168" s="35">
        <f>+SUMIF('Regions &amp; Poverty'!$F$3:$F$160,$B168,H$3:H$160)</f>
        <v>59.071772174761215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2084.9950525459008</v>
      </c>
      <c r="D170" s="35">
        <f>+SUMIF('Regions &amp; Poverty'!$F$3:$F$160,$B170,D$3:D$160)</f>
        <v>1587.186935363246</v>
      </c>
      <c r="E170" s="35">
        <f>+SUMIF('Regions &amp; Poverty'!$F$3:$F$160,$B170,E$3:E$160)</f>
        <v>1447.1150164634819</v>
      </c>
      <c r="F170" s="35">
        <f>+SUMIF('Regions &amp; Poverty'!$F$3:$F$160,$B170,F$3:F$160)</f>
        <v>1099.4900814222658</v>
      </c>
      <c r="G170" s="35">
        <f>+SUMIF('Regions &amp; Poverty'!$F$3:$F$160,$B170,G$3:G$160)</f>
        <v>484.37152075289617</v>
      </c>
      <c r="H170" s="35">
        <f>+SUMIF('Regions &amp; Poverty'!$F$3:$F$160,$B170,H$3:H$160)</f>
        <v>365.03276196968363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11269.854586893383</v>
      </c>
      <c r="D172" s="35">
        <f>+SUMIF('Regions &amp; Poverty'!$F$3:$F$160,$B172,D$3:D$160)</f>
        <v>7706.7412043079676</v>
      </c>
      <c r="E172" s="35">
        <f>+SUMIF('Regions &amp; Poverty'!$F$3:$F$160,$B172,E$3:E$160)</f>
        <v>5140.8322159470408</v>
      </c>
      <c r="F172" s="35">
        <f>+SUMIF('Regions &amp; Poverty'!$F$3:$F$160,$B172,F$3:F$160)</f>
        <v>3509.1964317619177</v>
      </c>
      <c r="G172" s="35">
        <f>+SUMIF('Regions &amp; Poverty'!$F$3:$F$160,$B172,G$3:G$160)</f>
        <v>1045.2434158786932</v>
      </c>
      <c r="H172" s="35">
        <f>+SUMIF('Regions &amp; Poverty'!$F$3:$F$160,$B172,H$3:H$160)</f>
        <v>714.38626183850556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22085.842161449691</v>
      </c>
      <c r="D173" s="36">
        <f t="shared" si="1"/>
        <v>14777.404826834334</v>
      </c>
      <c r="E173" s="36">
        <f t="shared" si="1"/>
        <v>11152.695595389112</v>
      </c>
      <c r="F173" s="36">
        <f t="shared" si="1"/>
        <v>7398.5128591311723</v>
      </c>
      <c r="G173" s="36">
        <f t="shared" si="1"/>
        <v>2823.7715262990678</v>
      </c>
      <c r="H173" s="36">
        <f t="shared" si="1"/>
        <v>1854.359871120027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244.63423816112444</v>
      </c>
      <c r="D174" s="35">
        <f>+SUMIF('Regions &amp; Poverty'!$F$3:$F$160,$B174,D$3:D$160)</f>
        <v>153.02315708018719</v>
      </c>
      <c r="E174" s="35">
        <f>+SUMIF('Regions &amp; Poverty'!$F$3:$F$160,$B174,E$3:E$160)</f>
        <v>21.436704132457702</v>
      </c>
      <c r="F174" s="35">
        <f>+SUMIF('Regions &amp; Poverty'!$F$3:$F$160,$B174,F$3:F$160)</f>
        <v>12.804826593975632</v>
      </c>
      <c r="G174" s="35">
        <f>+SUMIF('Regions &amp; Poverty'!$F$3:$F$160,$B174,G$3:G$160)</f>
        <v>1.652755781424547</v>
      </c>
      <c r="H174" s="35">
        <f>+SUMIF('Regions &amp; Poverty'!$F$3:$F$160,$B174,H$3:H$160)</f>
        <v>0.98983962194125197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128.06244967420474</v>
      </c>
      <c r="D175" s="35">
        <f>+SUMIF('Regions &amp; Poverty'!$F$3:$F$160,$B175,D$3:D$160)</f>
        <v>75.526773421498106</v>
      </c>
      <c r="E175" s="35">
        <f>+SUMIF('Regions &amp; Poverty'!$F$3:$F$160,$B175,E$3:E$160)</f>
        <v>3.555885851940924</v>
      </c>
      <c r="F175" s="35">
        <f>+SUMIF('Regions &amp; Poverty'!$F$3:$F$160,$B175,F$3:F$160)</f>
        <v>2.1719271083625773</v>
      </c>
      <c r="G175" s="35">
        <f>+SUMIF('Regions &amp; Poverty'!$F$3:$F$160,$B175,G$3:G$160)</f>
        <v>6.9909181296845688E-2</v>
      </c>
      <c r="H175" s="35">
        <f>+SUMIF('Regions &amp; Poverty'!$F$3:$F$160,$B175,H$3:H$160)</f>
        <v>4.5139213159761604E-2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698.5408225811334</v>
      </c>
      <c r="D176" s="35">
        <f>+SUMIF('Regions &amp; Poverty'!$F$3:$F$160,$B176,D$3:D$160)</f>
        <v>466.59093615363167</v>
      </c>
      <c r="E176" s="35">
        <f>+SUMIF('Regions &amp; Poverty'!$F$3:$F$160,$B176,E$3:E$160)</f>
        <v>31.027275958160409</v>
      </c>
      <c r="F176" s="35">
        <f>+SUMIF('Regions &amp; Poverty'!$F$3:$F$160,$B176,F$3:F$160)</f>
        <v>20.093356243126102</v>
      </c>
      <c r="G176" s="35">
        <f>+SUMIF('Regions &amp; Poverty'!$F$3:$F$160,$B176,G$3:G$160)</f>
        <v>0.67433887670658876</v>
      </c>
      <c r="H176" s="35">
        <f>+SUMIF('Regions &amp; Poverty'!$F$3:$F$160,$B176,H$3:H$160)</f>
        <v>0.43253603174123839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1071.2375104164626</v>
      </c>
      <c r="D179" s="36">
        <f t="shared" si="2"/>
        <v>695.14086665531704</v>
      </c>
      <c r="E179" s="36">
        <f t="shared" ref="E179:F179" si="3">+SUM(E174:E178)</f>
        <v>56.019865942559036</v>
      </c>
      <c r="F179" s="36">
        <f t="shared" si="3"/>
        <v>35.07010994546431</v>
      </c>
      <c r="G179" s="36">
        <f t="shared" ref="G179:H179" si="4">+SUM(G174:G178)</f>
        <v>2.3970038394279816</v>
      </c>
      <c r="H179" s="36">
        <f t="shared" si="4"/>
        <v>1.467514866842252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7557.8967214238792</v>
      </c>
      <c r="D183" s="35">
        <f>+SUMIF('Regions &amp; Poverty'!$F$3:$F$160,$B183,D$3:D$160)</f>
        <v>6125.4872915620244</v>
      </c>
      <c r="E183" s="35">
        <f>+SUMIF('Regions &amp; Poverty'!$F$3:$F$160,$B183,E$3:E$160)</f>
        <v>305.39761612896035</v>
      </c>
      <c r="F183" s="35">
        <f>+SUMIF('Regions &amp; Poverty'!$F$3:$F$160,$B183,F$3:F$160)</f>
        <v>235.84461177286013</v>
      </c>
      <c r="G183" s="35">
        <f>+SUMIF('Regions &amp; Poverty'!$F$3:$F$160,$B183,G$3:G$160)</f>
        <v>3.928072244089384</v>
      </c>
      <c r="H183" s="35">
        <f>+SUMIF('Regions &amp; Poverty'!$F$3:$F$160,$B183,H$3:H$160)</f>
        <v>3.0459479190789809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32.176860455420425</v>
      </c>
      <c r="D184" s="35">
        <f>+SUMIF('Regions &amp; Poverty'!$F$3:$F$160,$B184,D$3:D$160)</f>
        <v>22.052505937262239</v>
      </c>
      <c r="E184" s="35">
        <f>+SUMIF('Regions &amp; Poverty'!$F$3:$F$160,$B184,E$3:E$160)</f>
        <v>9.0335090931042039</v>
      </c>
      <c r="F184" s="35">
        <f>+SUMIF('Regions &amp; Poverty'!$F$3:$F$160,$B184,F$3:F$160)</f>
        <v>5.9507963483712052</v>
      </c>
      <c r="G184" s="35">
        <f>+SUMIF('Regions &amp; Poverty'!$F$3:$F$160,$B184,G$3:G$160)</f>
        <v>1.3093099124751812</v>
      </c>
      <c r="H184" s="35">
        <f>+SUMIF('Regions &amp; Poverty'!$F$3:$F$160,$B184,H$3:H$160)</f>
        <v>0.86017838518211942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935.03477158519524</v>
      </c>
      <c r="D185" s="35">
        <f>+SUMIF('Regions &amp; Poverty'!$F$3:$F$160,$B185,D$3:D$160)</f>
        <v>734.63498257669039</v>
      </c>
      <c r="E185" s="35">
        <f>+SUMIF('Regions &amp; Poverty'!$F$3:$F$160,$B185,E$3:E$160)</f>
        <v>189.42816017039601</v>
      </c>
      <c r="F185" s="35">
        <f>+SUMIF('Regions &amp; Poverty'!$F$3:$F$160,$B185,F$3:F$160)</f>
        <v>150.29362723069227</v>
      </c>
      <c r="G185" s="35">
        <f>+SUMIF('Regions &amp; Poverty'!$F$3:$F$160,$B185,G$3:G$160)</f>
        <v>8.0828387173311853</v>
      </c>
      <c r="H185" s="35">
        <f>+SUMIF('Regions &amp; Poverty'!$F$3:$F$160,$B185,H$3:H$160)</f>
        <v>6.4238776041601859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8525.1083534644949</v>
      </c>
      <c r="D186" s="36">
        <f t="shared" si="5"/>
        <v>6882.1747800759767</v>
      </c>
      <c r="E186" s="36">
        <f t="shared" ref="E186:F186" si="6">+SUM(E182:E185)</f>
        <v>503.85928539246061</v>
      </c>
      <c r="F186" s="36">
        <f t="shared" si="6"/>
        <v>392.0890353519236</v>
      </c>
      <c r="G186" s="36">
        <f t="shared" ref="G186:H186" si="7">+SUM(G182:G185)</f>
        <v>13.320220873895749</v>
      </c>
      <c r="H186" s="36">
        <f t="shared" si="7"/>
        <v>10.330003908421286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0</v>
      </c>
      <c r="D191" s="35">
        <f>+SUMIF('Regions &amp; Poverty'!$F$3:$F$160,$B191,D$3:D$160)</f>
        <v>0</v>
      </c>
      <c r="E191" s="35">
        <f>+SUMIF('Regions &amp; Poverty'!$F$3:$F$160,$B191,E$3:E$160)</f>
        <v>0</v>
      </c>
      <c r="F191" s="35">
        <f>+SUMIF('Regions &amp; Poverty'!$F$3:$F$160,$B191,F$3:F$160)</f>
        <v>0</v>
      </c>
      <c r="G191" s="35">
        <f>+SUMIF('Regions &amp; Poverty'!$F$3:$F$160,$B191,G$3:G$160)</f>
        <v>0</v>
      </c>
      <c r="H191" s="35">
        <f>+SUMIF('Regions &amp; Poverty'!$F$3:$F$160,$B191,H$3:H$160)</f>
        <v>0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0</v>
      </c>
      <c r="D192" s="35">
        <f>+SUMIF('Regions &amp; Poverty'!$F$3:$F$160,$B192,D$3:D$160)</f>
        <v>0</v>
      </c>
      <c r="E192" s="35">
        <f>+SUMIF('Regions &amp; Poverty'!$F$3:$F$160,$B192,E$3:E$160)</f>
        <v>0</v>
      </c>
      <c r="F192" s="35">
        <f>+SUMIF('Regions &amp; Poverty'!$F$3:$F$160,$B192,F$3:F$160)</f>
        <v>0</v>
      </c>
      <c r="G192" s="35">
        <f>+SUMIF('Regions &amp; Poverty'!$F$3:$F$160,$B192,G$3:G$160)</f>
        <v>0</v>
      </c>
      <c r="H192" s="35">
        <f>+SUMIF('Regions &amp; Poverty'!$F$3:$F$160,$B192,H$3:H$160)</f>
        <v>0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0</v>
      </c>
      <c r="D193" s="36">
        <f t="shared" si="11"/>
        <v>0</v>
      </c>
      <c r="E193" s="36">
        <f t="shared" ref="E193:F193" si="12">+SUM(E191:E192)</f>
        <v>0</v>
      </c>
      <c r="F193" s="36">
        <f t="shared" si="12"/>
        <v>0</v>
      </c>
      <c r="G193" s="36">
        <f t="shared" ref="G193:H193" si="13">+SUM(G191:G192)</f>
        <v>0</v>
      </c>
      <c r="H193" s="36">
        <f t="shared" si="13"/>
        <v>0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0</v>
      </c>
      <c r="D196" s="35">
        <f>+SUMIF('Regions &amp; Poverty'!$F$3:$F$160,$B196,D$3:D$160)</f>
        <v>0</v>
      </c>
      <c r="E196" s="35">
        <f>+SUMIF('Regions &amp; Poverty'!$F$3:$F$160,$B196,E$3:E$160)</f>
        <v>0</v>
      </c>
      <c r="F196" s="35">
        <f>+SUMIF('Regions &amp; Poverty'!$F$3:$F$160,$B196,F$3:F$160)</f>
        <v>0</v>
      </c>
      <c r="G196" s="35">
        <f>+SUMIF('Regions &amp; Poverty'!$F$3:$F$160,$B196,G$3:G$160)</f>
        <v>0</v>
      </c>
      <c r="H196" s="35">
        <f>+SUMIF('Regions &amp; Poverty'!$F$3:$F$160,$B196,H$3:H$160)</f>
        <v>0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0</v>
      </c>
      <c r="D198" s="36">
        <f t="shared" si="14"/>
        <v>0</v>
      </c>
      <c r="E198" s="36">
        <f t="shared" ref="E198:F198" si="15">+SUM(E195:E197)</f>
        <v>0</v>
      </c>
      <c r="F198" s="36">
        <f t="shared" si="15"/>
        <v>0</v>
      </c>
      <c r="G198" s="36">
        <f t="shared" ref="G198:H198" si="16">+SUM(G195:G197)</f>
        <v>0</v>
      </c>
      <c r="H198" s="36">
        <f t="shared" si="16"/>
        <v>0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0</v>
      </c>
      <c r="D201" s="35">
        <f t="shared" si="19"/>
        <v>0</v>
      </c>
      <c r="E201" s="35">
        <f t="shared" ref="E201:H201" si="20">+SUM(E198,E189)</f>
        <v>0</v>
      </c>
      <c r="F201" s="35">
        <f t="shared" si="20"/>
        <v>0</v>
      </c>
      <c r="G201" s="35">
        <f t="shared" si="20"/>
        <v>0</v>
      </c>
      <c r="H201" s="35">
        <f t="shared" si="20"/>
        <v>0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31682.188025330652</v>
      </c>
      <c r="D202" s="35">
        <f t="shared" si="21"/>
        <v>22354.720473565631</v>
      </c>
      <c r="E202" s="35">
        <f t="shared" ref="E202:H202" si="22">+SUM(E173,E179,E182:E185,E193,E196)</f>
        <v>11712.574746724131</v>
      </c>
      <c r="F202" s="35">
        <f t="shared" si="22"/>
        <v>7825.6720044285603</v>
      </c>
      <c r="G202" s="35">
        <f t="shared" si="22"/>
        <v>2839.4887510123917</v>
      </c>
      <c r="H202" s="35">
        <f t="shared" si="22"/>
        <v>1866.1573898952906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31682.188025330652</v>
      </c>
      <c r="D203" s="35">
        <f t="shared" si="23"/>
        <v>22354.720473565631</v>
      </c>
      <c r="E203" s="35">
        <f t="shared" ref="E203:H203" si="24">+SUM(E173,E174:E176,E183:E185,E193,E196)</f>
        <v>11712.574746724133</v>
      </c>
      <c r="F203" s="35">
        <f t="shared" si="24"/>
        <v>7825.6720044285612</v>
      </c>
      <c r="G203" s="35">
        <f t="shared" si="24"/>
        <v>2839.4887510123917</v>
      </c>
      <c r="H203" s="35">
        <f t="shared" si="24"/>
        <v>1866.1573898952904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31682.188025330652</v>
      </c>
      <c r="D204" s="35">
        <f t="shared" si="25"/>
        <v>22354.720473565631</v>
      </c>
      <c r="E204" s="35">
        <f t="shared" ref="E204:H204" si="26">+SUM(E173,E179:E185,E190,E193:E194,E198)</f>
        <v>11712.574746724131</v>
      </c>
      <c r="F204" s="35">
        <f t="shared" si="26"/>
        <v>7825.6720044285603</v>
      </c>
      <c r="G204" s="35">
        <f t="shared" si="26"/>
        <v>2839.4887510123917</v>
      </c>
      <c r="H204" s="35">
        <f t="shared" si="26"/>
        <v>1866.1573898952906</v>
      </c>
      <c r="I204" s="3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+SUMIF(GVSG2030!$A$4:$A$158,$B3,GVSG2030!$E$4:$E$158)</f>
        <v>0</v>
      </c>
      <c r="D3" s="11">
        <f>+SUMIF(GVSG2015!$A$4:$A$158,$B3,GVSG2015!$E$4:$E$158)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+SUMIF(GVSG2030!$A$4:$A$158,$B4,GVSG2030!$E$4:$E$158)</f>
        <v>0</v>
      </c>
      <c r="D4" s="11">
        <f>+SUMIF(GVSG2015!$A$4:$A$158,$B4,GVSG2015!$E$4:$E$158)</f>
        <v>0</v>
      </c>
      <c r="E4" s="7">
        <f>+IFERROR(+C4*('Regions &amp; Poverty'!$K4/100),"")</f>
        <v>0</v>
      </c>
      <c r="F4" s="7">
        <f>+IFERROR(+D4*('Regions &amp; Poverty'!$K4/100),"")</f>
        <v>0</v>
      </c>
      <c r="G4" s="7">
        <f>+IFERROR(+C4*('Regions &amp; Poverty'!$K4/100)*('Regions &amp; Poverty'!$M4/100),"")</f>
        <v>0</v>
      </c>
      <c r="H4" s="7">
        <f>+IFERROR(+D4*('Regions &amp; Poverty'!$K4/100)*('Regions &amp; Poverty'!$M4/100),"")</f>
        <v>0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+SUMIF(GVSG2030!$A$4:$A$158,$B5,GVSG2030!$E$4:$E$158)</f>
        <v>0</v>
      </c>
      <c r="D5" s="11">
        <f>+SUMIF(GVSG2015!$A$4:$A$158,$B5,GVSG2015!$E$4:$E$158)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+SUMIF(GVSG2030!$A$4:$A$158,$B6,GVSG2030!$E$4:$E$158)</f>
        <v>0</v>
      </c>
      <c r="D6" s="11">
        <f>+SUMIF(GVSG2015!$A$4:$A$158,$B6,GVSG2015!$E$4:$E$158)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+SUMIF(GVSG2030!$A$4:$A$158,$B7,GVSG2030!$E$4:$E$158)</f>
        <v>0</v>
      </c>
      <c r="D7" s="11">
        <f>+SUMIF(GVSG2015!$A$4:$A$158,$B7,GVSG2015!$E$4:$E$158)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+SUMIF(GVSG2030!$A$4:$A$158,$B8,GVSG2030!$E$4:$E$158)</f>
        <v>0</v>
      </c>
      <c r="D8" s="11">
        <f>+SUMIF(GVSG2015!$A$4:$A$158,$B8,GVSG2015!$E$4:$E$158)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+SUMIF(GVSG2030!$A$4:$A$158,$B9,GVSG2030!$E$4:$E$158)</f>
        <v>0</v>
      </c>
      <c r="D9" s="11">
        <f>+SUMIF(GVSG2015!$A$4:$A$158,$B9,GVSG2015!$E$4:$E$158)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+SUMIF(GVSG2030!$A$4:$A$158,$B10,GVSG2030!$E$4:$E$158)</f>
        <v>0</v>
      </c>
      <c r="D10" s="11">
        <f>+SUMIF(GVSG2015!$A$4:$A$158,$B10,GVSG2015!$E$4:$E$158)</f>
        <v>0</v>
      </c>
      <c r="E10" s="7">
        <f>+IFERROR(+C10*('Regions &amp; Poverty'!$K10/100),"")</f>
        <v>0</v>
      </c>
      <c r="F10" s="7">
        <f>+IFERROR(+D10*('Regions &amp; Poverty'!$K10/100),"")</f>
        <v>0</v>
      </c>
      <c r="G10" s="7">
        <f>+IFERROR(+C10*('Regions &amp; Poverty'!$K10/100)*('Regions &amp; Poverty'!$M10/100),"")</f>
        <v>0</v>
      </c>
      <c r="H10" s="7">
        <f>+IFERROR(+D10*('Regions &amp; Poverty'!$K10/100)*('Regions &amp; Poverty'!$M10/100),"")</f>
        <v>0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+SUMIF(GVSG2030!$A$4:$A$158,$B11,GVSG2030!$E$4:$E$158)</f>
        <v>0</v>
      </c>
      <c r="D11" s="11">
        <f>+SUMIF(GVSG2015!$A$4:$A$158,$B11,GVSG2015!$E$4:$E$158)</f>
        <v>0</v>
      </c>
      <c r="E11" s="7">
        <f>+IFERROR(+C11*('Regions &amp; Poverty'!$K11/100),"")</f>
        <v>0</v>
      </c>
      <c r="F11" s="7">
        <f>+IFERROR(+D11*('Regions &amp; Poverty'!$K11/100),"")</f>
        <v>0</v>
      </c>
      <c r="G11" s="7">
        <f>+IFERROR(+C11*('Regions &amp; Poverty'!$K11/100)*('Regions &amp; Poverty'!$M11/100),"")</f>
        <v>0</v>
      </c>
      <c r="H11" s="7">
        <f>+IFERROR(+D11*('Regions &amp; Poverty'!$K11/100)*('Regions &amp; Poverty'!$M11/100),"")</f>
        <v>0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+SUMIF(GVSG2030!$A$4:$A$158,$B12,GVSG2030!$E$4:$E$158)</f>
        <v>0</v>
      </c>
      <c r="D12" s="11">
        <f>+SUMIF(GVSG2015!$A$4:$A$158,$B12,GVSG2015!$E$4:$E$158)</f>
        <v>0</v>
      </c>
      <c r="E12" s="7">
        <f>+IFERROR(+C12*('Regions &amp; Poverty'!$K12/100),"")</f>
        <v>0</v>
      </c>
      <c r="F12" s="7">
        <f>+IFERROR(+D12*('Regions &amp; Poverty'!$K12/100),"")</f>
        <v>0</v>
      </c>
      <c r="G12" s="7">
        <f>+IFERROR(+C12*('Regions &amp; Poverty'!$K12/100)*('Regions &amp; Poverty'!$M12/100),"")</f>
        <v>0</v>
      </c>
      <c r="H12" s="7">
        <f>+IFERROR(+D12*('Regions &amp; Poverty'!$K12/100)*('Regions &amp; Poverty'!$M12/100),"")</f>
        <v>0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+SUMIF(GVSG2030!$A$4:$A$158,$B13,GVSG2030!$E$4:$E$158)</f>
        <v>0</v>
      </c>
      <c r="D13" s="11">
        <f>+SUMIF(GVSG2015!$A$4:$A$158,$B13,GVSG2015!$E$4:$E$158)</f>
        <v>0</v>
      </c>
      <c r="E13" s="7">
        <f>+IFERROR(+C13*('Regions &amp; Poverty'!$K13/100),"")</f>
        <v>0</v>
      </c>
      <c r="F13" s="7">
        <f>+IFERROR(+D13*('Regions &amp; Poverty'!$K13/100),"")</f>
        <v>0</v>
      </c>
      <c r="G13" s="7">
        <f>+IFERROR(+C13*('Regions &amp; Poverty'!$K13/100)*('Regions &amp; Poverty'!$M13/100),"")</f>
        <v>0</v>
      </c>
      <c r="H13" s="7">
        <f>+IFERROR(+D13*('Regions &amp; Poverty'!$K13/100)*('Regions &amp; Poverty'!$M13/100),"")</f>
        <v>0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+SUMIF(GVSG2030!$A$4:$A$158,$B14,GVSG2030!$E$4:$E$158)</f>
        <v>11.173940142281623</v>
      </c>
      <c r="D14" s="11">
        <f>+SUMIF(GVSG2015!$A$4:$A$158,$B14,GVSG2015!$E$4:$E$158)</f>
        <v>6.915720267984101</v>
      </c>
      <c r="E14" s="7">
        <f>+IFERROR(+C14*('Regions &amp; Poverty'!$K14/100),"")</f>
        <v>2.0671789263221001</v>
      </c>
      <c r="F14" s="7">
        <f>+IFERROR(+D14*('Regions &amp; Poverty'!$K14/100),"")</f>
        <v>1.2794082495770587</v>
      </c>
      <c r="G14" s="7">
        <f>+IFERROR(+C14*('Regions &amp; Poverty'!$K14/100)*('Regions &amp; Poverty'!$M14/100),"")</f>
        <v>6.8216904568629305E-2</v>
      </c>
      <c r="H14" s="7">
        <f>+IFERROR(+D14*('Regions &amp; Poverty'!$K14/100)*('Regions &amp; Poverty'!$M14/100),"")</f>
        <v>4.2220472236042937E-2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+SUMIF(GVSG2030!$A$4:$A$158,$B15,GVSG2030!$E$4:$E$158)</f>
        <v>0</v>
      </c>
      <c r="D15" s="11">
        <f>+SUMIF(GVSG2015!$A$4:$A$158,$B15,GVSG2015!$E$4:$E$158)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+SUMIF(GVSG2030!$A$4:$A$158,$B16,GVSG2030!$E$4:$E$158)</f>
        <v>0</v>
      </c>
      <c r="D16" s="11">
        <f>+SUMIF(GVSG2015!$A$4:$A$158,$B16,GVSG2015!$E$4:$E$158)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+SUMIF(GVSG2030!$A$4:$A$158,$B17,GVSG2030!$E$4:$E$158)</f>
        <v>0</v>
      </c>
      <c r="D17" s="11">
        <f>+SUMIF(GVSG2015!$A$4:$A$158,$B17,GVSG2015!$E$4:$E$158)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+SUMIF(GVSG2030!$A$4:$A$158,$B18,GVSG2030!$E$4:$E$158)</f>
        <v>0</v>
      </c>
      <c r="D18" s="11">
        <f>+SUMIF(GVSG2015!$A$4:$A$158,$B18,GVSG2015!$E$4:$E$158)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+SUMIF(GVSG2030!$A$4:$A$158,$B19,GVSG2030!$E$4:$E$158)</f>
        <v>0</v>
      </c>
      <c r="D19" s="11">
        <f>+SUMIF(GVSG2015!$A$4:$A$158,$B19,GVSG2015!$E$4:$E$158)</f>
        <v>0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+SUMIF(GVSG2030!$A$4:$A$158,$B20,GVSG2030!$E$4:$E$158)</f>
        <v>1.0369787484908459</v>
      </c>
      <c r="D20" s="11">
        <f>+SUMIF(GVSG2015!$A$4:$A$158,$B20,GVSG2015!$E$4:$E$158)</f>
        <v>0.58839482042334557</v>
      </c>
      <c r="E20" s="7">
        <f>+IFERROR(+C20*('Regions &amp; Poverty'!$K20/100),"")</f>
        <v>7.3625491142850052E-2</v>
      </c>
      <c r="F20" s="7">
        <f>+IFERROR(+D20*('Regions &amp; Poverty'!$K20/100),"")</f>
        <v>4.1776032250057535E-2</v>
      </c>
      <c r="G20" s="7">
        <f>+IFERROR(+C20*('Regions &amp; Poverty'!$K20/100)*('Regions &amp; Poverty'!$M20/100),"")</f>
        <v>2.5032666988569021E-3</v>
      </c>
      <c r="H20" s="7">
        <f>+IFERROR(+D20*('Regions &amp; Poverty'!$K20/100)*('Regions &amp; Poverty'!$M20/100),"")</f>
        <v>1.4203850965019563E-3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+SUMIF(GVSG2030!$A$4:$A$158,$B21,GVSG2030!$E$4:$E$158)</f>
        <v>0</v>
      </c>
      <c r="D21" s="11">
        <f>+SUMIF(GVSG2015!$A$4:$A$158,$B21,GVSG2015!$E$4:$E$158)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+SUMIF(GVSG2030!$A$4:$A$158,$B22,GVSG2030!$E$4:$E$158)</f>
        <v>0</v>
      </c>
      <c r="D22" s="11">
        <f>+SUMIF(GVSG2015!$A$4:$A$158,$B22,GVSG2015!$E$4:$E$158)</f>
        <v>0</v>
      </c>
      <c r="E22" s="7">
        <f>+IFERROR(+C22*('Regions &amp; Poverty'!$K22/100),"")</f>
        <v>0</v>
      </c>
      <c r="F22" s="7">
        <f>+IFERROR(+D22*('Regions &amp; Poverty'!$K22/100),"")</f>
        <v>0</v>
      </c>
      <c r="G22" s="7">
        <f>+IFERROR(+C22*('Regions &amp; Poverty'!$K22/100)*('Regions &amp; Poverty'!$M22/100),"")</f>
        <v>0</v>
      </c>
      <c r="H22" s="7">
        <f>+IFERROR(+D22*('Regions &amp; Poverty'!$K22/100)*('Regions &amp; Poverty'!$M22/100),"")</f>
        <v>0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+SUMIF(GVSG2030!$A$4:$A$158,$B23,GVSG2030!$E$4:$E$158)</f>
        <v>0</v>
      </c>
      <c r="D23" s="11">
        <f>+SUMIF(GVSG2015!$A$4:$A$158,$B23,GVSG2015!$E$4:$E$158)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+SUMIF(GVSG2030!$A$4:$A$158,$B24,GVSG2030!$E$4:$E$158)</f>
        <v>0</v>
      </c>
      <c r="D24" s="11">
        <f>+SUMIF(GVSG2015!$A$4:$A$158,$B24,GVSG2015!$E$4:$E$158)</f>
        <v>0</v>
      </c>
      <c r="E24" s="7">
        <f>+IFERROR(+C24*('Regions &amp; Poverty'!$K24/100),"")</f>
        <v>0</v>
      </c>
      <c r="F24" s="7">
        <f>+IFERROR(+D24*('Regions &amp; Poverty'!$K24/100),"")</f>
        <v>0</v>
      </c>
      <c r="G24" s="7">
        <f>+IFERROR(+C24*('Regions &amp; Poverty'!$K24/100)*('Regions &amp; Poverty'!$M24/100),"")</f>
        <v>0</v>
      </c>
      <c r="H24" s="7">
        <f>+IFERROR(+D24*('Regions &amp; Poverty'!$K24/100)*('Regions &amp; Poverty'!$M24/100),"")</f>
        <v>0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+SUMIF(GVSG2030!$A$4:$A$158,$B25,GVSG2030!$E$4:$E$158)</f>
        <v>0</v>
      </c>
      <c r="D25" s="11">
        <f>+SUMIF(GVSG2015!$A$4:$A$158,$B25,GVSG2015!$E$4:$E$158)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+SUMIF(GVSG2030!$A$4:$A$158,$B26,GVSG2030!$E$4:$E$158)</f>
        <v>0</v>
      </c>
      <c r="D26" s="11">
        <f>+SUMIF(GVSG2015!$A$4:$A$158,$B26,GVSG2015!$E$4:$E$158)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+SUMIF(GVSG2030!$A$4:$A$158,$B27,GVSG2030!$E$4:$E$158)</f>
        <v>0</v>
      </c>
      <c r="D27" s="11">
        <f>+SUMIF(GVSG2015!$A$4:$A$158,$B27,GVSG2015!$E$4:$E$158)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+SUMIF(GVSG2030!$A$4:$A$158,$B28,GVSG2030!$E$4:$E$158)</f>
        <v>0</v>
      </c>
      <c r="D28" s="11">
        <f>+SUMIF(GVSG2015!$A$4:$A$158,$B28,GVSG2015!$E$4:$E$158)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+SUMIF(GVSG2030!$A$4:$A$158,$B29,GVSG2030!$E$4:$E$158)</f>
        <v>0</v>
      </c>
      <c r="D29" s="11">
        <f>+SUMIF(GVSG2015!$A$4:$A$158,$B29,GVSG2015!$E$4:$E$158)</f>
        <v>0</v>
      </c>
      <c r="E29" s="7">
        <f>+IFERROR(+C29*('Regions &amp; Poverty'!$K29/100),"")</f>
        <v>0</v>
      </c>
      <c r="F29" s="7">
        <f>+IFERROR(+D29*('Regions &amp; Poverty'!$K29/100),"")</f>
        <v>0</v>
      </c>
      <c r="G29" s="7">
        <f>+IFERROR(+C29*('Regions &amp; Poverty'!$K29/100)*('Regions &amp; Poverty'!$M29/100),"")</f>
        <v>0</v>
      </c>
      <c r="H29" s="7">
        <f>+IFERROR(+D29*('Regions &amp; Poverty'!$K29/100)*('Regions &amp; Poverty'!$M29/100),"")</f>
        <v>0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+SUMIF(GVSG2030!$A$4:$A$158,$B30,GVSG2030!$E$4:$E$158)</f>
        <v>0</v>
      </c>
      <c r="D30" s="11">
        <f>+SUMIF(GVSG2015!$A$4:$A$158,$B30,GVSG2015!$E$4:$E$158)</f>
        <v>0</v>
      </c>
      <c r="E30" s="7">
        <f>+IFERROR(+C30*('Regions &amp; Poverty'!$K30/100),"")</f>
        <v>0</v>
      </c>
      <c r="F30" s="7">
        <f>+IFERROR(+D30*('Regions &amp; Poverty'!$K30/100),"")</f>
        <v>0</v>
      </c>
      <c r="G30" s="7">
        <f>+IFERROR(+C30*('Regions &amp; Poverty'!$K30/100)*('Regions &amp; Poverty'!$M30/100),"")</f>
        <v>0</v>
      </c>
      <c r="H30" s="7">
        <f>+IFERROR(+D30*('Regions &amp; Poverty'!$K30/100)*('Regions &amp; Poverty'!$M30/100),"")</f>
        <v>0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+SUMIF(GVSG2030!$A$4:$A$158,$B31,GVSG2030!$E$4:$E$158)</f>
        <v>0</v>
      </c>
      <c r="D31" s="11">
        <f>+SUMIF(GVSG2015!$A$4:$A$158,$B31,GVSG2015!$E$4:$E$158)</f>
        <v>0</v>
      </c>
      <c r="E31" s="7">
        <f>+IFERROR(+C31*('Regions &amp; Poverty'!$K31/100),"")</f>
        <v>0</v>
      </c>
      <c r="F31" s="7">
        <f>+IFERROR(+D31*('Regions &amp; Poverty'!$K31/100),"")</f>
        <v>0</v>
      </c>
      <c r="G31" s="7">
        <f>+IFERROR(+C31*('Regions &amp; Poverty'!$K31/100)*('Regions &amp; Poverty'!$M31/100),"")</f>
        <v>0</v>
      </c>
      <c r="H31" s="7">
        <f>+IFERROR(+D31*('Regions &amp; Poverty'!$K31/100)*('Regions &amp; Poverty'!$M31/100),"")</f>
        <v>0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+SUMIF(GVSG2030!$A$4:$A$158,$B32,GVSG2030!$E$4:$E$158)</f>
        <v>0</v>
      </c>
      <c r="D32" s="11">
        <f>+SUMIF(GVSG2015!$A$4:$A$158,$B32,GVSG2015!$E$4:$E$158)</f>
        <v>0</v>
      </c>
      <c r="E32" s="7">
        <f>+IFERROR(+C32*('Regions &amp; Poverty'!$K32/100),"")</f>
        <v>0</v>
      </c>
      <c r="F32" s="7">
        <f>+IFERROR(+D32*('Regions &amp; Poverty'!$K32/100),"")</f>
        <v>0</v>
      </c>
      <c r="G32" s="7">
        <f>+IFERROR(+C32*('Regions &amp; Poverty'!$K32/100)*('Regions &amp; Poverty'!$M32/100),"")</f>
        <v>0</v>
      </c>
      <c r="H32" s="7">
        <f>+IFERROR(+D32*('Regions &amp; Poverty'!$K32/100)*('Regions &amp; Poverty'!$M32/100),"")</f>
        <v>0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+SUMIF(GVSG2030!$A$4:$A$158,$B33,GVSG2030!$E$4:$E$158)</f>
        <v>0</v>
      </c>
      <c r="D33" s="11">
        <f>+SUMIF(GVSG2015!$A$4:$A$158,$B33,GVSG2015!$E$4:$E$158)</f>
        <v>0</v>
      </c>
      <c r="E33" s="7">
        <f>+IFERROR(+C33*('Regions &amp; Poverty'!$K33/100),"")</f>
        <v>0</v>
      </c>
      <c r="F33" s="7">
        <f>+IFERROR(+D33*('Regions &amp; Poverty'!$K33/100),"")</f>
        <v>0</v>
      </c>
      <c r="G33" s="7">
        <f>+IFERROR(+C33*('Regions &amp; Poverty'!$K33/100)*('Regions &amp; Poverty'!$M33/100),"")</f>
        <v>0</v>
      </c>
      <c r="H33" s="7">
        <f>+IFERROR(+D33*('Regions &amp; Poverty'!$K33/100)*('Regions &amp; Poverty'!$M33/100),"")</f>
        <v>0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+SUMIF(GVSG2030!$A$4:$A$158,$B34,GVSG2030!$E$4:$E$158)</f>
        <v>0</v>
      </c>
      <c r="D34" s="11">
        <f>+SUMIF(GVSG2015!$A$4:$A$158,$B34,GVSG2015!$E$4:$E$158)</f>
        <v>0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+SUMIF(GVSG2030!$A$4:$A$158,$B35,GVSG2030!$E$4:$E$158)</f>
        <v>0</v>
      </c>
      <c r="D35" s="11">
        <f>+SUMIF(GVSG2015!$A$4:$A$158,$B35,GVSG2015!$E$4:$E$158)</f>
        <v>0</v>
      </c>
      <c r="E35" s="7">
        <f>+IFERROR(+C35*('Regions &amp; Poverty'!$K35/100),"")</f>
        <v>0</v>
      </c>
      <c r="F35" s="7">
        <f>+IFERROR(+D35*('Regions &amp; Poverty'!$K35/100),"")</f>
        <v>0</v>
      </c>
      <c r="G35" s="7">
        <f>+IFERROR(+C35*('Regions &amp; Poverty'!$K35/100)*('Regions &amp; Poverty'!$M35/100),"")</f>
        <v>0</v>
      </c>
      <c r="H35" s="7">
        <f>+IFERROR(+D35*('Regions &amp; Poverty'!$K35/100)*('Regions &amp; Poverty'!$M35/100),"")</f>
        <v>0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+SUMIF(GVSG2030!$A$4:$A$158,$B36,GVSG2030!$E$4:$E$158)</f>
        <v>0</v>
      </c>
      <c r="D36" s="11">
        <f>+SUMIF(GVSG2015!$A$4:$A$158,$B36,GVSG2015!$E$4:$E$158)</f>
        <v>0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+SUMIF(GVSG2030!$A$4:$A$158,$B37,GVSG2030!$E$4:$E$158)</f>
        <v>0</v>
      </c>
      <c r="D37" s="11">
        <f>+SUMIF(GVSG2015!$A$4:$A$158,$B37,GVSG2015!$E$4:$E$158)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+SUMIF(GVSG2030!$A$4:$A$158,$B38,GVSG2030!$E$4:$E$158)</f>
        <v>0</v>
      </c>
      <c r="D38" s="11">
        <f>+SUMIF(GVSG2015!$A$4:$A$158,$B38,GVSG2015!$E$4:$E$158)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+SUMIF(GVSG2030!$A$4:$A$158,$B39,GVSG2030!$E$4:$E$158)</f>
        <v>0</v>
      </c>
      <c r="D39" s="11">
        <f>+SUMIF(GVSG2015!$A$4:$A$158,$B39,GVSG2015!$E$4:$E$158)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+SUMIF(GVSG2030!$A$4:$A$158,$B40,GVSG2030!$E$4:$E$158)</f>
        <v>0</v>
      </c>
      <c r="D40" s="11">
        <f>+SUMIF(GVSG2015!$A$4:$A$158,$B40,GVSG2015!$E$4:$E$158)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+SUMIF(GVSG2030!$A$4:$A$158,$B41,GVSG2030!$E$4:$E$158)</f>
        <v>0</v>
      </c>
      <c r="D41" s="11">
        <f>+SUMIF(GVSG2015!$A$4:$A$158,$B41,GVSG2015!$E$4:$E$158)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+SUMIF(GVSG2030!$A$4:$A$158,$B42,GVSG2030!$E$4:$E$158)</f>
        <v>0</v>
      </c>
      <c r="D42" s="11">
        <f>+SUMIF(GVSG2015!$A$4:$A$158,$B42,GVSG2015!$E$4:$E$158)</f>
        <v>0</v>
      </c>
      <c r="E42" s="7">
        <f>+IFERROR(+C42*('Regions &amp; Poverty'!$K42/100),"")</f>
        <v>0</v>
      </c>
      <c r="F42" s="7">
        <f>+IFERROR(+D42*('Regions &amp; Poverty'!$K42/100),"")</f>
        <v>0</v>
      </c>
      <c r="G42" s="7">
        <f>+IFERROR(+C42*('Regions &amp; Poverty'!$K42/100)*('Regions &amp; Poverty'!$M42/100),"")</f>
        <v>0</v>
      </c>
      <c r="H42" s="7">
        <f>+IFERROR(+D42*('Regions &amp; Poverty'!$K42/100)*('Regions &amp; Poverty'!$M42/100),"")</f>
        <v>0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+SUMIF(GVSG2030!$A$4:$A$158,$B43,GVSG2030!$E$4:$E$158)</f>
        <v>18.011454969651531</v>
      </c>
      <c r="D43" s="11">
        <f>+SUMIF(GVSG2015!$A$4:$A$158,$B43,GVSG2015!$E$4:$E$158)</f>
        <v>10.986611407083856</v>
      </c>
      <c r="E43" s="7">
        <f>+IFERROR(+C43*('Regions &amp; Poverty'!$K43/100),"")</f>
        <v>9.0057274848257651E-2</v>
      </c>
      <c r="F43" s="7">
        <f>+IFERROR(+D43*('Regions &amp; Poverty'!$K43/100),"")</f>
        <v>5.4933057035419286E-2</v>
      </c>
      <c r="G43" s="7">
        <f>+IFERROR(+C43*('Regions &amp; Poverty'!$K43/100)*('Regions &amp; Poverty'!$M43/100),"")</f>
        <v>9.0057274848257647E-5</v>
      </c>
      <c r="H43" s="7">
        <f>+IFERROR(+D43*('Regions &amp; Poverty'!$K43/100)*('Regions &amp; Poverty'!$M43/100),"")</f>
        <v>5.4933057035419286E-5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+SUMIF(GVSG2030!$A$4:$A$158,$B44,GVSG2030!$E$4:$E$158)</f>
        <v>0</v>
      </c>
      <c r="D44" s="11">
        <f>+SUMIF(GVSG2015!$A$4:$A$158,$B44,GVSG2015!$E$4:$E$158)</f>
        <v>0</v>
      </c>
      <c r="E44" s="7">
        <f>+IFERROR(+C44*('Regions &amp; Poverty'!$K44/100),"")</f>
        <v>0</v>
      </c>
      <c r="F44" s="7">
        <f>+IFERROR(+D44*('Regions &amp; Poverty'!$K44/100),"")</f>
        <v>0</v>
      </c>
      <c r="G44" s="7">
        <f>+IFERROR(+C44*('Regions &amp; Poverty'!$K44/100)*('Regions &amp; Poverty'!$M44/100),"")</f>
        <v>0</v>
      </c>
      <c r="H44" s="7">
        <f>+IFERROR(+D44*('Regions &amp; Poverty'!$K44/100)*('Regions &amp; Poverty'!$M44/100),"")</f>
        <v>0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+SUMIF(GVSG2030!$A$4:$A$158,$B45,GVSG2030!$E$4:$E$158)</f>
        <v>15.639670562661793</v>
      </c>
      <c r="D45" s="11">
        <f>+SUMIF(GVSG2015!$A$4:$A$158,$B45,GVSG2015!$E$4:$E$158)</f>
        <v>9.8352079228119607</v>
      </c>
      <c r="E45" s="7">
        <f>+IFERROR(+C45*('Regions &amp; Poverty'!$K45/100),"")</f>
        <v>0.2189553878772651</v>
      </c>
      <c r="F45" s="7">
        <f>+IFERROR(+D45*('Regions &amp; Poverty'!$K45/100),"")</f>
        <v>0.13769291091936744</v>
      </c>
      <c r="G45" s="7">
        <f>+IFERROR(+C45*('Regions &amp; Poverty'!$K45/100)*('Regions &amp; Poverty'!$M45/100),"")</f>
        <v>4.3791077575453018E-4</v>
      </c>
      <c r="H45" s="7">
        <f>+IFERROR(+D45*('Regions &amp; Poverty'!$K45/100)*('Regions &amp; Poverty'!$M45/100),"")</f>
        <v>2.7538582183873488E-4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+SUMIF(GVSG2030!$A$4:$A$158,$B46,GVSG2030!$E$4:$E$158)</f>
        <v>5.7735442372437698</v>
      </c>
      <c r="D46" s="11">
        <f>+SUMIF(GVSG2015!$A$4:$A$158,$B46,GVSG2015!$E$4:$E$158)</f>
        <v>2.8821472610972627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+SUMIF(GVSG2030!$A$4:$A$158,$B47,GVSG2030!$E$4:$E$158)</f>
        <v>289.95291049788108</v>
      </c>
      <c r="D47" s="11">
        <f>+SUMIF(GVSG2015!$A$4:$A$158,$B47,GVSG2015!$E$4:$E$158)</f>
        <v>160.4729239019496</v>
      </c>
      <c r="E47" s="7">
        <f>+IFERROR(+C47*('Regions &amp; Poverty'!$K47/100),"")</f>
        <v>97.134225016790168</v>
      </c>
      <c r="F47" s="7">
        <f>+IFERROR(+D47*('Regions &amp; Poverty'!$K47/100),"")</f>
        <v>53.758429507153117</v>
      </c>
      <c r="G47" s="7">
        <f>+IFERROR(+C47*('Regions &amp; Poverty'!$K47/100)*('Regions &amp; Poverty'!$M47/100),"")</f>
        <v>8.7420802515111156</v>
      </c>
      <c r="H47" s="7">
        <f>+IFERROR(+D47*('Regions &amp; Poverty'!$K47/100)*('Regions &amp; Poverty'!$M47/100),"")</f>
        <v>4.8382586556437808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+SUMIF(GVSG2030!$A$4:$A$158,$B48,GVSG2030!$E$4:$E$158)</f>
        <v>0</v>
      </c>
      <c r="D48" s="11">
        <f>+SUMIF(GVSG2015!$A$4:$A$158,$B48,GVSG2015!$E$4:$E$158)</f>
        <v>0</v>
      </c>
      <c r="E48" s="7">
        <f>+IFERROR(+C48*('Regions &amp; Poverty'!$K48/100),"")</f>
        <v>0</v>
      </c>
      <c r="F48" s="7">
        <f>+IFERROR(+D48*('Regions &amp; Poverty'!$K48/100),"")</f>
        <v>0</v>
      </c>
      <c r="G48" s="7">
        <f>+IFERROR(+C48*('Regions &amp; Poverty'!$K48/100)*('Regions &amp; Poverty'!$M48/100),"")</f>
        <v>0</v>
      </c>
      <c r="H48" s="7">
        <f>+IFERROR(+D48*('Regions &amp; Poverty'!$K48/100)*('Regions &amp; Poverty'!$M48/100),"")</f>
        <v>0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+SUMIF(GVSG2030!$A$4:$A$158,$B49,GVSG2030!$E$4:$E$158)</f>
        <v>0</v>
      </c>
      <c r="D49" s="11">
        <f>+SUMIF(GVSG2015!$A$4:$A$158,$B49,GVSG2015!$E$4:$E$158)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+SUMIF(GVSG2030!$A$4:$A$158,$B50,GVSG2030!$E$4:$E$158)</f>
        <v>0</v>
      </c>
      <c r="D50" s="11">
        <f>+SUMIF(GVSG2015!$A$4:$A$158,$B50,GVSG2015!$E$4:$E$158)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+SUMIF(GVSG2030!$A$4:$A$158,$B51,GVSG2030!$E$4:$E$158)</f>
        <v>0</v>
      </c>
      <c r="D51" s="11">
        <f>+SUMIF(GVSG2015!$A$4:$A$158,$B51,GVSG2015!$E$4:$E$158)</f>
        <v>0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+SUMIF(GVSG2030!$A$4:$A$158,$B52,GVSG2030!$E$4:$E$158)</f>
        <v>0</v>
      </c>
      <c r="D52" s="11">
        <f>+SUMIF(GVSG2015!$A$4:$A$158,$B52,GVSG2015!$E$4:$E$158)</f>
        <v>0</v>
      </c>
      <c r="E52" s="7">
        <f>+IFERROR(+C52*('Regions &amp; Poverty'!$K52/100),"")</f>
        <v>0</v>
      </c>
      <c r="F52" s="7">
        <f>+IFERROR(+D52*('Regions &amp; Poverty'!$K52/100),"")</f>
        <v>0</v>
      </c>
      <c r="G52" s="7">
        <f>+IFERROR(+C52*('Regions &amp; Poverty'!$K52/100)*('Regions &amp; Poverty'!$M52/100),"")</f>
        <v>0</v>
      </c>
      <c r="H52" s="7">
        <f>+IFERROR(+D52*('Regions &amp; Poverty'!$K52/100)*('Regions &amp; Poverty'!$M52/100),"")</f>
        <v>0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+SUMIF(GVSG2030!$A$4:$A$158,$B53,GVSG2030!$E$4:$E$158)</f>
        <v>0</v>
      </c>
      <c r="D53" s="11">
        <f>+SUMIF(GVSG2015!$A$4:$A$158,$B53,GVSG2015!$E$4:$E$158)</f>
        <v>0</v>
      </c>
      <c r="E53" s="7">
        <f>+IFERROR(+C53*('Regions &amp; Poverty'!$K53/100),"")</f>
        <v>0</v>
      </c>
      <c r="F53" s="7">
        <f>+IFERROR(+D53*('Regions &amp; Poverty'!$K53/100),"")</f>
        <v>0</v>
      </c>
      <c r="G53" s="7">
        <f>+IFERROR(+C53*('Regions &amp; Poverty'!$K53/100)*('Regions &amp; Poverty'!$M53/100),"")</f>
        <v>0</v>
      </c>
      <c r="H53" s="7">
        <f>+IFERROR(+D53*('Regions &amp; Poverty'!$K53/100)*('Regions &amp; Poverty'!$M53/100),"")</f>
        <v>0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+SUMIF(GVSG2030!$A$4:$A$158,$B54,GVSG2030!$E$4:$E$158)</f>
        <v>0</v>
      </c>
      <c r="D54" s="11">
        <f>+SUMIF(GVSG2015!$A$4:$A$158,$B54,GVSG2015!$E$4:$E$158)</f>
        <v>0</v>
      </c>
      <c r="E54" s="7">
        <f>+IFERROR(+C54*('Regions &amp; Poverty'!$K54/100),"")</f>
        <v>0</v>
      </c>
      <c r="F54" s="7">
        <f>+IFERROR(+D54*('Regions &amp; Poverty'!$K54/100),"")</f>
        <v>0</v>
      </c>
      <c r="G54" s="7">
        <f>+IFERROR(+C54*('Regions &amp; Poverty'!$K54/100)*('Regions &amp; Poverty'!$M54/100),"")</f>
        <v>0</v>
      </c>
      <c r="H54" s="7">
        <f>+IFERROR(+D54*('Regions &amp; Poverty'!$K54/100)*('Regions &amp; Poverty'!$M54/100),"")</f>
        <v>0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+SUMIF(GVSG2030!$A$4:$A$158,$B55,GVSG2030!$E$4:$E$158)</f>
        <v>0</v>
      </c>
      <c r="D55" s="11">
        <f>+SUMIF(GVSG2015!$A$4:$A$158,$B55,GVSG2015!$E$4:$E$158)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+SUMIF(GVSG2030!$A$4:$A$158,$B56,GVSG2030!$E$4:$E$158)</f>
        <v>0</v>
      </c>
      <c r="D56" s="11">
        <f>+SUMIF(GVSG2015!$A$4:$A$158,$B56,GVSG2015!$E$4:$E$158)</f>
        <v>0</v>
      </c>
      <c r="E56" s="7">
        <f>+IFERROR(+C56*('Regions &amp; Poverty'!$K56/100),"")</f>
        <v>0</v>
      </c>
      <c r="F56" s="7">
        <f>+IFERROR(+D56*('Regions &amp; Poverty'!$K56/100),"")</f>
        <v>0</v>
      </c>
      <c r="G56" s="7">
        <f>+IFERROR(+C56*('Regions &amp; Poverty'!$K56/100)*('Regions &amp; Poverty'!$M56/100),"")</f>
        <v>0</v>
      </c>
      <c r="H56" s="7">
        <f>+IFERROR(+D56*('Regions &amp; Poverty'!$K56/100)*('Regions &amp; Poverty'!$M56/100),"")</f>
        <v>0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+SUMIF(GVSG2030!$A$4:$A$158,$B57,GVSG2030!$E$4:$E$158)</f>
        <v>0</v>
      </c>
      <c r="D57" s="11">
        <f>+SUMIF(GVSG2015!$A$4:$A$158,$B57,GVSG2015!$E$4:$E$158)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+SUMIF(GVSG2030!$A$4:$A$158,$B58,GVSG2030!$E$4:$E$158)</f>
        <v>0</v>
      </c>
      <c r="D58" s="11">
        <f>+SUMIF(GVSG2015!$A$4:$A$158,$B58,GVSG2015!$E$4:$E$158)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+SUMIF(GVSG2030!$A$4:$A$158,$B59,GVSG2030!$E$4:$E$158)</f>
        <v>0</v>
      </c>
      <c r="D59" s="11">
        <f>+SUMIF(GVSG2015!$A$4:$A$158,$B59,GVSG2015!$E$4:$E$158)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+SUMIF(GVSG2030!$A$4:$A$158,$B60,GVSG2030!$E$4:$E$158)</f>
        <v>0</v>
      </c>
      <c r="D60" s="11">
        <f>+SUMIF(GVSG2015!$A$4:$A$158,$B60,GVSG2015!$E$4:$E$158)</f>
        <v>0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+SUMIF(GVSG2030!$A$4:$A$158,$B61,GVSG2030!$E$4:$E$158)</f>
        <v>0</v>
      </c>
      <c r="D61" s="11">
        <f>+SUMIF(GVSG2015!$A$4:$A$158,$B61,GVSG2015!$E$4:$E$158)</f>
        <v>0</v>
      </c>
      <c r="E61" s="7">
        <f>+IFERROR(+C61*('Regions &amp; Poverty'!$K61/100),"")</f>
        <v>0</v>
      </c>
      <c r="F61" s="7">
        <f>+IFERROR(+D61*('Regions &amp; Poverty'!$K61/100),"")</f>
        <v>0</v>
      </c>
      <c r="G61" s="7">
        <f>+IFERROR(+C61*('Regions &amp; Poverty'!$K61/100)*('Regions &amp; Poverty'!$M61/100),"")</f>
        <v>0</v>
      </c>
      <c r="H61" s="7">
        <f>+IFERROR(+D61*('Regions &amp; Poverty'!$K61/100)*('Regions &amp; Poverty'!$M61/100),"")</f>
        <v>0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+SUMIF(GVSG2030!$A$4:$A$158,$B62,GVSG2030!$E$4:$E$158)</f>
        <v>0</v>
      </c>
      <c r="D62" s="11">
        <f>+SUMIF(GVSG2015!$A$4:$A$158,$B62,GVSG2015!$E$4:$E$158)</f>
        <v>0</v>
      </c>
      <c r="E62" s="7">
        <f>+IFERROR(+C62*('Regions &amp; Poverty'!$K62/100),"")</f>
        <v>0</v>
      </c>
      <c r="F62" s="7">
        <f>+IFERROR(+D62*('Regions &amp; Poverty'!$K62/100),"")</f>
        <v>0</v>
      </c>
      <c r="G62" s="7">
        <f>+IFERROR(+C62*('Regions &amp; Poverty'!$K62/100)*('Regions &amp; Poverty'!$M62/100),"")</f>
        <v>0</v>
      </c>
      <c r="H62" s="7">
        <f>+IFERROR(+D62*('Regions &amp; Poverty'!$K62/100)*('Regions &amp; Poverty'!$M62/100),"")</f>
        <v>0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+SUMIF(GVSG2030!$A$4:$A$158,$B63,GVSG2030!$E$4:$E$158)</f>
        <v>0</v>
      </c>
      <c r="D63" s="11">
        <f>+SUMIF(GVSG2015!$A$4:$A$158,$B63,GVSG2015!$E$4:$E$158)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+SUMIF(GVSG2030!$A$4:$A$158,$B64,GVSG2030!$E$4:$E$158)</f>
        <v>0</v>
      </c>
      <c r="D64" s="11">
        <f>+SUMIF(GVSG2015!$A$4:$A$158,$B64,GVSG2015!$E$4:$E$158)</f>
        <v>0</v>
      </c>
      <c r="E64" s="7">
        <f>+IFERROR(+C64*('Regions &amp; Poverty'!$K64/100),"")</f>
        <v>0</v>
      </c>
      <c r="F64" s="7">
        <f>+IFERROR(+D64*('Regions &amp; Poverty'!$K64/100),"")</f>
        <v>0</v>
      </c>
      <c r="G64" s="7">
        <f>+IFERROR(+C64*('Regions &amp; Poverty'!$K64/100)*('Regions &amp; Poverty'!$M64/100),"")</f>
        <v>0</v>
      </c>
      <c r="H64" s="7">
        <f>+IFERROR(+D64*('Regions &amp; Poverty'!$K64/100)*('Regions &amp; Poverty'!$M64/100),"")</f>
        <v>0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+SUMIF(GVSG2030!$A$4:$A$158,$B65,GVSG2030!$E$4:$E$158)</f>
        <v>0</v>
      </c>
      <c r="D65" s="11">
        <f>+SUMIF(GVSG2015!$A$4:$A$158,$B65,GVSG2015!$E$4:$E$158)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+SUMIF(GVSG2030!$A$4:$A$158,$B66,GVSG2030!$E$4:$E$158)</f>
        <v>0</v>
      </c>
      <c r="D66" s="11">
        <f>+SUMIF(GVSG2015!$A$4:$A$158,$B66,GVSG2015!$E$4:$E$158)</f>
        <v>0</v>
      </c>
      <c r="E66" s="7">
        <f>+IFERROR(+C66*('Regions &amp; Poverty'!$K66/100),"")</f>
        <v>0</v>
      </c>
      <c r="F66" s="7">
        <f>+IFERROR(+D66*('Regions &amp; Poverty'!$K66/100),"")</f>
        <v>0</v>
      </c>
      <c r="G66" s="7">
        <f>+IFERROR(+C66*('Regions &amp; Poverty'!$K66/100)*('Regions &amp; Poverty'!$M66/100),"")</f>
        <v>0</v>
      </c>
      <c r="H66" s="7">
        <f>+IFERROR(+D66*('Regions &amp; Poverty'!$K66/100)*('Regions &amp; Poverty'!$M66/100),"")</f>
        <v>0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+SUMIF(GVSG2030!$A$4:$A$158,$B67,GVSG2030!$E$4:$E$158)</f>
        <v>5517.026749902645</v>
      </c>
      <c r="D67" s="11">
        <f>+SUMIF(GVSG2015!$A$4:$A$158,$B67,GVSG2015!$E$4:$E$158)</f>
        <v>3735.0541058414442</v>
      </c>
      <c r="E67" s="7">
        <f>+IFERROR(+C67*('Regions &amp; Poverty'!$K67/100),"")</f>
        <v>1169.6096709793608</v>
      </c>
      <c r="F67" s="7">
        <f>+IFERROR(+D67*('Regions &amp; Poverty'!$K67/100),"")</f>
        <v>791.83147043838619</v>
      </c>
      <c r="G67" s="7">
        <f>+IFERROR(+C67*('Regions &amp; Poverty'!$K67/100)*('Regions &amp; Poverty'!$M67/100),"")</f>
        <v>50.29321585211251</v>
      </c>
      <c r="H67" s="7">
        <f>+IFERROR(+D67*('Regions &amp; Poverty'!$K67/100)*('Regions &amp; Poverty'!$M67/100),"")</f>
        <v>34.0487532288506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+SUMIF(GVSG2030!$A$4:$A$158,$B68,GVSG2030!$E$4:$E$158)</f>
        <v>0</v>
      </c>
      <c r="D68" s="11">
        <f>+SUMIF(GVSG2015!$A$4:$A$158,$B68,GVSG2015!$E$4:$E$158)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+SUMIF(GVSG2030!$A$4:$A$158,$B69,GVSG2030!$E$4:$E$158)</f>
        <v>246.18083738191999</v>
      </c>
      <c r="D69" s="11">
        <f>+SUMIF(GVSG2015!$A$4:$A$158,$B69,GVSG2015!$E$4:$E$158)</f>
        <v>190.59130953506337</v>
      </c>
      <c r="E69" s="7">
        <f>+IFERROR(+C69*('Regions &amp; Poverty'!$K69/100),"")</f>
        <v>0.73854251214575994</v>
      </c>
      <c r="F69" s="7">
        <f>+IFERROR(+D69*('Regions &amp; Poverty'!$K69/100),"")</f>
        <v>0.57177392860519016</v>
      </c>
      <c r="G69" s="7">
        <f>+IFERROR(+C69*('Regions &amp; Poverty'!$K69/100)*('Regions &amp; Poverty'!$M69/100),"")</f>
        <v>7.3854251214575996E-4</v>
      </c>
      <c r="H69" s="7">
        <f>+IFERROR(+D69*('Regions &amp; Poverty'!$K69/100)*('Regions &amp; Poverty'!$M69/100),"")</f>
        <v>5.7177392860519017E-4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+SUMIF(GVSG2030!$A$4:$A$158,$B70,GVSG2030!$E$4:$E$158)</f>
        <v>34.929845510858605</v>
      </c>
      <c r="D70" s="11">
        <f>+SUMIF(GVSG2015!$A$4:$A$158,$B70,GVSG2015!$E$4:$E$158)</f>
        <v>18.514800656311337</v>
      </c>
      <c r="E70" s="7">
        <f>+IFERROR(+C70*('Regions &amp; Poverty'!$K70/100),"")</f>
        <v>0.8732461377714652</v>
      </c>
      <c r="F70" s="7">
        <f>+IFERROR(+D70*('Regions &amp; Poverty'!$K70/100),"")</f>
        <v>0.46287001640778347</v>
      </c>
      <c r="G70" s="7">
        <f>+IFERROR(+C70*('Regions &amp; Poverty'!$K70/100)*('Regions &amp; Poverty'!$M70/100),"")</f>
        <v>3.4929845510858607E-3</v>
      </c>
      <c r="H70" s="7">
        <f>+IFERROR(+D70*('Regions &amp; Poverty'!$K70/100)*('Regions &amp; Poverty'!$M70/100),"")</f>
        <v>1.851480065631134E-3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+SUMIF(GVSG2030!$A$4:$A$158,$B71,GVSG2030!$E$4:$E$158)</f>
        <v>0</v>
      </c>
      <c r="D71" s="11">
        <f>+SUMIF(GVSG2015!$A$4:$A$158,$B71,GVSG2015!$E$4:$E$158)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+SUMIF(GVSG2030!$A$4:$A$158,$B72,GVSG2030!$E$4:$E$158)</f>
        <v>15.800071764113873</v>
      </c>
      <c r="D72" s="11">
        <f>+SUMIF(GVSG2015!$A$4:$A$158,$B72,GVSG2015!$E$4:$E$158)</f>
        <v>9.1408773889012647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+SUMIF(GVSG2030!$A$4:$A$158,$B73,GVSG2030!$E$4:$E$158)</f>
        <v>0</v>
      </c>
      <c r="D73" s="11">
        <f>+SUMIF(GVSG2015!$A$4:$A$158,$B73,GVSG2015!$E$4:$E$158)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+SUMIF(GVSG2030!$A$4:$A$158,$B74,GVSG2030!$E$4:$E$158)</f>
        <v>0</v>
      </c>
      <c r="D74" s="11">
        <f>+SUMIF(GVSG2015!$A$4:$A$158,$B74,GVSG2015!$E$4:$E$158)</f>
        <v>0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+SUMIF(GVSG2030!$A$4:$A$158,$B75,GVSG2030!$E$4:$E$158)</f>
        <v>1.6040079364175899</v>
      </c>
      <c r="D75" s="11">
        <f>+SUMIF(GVSG2015!$A$4:$A$158,$B75,GVSG2015!$E$4:$E$158)</f>
        <v>1.4172738648572472</v>
      </c>
      <c r="E75" s="7">
        <f>+IFERROR(+C75*('Regions &amp; Poverty'!$K75/100),"")</f>
        <v>1.6040079364175899E-3</v>
      </c>
      <c r="F75" s="7">
        <f>+IFERROR(+D75*('Regions &amp; Poverty'!$K75/100),"")</f>
        <v>1.4172738648572472E-3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+SUMIF(GVSG2030!$A$4:$A$158,$B76,GVSG2030!$E$4:$E$158)</f>
        <v>0</v>
      </c>
      <c r="D76" s="11">
        <f>+SUMIF(GVSG2015!$A$4:$A$158,$B76,GVSG2015!$E$4:$E$158)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+SUMIF(GVSG2030!$A$4:$A$158,$B77,GVSG2030!$E$4:$E$158)</f>
        <v>0</v>
      </c>
      <c r="D77" s="11">
        <f>+SUMIF(GVSG2015!$A$4:$A$158,$B77,GVSG2015!$E$4:$E$158)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+SUMIF(GVSG2030!$A$4:$A$158,$B78,GVSG2030!$E$4:$E$158)</f>
        <v>0.17771239827742299</v>
      </c>
      <c r="D78" s="11">
        <f>+SUMIF(GVSG2015!$A$4:$A$158,$B78,GVSG2015!$E$4:$E$158)</f>
        <v>8.6663051450617756E-2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+SUMIF(GVSG2030!$A$4:$A$158,$B79,GVSG2030!$E$4:$E$158)</f>
        <v>0</v>
      </c>
      <c r="D79" s="11">
        <f>+SUMIF(GVSG2015!$A$4:$A$158,$B79,GVSG2015!$E$4:$E$158)</f>
        <v>0</v>
      </c>
      <c r="E79" s="7">
        <f>+IFERROR(+C79*('Regions &amp; Poverty'!$K79/100),"")</f>
        <v>0</v>
      </c>
      <c r="F79" s="7">
        <f>+IFERROR(+D79*('Regions &amp; Poverty'!$K79/100),"")</f>
        <v>0</v>
      </c>
      <c r="G79" s="7">
        <f>+IFERROR(+C79*('Regions &amp; Poverty'!$K79/100)*('Regions &amp; Poverty'!$M79/100),"")</f>
        <v>0</v>
      </c>
      <c r="H79" s="7">
        <f>+IFERROR(+D79*('Regions &amp; Poverty'!$K79/100)*('Regions &amp; Poverty'!$M79/100),"")</f>
        <v>0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+SUMIF(GVSG2030!$A$4:$A$158,$B80,GVSG2030!$E$4:$E$158)</f>
        <v>0</v>
      </c>
      <c r="D80" s="11">
        <f>+SUMIF(GVSG2015!$A$4:$A$158,$B80,GVSG2015!$E$4:$E$158)</f>
        <v>0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+SUMIF(GVSG2030!$A$4:$A$158,$B81,GVSG2030!$E$4:$E$158)</f>
        <v>0</v>
      </c>
      <c r="D81" s="11">
        <f>+SUMIF(GVSG2015!$A$4:$A$158,$B81,GVSG2015!$E$4:$E$158)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+SUMIF(GVSG2030!$A$4:$A$158,$B82,GVSG2030!$E$4:$E$158)</f>
        <v>0</v>
      </c>
      <c r="D82" s="11">
        <f>+SUMIF(GVSG2015!$A$4:$A$158,$B82,GVSG2015!$E$4:$E$158)</f>
        <v>0</v>
      </c>
      <c r="E82" s="7">
        <f>+IFERROR(+C82*('Regions &amp; Poverty'!$K82/100),"")</f>
        <v>0</v>
      </c>
      <c r="F82" s="7">
        <f>+IFERROR(+D82*('Regions &amp; Poverty'!$K82/100),"")</f>
        <v>0</v>
      </c>
      <c r="G82" s="7">
        <f>+IFERROR(+C82*('Regions &amp; Poverty'!$K82/100)*('Regions &amp; Poverty'!$M82/100),"")</f>
        <v>0</v>
      </c>
      <c r="H82" s="7">
        <f>+IFERROR(+D82*('Regions &amp; Poverty'!$K82/100)*('Regions &amp; Poverty'!$M82/100),"")</f>
        <v>0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+SUMIF(GVSG2030!$A$4:$A$158,$B83,GVSG2030!$E$4:$E$158)</f>
        <v>2.061281440123429</v>
      </c>
      <c r="D83" s="11">
        <f>+SUMIF(GVSG2015!$A$4:$A$158,$B83,GVSG2015!$E$4:$E$158)</f>
        <v>0.94448195925675604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+SUMIF(GVSG2030!$A$4:$A$158,$B84,GVSG2030!$E$4:$E$158)</f>
        <v>0</v>
      </c>
      <c r="D84" s="11">
        <f>+SUMIF(GVSG2015!$A$4:$A$158,$B84,GVSG2015!$E$4:$E$158)</f>
        <v>0</v>
      </c>
      <c r="E84" s="7">
        <f>+IFERROR(+C84*('Regions &amp; Poverty'!$K84/100),"")</f>
        <v>0</v>
      </c>
      <c r="F84" s="7">
        <f>+IFERROR(+D84*('Regions &amp; Poverty'!$K84/100),"")</f>
        <v>0</v>
      </c>
      <c r="G84" s="7">
        <f>+IFERROR(+C84*('Regions &amp; Poverty'!$K84/100)*('Regions &amp; Poverty'!$M84/100),"")</f>
        <v>0</v>
      </c>
      <c r="H84" s="7">
        <f>+IFERROR(+D84*('Regions &amp; Poverty'!$K84/100)*('Regions &amp; Poverty'!$M84/100),"")</f>
        <v>0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+SUMIF(GVSG2030!$A$4:$A$158,$B85,GVSG2030!$E$4:$E$158)</f>
        <v>0.39475250402707562</v>
      </c>
      <c r="D85" s="11">
        <f>+SUMIF(GVSG2015!$A$4:$A$158,$B85,GVSG2015!$E$4:$E$158)</f>
        <v>0.15469069031655505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+SUMIF(GVSG2030!$A$4:$A$158,$B86,GVSG2030!$E$4:$E$158)</f>
        <v>0</v>
      </c>
      <c r="D86" s="11">
        <f>+SUMIF(GVSG2015!$A$4:$A$158,$B86,GVSG2015!$E$4:$E$158)</f>
        <v>0</v>
      </c>
      <c r="E86" s="7">
        <f>+IFERROR(+C86*('Regions &amp; Poverty'!$K86/100),"")</f>
        <v>0</v>
      </c>
      <c r="F86" s="7">
        <f>+IFERROR(+D86*('Regions &amp; Poverty'!$K86/100),"")</f>
        <v>0</v>
      </c>
      <c r="G86" s="7">
        <f>+IFERROR(+C86*('Regions &amp; Poverty'!$K86/100)*('Regions &amp; Poverty'!$M86/100),"")</f>
        <v>0</v>
      </c>
      <c r="H86" s="7">
        <f>+IFERROR(+D86*('Regions &amp; Poverty'!$K86/100)*('Regions &amp; Poverty'!$M86/100),"")</f>
        <v>0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+SUMIF(GVSG2030!$A$4:$A$158,$B87,GVSG2030!$E$4:$E$158)</f>
        <v>0</v>
      </c>
      <c r="D87" s="11">
        <f>+SUMIF(GVSG2015!$A$4:$A$158,$B87,GVSG2015!$E$4:$E$158)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+SUMIF(GVSG2030!$A$4:$A$158,$B88,GVSG2030!$E$4:$E$158)</f>
        <v>0</v>
      </c>
      <c r="D88" s="11">
        <f>+SUMIF(GVSG2015!$A$4:$A$158,$B88,GVSG2015!$E$4:$E$158)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+SUMIF(GVSG2030!$A$4:$A$158,$B89,GVSG2030!$E$4:$E$158)</f>
        <v>0</v>
      </c>
      <c r="D89" s="11">
        <f>+SUMIF(GVSG2015!$A$4:$A$158,$B89,GVSG2015!$E$4:$E$158)</f>
        <v>0</v>
      </c>
      <c r="E89" s="7">
        <f>+IFERROR(+C89*('Regions &amp; Poverty'!$K89/100),"")</f>
        <v>0</v>
      </c>
      <c r="F89" s="7">
        <f>+IFERROR(+D89*('Regions &amp; Poverty'!$K89/100),"")</f>
        <v>0</v>
      </c>
      <c r="G89" s="7">
        <f>+IFERROR(+C89*('Regions &amp; Poverty'!$K89/100)*('Regions &amp; Poverty'!$M89/100),"")</f>
        <v>0</v>
      </c>
      <c r="H89" s="7">
        <f>+IFERROR(+D89*('Regions &amp; Poverty'!$K89/100)*('Regions &amp; Poverty'!$M89/100),"")</f>
        <v>0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+SUMIF(GVSG2030!$A$4:$A$158,$B90,GVSG2030!$E$4:$E$158)</f>
        <v>175.4278590035436</v>
      </c>
      <c r="D90" s="11">
        <f>+SUMIF(GVSG2015!$A$4:$A$158,$B90,GVSG2015!$E$4:$E$158)</f>
        <v>100.60118054633189</v>
      </c>
      <c r="E90" s="7">
        <f>+IFERROR(+C90*('Regions &amp; Poverty'!$K90/100),"")</f>
        <v>5.2628357701063075</v>
      </c>
      <c r="F90" s="7">
        <f>+IFERROR(+D90*('Regions &amp; Poverty'!$K90/100),"")</f>
        <v>3.0180354163899565</v>
      </c>
      <c r="G90" s="7">
        <f>+IFERROR(+C90*('Regions &amp; Poverty'!$K90/100)*('Regions &amp; Poverty'!$M90/100),"")</f>
        <v>4.2102686160850458E-2</v>
      </c>
      <c r="H90" s="7">
        <f>+IFERROR(+D90*('Regions &amp; Poverty'!$K90/100)*('Regions &amp; Poverty'!$M90/100),"")</f>
        <v>2.4144283331119652E-2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+SUMIF(GVSG2030!$A$4:$A$158,$B91,GVSG2030!$E$4:$E$158)</f>
        <v>0</v>
      </c>
      <c r="D91" s="11">
        <f>+SUMIF(GVSG2015!$A$4:$A$158,$B91,GVSG2015!$E$4:$E$158)</f>
        <v>0</v>
      </c>
      <c r="E91" s="7">
        <f>+IFERROR(+C91*('Regions &amp; Poverty'!$K91/100),"")</f>
        <v>0</v>
      </c>
      <c r="F91" s="7">
        <f>+IFERROR(+D91*('Regions &amp; Poverty'!$K91/100),"")</f>
        <v>0</v>
      </c>
      <c r="G91" s="7">
        <f>+IFERROR(+C91*('Regions &amp; Poverty'!$K91/100)*('Regions &amp; Poverty'!$M91/100),"")</f>
        <v>0</v>
      </c>
      <c r="H91" s="7">
        <f>+IFERROR(+D91*('Regions &amp; Poverty'!$K91/100)*('Regions &amp; Poverty'!$M91/100),"")</f>
        <v>0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+SUMIF(GVSG2030!$A$4:$A$158,$B92,GVSG2030!$E$4:$E$158)</f>
        <v>217.64185678682031</v>
      </c>
      <c r="D92" s="11">
        <f>+SUMIF(GVSG2015!$A$4:$A$158,$B92,GVSG2015!$E$4:$E$158)</f>
        <v>172.48520721726501</v>
      </c>
      <c r="E92" s="7">
        <f>+IFERROR(+C92*('Regions &amp; Poverty'!$K92/100),"")</f>
        <v>14.146720691143321</v>
      </c>
      <c r="F92" s="7">
        <f>+IFERROR(+D92*('Regions &amp; Poverty'!$K92/100),"")</f>
        <v>11.211538469122226</v>
      </c>
      <c r="G92" s="7">
        <f>+IFERROR(+C92*('Regions &amp; Poverty'!$K92/100)*('Regions &amp; Poverty'!$M92/100),"")</f>
        <v>0.2122008103671498</v>
      </c>
      <c r="H92" s="7">
        <f>+IFERROR(+D92*('Regions &amp; Poverty'!$K92/100)*('Regions &amp; Poverty'!$M92/100),"")</f>
        <v>0.1681730770368334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+SUMIF(GVSG2030!$A$4:$A$158,$B93,GVSG2030!$E$4:$E$158)</f>
        <v>0</v>
      </c>
      <c r="D93" s="11">
        <f>+SUMIF(GVSG2015!$A$4:$A$158,$B93,GVSG2015!$E$4:$E$158)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+SUMIF(GVSG2030!$A$4:$A$158,$B94,GVSG2030!$E$4:$E$158)</f>
        <v>61.018996802682658</v>
      </c>
      <c r="D94" s="11">
        <f>+SUMIF(GVSG2015!$A$4:$A$158,$B94,GVSG2015!$E$4:$E$158)</f>
        <v>38.466703959557407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+SUMIF(GVSG2030!$A$4:$A$158,$B95,GVSG2030!$E$4:$E$158)</f>
        <v>0</v>
      </c>
      <c r="D95" s="11">
        <f>+SUMIF(GVSG2015!$A$4:$A$158,$B95,GVSG2015!$E$4:$E$158)</f>
        <v>0</v>
      </c>
      <c r="E95" s="7">
        <f>+IFERROR(+C95*('Regions &amp; Poverty'!$K95/100),"")</f>
        <v>0</v>
      </c>
      <c r="F95" s="7">
        <f>+IFERROR(+D95*('Regions &amp; Poverty'!$K95/100),"")</f>
        <v>0</v>
      </c>
      <c r="G95" s="7">
        <f>+IFERROR(+C95*('Regions &amp; Poverty'!$K95/100)*('Regions &amp; Poverty'!$M95/100),"")</f>
        <v>0</v>
      </c>
      <c r="H95" s="7">
        <f>+IFERROR(+D95*('Regions &amp; Poverty'!$K95/100)*('Regions &amp; Poverty'!$M95/100),"")</f>
        <v>0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+SUMIF(GVSG2030!$A$4:$A$158,$B96,GVSG2030!$E$4:$E$158)</f>
        <v>0</v>
      </c>
      <c r="D96" s="11">
        <f>+SUMIF(GVSG2015!$A$4:$A$158,$B96,GVSG2015!$E$4:$E$158)</f>
        <v>0</v>
      </c>
      <c r="E96" s="7">
        <f>+IFERROR(+C96*('Regions &amp; Poverty'!$K96/100),"")</f>
        <v>0</v>
      </c>
      <c r="F96" s="7">
        <f>+IFERROR(+D96*('Regions &amp; Poverty'!$K96/100),"")</f>
        <v>0</v>
      </c>
      <c r="G96" s="7">
        <f>+IFERROR(+C96*('Regions &amp; Poverty'!$K96/100)*('Regions &amp; Poverty'!$M96/100),"")</f>
        <v>0</v>
      </c>
      <c r="H96" s="7">
        <f>+IFERROR(+D96*('Regions &amp; Poverty'!$K96/100)*('Regions &amp; Poverty'!$M96/100),"")</f>
        <v>0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+SUMIF(GVSG2030!$A$4:$A$158,$B97,GVSG2030!$E$4:$E$158)</f>
        <v>39.028521277267608</v>
      </c>
      <c r="D97" s="11">
        <f>+SUMIF(GVSG2015!$A$4:$A$158,$B97,GVSG2015!$E$4:$E$158)</f>
        <v>23.256725486463839</v>
      </c>
      <c r="E97" s="7">
        <f>+IFERROR(+C97*('Regions &amp; Poverty'!$K97/100),"")</f>
        <v>27.671221585582735</v>
      </c>
      <c r="F97" s="7">
        <f>+IFERROR(+D97*('Regions &amp; Poverty'!$K97/100),"")</f>
        <v>16.489018369902865</v>
      </c>
      <c r="G97" s="7">
        <f>+IFERROR(+C97*('Regions &amp; Poverty'!$K97/100)*('Regions &amp; Poverty'!$M97/100),"")</f>
        <v>9.2145167879990506</v>
      </c>
      <c r="H97" s="7">
        <f>+IFERROR(+D97*('Regions &amp; Poverty'!$K97/100)*('Regions &amp; Poverty'!$M97/100),"")</f>
        <v>5.4908431171776533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+SUMIF(GVSG2030!$A$4:$A$158,$B98,GVSG2030!$E$4:$E$158)</f>
        <v>0</v>
      </c>
      <c r="D98" s="11">
        <f>+SUMIF(GVSG2015!$A$4:$A$158,$B98,GVSG2015!$E$4:$E$158)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+SUMIF(GVSG2030!$A$4:$A$158,$B99,GVSG2030!$E$4:$E$158)</f>
        <v>0</v>
      </c>
      <c r="D99" s="11">
        <f>+SUMIF(GVSG2015!$A$4:$A$158,$B99,GVSG2015!$E$4:$E$158)</f>
        <v>0</v>
      </c>
      <c r="E99" s="7">
        <f>+IFERROR(+C99*('Regions &amp; Poverty'!$K99/100),"")</f>
        <v>0</v>
      </c>
      <c r="F99" s="7">
        <f>+IFERROR(+D99*('Regions &amp; Poverty'!$K99/100),"")</f>
        <v>0</v>
      </c>
      <c r="G99" s="7">
        <f>+IFERROR(+C99*('Regions &amp; Poverty'!$K99/100)*('Regions &amp; Poverty'!$M99/100),"")</f>
        <v>0</v>
      </c>
      <c r="H99" s="7">
        <f>+IFERROR(+D99*('Regions &amp; Poverty'!$K99/100)*('Regions &amp; Poverty'!$M99/100),"")</f>
        <v>0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+SUMIF(GVSG2030!$A$4:$A$158,$B100,GVSG2030!$E$4:$E$158)</f>
        <v>0.197965816635778</v>
      </c>
      <c r="D100" s="11">
        <f>+SUMIF(GVSG2015!$A$4:$A$158,$B100,GVSG2015!$E$4:$E$158)</f>
        <v>9.8785702569247499E-2</v>
      </c>
      <c r="E100" s="7">
        <f>+IFERROR(+C100*('Regions &amp; Poverty'!$K100/100),"")</f>
        <v>9.0074446569278988E-2</v>
      </c>
      <c r="F100" s="7">
        <f>+IFERROR(+D100*('Regions &amp; Poverty'!$K100/100),"")</f>
        <v>4.4947494669007611E-2</v>
      </c>
      <c r="G100" s="7">
        <f>+IFERROR(+C100*('Regions &amp; Poverty'!$K100/100)*('Regions &amp; Poverty'!$M100/100),"")</f>
        <v>1.2250124733421942E-2</v>
      </c>
      <c r="H100" s="7">
        <f>+IFERROR(+D100*('Regions &amp; Poverty'!$K100/100)*('Regions &amp; Poverty'!$M100/100),"")</f>
        <v>6.1128592749850356E-3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+SUMIF(GVSG2030!$A$4:$A$158,$B101,GVSG2030!$E$4:$E$158)</f>
        <v>0</v>
      </c>
      <c r="D101" s="11">
        <f>+SUMIF(GVSG2015!$A$4:$A$158,$B101,GVSG2015!$E$4:$E$158)</f>
        <v>0</v>
      </c>
      <c r="E101" s="7">
        <f>+IFERROR(+C101*('Regions &amp; Poverty'!$K101/100),"")</f>
        <v>0</v>
      </c>
      <c r="F101" s="7">
        <f>+IFERROR(+D101*('Regions &amp; Poverty'!$K101/100),"")</f>
        <v>0</v>
      </c>
      <c r="G101" s="7">
        <f>+IFERROR(+C101*('Regions &amp; Poverty'!$K101/100)*('Regions &amp; Poverty'!$M101/100),"")</f>
        <v>0</v>
      </c>
      <c r="H101" s="7">
        <f>+IFERROR(+D101*('Regions &amp; Poverty'!$K101/100)*('Regions &amp; Poverty'!$M101/100),"")</f>
        <v>0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+SUMIF(GVSG2030!$A$4:$A$158,$B102,GVSG2030!$E$4:$E$158)</f>
        <v>0</v>
      </c>
      <c r="D102" s="11">
        <f>+SUMIF(GVSG2015!$A$4:$A$158,$B102,GVSG2015!$E$4:$E$158)</f>
        <v>0</v>
      </c>
      <c r="E102" s="7">
        <f>+IFERROR(+C102*('Regions &amp; Poverty'!$K102/100),"")</f>
        <v>0</v>
      </c>
      <c r="F102" s="7">
        <f>+IFERROR(+D102*('Regions &amp; Poverty'!$K102/100),"")</f>
        <v>0</v>
      </c>
      <c r="G102" s="7">
        <f>+IFERROR(+C102*('Regions &amp; Poverty'!$K102/100)*('Regions &amp; Poverty'!$M102/100),"")</f>
        <v>0</v>
      </c>
      <c r="H102" s="7">
        <f>+IFERROR(+D102*('Regions &amp; Poverty'!$K102/100)*('Regions &amp; Poverty'!$M102/100),"")</f>
        <v>0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+SUMIF(GVSG2030!$A$4:$A$158,$B103,GVSG2030!$E$4:$E$158)</f>
        <v>0</v>
      </c>
      <c r="D103" s="11">
        <f>+SUMIF(GVSG2015!$A$4:$A$158,$B103,GVSG2015!$E$4:$E$158)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+SUMIF(GVSG2030!$A$4:$A$158,$B104,GVSG2030!$E$4:$E$158)</f>
        <v>0</v>
      </c>
      <c r="D104" s="11">
        <f>+SUMIF(GVSG2015!$A$4:$A$158,$B104,GVSG2015!$E$4:$E$158)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+SUMIF(GVSG2030!$A$4:$A$158,$B105,GVSG2030!$E$4:$E$158)</f>
        <v>9.5799419198457247</v>
      </c>
      <c r="D105" s="11">
        <f>+SUMIF(GVSG2015!$A$4:$A$158,$B105,GVSG2015!$E$4:$E$158)</f>
        <v>6.1604623947447985</v>
      </c>
      <c r="E105" s="7">
        <f>+IFERROR(+C105*('Regions &amp; Poverty'!$K105/100),"")</f>
        <v>1.4369912879768587</v>
      </c>
      <c r="F105" s="7">
        <f>+IFERROR(+D105*('Regions &amp; Poverty'!$K105/100),"")</f>
        <v>0.92406935921171973</v>
      </c>
      <c r="G105" s="7">
        <f>+IFERROR(+C105*('Regions &amp; Poverty'!$K105/100)*('Regions &amp; Poverty'!$M105/100),"")</f>
        <v>4.3109738639305763E-2</v>
      </c>
      <c r="H105" s="7">
        <f>+IFERROR(+D105*('Regions &amp; Poverty'!$K105/100)*('Regions &amp; Poverty'!$M105/100),"")</f>
        <v>2.772208077635159E-2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+SUMIF(GVSG2030!$A$4:$A$158,$B106,GVSG2030!$E$4:$E$158)</f>
        <v>0</v>
      </c>
      <c r="D106" s="11">
        <f>+SUMIF(GVSG2015!$A$4:$A$158,$B106,GVSG2015!$E$4:$E$158)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+SUMIF(GVSG2030!$A$4:$A$158,$B107,GVSG2030!$E$4:$E$158)</f>
        <v>0</v>
      </c>
      <c r="D107" s="11">
        <f>+SUMIF(GVSG2015!$A$4:$A$158,$B107,GVSG2015!$E$4:$E$158)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+SUMIF(GVSG2030!$A$4:$A$158,$B108,GVSG2030!$E$4:$E$158)</f>
        <v>0</v>
      </c>
      <c r="D108" s="11">
        <f>+SUMIF(GVSG2015!$A$4:$A$158,$B108,GVSG2015!$E$4:$E$158)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+SUMIF(GVSG2030!$A$4:$A$158,$B109,GVSG2030!$E$4:$E$158)</f>
        <v>0</v>
      </c>
      <c r="D109" s="11">
        <f>+SUMIF(GVSG2015!$A$4:$A$158,$B109,GVSG2015!$E$4:$E$158)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+SUMIF(GVSG2030!$A$4:$A$158,$B110,GVSG2030!$E$4:$E$158)</f>
        <v>0</v>
      </c>
      <c r="D110" s="11">
        <f>+SUMIF(GVSG2015!$A$4:$A$158,$B110,GVSG2015!$E$4:$E$158)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+SUMIF(GVSG2030!$A$4:$A$158,$B111,GVSG2030!$E$4:$E$158)</f>
        <v>0</v>
      </c>
      <c r="D111" s="11">
        <f>+SUMIF(GVSG2015!$A$4:$A$158,$B111,GVSG2015!$E$4:$E$158)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+SUMIF(GVSG2030!$A$4:$A$158,$B112,GVSG2030!$E$4:$E$158)</f>
        <v>695.29838378676402</v>
      </c>
      <c r="D112" s="11">
        <f>+SUMIF(GVSG2015!$A$4:$A$158,$B112,GVSG2015!$E$4:$E$158)</f>
        <v>462.80026777407426</v>
      </c>
      <c r="E112" s="7">
        <f>+IFERROR(+C112*('Regions &amp; Poverty'!$K112/100),"")</f>
        <v>42.413201410992606</v>
      </c>
      <c r="F112" s="7">
        <f>+IFERROR(+D112*('Regions &amp; Poverty'!$K112/100),"")</f>
        <v>28.230816334218527</v>
      </c>
      <c r="G112" s="7">
        <f>+IFERROR(+C112*('Regions &amp; Poverty'!$K112/100)*('Regions &amp; Poverty'!$M112/100),"")</f>
        <v>0.38171881269893349</v>
      </c>
      <c r="H112" s="7">
        <f>+IFERROR(+D112*('Regions &amp; Poverty'!$K112/100)*('Regions &amp; Poverty'!$M112/100),"")</f>
        <v>0.2540773470079668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+SUMIF(GVSG2030!$A$4:$A$158,$B113,GVSG2030!$E$4:$E$158)</f>
        <v>0</v>
      </c>
      <c r="D113" s="11">
        <f>+SUMIF(GVSG2015!$A$4:$A$158,$B113,GVSG2015!$E$4:$E$158)</f>
        <v>0</v>
      </c>
      <c r="E113" s="7">
        <f>+IFERROR(+C113*('Regions &amp; Poverty'!$K113/100),"")</f>
        <v>0</v>
      </c>
      <c r="F113" s="7">
        <f>+IFERROR(+D113*('Regions &amp; Poverty'!$K113/100),"")</f>
        <v>0</v>
      </c>
      <c r="G113" s="7">
        <f>+IFERROR(+C113*('Regions &amp; Poverty'!$K113/100)*('Regions &amp; Poverty'!$M113/100),"")</f>
        <v>0</v>
      </c>
      <c r="H113" s="7">
        <f>+IFERROR(+D113*('Regions &amp; Poverty'!$K113/100)*('Regions &amp; Poverty'!$M113/100),"")</f>
        <v>0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+SUMIF(GVSG2030!$A$4:$A$158,$B114,GVSG2030!$E$4:$E$158)</f>
        <v>4.2402558810680553</v>
      </c>
      <c r="D114" s="11">
        <f>+SUMIF(GVSG2015!$A$4:$A$158,$B114,GVSG2015!$E$4:$E$158)</f>
        <v>2.1177427265264481</v>
      </c>
      <c r="E114" s="7">
        <f>+IFERROR(+C114*('Regions &amp; Poverty'!$K114/100),"")</f>
        <v>0.12720767643204164</v>
      </c>
      <c r="F114" s="7">
        <f>+IFERROR(+D114*('Regions &amp; Poverty'!$K114/100),"")</f>
        <v>6.3532281795793441E-2</v>
      </c>
      <c r="G114" s="7">
        <f>+IFERROR(+C114*('Regions &amp; Poverty'!$K114/100)*('Regions &amp; Poverty'!$M114/100),"")</f>
        <v>1.0176614114563332E-3</v>
      </c>
      <c r="H114" s="7">
        <f>+IFERROR(+D114*('Regions &amp; Poverty'!$K114/100)*('Regions &amp; Poverty'!$M114/100),"")</f>
        <v>5.0825825436634758E-4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+SUMIF(GVSG2030!$A$4:$A$158,$B115,GVSG2030!$E$4:$E$158)</f>
        <v>0</v>
      </c>
      <c r="D115" s="11">
        <f>+SUMIF(GVSG2015!$A$4:$A$158,$B115,GVSG2015!$E$4:$E$158)</f>
        <v>0</v>
      </c>
      <c r="E115" s="7">
        <f>+IFERROR(+C115*('Regions &amp; Poverty'!$K115/100),"")</f>
        <v>0</v>
      </c>
      <c r="F115" s="7">
        <f>+IFERROR(+D115*('Regions &amp; Poverty'!$K115/100),"")</f>
        <v>0</v>
      </c>
      <c r="G115" s="7">
        <f>+IFERROR(+C115*('Regions &amp; Poverty'!$K115/100)*('Regions &amp; Poverty'!$M115/100),"")</f>
        <v>0</v>
      </c>
      <c r="H115" s="7">
        <f>+IFERROR(+D115*('Regions &amp; Poverty'!$K115/100)*('Regions &amp; Poverty'!$M115/100),"")</f>
        <v>0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+SUMIF(GVSG2030!$A$4:$A$158,$B116,GVSG2030!$E$4:$E$158)</f>
        <v>0</v>
      </c>
      <c r="D116" s="11">
        <f>+SUMIF(GVSG2015!$A$4:$A$158,$B116,GVSG2015!$E$4:$E$158)</f>
        <v>0</v>
      </c>
      <c r="E116" s="7">
        <f>+IFERROR(+C116*('Regions &amp; Poverty'!$K116/100),"")</f>
        <v>0</v>
      </c>
      <c r="F116" s="7">
        <f>+IFERROR(+D116*('Regions &amp; Poverty'!$K116/100),"")</f>
        <v>0</v>
      </c>
      <c r="G116" s="7">
        <f>+IFERROR(+C116*('Regions &amp; Poverty'!$K116/100)*('Regions &amp; Poverty'!$M116/100),"")</f>
        <v>0</v>
      </c>
      <c r="H116" s="7">
        <f>+IFERROR(+D116*('Regions &amp; Poverty'!$K116/100)*('Regions &amp; Poverty'!$M116/100),"")</f>
        <v>0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+SUMIF(GVSG2030!$A$4:$A$158,$B117,GVSG2030!$E$4:$E$158)</f>
        <v>0</v>
      </c>
      <c r="D117" s="11">
        <f>+SUMIF(GVSG2015!$A$4:$A$158,$B117,GVSG2015!$E$4:$E$158)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+SUMIF(GVSG2030!$A$4:$A$158,$B118,GVSG2030!$E$4:$E$158)</f>
        <v>0</v>
      </c>
      <c r="D118" s="11">
        <f>+SUMIF(GVSG2015!$A$4:$A$158,$B118,GVSG2015!$E$4:$E$158)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+SUMIF(GVSG2030!$A$4:$A$158,$B119,GVSG2030!$E$4:$E$158)</f>
        <v>0</v>
      </c>
      <c r="D119" s="11">
        <f>+SUMIF(GVSG2015!$A$4:$A$158,$B119,GVSG2015!$E$4:$E$158)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+SUMIF(GVSG2030!$A$4:$A$158,$B120,GVSG2030!$E$4:$E$158)</f>
        <v>0</v>
      </c>
      <c r="D120" s="11">
        <f>+SUMIF(GVSG2015!$A$4:$A$158,$B120,GVSG2015!$E$4:$E$158)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+SUMIF(GVSG2030!$A$4:$A$158,$B121,GVSG2030!$E$4:$E$158)</f>
        <v>3.3630672431807351</v>
      </c>
      <c r="D121" s="11">
        <f>+SUMIF(GVSG2015!$A$4:$A$158,$B121,GVSG2015!$E$4:$E$158)</f>
        <v>1.9220577180948897</v>
      </c>
      <c r="E121" s="7">
        <f>+IFERROR(+C121*('Regions &amp; Poverty'!$K121/100),"")</f>
        <v>6.7261344863614701E-3</v>
      </c>
      <c r="F121" s="7">
        <f>+IFERROR(+D121*('Regions &amp; Poverty'!$K121/100),"")</f>
        <v>3.8441154361897796E-3</v>
      </c>
      <c r="G121" s="7">
        <f>+IFERROR(+C121*('Regions &amp; Poverty'!$K121/100)*('Regions &amp; Poverty'!$M121/100),"")</f>
        <v>6.7261344863614703E-6</v>
      </c>
      <c r="H121" s="7">
        <f>+IFERROR(+D121*('Regions &amp; Poverty'!$K121/100)*('Regions &amp; Poverty'!$M121/100),"")</f>
        <v>3.8441154361897793E-6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+SUMIF(GVSG2030!$A$4:$A$158,$B122,GVSG2030!$E$4:$E$158)</f>
        <v>0</v>
      </c>
      <c r="D122" s="11">
        <f>+SUMIF(GVSG2015!$A$4:$A$158,$B122,GVSG2015!$E$4:$E$158)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+SUMIF(GVSG2030!$A$4:$A$158,$B123,GVSG2030!$E$4:$E$158)</f>
        <v>0</v>
      </c>
      <c r="D123" s="11">
        <f>+SUMIF(GVSG2015!$A$4:$A$158,$B123,GVSG2015!$E$4:$E$158)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+SUMIF(GVSG2030!$A$4:$A$158,$B124,GVSG2030!$E$4:$E$158)</f>
        <v>0</v>
      </c>
      <c r="D124" s="11">
        <f>+SUMIF(GVSG2015!$A$4:$A$158,$B124,GVSG2015!$E$4:$E$158)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+SUMIF(GVSG2030!$A$4:$A$158,$B125,GVSG2030!$E$4:$E$158)</f>
        <v>0</v>
      </c>
      <c r="D125" s="11">
        <f>+SUMIF(GVSG2015!$A$4:$A$158,$B125,GVSG2015!$E$4:$E$158)</f>
        <v>0</v>
      </c>
      <c r="E125" s="7">
        <f>+IFERROR(+C125*('Regions &amp; Poverty'!$K125/100),"")</f>
        <v>0</v>
      </c>
      <c r="F125" s="7">
        <f>+IFERROR(+D125*('Regions &amp; Poverty'!$K125/100),"")</f>
        <v>0</v>
      </c>
      <c r="G125" s="7">
        <f>+IFERROR(+C125*('Regions &amp; Poverty'!$K125/100)*('Regions &amp; Poverty'!$M125/100),"")</f>
        <v>0</v>
      </c>
      <c r="H125" s="7">
        <f>+IFERROR(+D125*('Regions &amp; Poverty'!$K125/100)*('Regions &amp; Poverty'!$M125/100),"")</f>
        <v>0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+SUMIF(GVSG2030!$A$4:$A$158,$B126,GVSG2030!$E$4:$E$158)</f>
        <v>0</v>
      </c>
      <c r="D126" s="11">
        <f>+SUMIF(GVSG2015!$A$4:$A$158,$B126,GVSG2015!$E$4:$E$158)</f>
        <v>0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+SUMIF(GVSG2030!$A$4:$A$158,$B127,GVSG2030!$E$4:$E$158)</f>
        <v>14.759309547193611</v>
      </c>
      <c r="D127" s="11">
        <f>+SUMIF(GVSG2015!$A$4:$A$158,$B127,GVSG2015!$E$4:$E$158)</f>
        <v>8.613227063684743</v>
      </c>
      <c r="E127" s="7">
        <f>+IFERROR(+C127*('Regions &amp; Poverty'!$K127/100),"")</f>
        <v>2.1991371225318481</v>
      </c>
      <c r="F127" s="7">
        <f>+IFERROR(+D127*('Regions &amp; Poverty'!$K127/100),"")</f>
        <v>1.2833708324890267</v>
      </c>
      <c r="G127" s="7">
        <f>+IFERROR(+C127*('Regions &amp; Poverty'!$K127/100)*('Regions &amp; Poverty'!$M127/100),"")</f>
        <v>8.7965484901273927E-2</v>
      </c>
      <c r="H127" s="7">
        <f>+IFERROR(+D127*('Regions &amp; Poverty'!$K127/100)*('Regions &amp; Poverty'!$M127/100),"")</f>
        <v>5.1334833299561067E-2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+SUMIF(GVSG2030!$A$4:$A$158,$B128,GVSG2030!$E$4:$E$158)</f>
        <v>0</v>
      </c>
      <c r="D128" s="11">
        <f>+SUMIF(GVSG2015!$A$4:$A$158,$B128,GVSG2015!$E$4:$E$158)</f>
        <v>0</v>
      </c>
      <c r="E128" s="7">
        <f>+IFERROR(+C128*('Regions &amp; Poverty'!$K128/100),"")</f>
        <v>0</v>
      </c>
      <c r="F128" s="7">
        <f>+IFERROR(+D128*('Regions &amp; Poverty'!$K128/100),"")</f>
        <v>0</v>
      </c>
      <c r="G128" s="7">
        <f>+IFERROR(+C128*('Regions &amp; Poverty'!$K128/100)*('Regions &amp; Poverty'!$M128/100),"")</f>
        <v>0</v>
      </c>
      <c r="H128" s="7">
        <f>+IFERROR(+D128*('Regions &amp; Poverty'!$K128/100)*('Regions &amp; Poverty'!$M128/100),"")</f>
        <v>0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+SUMIF(GVSG2030!$A$4:$A$158,$B129,GVSG2030!$E$4:$E$158)</f>
        <v>0</v>
      </c>
      <c r="D129" s="11">
        <f>+SUMIF(GVSG2015!$A$4:$A$158,$B129,GVSG2015!$E$4:$E$158)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+SUMIF(GVSG2030!$A$4:$A$158,$B130,GVSG2030!$E$4:$E$158)</f>
        <v>0</v>
      </c>
      <c r="D130" s="11">
        <f>+SUMIF(GVSG2015!$A$4:$A$158,$B130,GVSG2015!$E$4:$E$158)</f>
        <v>0</v>
      </c>
      <c r="E130" s="7">
        <f>+IFERROR(+C130*('Regions &amp; Poverty'!$K130/100),"")</f>
        <v>0</v>
      </c>
      <c r="F130" s="7">
        <f>+IFERROR(+D130*('Regions &amp; Poverty'!$K130/100),"")</f>
        <v>0</v>
      </c>
      <c r="G130" s="7">
        <f>+IFERROR(+C130*('Regions &amp; Poverty'!$K130/100)*('Regions &amp; Poverty'!$M130/100),"")</f>
        <v>0</v>
      </c>
      <c r="H130" s="7">
        <f>+IFERROR(+D130*('Regions &amp; Poverty'!$K130/100)*('Regions &amp; Poverty'!$M130/100),"")</f>
        <v>0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+SUMIF(GVSG2030!$A$4:$A$158,$B131,GVSG2030!$E$4:$E$158)</f>
        <v>0</v>
      </c>
      <c r="D131" s="11">
        <f>+SUMIF(GVSG2015!$A$4:$A$158,$B131,GVSG2015!$E$4:$E$158)</f>
        <v>0</v>
      </c>
      <c r="E131" s="7">
        <f>+IFERROR(+C131*('Regions &amp; Poverty'!$K131/100),"")</f>
        <v>0</v>
      </c>
      <c r="F131" s="7">
        <f>+IFERROR(+D131*('Regions &amp; Poverty'!$K131/100),"")</f>
        <v>0</v>
      </c>
      <c r="G131" s="7">
        <f>+IFERROR(+C131*('Regions &amp; Poverty'!$K131/100)*('Regions &amp; Poverty'!$M131/100),"")</f>
        <v>0</v>
      </c>
      <c r="H131" s="7">
        <f>+IFERROR(+D131*('Regions &amp; Poverty'!$K131/100)*('Regions &amp; Poverty'!$M131/100),"")</f>
        <v>0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+SUMIF(GVSG2030!$A$4:$A$158,$B132,GVSG2030!$E$4:$E$158)</f>
        <v>0</v>
      </c>
      <c r="D132" s="11">
        <f>+SUMIF(GVSG2015!$A$4:$A$158,$B132,GVSG2015!$E$4:$E$158)</f>
        <v>0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+SUMIF(GVSG2030!$A$4:$A$158,$B133,GVSG2030!$E$4:$E$158)</f>
        <v>0</v>
      </c>
      <c r="D133" s="11">
        <f>+SUMIF(GVSG2015!$A$4:$A$158,$B133,GVSG2015!$E$4:$E$158)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+SUMIF(GVSG2030!$A$4:$A$158,$B134,GVSG2030!$E$4:$E$158)</f>
        <v>0</v>
      </c>
      <c r="D134" s="11">
        <f>+SUMIF(GVSG2015!$A$4:$A$158,$B134,GVSG2015!$E$4:$E$158)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+SUMIF(GVSG2030!$A$4:$A$158,$B135,GVSG2030!$E$4:$E$158)</f>
        <v>0</v>
      </c>
      <c r="D135" s="11">
        <f>+SUMIF(GVSG2015!$A$4:$A$158,$B135,GVSG2015!$E$4:$E$158)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+SUMIF(GVSG2030!$A$4:$A$158,$B136,GVSG2030!$E$4:$E$158)</f>
        <v>0</v>
      </c>
      <c r="D136" s="11">
        <f>+SUMIF(GVSG2015!$A$4:$A$158,$B136,GVSG2015!$E$4:$E$158)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+SUMIF(GVSG2030!$A$4:$A$158,$B137,GVSG2030!$E$4:$E$158)</f>
        <v>0</v>
      </c>
      <c r="D137" s="11">
        <f>+SUMIF(GVSG2015!$A$4:$A$158,$B137,GVSG2015!$E$4:$E$158)</f>
        <v>0</v>
      </c>
      <c r="E137" s="7">
        <f>+IFERROR(+C137*('Regions &amp; Poverty'!$K137/100),"")</f>
        <v>0</v>
      </c>
      <c r="F137" s="7">
        <f>+IFERROR(+D137*('Regions &amp; Poverty'!$K137/100),"")</f>
        <v>0</v>
      </c>
      <c r="G137" s="7">
        <f>+IFERROR(+C137*('Regions &amp; Poverty'!$K137/100)*('Regions &amp; Poverty'!$M137/100),"")</f>
        <v>0</v>
      </c>
      <c r="H137" s="7">
        <f>+IFERROR(+D137*('Regions &amp; Poverty'!$K137/100)*('Regions &amp; Poverty'!$M137/100),"")</f>
        <v>0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+SUMIF(GVSG2030!$A$4:$A$158,$B138,GVSG2030!$E$4:$E$158)</f>
        <v>71.05838035049652</v>
      </c>
      <c r="D138" s="11">
        <f>+SUMIF(GVSG2015!$A$4:$A$158,$B138,GVSG2015!$E$4:$E$158)</f>
        <v>39.962593430065674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+SUMIF(GVSG2030!$A$4:$A$158,$B139,GVSG2030!$E$4:$E$158)</f>
        <v>0</v>
      </c>
      <c r="D139" s="11">
        <f>+SUMIF(GVSG2015!$A$4:$A$158,$B139,GVSG2015!$E$4:$E$158)</f>
        <v>0</v>
      </c>
      <c r="E139" s="7">
        <f>+IFERROR(+C139*('Regions &amp; Poverty'!$K139/100),"")</f>
        <v>0</v>
      </c>
      <c r="F139" s="7">
        <f>+IFERROR(+D139*('Regions &amp; Poverty'!$K139/100),"")</f>
        <v>0</v>
      </c>
      <c r="G139" s="7">
        <f>+IFERROR(+C139*('Regions &amp; Poverty'!$K139/100)*('Regions &amp; Poverty'!$M139/100),"")</f>
        <v>0</v>
      </c>
      <c r="H139" s="7">
        <f>+IFERROR(+D139*('Regions &amp; Poverty'!$K139/100)*('Regions &amp; Poverty'!$M139/100),"")</f>
        <v>0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+SUMIF(GVSG2030!$A$4:$A$158,$B140,GVSG2030!$E$4:$E$158)</f>
        <v>0</v>
      </c>
      <c r="D140" s="11">
        <f>+SUMIF(GVSG2015!$A$4:$A$158,$B140,GVSG2015!$E$4:$E$158)</f>
        <v>0</v>
      </c>
      <c r="E140" s="7">
        <f>+IFERROR(+C140*('Regions &amp; Poverty'!$K140/100),"")</f>
        <v>0</v>
      </c>
      <c r="F140" s="7">
        <f>+IFERROR(+D140*('Regions &amp; Poverty'!$K140/100),"")</f>
        <v>0</v>
      </c>
      <c r="G140" s="7">
        <f>+IFERROR(+C140*('Regions &amp; Poverty'!$K140/100)*('Regions &amp; Poverty'!$M140/100),"")</f>
        <v>0</v>
      </c>
      <c r="H140" s="7">
        <f>+IFERROR(+D140*('Regions &amp; Poverty'!$K140/100)*('Regions &amp; Poverty'!$M140/100),"")</f>
        <v>0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+SUMIF(GVSG2030!$A$4:$A$158,$B141,GVSG2030!$E$4:$E$158)</f>
        <v>0</v>
      </c>
      <c r="D141" s="11">
        <f>+SUMIF(GVSG2015!$A$4:$A$158,$B141,GVSG2015!$E$4:$E$158)</f>
        <v>0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+SUMIF(GVSG2030!$A$4:$A$158,$B142,GVSG2030!$E$4:$E$158)</f>
        <v>0</v>
      </c>
      <c r="D142" s="11">
        <f>+SUMIF(GVSG2015!$A$4:$A$158,$B142,GVSG2015!$E$4:$E$158)</f>
        <v>0</v>
      </c>
      <c r="E142" s="7">
        <f>+IFERROR(+C142*('Regions &amp; Poverty'!$K142/100),"")</f>
        <v>0</v>
      </c>
      <c r="F142" s="7">
        <f>+IFERROR(+D142*('Regions &amp; Poverty'!$K142/100),"")</f>
        <v>0</v>
      </c>
      <c r="G142" s="7">
        <f>+IFERROR(+C142*('Regions &amp; Poverty'!$K142/100)*('Regions &amp; Poverty'!$M142/100),"")</f>
        <v>0</v>
      </c>
      <c r="H142" s="7">
        <f>+IFERROR(+D142*('Regions &amp; Poverty'!$K142/100)*('Regions &amp; Poverty'!$M142/100),"")</f>
        <v>0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+SUMIF(GVSG2030!$A$4:$A$158,$B143,GVSG2030!$E$4:$E$158)</f>
        <v>0</v>
      </c>
      <c r="D143" s="11">
        <f>+SUMIF(GVSG2015!$A$4:$A$158,$B143,GVSG2015!$E$4:$E$158)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+SUMIF(GVSG2030!$A$4:$A$158,$B144,GVSG2030!$E$4:$E$158)</f>
        <v>0</v>
      </c>
      <c r="D144" s="11">
        <f>+SUMIF(GVSG2015!$A$4:$A$158,$B144,GVSG2015!$E$4:$E$158)</f>
        <v>0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+SUMIF(GVSG2030!$A$4:$A$158,$B145,GVSG2030!$E$4:$E$158)</f>
        <v>12.307808823077293</v>
      </c>
      <c r="D145" s="11">
        <f>+SUMIF(GVSG2015!$A$4:$A$158,$B145,GVSG2015!$E$4:$E$158)</f>
        <v>7.2558433314128479</v>
      </c>
      <c r="E145" s="7">
        <f>+IFERROR(+C145*('Regions &amp; Poverty'!$K145/100),"")</f>
        <v>0.24615617646154586</v>
      </c>
      <c r="F145" s="7">
        <f>+IFERROR(+D145*('Regions &amp; Poverty'!$K145/100),"")</f>
        <v>0.14511686662825696</v>
      </c>
      <c r="G145" s="7">
        <f>+IFERROR(+C145*('Regions &amp; Poverty'!$K145/100)*('Regions &amp; Poverty'!$M145/100),"")</f>
        <v>9.846247058461835E-4</v>
      </c>
      <c r="H145" s="7">
        <f>+IFERROR(+D145*('Regions &amp; Poverty'!$K145/100)*('Regions &amp; Poverty'!$M145/100),"")</f>
        <v>5.8046746651302784E-4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+SUMIF(GVSG2030!$A$4:$A$158,$B146,GVSG2030!$E$4:$E$158)</f>
        <v>633.29399728333294</v>
      </c>
      <c r="D146" s="11">
        <f>+SUMIF(GVSG2015!$A$4:$A$158,$B146,GVSG2015!$E$4:$E$158)</f>
        <v>439.49177176297576</v>
      </c>
      <c r="E146" s="7">
        <f>+IFERROR(+C146*('Regions &amp; Poverty'!$K146/100),"")</f>
        <v>1.899881991849999</v>
      </c>
      <c r="F146" s="7">
        <f>+IFERROR(+D146*('Regions &amp; Poverty'!$K146/100),"")</f>
        <v>1.3184753152889273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+SUMIF(GVSG2030!$A$4:$A$158,$B147,GVSG2030!$E$4:$E$158)</f>
        <v>36.50148735958507</v>
      </c>
      <c r="D147" s="11">
        <f>+SUMIF(GVSG2015!$A$4:$A$158,$B147,GVSG2015!$E$4:$E$158)</f>
        <v>22.10767791624761</v>
      </c>
      <c r="E147" s="7">
        <f>+IFERROR(+C147*('Regions &amp; Poverty'!$K147/100),"")</f>
        <v>17.922230293556268</v>
      </c>
      <c r="F147" s="7">
        <f>+IFERROR(+D147*('Regions &amp; Poverty'!$K147/100),"")</f>
        <v>10.854869856877576</v>
      </c>
      <c r="G147" s="7">
        <f>+IFERROR(+C147*('Regions &amp; Poverty'!$K147/100)*('Regions &amp; Poverty'!$M147/100),"")</f>
        <v>2.7600234652076652</v>
      </c>
      <c r="H147" s="7">
        <f>+IFERROR(+D147*('Regions &amp; Poverty'!$K147/100)*('Regions &amp; Poverty'!$M147/100),"")</f>
        <v>1.6716499579591466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+SUMIF(GVSG2030!$A$4:$A$158,$B148,GVSG2030!$E$4:$E$158)</f>
        <v>4.1123817337591335</v>
      </c>
      <c r="D148" s="11">
        <f>+SUMIF(GVSG2015!$A$4:$A$158,$B148,GVSG2015!$E$4:$E$158)</f>
        <v>2.7768285359587632</v>
      </c>
      <c r="E148" s="7">
        <f>+IFERROR(+C148*('Regions &amp; Poverty'!$K148/100),"")</f>
        <v>1.4228840798806603</v>
      </c>
      <c r="F148" s="7">
        <f>+IFERROR(+D148*('Regions &amp; Poverty'!$K148/100),"")</f>
        <v>0.96078267344173218</v>
      </c>
      <c r="G148" s="7">
        <f>+IFERROR(+C148*('Regions &amp; Poverty'!$K148/100)*('Regions &amp; Poverty'!$M148/100),"")</f>
        <v>0.14655706022770804</v>
      </c>
      <c r="H148" s="7">
        <f>+IFERROR(+D148*('Regions &amp; Poverty'!$K148/100)*('Regions &amp; Poverty'!$M148/100),"")</f>
        <v>9.8960615364498419E-2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+SUMIF(GVSG2030!$A$4:$A$158,$B149,GVSG2030!$E$4:$E$158)</f>
        <v>0</v>
      </c>
      <c r="D149" s="11">
        <f>+SUMIF(GVSG2015!$A$4:$A$158,$B149,GVSG2015!$E$4:$E$158)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+SUMIF(GVSG2030!$A$4:$A$158,$B150,GVSG2030!$E$4:$E$158)</f>
        <v>0</v>
      </c>
      <c r="D150" s="11">
        <f>+SUMIF(GVSG2015!$A$4:$A$158,$B150,GVSG2015!$E$4:$E$158)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+SUMIF(GVSG2030!$A$4:$A$158,$B151,GVSG2030!$E$4:$E$158)</f>
        <v>0</v>
      </c>
      <c r="D151" s="11">
        <f>+SUMIF(GVSG2015!$A$4:$A$158,$B151,GVSG2015!$E$4:$E$158)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+SUMIF(GVSG2030!$A$4:$A$158,$B152,GVSG2030!$E$4:$E$158)</f>
        <v>0</v>
      </c>
      <c r="D152" s="11">
        <f>+SUMIF(GVSG2015!$A$4:$A$158,$B152,GVSG2015!$E$4:$E$158)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+SUMIF(GVSG2030!$A$4:$A$158,$B153,GVSG2030!$E$4:$E$158)</f>
        <v>1.9037107092802763</v>
      </c>
      <c r="D153" s="11">
        <f>+SUMIF(GVSG2015!$A$4:$A$158,$B153,GVSG2015!$E$4:$E$158)</f>
        <v>1.3572822499015558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+SUMIF(GVSG2030!$A$4:$A$158,$B154,GVSG2030!$E$4:$E$158)</f>
        <v>0</v>
      </c>
      <c r="D154" s="11">
        <f>+SUMIF(GVSG2015!$A$4:$A$158,$B154,GVSG2015!$E$4:$E$158)</f>
        <v>0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+SUMIF(GVSG2030!$A$4:$A$158,$B155,GVSG2030!$E$4:$E$158)</f>
        <v>0</v>
      </c>
      <c r="D155" s="11">
        <f>+SUMIF(GVSG2015!$A$4:$A$158,$B155,GVSG2015!$E$4:$E$158)</f>
        <v>0</v>
      </c>
      <c r="E155" s="7">
        <f>+IFERROR(+C155*('Regions &amp; Poverty'!$K155/100),"")</f>
        <v>0</v>
      </c>
      <c r="F155" s="7">
        <f>+IFERROR(+D155*('Regions &amp; Poverty'!$K155/100),"")</f>
        <v>0</v>
      </c>
      <c r="G155" s="7">
        <f>+IFERROR(+C155*('Regions &amp; Poverty'!$K155/100)*('Regions &amp; Poverty'!$M155/100),"")</f>
        <v>0</v>
      </c>
      <c r="H155" s="7">
        <f>+IFERROR(+D155*('Regions &amp; Poverty'!$K155/100)*('Regions &amp; Poverty'!$M155/100),"")</f>
        <v>0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+SUMIF(GVSG2030!$A$4:$A$158,$B156,GVSG2030!$E$4:$E$158)</f>
        <v>0</v>
      </c>
      <c r="D156" s="11">
        <f>+SUMIF(GVSG2015!$A$4:$A$158,$B156,GVSG2015!$E$4:$E$158)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+SUMIF(GVSG2030!$A$4:$A$158,$B157,GVSG2030!$E$4:$E$158)</f>
        <v>51.571655575549997</v>
      </c>
      <c r="D157" s="11">
        <f>+SUMIF(GVSG2015!$A$4:$A$158,$B157,GVSG2015!$E$4:$E$158)</f>
        <v>35.463361323336159</v>
      </c>
      <c r="E157" s="7">
        <f>+IFERROR(+C157*('Regions &amp; Poverty'!$K157/100),"")</f>
        <v>9.6954712482033987</v>
      </c>
      <c r="F157" s="7">
        <f>+IFERROR(+D157*('Regions &amp; Poverty'!$K157/100),"")</f>
        <v>6.6671119287871976</v>
      </c>
      <c r="G157" s="7">
        <f>+IFERROR(+C157*('Regions &amp; Poverty'!$K157/100)*('Regions &amp; Poverty'!$M157/100),"")</f>
        <v>0.43629620616915293</v>
      </c>
      <c r="H157" s="7">
        <f>+IFERROR(+D157*('Regions &amp; Poverty'!$K157/100)*('Regions &amp; Poverty'!$M157/100),"")</f>
        <v>0.30002003679542388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+SUMIF(GVSG2030!$A$4:$A$158,$B158,GVSG2030!$E$4:$E$158)</f>
        <v>0</v>
      </c>
      <c r="D158" s="11">
        <f>+SUMIF(GVSG2015!$A$4:$A$158,$B158,GVSG2015!$E$4:$E$158)</f>
        <v>0</v>
      </c>
      <c r="E158" s="7">
        <f>+IFERROR(+C158*('Regions &amp; Poverty'!$K158/100),"")</f>
        <v>0</v>
      </c>
      <c r="F158" s="7">
        <f>+IFERROR(+D158*('Regions &amp; Poverty'!$K158/100),"")</f>
        <v>0</v>
      </c>
      <c r="G158" s="7">
        <f>+IFERROR(+C158*('Regions &amp; Poverty'!$K158/100)*('Regions &amp; Poverty'!$M158/100),"")</f>
        <v>0</v>
      </c>
      <c r="H158" s="7">
        <f>+IFERROR(+D158*('Regions &amp; Poverty'!$K158/100)*('Regions &amp; Poverty'!$M158/100),"")</f>
        <v>0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+SUMIF(GVSG2030!$A$4:$A$158,$B159,GVSG2030!$E$4:$E$158)</f>
        <v>0</v>
      </c>
      <c r="D159" s="11">
        <f>+SUMIF(GVSG2015!$A$4:$A$158,$B159,GVSG2015!$E$4:$E$158)</f>
        <v>0</v>
      </c>
      <c r="E159" s="7">
        <f>+IFERROR(+C159*('Regions &amp; Poverty'!$K159/100),"")</f>
        <v>0</v>
      </c>
      <c r="F159" s="7">
        <f>+IFERROR(+D159*('Regions &amp; Poverty'!$K159/100),"")</f>
        <v>0</v>
      </c>
      <c r="G159" s="7">
        <f>+IFERROR(+C159*('Regions &amp; Poverty'!$K159/100)*('Regions &amp; Poverty'!$M159/100),"")</f>
        <v>0</v>
      </c>
      <c r="H159" s="7">
        <f>+IFERROR(+D159*('Regions &amp; Poverty'!$K159/100)*('Regions &amp; Poverty'!$M159/100),"")</f>
        <v>0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+SUMIF(GVSG2030!$A$4:$A$158,$B160,GVSG2030!$E$4:$E$158)</f>
        <v>0.3523185773041928</v>
      </c>
      <c r="D160" s="11">
        <f>+SUMIF(GVSG2015!$A$4:$A$158,$B160,GVSG2015!$E$4:$E$158)</f>
        <v>0.20246746488554704</v>
      </c>
      <c r="E160" s="7">
        <f>+IFERROR(+C160*('Regions &amp; Poverty'!$K160/100),"")</f>
        <v>7.5396175543097257E-2</v>
      </c>
      <c r="F160" s="7">
        <f>+IFERROR(+D160*('Regions &amp; Poverty'!$K160/100),"")</f>
        <v>4.3328037485507065E-2</v>
      </c>
      <c r="G160" s="7">
        <f>+IFERROR(+C160*('Regions &amp; Poverty'!$K160/100)*('Regions &amp; Poverty'!$M160/100),"")</f>
        <v>3.9206011282410577E-3</v>
      </c>
      <c r="H160" s="7">
        <f>+IFERROR(+D160*('Regions &amp; Poverty'!$K160/100)*('Regions &amp; Poverty'!$M160/100),"")</f>
        <v>2.2530579492463674E-3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8191.4216564739809</v>
      </c>
      <c r="D162" s="35">
        <f t="shared" si="0"/>
        <v>5512.725395173049</v>
      </c>
      <c r="E162" s="35">
        <f t="shared" si="0"/>
        <v>1395.4232418255117</v>
      </c>
      <c r="F162" s="35">
        <f t="shared" si="0"/>
        <v>929.3986287659435</v>
      </c>
      <c r="G162" s="35">
        <f t="shared" si="0"/>
        <v>72.453446560489496</v>
      </c>
      <c r="H162" s="35">
        <f t="shared" si="0"/>
        <v>47.029790150509129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36.50148735958507</v>
      </c>
      <c r="D167" s="35">
        <f>+SUMIF('Regions &amp; Poverty'!$F$3:$F$160,$B167,D$3:D$160)</f>
        <v>22.10767791624761</v>
      </c>
      <c r="E167" s="35">
        <f>+SUMIF('Regions &amp; Poverty'!$F$3:$F$160,$B167,E$3:E$160)</f>
        <v>17.922230293556268</v>
      </c>
      <c r="F167" s="35">
        <f>+SUMIF('Regions &amp; Poverty'!$F$3:$F$160,$B167,F$3:F$160)</f>
        <v>10.854869856877576</v>
      </c>
      <c r="G167" s="35">
        <f>+SUMIF('Regions &amp; Poverty'!$F$3:$F$160,$B167,G$3:G$160)</f>
        <v>2.7600234652076652</v>
      </c>
      <c r="H167" s="35">
        <f>+SUMIF('Regions &amp; Poverty'!$F$3:$F$160,$B167,H$3:H$160)</f>
        <v>1.6716499579591466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314.77585841435501</v>
      </c>
      <c r="D168" s="35">
        <f>+SUMIF('Regions &amp; Poverty'!$F$3:$F$160,$B168,D$3:D$160)</f>
        <v>174.83178981414099</v>
      </c>
      <c r="E168" s="35">
        <f>+SUMIF('Regions &amp; Poverty'!$F$3:$F$160,$B168,E$3:E$160)</f>
        <v>100.75624621920268</v>
      </c>
      <c r="F168" s="35">
        <f>+SUMIF('Regions &amp; Poverty'!$F$3:$F$160,$B168,F$3:F$160)</f>
        <v>56.002583013083878</v>
      </c>
      <c r="G168" s="35">
        <f>+SUMIF('Regions &amp; Poverty'!$F$3:$F$160,$B168,G$3:G$160)</f>
        <v>8.9766027966400976</v>
      </c>
      <c r="H168" s="35">
        <f>+SUMIF('Regions &amp; Poverty'!$F$3:$F$160,$B168,H$3:H$160)</f>
        <v>4.9885541043078403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39.380839854571803</v>
      </c>
      <c r="D170" s="35">
        <f>+SUMIF('Regions &amp; Poverty'!$F$3:$F$160,$B170,D$3:D$160)</f>
        <v>23.459192951349387</v>
      </c>
      <c r="E170" s="35">
        <f>+SUMIF('Regions &amp; Poverty'!$F$3:$F$160,$B170,E$3:E$160)</f>
        <v>27.746617761125833</v>
      </c>
      <c r="F170" s="35">
        <f>+SUMIF('Regions &amp; Poverty'!$F$3:$F$160,$B170,F$3:F$160)</f>
        <v>16.532346407388374</v>
      </c>
      <c r="G170" s="35">
        <f>+SUMIF('Regions &amp; Poverty'!$F$3:$F$160,$B170,G$3:G$160)</f>
        <v>9.2184373891272919</v>
      </c>
      <c r="H170" s="35">
        <f>+SUMIF('Regions &amp; Poverty'!$F$3:$F$160,$B170,H$3:H$160)</f>
        <v>5.4930961751269001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0.197965816635778</v>
      </c>
      <c r="D172" s="35">
        <f>+SUMIF('Regions &amp; Poverty'!$F$3:$F$160,$B172,D$3:D$160)</f>
        <v>9.8785702569247499E-2</v>
      </c>
      <c r="E172" s="35">
        <f>+SUMIF('Regions &amp; Poverty'!$F$3:$F$160,$B172,E$3:E$160)</f>
        <v>9.0074446569278988E-2</v>
      </c>
      <c r="F172" s="35">
        <f>+SUMIF('Regions &amp; Poverty'!$F$3:$F$160,$B172,F$3:F$160)</f>
        <v>4.4947494669007611E-2</v>
      </c>
      <c r="G172" s="35">
        <f>+SUMIF('Regions &amp; Poverty'!$F$3:$F$160,$B172,G$3:G$160)</f>
        <v>1.2250124733421942E-2</v>
      </c>
      <c r="H172" s="35">
        <f>+SUMIF('Regions &amp; Poverty'!$F$3:$F$160,$B172,H$3:H$160)</f>
        <v>6.1128592749850356E-3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390.85615144514765</v>
      </c>
      <c r="D173" s="36">
        <f t="shared" si="1"/>
        <v>220.49744638430724</v>
      </c>
      <c r="E173" s="36">
        <f t="shared" si="1"/>
        <v>146.51516872045406</v>
      </c>
      <c r="F173" s="36">
        <f t="shared" si="1"/>
        <v>83.434746772018826</v>
      </c>
      <c r="G173" s="36">
        <f t="shared" si="1"/>
        <v>20.96731377570848</v>
      </c>
      <c r="H173" s="36">
        <f t="shared" si="1"/>
        <v>12.159413096668871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0</v>
      </c>
      <c r="D174" s="35">
        <f>+SUMIF('Regions &amp; Poverty'!$F$3:$F$160,$B174,D$3:D$160)</f>
        <v>0</v>
      </c>
      <c r="E174" s="35">
        <f>+SUMIF('Regions &amp; Poverty'!$F$3:$F$160,$B174,E$3:E$160)</f>
        <v>0</v>
      </c>
      <c r="F174" s="35">
        <f>+SUMIF('Regions &amp; Poverty'!$F$3:$F$160,$B174,F$3:F$160)</f>
        <v>0</v>
      </c>
      <c r="G174" s="35">
        <f>+SUMIF('Regions &amp; Poverty'!$F$3:$F$160,$B174,G$3:G$160)</f>
        <v>0</v>
      </c>
      <c r="H174" s="35">
        <f>+SUMIF('Regions &amp; Poverty'!$F$3:$F$160,$B174,H$3:H$160)</f>
        <v>0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175.4278590035436</v>
      </c>
      <c r="D175" s="35">
        <f>+SUMIF('Regions &amp; Poverty'!$F$3:$F$160,$B175,D$3:D$160)</f>
        <v>100.60118054633189</v>
      </c>
      <c r="E175" s="35">
        <f>+SUMIF('Regions &amp; Poverty'!$F$3:$F$160,$B175,E$3:E$160)</f>
        <v>5.2628357701063075</v>
      </c>
      <c r="F175" s="35">
        <f>+SUMIF('Regions &amp; Poverty'!$F$3:$F$160,$B175,F$3:F$160)</f>
        <v>3.0180354163899565</v>
      </c>
      <c r="G175" s="35">
        <f>+SUMIF('Regions &amp; Poverty'!$F$3:$F$160,$B175,G$3:G$160)</f>
        <v>4.2102686160850458E-2</v>
      </c>
      <c r="H175" s="35">
        <f>+SUMIF('Regions &amp; Poverty'!$F$3:$F$160,$B175,H$3:H$160)</f>
        <v>2.4144283331119652E-2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5.277234629558901</v>
      </c>
      <c r="D176" s="35">
        <f>+SUMIF('Regions &amp; Poverty'!$F$3:$F$160,$B176,D$3:D$160)</f>
        <v>2.7061375469497939</v>
      </c>
      <c r="E176" s="35">
        <f>+SUMIF('Regions &amp; Poverty'!$F$3:$F$160,$B176,E$3:E$160)</f>
        <v>0.2008331675748917</v>
      </c>
      <c r="F176" s="35">
        <f>+SUMIF('Regions &amp; Poverty'!$F$3:$F$160,$B176,F$3:F$160)</f>
        <v>0.10530831404585098</v>
      </c>
      <c r="G176" s="35">
        <f>+SUMIF('Regions &amp; Poverty'!$F$3:$F$160,$B176,G$3:G$160)</f>
        <v>3.5209281103132355E-3</v>
      </c>
      <c r="H176" s="35">
        <f>+SUMIF('Regions &amp; Poverty'!$F$3:$F$160,$B176,H$3:H$160)</f>
        <v>1.9286433508683039E-3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180.70509363310251</v>
      </c>
      <c r="D179" s="36">
        <f t="shared" si="2"/>
        <v>103.30731809328168</v>
      </c>
      <c r="E179" s="36">
        <f t="shared" ref="E179:F179" si="3">+SUM(E174:E178)</f>
        <v>5.4636689376811995</v>
      </c>
      <c r="F179" s="36">
        <f t="shared" si="3"/>
        <v>3.1233437304358076</v>
      </c>
      <c r="G179" s="36">
        <f t="shared" ref="G179:H179" si="4">+SUM(G174:G178)</f>
        <v>4.5623614271163695E-2</v>
      </c>
      <c r="H179" s="36">
        <f t="shared" si="4"/>
        <v>2.6072926681987955E-2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217.64185678682031</v>
      </c>
      <c r="D183" s="35">
        <f>+SUMIF('Regions &amp; Poverty'!$F$3:$F$160,$B183,D$3:D$160)</f>
        <v>172.48520721726501</v>
      </c>
      <c r="E183" s="35">
        <f>+SUMIF('Regions &amp; Poverty'!$F$3:$F$160,$B183,E$3:E$160)</f>
        <v>14.146720691143321</v>
      </c>
      <c r="F183" s="35">
        <f>+SUMIF('Regions &amp; Poverty'!$F$3:$F$160,$B183,F$3:F$160)</f>
        <v>11.211538469122226</v>
      </c>
      <c r="G183" s="35">
        <f>+SUMIF('Regions &amp; Poverty'!$F$3:$F$160,$B183,G$3:G$160)</f>
        <v>0.2122008103671498</v>
      </c>
      <c r="H183" s="35">
        <f>+SUMIF('Regions &amp; Poverty'!$F$3:$F$160,$B183,H$3:H$160)</f>
        <v>0.1681730770368334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0</v>
      </c>
      <c r="D184" s="35">
        <f>+SUMIF('Regions &amp; Poverty'!$F$3:$F$160,$B184,D$3:D$160)</f>
        <v>0</v>
      </c>
      <c r="E184" s="35">
        <f>+SUMIF('Regions &amp; Poverty'!$F$3:$F$160,$B184,E$3:E$160)</f>
        <v>0</v>
      </c>
      <c r="F184" s="35">
        <f>+SUMIF('Regions &amp; Poverty'!$F$3:$F$160,$B184,F$3:F$160)</f>
        <v>0</v>
      </c>
      <c r="G184" s="35">
        <f>+SUMIF('Regions &amp; Poverty'!$F$3:$F$160,$B184,G$3:G$160)</f>
        <v>0</v>
      </c>
      <c r="H184" s="35">
        <f>+SUMIF('Regions &amp; Poverty'!$F$3:$F$160,$B184,H$3:H$160)</f>
        <v>0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6233.0790157515366</v>
      </c>
      <c r="D185" s="35">
        <f>+SUMIF('Regions &amp; Poverty'!$F$3:$F$160,$B185,D$3:D$160)</f>
        <v>4210.9305562782474</v>
      </c>
      <c r="E185" s="35">
        <f>+SUMIF('Regions &amp; Poverty'!$F$3:$F$160,$B185,E$3:E$160)</f>
        <v>1215.5270426046523</v>
      </c>
      <c r="F185" s="35">
        <f>+SUMIF('Regions &amp; Poverty'!$F$3:$F$160,$B185,F$3:F$160)</f>
        <v>822.26576438139341</v>
      </c>
      <c r="G185" s="35">
        <f>+SUMIF('Regions &amp; Poverty'!$F$3:$F$160,$B185,G$3:G$160)</f>
        <v>50.786261308019384</v>
      </c>
      <c r="H185" s="35">
        <f>+SUMIF('Regions &amp; Poverty'!$F$3:$F$160,$B185,H$3:H$160)</f>
        <v>34.372773128870961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6450.7208725383571</v>
      </c>
      <c r="D186" s="36">
        <f t="shared" si="5"/>
        <v>4383.4157634955127</v>
      </c>
      <c r="E186" s="36">
        <f t="shared" ref="E186:F186" si="6">+SUM(E182:E185)</f>
        <v>1229.6737632957957</v>
      </c>
      <c r="F186" s="36">
        <f t="shared" si="6"/>
        <v>833.47730285051568</v>
      </c>
      <c r="G186" s="36">
        <f t="shared" ref="G186:H186" si="7">+SUM(G182:G185)</f>
        <v>50.998462118386534</v>
      </c>
      <c r="H186" s="36">
        <f t="shared" si="7"/>
        <v>34.540946205907794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107.37268366210034</v>
      </c>
      <c r="D191" s="35">
        <f>+SUMIF('Regions &amp; Poverty'!$F$3:$F$160,$B191,D$3:D$160)</f>
        <v>66.699057311182628</v>
      </c>
      <c r="E191" s="35">
        <f>+SUMIF('Regions &amp; Poverty'!$F$3:$F$160,$B191,E$3:E$160)</f>
        <v>0.55516883918706861</v>
      </c>
      <c r="F191" s="35">
        <f>+SUMIF('Regions &amp; Poverty'!$F$3:$F$160,$B191,F$3:F$160)</f>
        <v>0.33774283458304366</v>
      </c>
      <c r="G191" s="35">
        <f>+SUMIF('Regions &amp; Poverty'!$F$3:$F$160,$B191,G$3:G$160)</f>
        <v>1.5125927564489713E-3</v>
      </c>
      <c r="H191" s="35">
        <f>+SUMIF('Regions &amp; Poverty'!$F$3:$F$160,$B191,H$3:H$160)</f>
        <v>9.1078634538718198E-4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1059.8631444859936</v>
      </c>
      <c r="D192" s="35">
        <f>+SUMIF('Regions &amp; Poverty'!$F$3:$F$160,$B192,D$3:D$160)</f>
        <v>737.4485276388624</v>
      </c>
      <c r="E192" s="35">
        <f>+SUMIF('Regions &amp; Poverty'!$F$3:$F$160,$B192,E$3:E$160)</f>
        <v>13.215472032393402</v>
      </c>
      <c r="F192" s="35">
        <f>+SUMIF('Regions &amp; Poverty'!$F$3:$F$160,$B192,F$3:F$160)</f>
        <v>9.0254925783901463</v>
      </c>
      <c r="G192" s="35">
        <f>+SUMIF('Regions &amp; Poverty'!$F$3:$F$160,$B192,G$3:G$160)</f>
        <v>0.44053445936687091</v>
      </c>
      <c r="H192" s="35">
        <f>+SUMIF('Regions &amp; Poverty'!$F$3:$F$160,$B192,H$3:H$160)</f>
        <v>0.30244713490509639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1167.235828148094</v>
      </c>
      <c r="D193" s="36">
        <f t="shared" si="11"/>
        <v>804.14758495004503</v>
      </c>
      <c r="E193" s="36">
        <f t="shared" ref="E193:F193" si="12">+SUM(E191:E192)</f>
        <v>13.77064087158047</v>
      </c>
      <c r="F193" s="36">
        <f t="shared" si="12"/>
        <v>9.3632354129731894</v>
      </c>
      <c r="G193" s="36">
        <f t="shared" ref="G193:H193" si="13">+SUM(G191:G192)</f>
        <v>0.44204705212331991</v>
      </c>
      <c r="H193" s="36">
        <f t="shared" si="13"/>
        <v>0.30335792125048355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1.9037107092802763</v>
      </c>
      <c r="D196" s="35">
        <f>+SUMIF('Regions &amp; Poverty'!$F$3:$F$160,$B196,D$3:D$160)</f>
        <v>1.3572822499015558</v>
      </c>
      <c r="E196" s="35">
        <f>+SUMIF('Regions &amp; Poverty'!$F$3:$F$160,$B196,E$3:E$160)</f>
        <v>0</v>
      </c>
      <c r="F196" s="35">
        <f>+SUMIF('Regions &amp; Poverty'!$F$3:$F$160,$B196,F$3:F$160)</f>
        <v>0</v>
      </c>
      <c r="G196" s="35">
        <f>+SUMIF('Regions &amp; Poverty'!$F$3:$F$160,$B196,G$3:G$160)</f>
        <v>0</v>
      </c>
      <c r="H196" s="35">
        <f>+SUMIF('Regions &amp; Poverty'!$F$3:$F$160,$B196,H$3:H$160)</f>
        <v>0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1.9037107092802763</v>
      </c>
      <c r="D198" s="36">
        <f t="shared" si="14"/>
        <v>1.3572822499015558</v>
      </c>
      <c r="E198" s="36">
        <f t="shared" ref="E198:F198" si="15">+SUM(E195:E197)</f>
        <v>0</v>
      </c>
      <c r="F198" s="36">
        <f t="shared" si="15"/>
        <v>0</v>
      </c>
      <c r="G198" s="36">
        <f t="shared" ref="G198:H198" si="16">+SUM(G195:G197)</f>
        <v>0</v>
      </c>
      <c r="H198" s="36">
        <f t="shared" si="16"/>
        <v>0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1.9037107092802763</v>
      </c>
      <c r="D201" s="35">
        <f t="shared" si="19"/>
        <v>1.3572822499015558</v>
      </c>
      <c r="E201" s="35">
        <f t="shared" ref="E201:H201" si="20">+SUM(E198,E189)</f>
        <v>0</v>
      </c>
      <c r="F201" s="35">
        <f t="shared" si="20"/>
        <v>0</v>
      </c>
      <c r="G201" s="35">
        <f t="shared" si="20"/>
        <v>0</v>
      </c>
      <c r="H201" s="35">
        <f t="shared" si="20"/>
        <v>0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8191.4216564739809</v>
      </c>
      <c r="D202" s="35">
        <f t="shared" si="21"/>
        <v>5512.7253951730481</v>
      </c>
      <c r="E202" s="35">
        <f t="shared" ref="E202:H202" si="22">+SUM(E173,E179,E182:E185,E193,E196)</f>
        <v>1395.4232418255115</v>
      </c>
      <c r="F202" s="35">
        <f t="shared" si="22"/>
        <v>929.39862876594339</v>
      </c>
      <c r="G202" s="35">
        <f t="shared" si="22"/>
        <v>72.453446560489496</v>
      </c>
      <c r="H202" s="35">
        <f t="shared" si="22"/>
        <v>47.029790150509129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8191.4216564739809</v>
      </c>
      <c r="D203" s="35">
        <f t="shared" si="23"/>
        <v>5512.7253951730481</v>
      </c>
      <c r="E203" s="35">
        <f t="shared" ref="E203:H203" si="24">+SUM(E173,E174:E176,E183:E185,E193,E196)</f>
        <v>1395.4232418255115</v>
      </c>
      <c r="F203" s="35">
        <f t="shared" si="24"/>
        <v>929.39862876594339</v>
      </c>
      <c r="G203" s="35">
        <f t="shared" si="24"/>
        <v>72.453446560489482</v>
      </c>
      <c r="H203" s="35">
        <f t="shared" si="24"/>
        <v>47.029790150509136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8191.4216564739809</v>
      </c>
      <c r="D204" s="35">
        <f t="shared" si="25"/>
        <v>5512.7253951730481</v>
      </c>
      <c r="E204" s="35">
        <f t="shared" ref="E204:H204" si="26">+SUM(E173,E179:E185,E190,E193:E194,E198)</f>
        <v>1395.4232418255115</v>
      </c>
      <c r="F204" s="35">
        <f t="shared" si="26"/>
        <v>929.39862876594339</v>
      </c>
      <c r="G204" s="35">
        <f t="shared" si="26"/>
        <v>72.453446560489496</v>
      </c>
      <c r="H204" s="35">
        <f t="shared" si="26"/>
        <v>47.029790150509129</v>
      </c>
      <c r="I204" s="3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+SUMIF(GVSG2030!$A$4:$A$158,$B3,GVSG2030!$F$4:$F$158)</f>
        <v>0</v>
      </c>
      <c r="D3" s="11">
        <f>+SUMIF(GVSG2015!$A$4:$A$158,$B3,GVSG2015!$F$4:$F$158)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+SUMIF(GVSG2030!$A$4:$A$158,$B4,GVSG2030!$F$4:$F$158)</f>
        <v>0</v>
      </c>
      <c r="D4" s="11">
        <f>+SUMIF(GVSG2015!$A$4:$A$158,$B4,GVSG2015!$F$4:$F$158)</f>
        <v>0</v>
      </c>
      <c r="E4" s="7">
        <f>+IFERROR(+C4*('Regions &amp; Poverty'!$K4/100),"")</f>
        <v>0</v>
      </c>
      <c r="F4" s="7">
        <f>+IFERROR(+D4*('Regions &amp; Poverty'!$K4/100),"")</f>
        <v>0</v>
      </c>
      <c r="G4" s="7">
        <f>+IFERROR(+C4*('Regions &amp; Poverty'!$K4/100)*('Regions &amp; Poverty'!$M4/100),"")</f>
        <v>0</v>
      </c>
      <c r="H4" s="7">
        <f>+IFERROR(+D4*('Regions &amp; Poverty'!$K4/100)*('Regions &amp; Poverty'!$M4/100),"")</f>
        <v>0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+SUMIF(GVSG2030!$A$4:$A$158,$B5,GVSG2030!$F$4:$F$158)</f>
        <v>0</v>
      </c>
      <c r="D5" s="11">
        <f>+SUMIF(GVSG2015!$A$4:$A$158,$B5,GVSG2015!$F$4:$F$158)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+SUMIF(GVSG2030!$A$4:$A$158,$B6,GVSG2030!$F$4:$F$158)</f>
        <v>0</v>
      </c>
      <c r="D6" s="11">
        <f>+SUMIF(GVSG2015!$A$4:$A$158,$B6,GVSG2015!$F$4:$F$158)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+SUMIF(GVSG2030!$A$4:$A$158,$B7,GVSG2030!$F$4:$F$158)</f>
        <v>0</v>
      </c>
      <c r="D7" s="11">
        <f>+SUMIF(GVSG2015!$A$4:$A$158,$B7,GVSG2015!$F$4:$F$158)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+SUMIF(GVSG2030!$A$4:$A$158,$B8,GVSG2030!$F$4:$F$158)</f>
        <v>0</v>
      </c>
      <c r="D8" s="11">
        <f>+SUMIF(GVSG2015!$A$4:$A$158,$B8,GVSG2015!$F$4:$F$158)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+SUMIF(GVSG2030!$A$4:$A$158,$B9,GVSG2030!$F$4:$F$158)</f>
        <v>0</v>
      </c>
      <c r="D9" s="11">
        <f>+SUMIF(GVSG2015!$A$4:$A$158,$B9,GVSG2015!$F$4:$F$158)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+SUMIF(GVSG2030!$A$4:$A$158,$B10,GVSG2030!$F$4:$F$158)</f>
        <v>0</v>
      </c>
      <c r="D10" s="11">
        <f>+SUMIF(GVSG2015!$A$4:$A$158,$B10,GVSG2015!$F$4:$F$158)</f>
        <v>0</v>
      </c>
      <c r="E10" s="7">
        <f>+IFERROR(+C10*('Regions &amp; Poverty'!$K10/100),"")</f>
        <v>0</v>
      </c>
      <c r="F10" s="7">
        <f>+IFERROR(+D10*('Regions &amp; Poverty'!$K10/100),"")</f>
        <v>0</v>
      </c>
      <c r="G10" s="7">
        <f>+IFERROR(+C10*('Regions &amp; Poverty'!$K10/100)*('Regions &amp; Poverty'!$M10/100),"")</f>
        <v>0</v>
      </c>
      <c r="H10" s="7">
        <f>+IFERROR(+D10*('Regions &amp; Poverty'!$K10/100)*('Regions &amp; Poverty'!$M10/100),"")</f>
        <v>0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+SUMIF(GVSG2030!$A$4:$A$158,$B11,GVSG2030!$F$4:$F$158)</f>
        <v>0</v>
      </c>
      <c r="D11" s="11">
        <f>+SUMIF(GVSG2015!$A$4:$A$158,$B11,GVSG2015!$F$4:$F$158)</f>
        <v>0</v>
      </c>
      <c r="E11" s="7">
        <f>+IFERROR(+C11*('Regions &amp; Poverty'!$K11/100),"")</f>
        <v>0</v>
      </c>
      <c r="F11" s="7">
        <f>+IFERROR(+D11*('Regions &amp; Poverty'!$K11/100),"")</f>
        <v>0</v>
      </c>
      <c r="G11" s="7">
        <f>+IFERROR(+C11*('Regions &amp; Poverty'!$K11/100)*('Regions &amp; Poverty'!$M11/100),"")</f>
        <v>0</v>
      </c>
      <c r="H11" s="7">
        <f>+IFERROR(+D11*('Regions &amp; Poverty'!$K11/100)*('Regions &amp; Poverty'!$M11/100),"")</f>
        <v>0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+SUMIF(GVSG2030!$A$4:$A$158,$B12,GVSG2030!$F$4:$F$158)</f>
        <v>0</v>
      </c>
      <c r="D12" s="11">
        <f>+SUMIF(GVSG2015!$A$4:$A$158,$B12,GVSG2015!$F$4:$F$158)</f>
        <v>0</v>
      </c>
      <c r="E12" s="7">
        <f>+IFERROR(+C12*('Regions &amp; Poverty'!$K12/100),"")</f>
        <v>0</v>
      </c>
      <c r="F12" s="7">
        <f>+IFERROR(+D12*('Regions &amp; Poverty'!$K12/100),"")</f>
        <v>0</v>
      </c>
      <c r="G12" s="7">
        <f>+IFERROR(+C12*('Regions &amp; Poverty'!$K12/100)*('Regions &amp; Poverty'!$M12/100),"")</f>
        <v>0</v>
      </c>
      <c r="H12" s="7">
        <f>+IFERROR(+D12*('Regions &amp; Poverty'!$K12/100)*('Regions &amp; Poverty'!$M12/100),"")</f>
        <v>0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+SUMIF(GVSG2030!$A$4:$A$158,$B13,GVSG2030!$F$4:$F$158)</f>
        <v>339.00351366668582</v>
      </c>
      <c r="D13" s="11">
        <f>+SUMIF(GVSG2015!$A$4:$A$158,$B13,GVSG2015!$F$4:$F$158)</f>
        <v>202.53336939864818</v>
      </c>
      <c r="E13" s="7">
        <f>+IFERROR(+C13*('Regions &amp; Poverty'!$K13/100),"")</f>
        <v>148.14453547234172</v>
      </c>
      <c r="F13" s="7">
        <f>+IFERROR(+D13*('Regions &amp; Poverty'!$K13/100),"")</f>
        <v>88.507082427209269</v>
      </c>
      <c r="G13" s="7">
        <f>+IFERROR(+C13*('Regions &amp; Poverty'!$K13/100)*('Regions &amp; Poverty'!$M13/100),"")</f>
        <v>16.444043437429929</v>
      </c>
      <c r="H13" s="7">
        <f>+IFERROR(+D13*('Regions &amp; Poverty'!$K13/100)*('Regions &amp; Poverty'!$M13/100),"")</f>
        <v>9.8242861494202298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+SUMIF(GVSG2030!$A$4:$A$158,$B14,GVSG2030!$F$4:$F$158)</f>
        <v>0</v>
      </c>
      <c r="D14" s="11">
        <f>+SUMIF(GVSG2015!$A$4:$A$158,$B14,GVSG2015!$F$4:$F$158)</f>
        <v>0</v>
      </c>
      <c r="E14" s="7">
        <f>+IFERROR(+C14*('Regions &amp; Poverty'!$K14/100),"")</f>
        <v>0</v>
      </c>
      <c r="F14" s="7">
        <f>+IFERROR(+D14*('Regions &amp; Poverty'!$K14/100),"")</f>
        <v>0</v>
      </c>
      <c r="G14" s="7">
        <f>+IFERROR(+C14*('Regions &amp; Poverty'!$K14/100)*('Regions &amp; Poverty'!$M14/100),"")</f>
        <v>0</v>
      </c>
      <c r="H14" s="7">
        <f>+IFERROR(+D14*('Regions &amp; Poverty'!$K14/100)*('Regions &amp; Poverty'!$M14/100),"")</f>
        <v>0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+SUMIF(GVSG2030!$A$4:$A$158,$B15,GVSG2030!$F$4:$F$158)</f>
        <v>0</v>
      </c>
      <c r="D15" s="11">
        <f>+SUMIF(GVSG2015!$A$4:$A$158,$B15,GVSG2015!$F$4:$F$158)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+SUMIF(GVSG2030!$A$4:$A$158,$B16,GVSG2030!$F$4:$F$158)</f>
        <v>0</v>
      </c>
      <c r="D16" s="11">
        <f>+SUMIF(GVSG2015!$A$4:$A$158,$B16,GVSG2015!$F$4:$F$158)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+SUMIF(GVSG2030!$A$4:$A$158,$B17,GVSG2030!$F$4:$F$158)</f>
        <v>0</v>
      </c>
      <c r="D17" s="11">
        <f>+SUMIF(GVSG2015!$A$4:$A$158,$B17,GVSG2015!$F$4:$F$158)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+SUMIF(GVSG2030!$A$4:$A$158,$B18,GVSG2030!$F$4:$F$158)</f>
        <v>0</v>
      </c>
      <c r="D18" s="11">
        <f>+SUMIF(GVSG2015!$A$4:$A$158,$B18,GVSG2015!$F$4:$F$158)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+SUMIF(GVSG2030!$A$4:$A$158,$B19,GVSG2030!$F$4:$F$158)</f>
        <v>0</v>
      </c>
      <c r="D19" s="11">
        <f>+SUMIF(GVSG2015!$A$4:$A$158,$B19,GVSG2015!$F$4:$F$158)</f>
        <v>0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+SUMIF(GVSG2030!$A$4:$A$158,$B20,GVSG2030!$F$4:$F$158)</f>
        <v>0</v>
      </c>
      <c r="D20" s="11">
        <f>+SUMIF(GVSG2015!$A$4:$A$158,$B20,GVSG2015!$F$4:$F$158)</f>
        <v>0</v>
      </c>
      <c r="E20" s="7">
        <f>+IFERROR(+C20*('Regions &amp; Poverty'!$K20/100),"")</f>
        <v>0</v>
      </c>
      <c r="F20" s="7">
        <f>+IFERROR(+D20*('Regions &amp; Poverty'!$K20/100),"")</f>
        <v>0</v>
      </c>
      <c r="G20" s="7">
        <f>+IFERROR(+C20*('Regions &amp; Poverty'!$K20/100)*('Regions &amp; Poverty'!$M20/100),"")</f>
        <v>0</v>
      </c>
      <c r="H20" s="7">
        <f>+IFERROR(+D20*('Regions &amp; Poverty'!$K20/100)*('Regions &amp; Poverty'!$M20/100),"")</f>
        <v>0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+SUMIF(GVSG2030!$A$4:$A$158,$B21,GVSG2030!$F$4:$F$158)</f>
        <v>0</v>
      </c>
      <c r="D21" s="11">
        <f>+SUMIF(GVSG2015!$A$4:$A$158,$B21,GVSG2015!$F$4:$F$158)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+SUMIF(GVSG2030!$A$4:$A$158,$B22,GVSG2030!$F$4:$F$158)</f>
        <v>0</v>
      </c>
      <c r="D22" s="11">
        <f>+SUMIF(GVSG2015!$A$4:$A$158,$B22,GVSG2015!$F$4:$F$158)</f>
        <v>0</v>
      </c>
      <c r="E22" s="7">
        <f>+IFERROR(+C22*('Regions &amp; Poverty'!$K22/100),"")</f>
        <v>0</v>
      </c>
      <c r="F22" s="7">
        <f>+IFERROR(+D22*('Regions &amp; Poverty'!$K22/100),"")</f>
        <v>0</v>
      </c>
      <c r="G22" s="7">
        <f>+IFERROR(+C22*('Regions &amp; Poverty'!$K22/100)*('Regions &amp; Poverty'!$M22/100),"")</f>
        <v>0</v>
      </c>
      <c r="H22" s="7">
        <f>+IFERROR(+D22*('Regions &amp; Poverty'!$K22/100)*('Regions &amp; Poverty'!$M22/100),"")</f>
        <v>0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+SUMIF(GVSG2030!$A$4:$A$158,$B23,GVSG2030!$F$4:$F$158)</f>
        <v>0</v>
      </c>
      <c r="D23" s="11">
        <f>+SUMIF(GVSG2015!$A$4:$A$158,$B23,GVSG2015!$F$4:$F$158)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+SUMIF(GVSG2030!$A$4:$A$158,$B24,GVSG2030!$F$4:$F$158)</f>
        <v>0</v>
      </c>
      <c r="D24" s="11">
        <f>+SUMIF(GVSG2015!$A$4:$A$158,$B24,GVSG2015!$F$4:$F$158)</f>
        <v>0</v>
      </c>
      <c r="E24" s="7">
        <f>+IFERROR(+C24*('Regions &amp; Poverty'!$K24/100),"")</f>
        <v>0</v>
      </c>
      <c r="F24" s="7">
        <f>+IFERROR(+D24*('Regions &amp; Poverty'!$K24/100),"")</f>
        <v>0</v>
      </c>
      <c r="G24" s="7">
        <f>+IFERROR(+C24*('Regions &amp; Poverty'!$K24/100)*('Regions &amp; Poverty'!$M24/100),"")</f>
        <v>0</v>
      </c>
      <c r="H24" s="7">
        <f>+IFERROR(+D24*('Regions &amp; Poverty'!$K24/100)*('Regions &amp; Poverty'!$M24/100),"")</f>
        <v>0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+SUMIF(GVSG2030!$A$4:$A$158,$B25,GVSG2030!$F$4:$F$158)</f>
        <v>0</v>
      </c>
      <c r="D25" s="11">
        <f>+SUMIF(GVSG2015!$A$4:$A$158,$B25,GVSG2015!$F$4:$F$158)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+SUMIF(GVSG2030!$A$4:$A$158,$B26,GVSG2030!$F$4:$F$158)</f>
        <v>0</v>
      </c>
      <c r="D26" s="11">
        <f>+SUMIF(GVSG2015!$A$4:$A$158,$B26,GVSG2015!$F$4:$F$158)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+SUMIF(GVSG2030!$A$4:$A$158,$B27,GVSG2030!$F$4:$F$158)</f>
        <v>0</v>
      </c>
      <c r="D27" s="11">
        <f>+SUMIF(GVSG2015!$A$4:$A$158,$B27,GVSG2015!$F$4:$F$158)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+SUMIF(GVSG2030!$A$4:$A$158,$B28,GVSG2030!$F$4:$F$158)</f>
        <v>0</v>
      </c>
      <c r="D28" s="11">
        <f>+SUMIF(GVSG2015!$A$4:$A$158,$B28,GVSG2015!$F$4:$F$158)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+SUMIF(GVSG2030!$A$4:$A$158,$B29,GVSG2030!$F$4:$F$158)</f>
        <v>0</v>
      </c>
      <c r="D29" s="11">
        <f>+SUMIF(GVSG2015!$A$4:$A$158,$B29,GVSG2015!$F$4:$F$158)</f>
        <v>0</v>
      </c>
      <c r="E29" s="7">
        <f>+IFERROR(+C29*('Regions &amp; Poverty'!$K29/100),"")</f>
        <v>0</v>
      </c>
      <c r="F29" s="7">
        <f>+IFERROR(+D29*('Regions &amp; Poverty'!$K29/100),"")</f>
        <v>0</v>
      </c>
      <c r="G29" s="7">
        <f>+IFERROR(+C29*('Regions &amp; Poverty'!$K29/100)*('Regions &amp; Poverty'!$M29/100),"")</f>
        <v>0</v>
      </c>
      <c r="H29" s="7">
        <f>+IFERROR(+D29*('Regions &amp; Poverty'!$K29/100)*('Regions &amp; Poverty'!$M29/100),"")</f>
        <v>0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+SUMIF(GVSG2030!$A$4:$A$158,$B30,GVSG2030!$F$4:$F$158)</f>
        <v>113.06060469808963</v>
      </c>
      <c r="D30" s="11">
        <f>+SUMIF(GVSG2015!$A$4:$A$158,$B30,GVSG2015!$F$4:$F$158)</f>
        <v>57.709406597683206</v>
      </c>
      <c r="E30" s="7">
        <f>+IFERROR(+C30*('Regions &amp; Poverty'!$K30/100),"")</f>
        <v>27.134545127541511</v>
      </c>
      <c r="F30" s="7">
        <f>+IFERROR(+D30*('Regions &amp; Poverty'!$K30/100),"")</f>
        <v>13.85025758344397</v>
      </c>
      <c r="G30" s="7">
        <f>+IFERROR(+C30*('Regions &amp; Poverty'!$K30/100)*('Regions &amp; Poverty'!$M30/100),"")</f>
        <v>2.0893599748206961</v>
      </c>
      <c r="H30" s="7">
        <f>+IFERROR(+D30*('Regions &amp; Poverty'!$K30/100)*('Regions &amp; Poverty'!$M30/100),"")</f>
        <v>1.0664698339251857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+SUMIF(GVSG2030!$A$4:$A$158,$B31,GVSG2030!$F$4:$F$158)</f>
        <v>73.152742511294917</v>
      </c>
      <c r="D31" s="11">
        <f>+SUMIF(GVSG2015!$A$4:$A$158,$B31,GVSG2015!$F$4:$F$158)</f>
        <v>34.348779343655579</v>
      </c>
      <c r="E31" s="7">
        <f>+IFERROR(+C31*('Regions &amp; Poverty'!$K31/100),"")</f>
        <v>56.400764476208373</v>
      </c>
      <c r="F31" s="7">
        <f>+IFERROR(+D31*('Regions &amp; Poverty'!$K31/100),"")</f>
        <v>26.482908873958447</v>
      </c>
      <c r="G31" s="7">
        <f>+IFERROR(+C31*('Regions &amp; Poverty'!$K31/100)*('Regions &amp; Poverty'!$M31/100),"")</f>
        <v>22.109099674673683</v>
      </c>
      <c r="H31" s="7">
        <f>+IFERROR(+D31*('Regions &amp; Poverty'!$K31/100)*('Regions &amp; Poverty'!$M31/100),"")</f>
        <v>10.381300278591711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+SUMIF(GVSG2030!$A$4:$A$158,$B32,GVSG2030!$F$4:$F$158)</f>
        <v>0</v>
      </c>
      <c r="D32" s="11">
        <f>+SUMIF(GVSG2015!$A$4:$A$158,$B32,GVSG2015!$F$4:$F$158)</f>
        <v>0</v>
      </c>
      <c r="E32" s="7">
        <f>+IFERROR(+C32*('Regions &amp; Poverty'!$K32/100),"")</f>
        <v>0</v>
      </c>
      <c r="F32" s="7">
        <f>+IFERROR(+D32*('Regions &amp; Poverty'!$K32/100),"")</f>
        <v>0</v>
      </c>
      <c r="G32" s="7">
        <f>+IFERROR(+C32*('Regions &amp; Poverty'!$K32/100)*('Regions &amp; Poverty'!$M32/100),"")</f>
        <v>0</v>
      </c>
      <c r="H32" s="7">
        <f>+IFERROR(+D32*('Regions &amp; Poverty'!$K32/100)*('Regions &amp; Poverty'!$M32/100),"")</f>
        <v>0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+SUMIF(GVSG2030!$A$4:$A$158,$B33,GVSG2030!$F$4:$F$158)</f>
        <v>0</v>
      </c>
      <c r="D33" s="11">
        <f>+SUMIF(GVSG2015!$A$4:$A$158,$B33,GVSG2015!$F$4:$F$158)</f>
        <v>0</v>
      </c>
      <c r="E33" s="7">
        <f>+IFERROR(+C33*('Regions &amp; Poverty'!$K33/100),"")</f>
        <v>0</v>
      </c>
      <c r="F33" s="7">
        <f>+IFERROR(+D33*('Regions &amp; Poverty'!$K33/100),"")</f>
        <v>0</v>
      </c>
      <c r="G33" s="7">
        <f>+IFERROR(+C33*('Regions &amp; Poverty'!$K33/100)*('Regions &amp; Poverty'!$M33/100),"")</f>
        <v>0</v>
      </c>
      <c r="H33" s="7">
        <f>+IFERROR(+D33*('Regions &amp; Poverty'!$K33/100)*('Regions &amp; Poverty'!$M33/100),"")</f>
        <v>0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+SUMIF(GVSG2030!$A$4:$A$158,$B34,GVSG2030!$F$4:$F$158)</f>
        <v>0.28372341814149982</v>
      </c>
      <c r="D34" s="11">
        <f>+SUMIF(GVSG2015!$A$4:$A$158,$B34,GVSG2015!$F$4:$F$158)</f>
        <v>0.2277366031517736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+SUMIF(GVSG2030!$A$4:$A$158,$B35,GVSG2030!$F$4:$F$158)</f>
        <v>0</v>
      </c>
      <c r="D35" s="11">
        <f>+SUMIF(GVSG2015!$A$4:$A$158,$B35,GVSG2015!$F$4:$F$158)</f>
        <v>0</v>
      </c>
      <c r="E35" s="7">
        <f>+IFERROR(+C35*('Regions &amp; Poverty'!$K35/100),"")</f>
        <v>0</v>
      </c>
      <c r="F35" s="7">
        <f>+IFERROR(+D35*('Regions &amp; Poverty'!$K35/100),"")</f>
        <v>0</v>
      </c>
      <c r="G35" s="7">
        <f>+IFERROR(+C35*('Regions &amp; Poverty'!$K35/100)*('Regions &amp; Poverty'!$M35/100),"")</f>
        <v>0</v>
      </c>
      <c r="H35" s="7">
        <f>+IFERROR(+D35*('Regions &amp; Poverty'!$K35/100)*('Regions &amp; Poverty'!$M35/100),"")</f>
        <v>0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+SUMIF(GVSG2030!$A$4:$A$158,$B36,GVSG2030!$F$4:$F$158)</f>
        <v>0</v>
      </c>
      <c r="D36" s="11">
        <f>+SUMIF(GVSG2015!$A$4:$A$158,$B36,GVSG2015!$F$4:$F$158)</f>
        <v>0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+SUMIF(GVSG2030!$A$4:$A$158,$B37,GVSG2030!$F$4:$F$158)</f>
        <v>0</v>
      </c>
      <c r="D37" s="11">
        <f>+SUMIF(GVSG2015!$A$4:$A$158,$B37,GVSG2015!$F$4:$F$158)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+SUMIF(GVSG2030!$A$4:$A$158,$B38,GVSG2030!$F$4:$F$158)</f>
        <v>0</v>
      </c>
      <c r="D38" s="11">
        <f>+SUMIF(GVSG2015!$A$4:$A$158,$B38,GVSG2015!$F$4:$F$158)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+SUMIF(GVSG2030!$A$4:$A$158,$B39,GVSG2030!$F$4:$F$158)</f>
        <v>0</v>
      </c>
      <c r="D39" s="11">
        <f>+SUMIF(GVSG2015!$A$4:$A$158,$B39,GVSG2015!$F$4:$F$158)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+SUMIF(GVSG2030!$A$4:$A$158,$B40,GVSG2030!$F$4:$F$158)</f>
        <v>0</v>
      </c>
      <c r="D40" s="11">
        <f>+SUMIF(GVSG2015!$A$4:$A$158,$B40,GVSG2015!$F$4:$F$158)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+SUMIF(GVSG2030!$A$4:$A$158,$B41,GVSG2030!$F$4:$F$158)</f>
        <v>0</v>
      </c>
      <c r="D41" s="11">
        <f>+SUMIF(GVSG2015!$A$4:$A$158,$B41,GVSG2015!$F$4:$F$158)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+SUMIF(GVSG2030!$A$4:$A$158,$B42,GVSG2030!$F$4:$F$158)</f>
        <v>0</v>
      </c>
      <c r="D42" s="11">
        <f>+SUMIF(GVSG2015!$A$4:$A$158,$B42,GVSG2015!$F$4:$F$158)</f>
        <v>0</v>
      </c>
      <c r="E42" s="7">
        <f>+IFERROR(+C42*('Regions &amp; Poverty'!$K42/100),"")</f>
        <v>0</v>
      </c>
      <c r="F42" s="7">
        <f>+IFERROR(+D42*('Regions &amp; Poverty'!$K42/100),"")</f>
        <v>0</v>
      </c>
      <c r="G42" s="7">
        <f>+IFERROR(+C42*('Regions &amp; Poverty'!$K42/100)*('Regions &amp; Poverty'!$M42/100),"")</f>
        <v>0</v>
      </c>
      <c r="H42" s="7">
        <f>+IFERROR(+D42*('Regions &amp; Poverty'!$K42/100)*('Regions &amp; Poverty'!$M42/100),"")</f>
        <v>0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+SUMIF(GVSG2030!$A$4:$A$158,$B43,GVSG2030!$F$4:$F$158)</f>
        <v>0</v>
      </c>
      <c r="D43" s="11">
        <f>+SUMIF(GVSG2015!$A$4:$A$158,$B43,GVSG2015!$F$4:$F$158)</f>
        <v>0</v>
      </c>
      <c r="E43" s="7">
        <f>+IFERROR(+C43*('Regions &amp; Poverty'!$K43/100),"")</f>
        <v>0</v>
      </c>
      <c r="F43" s="7">
        <f>+IFERROR(+D43*('Regions &amp; Poverty'!$K43/100),"")</f>
        <v>0</v>
      </c>
      <c r="G43" s="7">
        <f>+IFERROR(+C43*('Regions &amp; Poverty'!$K43/100)*('Regions &amp; Poverty'!$M43/100),"")</f>
        <v>0</v>
      </c>
      <c r="H43" s="7">
        <f>+IFERROR(+D43*('Regions &amp; Poverty'!$K43/100)*('Regions &amp; Poverty'!$M43/100),"")</f>
        <v>0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+SUMIF(GVSG2030!$A$4:$A$158,$B44,GVSG2030!$F$4:$F$158)</f>
        <v>0</v>
      </c>
      <c r="D44" s="11">
        <f>+SUMIF(GVSG2015!$A$4:$A$158,$B44,GVSG2015!$F$4:$F$158)</f>
        <v>0</v>
      </c>
      <c r="E44" s="7">
        <f>+IFERROR(+C44*('Regions &amp; Poverty'!$K44/100),"")</f>
        <v>0</v>
      </c>
      <c r="F44" s="7">
        <f>+IFERROR(+D44*('Regions &amp; Poverty'!$K44/100),"")</f>
        <v>0</v>
      </c>
      <c r="G44" s="7">
        <f>+IFERROR(+C44*('Regions &amp; Poverty'!$K44/100)*('Regions &amp; Poverty'!$M44/100),"")</f>
        <v>0</v>
      </c>
      <c r="H44" s="7">
        <f>+IFERROR(+D44*('Regions &amp; Poverty'!$K44/100)*('Regions &amp; Poverty'!$M44/100),"")</f>
        <v>0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+SUMIF(GVSG2030!$A$4:$A$158,$B45,GVSG2030!$F$4:$F$158)</f>
        <v>5.5128752698850771</v>
      </c>
      <c r="D45" s="11">
        <f>+SUMIF(GVSG2015!$A$4:$A$158,$B45,GVSG2015!$F$4:$F$158)</f>
        <v>3.3175347169174469</v>
      </c>
      <c r="E45" s="7">
        <f>+IFERROR(+C45*('Regions &amp; Poverty'!$K45/100),"")</f>
        <v>7.7180253778391078E-2</v>
      </c>
      <c r="F45" s="7">
        <f>+IFERROR(+D45*('Regions &amp; Poverty'!$K45/100),"")</f>
        <v>4.6445486036844251E-2</v>
      </c>
      <c r="G45" s="7">
        <f>+IFERROR(+C45*('Regions &amp; Poverty'!$K45/100)*('Regions &amp; Poverty'!$M45/100),"")</f>
        <v>1.5436050755678217E-4</v>
      </c>
      <c r="H45" s="7">
        <f>+IFERROR(+D45*('Regions &amp; Poverty'!$K45/100)*('Regions &amp; Poverty'!$M45/100),"")</f>
        <v>9.2890972073688498E-5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+SUMIF(GVSG2030!$A$4:$A$158,$B46,GVSG2030!$F$4:$F$158)</f>
        <v>0</v>
      </c>
      <c r="D46" s="11">
        <f>+SUMIF(GVSG2015!$A$4:$A$158,$B46,GVSG2015!$F$4:$F$158)</f>
        <v>0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+SUMIF(GVSG2030!$A$4:$A$158,$B47,GVSG2030!$F$4:$F$158)</f>
        <v>0</v>
      </c>
      <c r="D47" s="11">
        <f>+SUMIF(GVSG2015!$A$4:$A$158,$B47,GVSG2015!$F$4:$F$158)</f>
        <v>0</v>
      </c>
      <c r="E47" s="7">
        <f>+IFERROR(+C47*('Regions &amp; Poverty'!$K47/100),"")</f>
        <v>0</v>
      </c>
      <c r="F47" s="7">
        <f>+IFERROR(+D47*('Regions &amp; Poverty'!$K47/100),"")</f>
        <v>0</v>
      </c>
      <c r="G47" s="7">
        <f>+IFERROR(+C47*('Regions &amp; Poverty'!$K47/100)*('Regions &amp; Poverty'!$M47/100),"")</f>
        <v>0</v>
      </c>
      <c r="H47" s="7">
        <f>+IFERROR(+D47*('Regions &amp; Poverty'!$K47/100)*('Regions &amp; Poverty'!$M47/100),"")</f>
        <v>0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+SUMIF(GVSG2030!$A$4:$A$158,$B48,GVSG2030!$F$4:$F$158)</f>
        <v>0</v>
      </c>
      <c r="D48" s="11">
        <f>+SUMIF(GVSG2015!$A$4:$A$158,$B48,GVSG2015!$F$4:$F$158)</f>
        <v>0</v>
      </c>
      <c r="E48" s="7">
        <f>+IFERROR(+C48*('Regions &amp; Poverty'!$K48/100),"")</f>
        <v>0</v>
      </c>
      <c r="F48" s="7">
        <f>+IFERROR(+D48*('Regions &amp; Poverty'!$K48/100),"")</f>
        <v>0</v>
      </c>
      <c r="G48" s="7">
        <f>+IFERROR(+C48*('Regions &amp; Poverty'!$K48/100)*('Regions &amp; Poverty'!$M48/100),"")</f>
        <v>0</v>
      </c>
      <c r="H48" s="7">
        <f>+IFERROR(+D48*('Regions &amp; Poverty'!$K48/100)*('Regions &amp; Poverty'!$M48/100),"")</f>
        <v>0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+SUMIF(GVSG2030!$A$4:$A$158,$B49,GVSG2030!$F$4:$F$158)</f>
        <v>0</v>
      </c>
      <c r="D49" s="11">
        <f>+SUMIF(GVSG2015!$A$4:$A$158,$B49,GVSG2015!$F$4:$F$158)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+SUMIF(GVSG2030!$A$4:$A$158,$B50,GVSG2030!$F$4:$F$158)</f>
        <v>0</v>
      </c>
      <c r="D50" s="11">
        <f>+SUMIF(GVSG2015!$A$4:$A$158,$B50,GVSG2015!$F$4:$F$158)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+SUMIF(GVSG2030!$A$4:$A$158,$B51,GVSG2030!$F$4:$F$158)</f>
        <v>0</v>
      </c>
      <c r="D51" s="11">
        <f>+SUMIF(GVSG2015!$A$4:$A$158,$B51,GVSG2015!$F$4:$F$158)</f>
        <v>0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+SUMIF(GVSG2030!$A$4:$A$158,$B52,GVSG2030!$F$4:$F$158)</f>
        <v>0</v>
      </c>
      <c r="D52" s="11">
        <f>+SUMIF(GVSG2015!$A$4:$A$158,$B52,GVSG2015!$F$4:$F$158)</f>
        <v>0</v>
      </c>
      <c r="E52" s="7">
        <f>+IFERROR(+C52*('Regions &amp; Poverty'!$K52/100),"")</f>
        <v>0</v>
      </c>
      <c r="F52" s="7">
        <f>+IFERROR(+D52*('Regions &amp; Poverty'!$K52/100),"")</f>
        <v>0</v>
      </c>
      <c r="G52" s="7">
        <f>+IFERROR(+C52*('Regions &amp; Poverty'!$K52/100)*('Regions &amp; Poverty'!$M52/100),"")</f>
        <v>0</v>
      </c>
      <c r="H52" s="7">
        <f>+IFERROR(+D52*('Regions &amp; Poverty'!$K52/100)*('Regions &amp; Poverty'!$M52/100),"")</f>
        <v>0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+SUMIF(GVSG2030!$A$4:$A$158,$B53,GVSG2030!$F$4:$F$158)</f>
        <v>0</v>
      </c>
      <c r="D53" s="11">
        <f>+SUMIF(GVSG2015!$A$4:$A$158,$B53,GVSG2015!$F$4:$F$158)</f>
        <v>0</v>
      </c>
      <c r="E53" s="7">
        <f>+IFERROR(+C53*('Regions &amp; Poverty'!$K53/100),"")</f>
        <v>0</v>
      </c>
      <c r="F53" s="7">
        <f>+IFERROR(+D53*('Regions &amp; Poverty'!$K53/100),"")</f>
        <v>0</v>
      </c>
      <c r="G53" s="7">
        <f>+IFERROR(+C53*('Regions &amp; Poverty'!$K53/100)*('Regions &amp; Poverty'!$M53/100),"")</f>
        <v>0</v>
      </c>
      <c r="H53" s="7">
        <f>+IFERROR(+D53*('Regions &amp; Poverty'!$K53/100)*('Regions &amp; Poverty'!$M53/100),"")</f>
        <v>0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+SUMIF(GVSG2030!$A$4:$A$158,$B54,GVSG2030!$F$4:$F$158)</f>
        <v>0</v>
      </c>
      <c r="D54" s="11">
        <f>+SUMIF(GVSG2015!$A$4:$A$158,$B54,GVSG2015!$F$4:$F$158)</f>
        <v>0</v>
      </c>
      <c r="E54" s="7">
        <f>+IFERROR(+C54*('Regions &amp; Poverty'!$K54/100),"")</f>
        <v>0</v>
      </c>
      <c r="F54" s="7">
        <f>+IFERROR(+D54*('Regions &amp; Poverty'!$K54/100),"")</f>
        <v>0</v>
      </c>
      <c r="G54" s="7">
        <f>+IFERROR(+C54*('Regions &amp; Poverty'!$K54/100)*('Regions &amp; Poverty'!$M54/100),"")</f>
        <v>0</v>
      </c>
      <c r="H54" s="7">
        <f>+IFERROR(+D54*('Regions &amp; Poverty'!$K54/100)*('Regions &amp; Poverty'!$M54/100),"")</f>
        <v>0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+SUMIF(GVSG2030!$A$4:$A$158,$B55,GVSG2030!$F$4:$F$158)</f>
        <v>0</v>
      </c>
      <c r="D55" s="11">
        <f>+SUMIF(GVSG2015!$A$4:$A$158,$B55,GVSG2015!$F$4:$F$158)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+SUMIF(GVSG2030!$A$4:$A$158,$B56,GVSG2030!$F$4:$F$158)</f>
        <v>0</v>
      </c>
      <c r="D56" s="11">
        <f>+SUMIF(GVSG2015!$A$4:$A$158,$B56,GVSG2015!$F$4:$F$158)</f>
        <v>0</v>
      </c>
      <c r="E56" s="7">
        <f>+IFERROR(+C56*('Regions &amp; Poverty'!$K56/100),"")</f>
        <v>0</v>
      </c>
      <c r="F56" s="7">
        <f>+IFERROR(+D56*('Regions &amp; Poverty'!$K56/100),"")</f>
        <v>0</v>
      </c>
      <c r="G56" s="7">
        <f>+IFERROR(+C56*('Regions &amp; Poverty'!$K56/100)*('Regions &amp; Poverty'!$M56/100),"")</f>
        <v>0</v>
      </c>
      <c r="H56" s="7">
        <f>+IFERROR(+D56*('Regions &amp; Poverty'!$K56/100)*('Regions &amp; Poverty'!$M56/100),"")</f>
        <v>0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+SUMIF(GVSG2030!$A$4:$A$158,$B57,GVSG2030!$F$4:$F$158)</f>
        <v>0</v>
      </c>
      <c r="D57" s="11">
        <f>+SUMIF(GVSG2015!$A$4:$A$158,$B57,GVSG2015!$F$4:$F$158)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+SUMIF(GVSG2030!$A$4:$A$158,$B58,GVSG2030!$F$4:$F$158)</f>
        <v>0</v>
      </c>
      <c r="D58" s="11">
        <f>+SUMIF(GVSG2015!$A$4:$A$158,$B58,GVSG2015!$F$4:$F$158)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+SUMIF(GVSG2030!$A$4:$A$158,$B59,GVSG2030!$F$4:$F$158)</f>
        <v>0</v>
      </c>
      <c r="D59" s="11">
        <f>+SUMIF(GVSG2015!$A$4:$A$158,$B59,GVSG2015!$F$4:$F$158)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+SUMIF(GVSG2030!$A$4:$A$158,$B60,GVSG2030!$F$4:$F$158)</f>
        <v>0.17565198241042262</v>
      </c>
      <c r="D60" s="11">
        <f>+SUMIF(GVSG2015!$A$4:$A$158,$B60,GVSG2015!$F$4:$F$158)</f>
        <v>9.5544957605133082E-2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+SUMIF(GVSG2030!$A$4:$A$158,$B61,GVSG2030!$F$4:$F$158)</f>
        <v>0</v>
      </c>
      <c r="D61" s="11">
        <f>+SUMIF(GVSG2015!$A$4:$A$158,$B61,GVSG2015!$F$4:$F$158)</f>
        <v>0</v>
      </c>
      <c r="E61" s="7">
        <f>+IFERROR(+C61*('Regions &amp; Poverty'!$K61/100),"")</f>
        <v>0</v>
      </c>
      <c r="F61" s="7">
        <f>+IFERROR(+D61*('Regions &amp; Poverty'!$K61/100),"")</f>
        <v>0</v>
      </c>
      <c r="G61" s="7">
        <f>+IFERROR(+C61*('Regions &amp; Poverty'!$K61/100)*('Regions &amp; Poverty'!$M61/100),"")</f>
        <v>0</v>
      </c>
      <c r="H61" s="7">
        <f>+IFERROR(+D61*('Regions &amp; Poverty'!$K61/100)*('Regions &amp; Poverty'!$M61/100),"")</f>
        <v>0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+SUMIF(GVSG2030!$A$4:$A$158,$B62,GVSG2030!$F$4:$F$158)</f>
        <v>0</v>
      </c>
      <c r="D62" s="11">
        <f>+SUMIF(GVSG2015!$A$4:$A$158,$B62,GVSG2015!$F$4:$F$158)</f>
        <v>0</v>
      </c>
      <c r="E62" s="7">
        <f>+IFERROR(+C62*('Regions &amp; Poverty'!$K62/100),"")</f>
        <v>0</v>
      </c>
      <c r="F62" s="7">
        <f>+IFERROR(+D62*('Regions &amp; Poverty'!$K62/100),"")</f>
        <v>0</v>
      </c>
      <c r="G62" s="7">
        <f>+IFERROR(+C62*('Regions &amp; Poverty'!$K62/100)*('Regions &amp; Poverty'!$M62/100),"")</f>
        <v>0</v>
      </c>
      <c r="H62" s="7">
        <f>+IFERROR(+D62*('Regions &amp; Poverty'!$K62/100)*('Regions &amp; Poverty'!$M62/100),"")</f>
        <v>0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+SUMIF(GVSG2030!$A$4:$A$158,$B63,GVSG2030!$F$4:$F$158)</f>
        <v>0</v>
      </c>
      <c r="D63" s="11">
        <f>+SUMIF(GVSG2015!$A$4:$A$158,$B63,GVSG2015!$F$4:$F$158)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+SUMIF(GVSG2030!$A$4:$A$158,$B64,GVSG2030!$F$4:$F$158)</f>
        <v>30.870481140340836</v>
      </c>
      <c r="D64" s="11">
        <f>+SUMIF(GVSG2015!$A$4:$A$158,$B64,GVSG2015!$F$4:$F$158)</f>
        <v>15.814662399749052</v>
      </c>
      <c r="E64" s="7">
        <f>+IFERROR(+C64*('Regions &amp; Poverty'!$K64/100),"")</f>
        <v>7.6867498039448678</v>
      </c>
      <c r="F64" s="7">
        <f>+IFERROR(+D64*('Regions &amp; Poverty'!$K64/100),"")</f>
        <v>3.9378509375375139</v>
      </c>
      <c r="G64" s="7">
        <f>+IFERROR(+C64*('Regions &amp; Poverty'!$K64/100)*('Regions &amp; Poverty'!$M64/100),"")</f>
        <v>0.61493998431558949</v>
      </c>
      <c r="H64" s="7">
        <f>+IFERROR(+D64*('Regions &amp; Poverty'!$K64/100)*('Regions &amp; Poverty'!$M64/100),"")</f>
        <v>0.31502807500300112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+SUMIF(GVSG2030!$A$4:$A$158,$B65,GVSG2030!$F$4:$F$158)</f>
        <v>0</v>
      </c>
      <c r="D65" s="11">
        <f>+SUMIF(GVSG2015!$A$4:$A$158,$B65,GVSG2015!$F$4:$F$158)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+SUMIF(GVSG2030!$A$4:$A$158,$B66,GVSG2030!$F$4:$F$158)</f>
        <v>0</v>
      </c>
      <c r="D66" s="11">
        <f>+SUMIF(GVSG2015!$A$4:$A$158,$B66,GVSG2015!$F$4:$F$158)</f>
        <v>0</v>
      </c>
      <c r="E66" s="7">
        <f>+IFERROR(+C66*('Regions &amp; Poverty'!$K66/100),"")</f>
        <v>0</v>
      </c>
      <c r="F66" s="7">
        <f>+IFERROR(+D66*('Regions &amp; Poverty'!$K66/100),"")</f>
        <v>0</v>
      </c>
      <c r="G66" s="7">
        <f>+IFERROR(+C66*('Regions &amp; Poverty'!$K66/100)*('Regions &amp; Poverty'!$M66/100),"")</f>
        <v>0</v>
      </c>
      <c r="H66" s="7">
        <f>+IFERROR(+D66*('Regions &amp; Poverty'!$K66/100)*('Regions &amp; Poverty'!$M66/100),"")</f>
        <v>0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+SUMIF(GVSG2030!$A$4:$A$158,$B67,GVSG2030!$F$4:$F$158)</f>
        <v>0</v>
      </c>
      <c r="D67" s="11">
        <f>+SUMIF(GVSG2015!$A$4:$A$158,$B67,GVSG2015!$F$4:$F$158)</f>
        <v>0</v>
      </c>
      <c r="E67" s="7">
        <f>+IFERROR(+C67*('Regions &amp; Poverty'!$K67/100),"")</f>
        <v>0</v>
      </c>
      <c r="F67" s="7">
        <f>+IFERROR(+D67*('Regions &amp; Poverty'!$K67/100),"")</f>
        <v>0</v>
      </c>
      <c r="G67" s="7">
        <f>+IFERROR(+C67*('Regions &amp; Poverty'!$K67/100)*('Regions &amp; Poverty'!$M67/100),"")</f>
        <v>0</v>
      </c>
      <c r="H67" s="7">
        <f>+IFERROR(+D67*('Regions &amp; Poverty'!$K67/100)*('Regions &amp; Poverty'!$M67/100),"")</f>
        <v>0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+SUMIF(GVSG2030!$A$4:$A$158,$B68,GVSG2030!$F$4:$F$158)</f>
        <v>0</v>
      </c>
      <c r="D68" s="11">
        <f>+SUMIF(GVSG2015!$A$4:$A$158,$B68,GVSG2015!$F$4:$F$158)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+SUMIF(GVSG2030!$A$4:$A$158,$B69,GVSG2030!$F$4:$F$158)</f>
        <v>0</v>
      </c>
      <c r="D69" s="11">
        <f>+SUMIF(GVSG2015!$A$4:$A$158,$B69,GVSG2015!$F$4:$F$158)</f>
        <v>0</v>
      </c>
      <c r="E69" s="7">
        <f>+IFERROR(+C69*('Regions &amp; Poverty'!$K69/100),"")</f>
        <v>0</v>
      </c>
      <c r="F69" s="7">
        <f>+IFERROR(+D69*('Regions &amp; Poverty'!$K69/100),"")</f>
        <v>0</v>
      </c>
      <c r="G69" s="7">
        <f>+IFERROR(+C69*('Regions &amp; Poverty'!$K69/100)*('Regions &amp; Poverty'!$M69/100),"")</f>
        <v>0</v>
      </c>
      <c r="H69" s="7">
        <f>+IFERROR(+D69*('Regions &amp; Poverty'!$K69/100)*('Regions &amp; Poverty'!$M69/100),"")</f>
        <v>0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+SUMIF(GVSG2030!$A$4:$A$158,$B70,GVSG2030!$F$4:$F$158)</f>
        <v>0.50179293949240888</v>
      </c>
      <c r="D70" s="11">
        <f>+SUMIF(GVSG2015!$A$4:$A$158,$B70,GVSG2015!$F$4:$F$158)</f>
        <v>0.25056060803265434</v>
      </c>
      <c r="E70" s="7">
        <f>+IFERROR(+C70*('Regions &amp; Poverty'!$K70/100),"")</f>
        <v>1.2544823487310224E-2</v>
      </c>
      <c r="F70" s="7">
        <f>+IFERROR(+D70*('Regions &amp; Poverty'!$K70/100),"")</f>
        <v>6.2640152008163587E-3</v>
      </c>
      <c r="G70" s="7">
        <f>+IFERROR(+C70*('Regions &amp; Poverty'!$K70/100)*('Regions &amp; Poverty'!$M70/100),"")</f>
        <v>5.0179293949240893E-5</v>
      </c>
      <c r="H70" s="7">
        <f>+IFERROR(+D70*('Regions &amp; Poverty'!$K70/100)*('Regions &amp; Poverty'!$M70/100),"")</f>
        <v>2.5056060803265436E-5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+SUMIF(GVSG2030!$A$4:$A$158,$B71,GVSG2030!$F$4:$F$158)</f>
        <v>0</v>
      </c>
      <c r="D71" s="11">
        <f>+SUMIF(GVSG2015!$A$4:$A$158,$B71,GVSG2015!$F$4:$F$158)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+SUMIF(GVSG2030!$A$4:$A$158,$B72,GVSG2030!$F$4:$F$158)</f>
        <v>0</v>
      </c>
      <c r="D72" s="11">
        <f>+SUMIF(GVSG2015!$A$4:$A$158,$B72,GVSG2015!$F$4:$F$158)</f>
        <v>0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+SUMIF(GVSG2030!$A$4:$A$158,$B73,GVSG2030!$F$4:$F$158)</f>
        <v>0</v>
      </c>
      <c r="D73" s="11">
        <f>+SUMIF(GVSG2015!$A$4:$A$158,$B73,GVSG2015!$F$4:$F$158)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+SUMIF(GVSG2030!$A$4:$A$158,$B74,GVSG2030!$F$4:$F$158)</f>
        <v>0.17511613900998493</v>
      </c>
      <c r="D74" s="11">
        <f>+SUMIF(GVSG2015!$A$4:$A$158,$B74,GVSG2015!$F$4:$F$158)</f>
        <v>0.1039100503112604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+SUMIF(GVSG2030!$A$4:$A$158,$B75,GVSG2030!$F$4:$F$158)</f>
        <v>0</v>
      </c>
      <c r="D75" s="11">
        <f>+SUMIF(GVSG2015!$A$4:$A$158,$B75,GVSG2015!$F$4:$F$158)</f>
        <v>0</v>
      </c>
      <c r="E75" s="7">
        <f>+IFERROR(+C75*('Regions &amp; Poverty'!$K75/100),"")</f>
        <v>0</v>
      </c>
      <c r="F75" s="7">
        <f>+IFERROR(+D75*('Regions &amp; Poverty'!$K75/100),"")</f>
        <v>0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+SUMIF(GVSG2030!$A$4:$A$158,$B76,GVSG2030!$F$4:$F$158)</f>
        <v>0</v>
      </c>
      <c r="D76" s="11">
        <f>+SUMIF(GVSG2015!$A$4:$A$158,$B76,GVSG2015!$F$4:$F$158)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+SUMIF(GVSG2030!$A$4:$A$158,$B77,GVSG2030!$F$4:$F$158)</f>
        <v>0</v>
      </c>
      <c r="D77" s="11">
        <f>+SUMIF(GVSG2015!$A$4:$A$158,$B77,GVSG2015!$F$4:$F$158)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+SUMIF(GVSG2030!$A$4:$A$158,$B78,GVSG2030!$F$4:$F$158)</f>
        <v>57.339450172970814</v>
      </c>
      <c r="D78" s="11">
        <f>+SUMIF(GVSG2015!$A$4:$A$158,$B78,GVSG2015!$F$4:$F$158)</f>
        <v>26.027644598178931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+SUMIF(GVSG2030!$A$4:$A$158,$B79,GVSG2030!$F$4:$F$158)</f>
        <v>0</v>
      </c>
      <c r="D79" s="11">
        <f>+SUMIF(GVSG2015!$A$4:$A$158,$B79,GVSG2015!$F$4:$F$158)</f>
        <v>0</v>
      </c>
      <c r="E79" s="7">
        <f>+IFERROR(+C79*('Regions &amp; Poverty'!$K79/100),"")</f>
        <v>0</v>
      </c>
      <c r="F79" s="7">
        <f>+IFERROR(+D79*('Regions &amp; Poverty'!$K79/100),"")</f>
        <v>0</v>
      </c>
      <c r="G79" s="7">
        <f>+IFERROR(+C79*('Regions &amp; Poverty'!$K79/100)*('Regions &amp; Poverty'!$M79/100),"")</f>
        <v>0</v>
      </c>
      <c r="H79" s="7">
        <f>+IFERROR(+D79*('Regions &amp; Poverty'!$K79/100)*('Regions &amp; Poverty'!$M79/100),"")</f>
        <v>0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+SUMIF(GVSG2030!$A$4:$A$158,$B80,GVSG2030!$F$4:$F$158)</f>
        <v>0</v>
      </c>
      <c r="D80" s="11">
        <f>+SUMIF(GVSG2015!$A$4:$A$158,$B80,GVSG2015!$F$4:$F$158)</f>
        <v>0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+SUMIF(GVSG2030!$A$4:$A$158,$B81,GVSG2030!$F$4:$F$158)</f>
        <v>0</v>
      </c>
      <c r="D81" s="11">
        <f>+SUMIF(GVSG2015!$A$4:$A$158,$B81,GVSG2015!$F$4:$F$158)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+SUMIF(GVSG2030!$A$4:$A$158,$B82,GVSG2030!$F$4:$F$158)</f>
        <v>0</v>
      </c>
      <c r="D82" s="11">
        <f>+SUMIF(GVSG2015!$A$4:$A$158,$B82,GVSG2015!$F$4:$F$158)</f>
        <v>0</v>
      </c>
      <c r="E82" s="7">
        <f>+IFERROR(+C82*('Regions &amp; Poverty'!$K82/100),"")</f>
        <v>0</v>
      </c>
      <c r="F82" s="7">
        <f>+IFERROR(+D82*('Regions &amp; Poverty'!$K82/100),"")</f>
        <v>0</v>
      </c>
      <c r="G82" s="7">
        <f>+IFERROR(+C82*('Regions &amp; Poverty'!$K82/100)*('Regions &amp; Poverty'!$M82/100),"")</f>
        <v>0</v>
      </c>
      <c r="H82" s="7">
        <f>+IFERROR(+D82*('Regions &amp; Poverty'!$K82/100)*('Regions &amp; Poverty'!$M82/100),"")</f>
        <v>0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+SUMIF(GVSG2030!$A$4:$A$158,$B83,GVSG2030!$F$4:$F$158)</f>
        <v>0</v>
      </c>
      <c r="D83" s="11">
        <f>+SUMIF(GVSG2015!$A$4:$A$158,$B83,GVSG2015!$F$4:$F$158)</f>
        <v>0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+SUMIF(GVSG2030!$A$4:$A$158,$B84,GVSG2030!$F$4:$F$158)</f>
        <v>0</v>
      </c>
      <c r="D84" s="11">
        <f>+SUMIF(GVSG2015!$A$4:$A$158,$B84,GVSG2015!$F$4:$F$158)</f>
        <v>0</v>
      </c>
      <c r="E84" s="7">
        <f>+IFERROR(+C84*('Regions &amp; Poverty'!$K84/100),"")</f>
        <v>0</v>
      </c>
      <c r="F84" s="7">
        <f>+IFERROR(+D84*('Regions &amp; Poverty'!$K84/100),"")</f>
        <v>0</v>
      </c>
      <c r="G84" s="7">
        <f>+IFERROR(+C84*('Regions &amp; Poverty'!$K84/100)*('Regions &amp; Poverty'!$M84/100),"")</f>
        <v>0</v>
      </c>
      <c r="H84" s="7">
        <f>+IFERROR(+D84*('Regions &amp; Poverty'!$K84/100)*('Regions &amp; Poverty'!$M84/100),"")</f>
        <v>0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+SUMIF(GVSG2030!$A$4:$A$158,$B85,GVSG2030!$F$4:$F$158)</f>
        <v>0</v>
      </c>
      <c r="D85" s="11">
        <f>+SUMIF(GVSG2015!$A$4:$A$158,$B85,GVSG2015!$F$4:$F$158)</f>
        <v>0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+SUMIF(GVSG2030!$A$4:$A$158,$B86,GVSG2030!$F$4:$F$158)</f>
        <v>8.579473288097013</v>
      </c>
      <c r="D86" s="11">
        <f>+SUMIF(GVSG2015!$A$4:$A$158,$B86,GVSG2015!$F$4:$F$158)</f>
        <v>5.0383244049755289</v>
      </c>
      <c r="E86" s="7">
        <f>+IFERROR(+C86*('Regions &amp; Poverty'!$K86/100),"")</f>
        <v>0.27454314521910445</v>
      </c>
      <c r="F86" s="7">
        <f>+IFERROR(+D86*('Regions &amp; Poverty'!$K86/100),"")</f>
        <v>0.16122638095921693</v>
      </c>
      <c r="G86" s="7">
        <f>+IFERROR(+C86*('Regions &amp; Poverty'!$K86/100)*('Regions &amp; Poverty'!$M86/100),"")</f>
        <v>8.2362943565731338E-4</v>
      </c>
      <c r="H86" s="7">
        <f>+IFERROR(+D86*('Regions &amp; Poverty'!$K86/100)*('Regions &amp; Poverty'!$M86/100),"")</f>
        <v>4.8367914287765078E-4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+SUMIF(GVSG2030!$A$4:$A$158,$B87,GVSG2030!$F$4:$F$158)</f>
        <v>0</v>
      </c>
      <c r="D87" s="11">
        <f>+SUMIF(GVSG2015!$A$4:$A$158,$B87,GVSG2015!$F$4:$F$158)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+SUMIF(GVSG2030!$A$4:$A$158,$B88,GVSG2030!$F$4:$F$158)</f>
        <v>0</v>
      </c>
      <c r="D88" s="11">
        <f>+SUMIF(GVSG2015!$A$4:$A$158,$B88,GVSG2015!$F$4:$F$158)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+SUMIF(GVSG2030!$A$4:$A$158,$B89,GVSG2030!$F$4:$F$158)</f>
        <v>4.6248421449929795</v>
      </c>
      <c r="D89" s="11">
        <f>+SUMIF(GVSG2015!$A$4:$A$158,$B89,GVSG2015!$F$4:$F$158)</f>
        <v>2.3158600971510084</v>
      </c>
      <c r="E89" s="7">
        <f>+IFERROR(+C89*('Regions &amp; Poverty'!$K89/100),"")</f>
        <v>3.5981271888045381</v>
      </c>
      <c r="F89" s="7">
        <f>+IFERROR(+D89*('Regions &amp; Poverty'!$K89/100),"")</f>
        <v>1.8017391555834845</v>
      </c>
      <c r="G89" s="7">
        <f>+IFERROR(+C89*('Regions &amp; Poverty'!$K89/100)*('Regions &amp; Poverty'!$M89/100),"")</f>
        <v>1.4104658580113789</v>
      </c>
      <c r="H89" s="7">
        <f>+IFERROR(+D89*('Regions &amp; Poverty'!$K89/100)*('Regions &amp; Poverty'!$M89/100),"")</f>
        <v>0.70628174898872598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+SUMIF(GVSG2030!$A$4:$A$158,$B90,GVSG2030!$F$4:$F$158)</f>
        <v>0</v>
      </c>
      <c r="D90" s="11">
        <f>+SUMIF(GVSG2015!$A$4:$A$158,$B90,GVSG2015!$F$4:$F$158)</f>
        <v>0</v>
      </c>
      <c r="E90" s="7">
        <f>+IFERROR(+C90*('Regions &amp; Poverty'!$K90/100),"")</f>
        <v>0</v>
      </c>
      <c r="F90" s="7">
        <f>+IFERROR(+D90*('Regions &amp; Poverty'!$K90/100),"")</f>
        <v>0</v>
      </c>
      <c r="G90" s="7">
        <f>+IFERROR(+C90*('Regions &amp; Poverty'!$K90/100)*('Regions &amp; Poverty'!$M90/100),"")</f>
        <v>0</v>
      </c>
      <c r="H90" s="7">
        <f>+IFERROR(+D90*('Regions &amp; Poverty'!$K90/100)*('Regions &amp; Poverty'!$M90/100),"")</f>
        <v>0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+SUMIF(GVSG2030!$A$4:$A$158,$B91,GVSG2030!$F$4:$F$158)</f>
        <v>77.080753613025166</v>
      </c>
      <c r="D91" s="11">
        <f>+SUMIF(GVSG2015!$A$4:$A$158,$B91,GVSG2015!$F$4:$F$158)</f>
        <v>46.653855250720106</v>
      </c>
      <c r="E91" s="7">
        <f>+IFERROR(+C91*('Regions &amp; Poverty'!$K91/100),"")</f>
        <v>38.000811531221409</v>
      </c>
      <c r="F91" s="7">
        <f>+IFERROR(+D91*('Regions &amp; Poverty'!$K91/100),"")</f>
        <v>23.000350638605013</v>
      </c>
      <c r="G91" s="7">
        <f>+IFERROR(+C91*('Regions &amp; Poverty'!$K91/100)*('Regions &amp; Poverty'!$M91/100),"")</f>
        <v>5.7761233527456541</v>
      </c>
      <c r="H91" s="7">
        <f>+IFERROR(+D91*('Regions &amp; Poverty'!$K91/100)*('Regions &amp; Poverty'!$M91/100),"")</f>
        <v>3.4960532970679621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+SUMIF(GVSG2030!$A$4:$A$158,$B92,GVSG2030!$F$4:$F$158)</f>
        <v>92.186754917399668</v>
      </c>
      <c r="D92" s="11">
        <f>+SUMIF(GVSG2015!$A$4:$A$158,$B92,GVSG2015!$F$4:$F$158)</f>
        <v>69.21479128581656</v>
      </c>
      <c r="E92" s="7">
        <f>+IFERROR(+C92*('Regions &amp; Poverty'!$K92/100),"")</f>
        <v>5.9921390696309782</v>
      </c>
      <c r="F92" s="7">
        <f>+IFERROR(+D92*('Regions &amp; Poverty'!$K92/100),"")</f>
        <v>4.4989614335780761</v>
      </c>
      <c r="G92" s="7">
        <f>+IFERROR(+C92*('Regions &amp; Poverty'!$K92/100)*('Regions &amp; Poverty'!$M92/100),"")</f>
        <v>8.9882086044464668E-2</v>
      </c>
      <c r="H92" s="7">
        <f>+IFERROR(+D92*('Regions &amp; Poverty'!$K92/100)*('Regions &amp; Poverty'!$M92/100),"")</f>
        <v>6.7484421503671135E-2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+SUMIF(GVSG2030!$A$4:$A$158,$B93,GVSG2030!$F$4:$F$158)</f>
        <v>0</v>
      </c>
      <c r="D93" s="11">
        <f>+SUMIF(GVSG2015!$A$4:$A$158,$B93,GVSG2015!$F$4:$F$158)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+SUMIF(GVSG2030!$A$4:$A$158,$B94,GVSG2030!$F$4:$F$158)</f>
        <v>0</v>
      </c>
      <c r="D94" s="11">
        <f>+SUMIF(GVSG2015!$A$4:$A$158,$B94,GVSG2015!$F$4:$F$158)</f>
        <v>0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+SUMIF(GVSG2030!$A$4:$A$158,$B95,GVSG2030!$F$4:$F$158)</f>
        <v>0</v>
      </c>
      <c r="D95" s="11">
        <f>+SUMIF(GVSG2015!$A$4:$A$158,$B95,GVSG2015!$F$4:$F$158)</f>
        <v>0</v>
      </c>
      <c r="E95" s="7">
        <f>+IFERROR(+C95*('Regions &amp; Poverty'!$K95/100),"")</f>
        <v>0</v>
      </c>
      <c r="F95" s="7">
        <f>+IFERROR(+D95*('Regions &amp; Poverty'!$K95/100),"")</f>
        <v>0</v>
      </c>
      <c r="G95" s="7">
        <f>+IFERROR(+C95*('Regions &amp; Poverty'!$K95/100)*('Regions &amp; Poverty'!$M95/100),"")</f>
        <v>0</v>
      </c>
      <c r="H95" s="7">
        <f>+IFERROR(+D95*('Regions &amp; Poverty'!$K95/100)*('Regions &amp; Poverty'!$M95/100),"")</f>
        <v>0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+SUMIF(GVSG2030!$A$4:$A$158,$B96,GVSG2030!$F$4:$F$158)</f>
        <v>8.8612944802635116</v>
      </c>
      <c r="D96" s="11">
        <f>+SUMIF(GVSG2015!$A$4:$A$158,$B96,GVSG2015!$F$4:$F$158)</f>
        <v>4.3125379869507592</v>
      </c>
      <c r="E96" s="7">
        <f>+IFERROR(+C96*('Regions &amp; Poverty'!$K96/100),"")</f>
        <v>0.52281637433554717</v>
      </c>
      <c r="F96" s="7">
        <f>+IFERROR(+D96*('Regions &amp; Poverty'!$K96/100),"")</f>
        <v>0.25443974123009483</v>
      </c>
      <c r="G96" s="7">
        <f>+IFERROR(+C96*('Regions &amp; Poverty'!$K96/100)*('Regions &amp; Poverty'!$M96/100),"")</f>
        <v>7.3194292406976594E-3</v>
      </c>
      <c r="H96" s="7">
        <f>+IFERROR(+D96*('Regions &amp; Poverty'!$K96/100)*('Regions &amp; Poverty'!$M96/100),"")</f>
        <v>3.5621563772213274E-3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+SUMIF(GVSG2030!$A$4:$A$158,$B97,GVSG2030!$F$4:$F$158)</f>
        <v>64.631583980594229</v>
      </c>
      <c r="D97" s="11">
        <f>+SUMIF(GVSG2015!$A$4:$A$158,$B97,GVSG2015!$F$4:$F$158)</f>
        <v>31.016553553557181</v>
      </c>
      <c r="E97" s="7">
        <f>+IFERROR(+C97*('Regions &amp; Poverty'!$K97/100),"")</f>
        <v>45.823793042241313</v>
      </c>
      <c r="F97" s="7">
        <f>+IFERROR(+D97*('Regions &amp; Poverty'!$K97/100),"")</f>
        <v>21.990736469472044</v>
      </c>
      <c r="G97" s="7">
        <f>+IFERROR(+C97*('Regions &amp; Poverty'!$K97/100)*('Regions &amp; Poverty'!$M97/100),"")</f>
        <v>15.259323083066356</v>
      </c>
      <c r="H97" s="7">
        <f>+IFERROR(+D97*('Regions &amp; Poverty'!$K97/100)*('Regions &amp; Poverty'!$M97/100),"")</f>
        <v>7.3229152443341894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+SUMIF(GVSG2030!$A$4:$A$158,$B98,GVSG2030!$F$4:$F$158)</f>
        <v>0</v>
      </c>
      <c r="D98" s="11">
        <f>+SUMIF(GVSG2015!$A$4:$A$158,$B98,GVSG2015!$F$4:$F$158)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+SUMIF(GVSG2030!$A$4:$A$158,$B99,GVSG2030!$F$4:$F$158)</f>
        <v>0</v>
      </c>
      <c r="D99" s="11">
        <f>+SUMIF(GVSG2015!$A$4:$A$158,$B99,GVSG2015!$F$4:$F$158)</f>
        <v>0</v>
      </c>
      <c r="E99" s="7">
        <f>+IFERROR(+C99*('Regions &amp; Poverty'!$K99/100),"")</f>
        <v>0</v>
      </c>
      <c r="F99" s="7">
        <f>+IFERROR(+D99*('Regions &amp; Poverty'!$K99/100),"")</f>
        <v>0</v>
      </c>
      <c r="G99" s="7">
        <f>+IFERROR(+C99*('Regions &amp; Poverty'!$K99/100)*('Regions &amp; Poverty'!$M99/100),"")</f>
        <v>0</v>
      </c>
      <c r="H99" s="7">
        <f>+IFERROR(+D99*('Regions &amp; Poverty'!$K99/100)*('Regions &amp; Poverty'!$M99/100),"")</f>
        <v>0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+SUMIF(GVSG2030!$A$4:$A$158,$B100,GVSG2030!$F$4:$F$158)</f>
        <v>681.94941892244549</v>
      </c>
      <c r="D100" s="11">
        <f>+SUMIF(GVSG2015!$A$4:$A$158,$B100,GVSG2015!$F$4:$F$158)</f>
        <v>362.81885159890777</v>
      </c>
      <c r="E100" s="7">
        <f>+IFERROR(+C100*('Regions &amp; Poverty'!$K100/100),"")</f>
        <v>310.2869856097127</v>
      </c>
      <c r="F100" s="7">
        <f>+IFERROR(+D100*('Regions &amp; Poverty'!$K100/100),"")</f>
        <v>165.08257747750304</v>
      </c>
      <c r="G100" s="7">
        <f>+IFERROR(+C100*('Regions &amp; Poverty'!$K100/100)*('Regions &amp; Poverty'!$M100/100),"")</f>
        <v>42.199030042920931</v>
      </c>
      <c r="H100" s="7">
        <f>+IFERROR(+D100*('Regions &amp; Poverty'!$K100/100)*('Regions &amp; Poverty'!$M100/100),"")</f>
        <v>22.451230536940415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+SUMIF(GVSG2030!$A$4:$A$158,$B101,GVSG2030!$F$4:$F$158)</f>
        <v>2818.5944258549134</v>
      </c>
      <c r="D101" s="11">
        <f>+SUMIF(GVSG2015!$A$4:$A$158,$B101,GVSG2015!$F$4:$F$158)</f>
        <v>1520.2113019031594</v>
      </c>
      <c r="E101" s="7">
        <f>+IFERROR(+C101*('Regions &amp; Poverty'!$K101/100),"")</f>
        <v>1507.9480178323788</v>
      </c>
      <c r="F101" s="7">
        <f>+IFERROR(+D101*('Regions &amp; Poverty'!$K101/100),"")</f>
        <v>813.31304651819039</v>
      </c>
      <c r="G101" s="7">
        <f>+IFERROR(+C101*('Regions &amp; Poverty'!$K101/100)*('Regions &amp; Poverty'!$M101/100),"")</f>
        <v>328.7326678874586</v>
      </c>
      <c r="H101" s="7">
        <f>+IFERROR(+D101*('Regions &amp; Poverty'!$K101/100)*('Regions &amp; Poverty'!$M101/100),"")</f>
        <v>177.30224414096551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+SUMIF(GVSG2030!$A$4:$A$158,$B102,GVSG2030!$F$4:$F$158)</f>
        <v>0</v>
      </c>
      <c r="D102" s="11">
        <f>+SUMIF(GVSG2015!$A$4:$A$158,$B102,GVSG2015!$F$4:$F$158)</f>
        <v>0</v>
      </c>
      <c r="E102" s="7">
        <f>+IFERROR(+C102*('Regions &amp; Poverty'!$K102/100),"")</f>
        <v>0</v>
      </c>
      <c r="F102" s="7">
        <f>+IFERROR(+D102*('Regions &amp; Poverty'!$K102/100),"")</f>
        <v>0</v>
      </c>
      <c r="G102" s="7">
        <f>+IFERROR(+C102*('Regions &amp; Poverty'!$K102/100)*('Regions &amp; Poverty'!$M102/100),"")</f>
        <v>0</v>
      </c>
      <c r="H102" s="7">
        <f>+IFERROR(+D102*('Regions &amp; Poverty'!$K102/100)*('Regions &amp; Poverty'!$M102/100),"")</f>
        <v>0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+SUMIF(GVSG2030!$A$4:$A$158,$B103,GVSG2030!$F$4:$F$158)</f>
        <v>0</v>
      </c>
      <c r="D103" s="11">
        <f>+SUMIF(GVSG2015!$A$4:$A$158,$B103,GVSG2015!$F$4:$F$158)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+SUMIF(GVSG2030!$A$4:$A$158,$B104,GVSG2030!$F$4:$F$158)</f>
        <v>0</v>
      </c>
      <c r="D104" s="11">
        <f>+SUMIF(GVSG2015!$A$4:$A$158,$B104,GVSG2015!$F$4:$F$158)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+SUMIF(GVSG2030!$A$4:$A$158,$B105,GVSG2030!$F$4:$F$158)</f>
        <v>0</v>
      </c>
      <c r="D105" s="11">
        <f>+SUMIF(GVSG2015!$A$4:$A$158,$B105,GVSG2015!$F$4:$F$158)</f>
        <v>0</v>
      </c>
      <c r="E105" s="7">
        <f>+IFERROR(+C105*('Regions &amp; Poverty'!$K105/100),"")</f>
        <v>0</v>
      </c>
      <c r="F105" s="7">
        <f>+IFERROR(+D105*('Regions &amp; Poverty'!$K105/100),"")</f>
        <v>0</v>
      </c>
      <c r="G105" s="7">
        <f>+IFERROR(+C105*('Regions &amp; Poverty'!$K105/100)*('Regions &amp; Poverty'!$M105/100),"")</f>
        <v>0</v>
      </c>
      <c r="H105" s="7">
        <f>+IFERROR(+D105*('Regions &amp; Poverty'!$K105/100)*('Regions &amp; Poverty'!$M105/100),"")</f>
        <v>0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+SUMIF(GVSG2030!$A$4:$A$158,$B106,GVSG2030!$F$4:$F$158)</f>
        <v>0</v>
      </c>
      <c r="D106" s="11">
        <f>+SUMIF(GVSG2015!$A$4:$A$158,$B106,GVSG2015!$F$4:$F$158)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+SUMIF(GVSG2030!$A$4:$A$158,$B107,GVSG2030!$F$4:$F$158)</f>
        <v>0</v>
      </c>
      <c r="D107" s="11">
        <f>+SUMIF(GVSG2015!$A$4:$A$158,$B107,GVSG2015!$F$4:$F$158)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+SUMIF(GVSG2030!$A$4:$A$158,$B108,GVSG2030!$F$4:$F$158)</f>
        <v>0</v>
      </c>
      <c r="D108" s="11">
        <f>+SUMIF(GVSG2015!$A$4:$A$158,$B108,GVSG2015!$F$4:$F$158)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+SUMIF(GVSG2030!$A$4:$A$158,$B109,GVSG2030!$F$4:$F$158)</f>
        <v>0</v>
      </c>
      <c r="D109" s="11">
        <f>+SUMIF(GVSG2015!$A$4:$A$158,$B109,GVSG2015!$F$4:$F$158)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+SUMIF(GVSG2030!$A$4:$A$158,$B110,GVSG2030!$F$4:$F$158)</f>
        <v>0</v>
      </c>
      <c r="D110" s="11">
        <f>+SUMIF(GVSG2015!$A$4:$A$158,$B110,GVSG2015!$F$4:$F$158)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+SUMIF(GVSG2030!$A$4:$A$158,$B111,GVSG2030!$F$4:$F$158)</f>
        <v>0</v>
      </c>
      <c r="D111" s="11">
        <f>+SUMIF(GVSG2015!$A$4:$A$158,$B111,GVSG2015!$F$4:$F$158)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+SUMIF(GVSG2030!$A$4:$A$158,$B112,GVSG2030!$F$4:$F$158)</f>
        <v>0</v>
      </c>
      <c r="D112" s="11">
        <f>+SUMIF(GVSG2015!$A$4:$A$158,$B112,GVSG2015!$F$4:$F$158)</f>
        <v>0</v>
      </c>
      <c r="E112" s="7">
        <f>+IFERROR(+C112*('Regions &amp; Poverty'!$K112/100),"")</f>
        <v>0</v>
      </c>
      <c r="F112" s="7">
        <f>+IFERROR(+D112*('Regions &amp; Poverty'!$K112/100),"")</f>
        <v>0</v>
      </c>
      <c r="G112" s="7">
        <f>+IFERROR(+C112*('Regions &amp; Poverty'!$K112/100)*('Regions &amp; Poverty'!$M112/100),"")</f>
        <v>0</v>
      </c>
      <c r="H112" s="7">
        <f>+IFERROR(+D112*('Regions &amp; Poverty'!$K112/100)*('Regions &amp; Poverty'!$M112/100),"")</f>
        <v>0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+SUMIF(GVSG2030!$A$4:$A$158,$B113,GVSG2030!$F$4:$F$158)</f>
        <v>0</v>
      </c>
      <c r="D113" s="11">
        <f>+SUMIF(GVSG2015!$A$4:$A$158,$B113,GVSG2015!$F$4:$F$158)</f>
        <v>0</v>
      </c>
      <c r="E113" s="7">
        <f>+IFERROR(+C113*('Regions &amp; Poverty'!$K113/100),"")</f>
        <v>0</v>
      </c>
      <c r="F113" s="7">
        <f>+IFERROR(+D113*('Regions &amp; Poverty'!$K113/100),"")</f>
        <v>0</v>
      </c>
      <c r="G113" s="7">
        <f>+IFERROR(+C113*('Regions &amp; Poverty'!$K113/100)*('Regions &amp; Poverty'!$M113/100),"")</f>
        <v>0</v>
      </c>
      <c r="H113" s="7">
        <f>+IFERROR(+D113*('Regions &amp; Poverty'!$K113/100)*('Regions &amp; Poverty'!$M113/100),"")</f>
        <v>0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+SUMIF(GVSG2030!$A$4:$A$158,$B114,GVSG2030!$F$4:$F$158)</f>
        <v>23.735477988078745</v>
      </c>
      <c r="D114" s="11">
        <f>+SUMIF(GVSG2015!$A$4:$A$158,$B114,GVSG2015!$F$4:$F$158)</f>
        <v>11.21106022290261</v>
      </c>
      <c r="E114" s="7">
        <f>+IFERROR(+C114*('Regions &amp; Poverty'!$K114/100),"")</f>
        <v>0.71206433964236238</v>
      </c>
      <c r="F114" s="7">
        <f>+IFERROR(+D114*('Regions &amp; Poverty'!$K114/100),"")</f>
        <v>0.33633180668707829</v>
      </c>
      <c r="G114" s="7">
        <f>+IFERROR(+C114*('Regions &amp; Poverty'!$K114/100)*('Regions &amp; Poverty'!$M114/100),"")</f>
        <v>5.6965147171388992E-3</v>
      </c>
      <c r="H114" s="7">
        <f>+IFERROR(+D114*('Regions &amp; Poverty'!$K114/100)*('Regions &amp; Poverty'!$M114/100),"")</f>
        <v>2.6906544534966263E-3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+SUMIF(GVSG2030!$A$4:$A$158,$B115,GVSG2030!$F$4:$F$158)</f>
        <v>0.69214392868026264</v>
      </c>
      <c r="D115" s="11">
        <f>+SUMIF(GVSG2015!$A$4:$A$158,$B115,GVSG2015!$F$4:$F$158)</f>
        <v>0.44858486337593562</v>
      </c>
      <c r="E115" s="7">
        <f>+IFERROR(+C115*('Regions &amp; Poverty'!$K115/100),"")</f>
        <v>5.7447946080461804E-2</v>
      </c>
      <c r="F115" s="7">
        <f>+IFERROR(+D115*('Regions &amp; Poverty'!$K115/100),"")</f>
        <v>3.7232543660202656E-2</v>
      </c>
      <c r="G115" s="7">
        <f>+IFERROR(+C115*('Regions &amp; Poverty'!$K115/100)*('Regions &amp; Poverty'!$M115/100),"")</f>
        <v>9.1916713728738884E-4</v>
      </c>
      <c r="H115" s="7">
        <f>+IFERROR(+D115*('Regions &amp; Poverty'!$K115/100)*('Regions &amp; Poverty'!$M115/100),"")</f>
        <v>5.9572069856324251E-4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+SUMIF(GVSG2030!$A$4:$A$158,$B116,GVSG2030!$F$4:$F$158)</f>
        <v>0</v>
      </c>
      <c r="D116" s="11">
        <f>+SUMIF(GVSG2015!$A$4:$A$158,$B116,GVSG2015!$F$4:$F$158)</f>
        <v>0</v>
      </c>
      <c r="E116" s="7">
        <f>+IFERROR(+C116*('Regions &amp; Poverty'!$K116/100),"")</f>
        <v>0</v>
      </c>
      <c r="F116" s="7">
        <f>+IFERROR(+D116*('Regions &amp; Poverty'!$K116/100),"")</f>
        <v>0</v>
      </c>
      <c r="G116" s="7">
        <f>+IFERROR(+C116*('Regions &amp; Poverty'!$K116/100)*('Regions &amp; Poverty'!$M116/100),"")</f>
        <v>0</v>
      </c>
      <c r="H116" s="7">
        <f>+IFERROR(+D116*('Regions &amp; Poverty'!$K116/100)*('Regions &amp; Poverty'!$M116/100),"")</f>
        <v>0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+SUMIF(GVSG2030!$A$4:$A$158,$B117,GVSG2030!$F$4:$F$158)</f>
        <v>0</v>
      </c>
      <c r="D117" s="11">
        <f>+SUMIF(GVSG2015!$A$4:$A$158,$B117,GVSG2015!$F$4:$F$158)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+SUMIF(GVSG2030!$A$4:$A$158,$B118,GVSG2030!$F$4:$F$158)</f>
        <v>0</v>
      </c>
      <c r="D118" s="11">
        <f>+SUMIF(GVSG2015!$A$4:$A$158,$B118,GVSG2015!$F$4:$F$158)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+SUMIF(GVSG2030!$A$4:$A$158,$B119,GVSG2030!$F$4:$F$158)</f>
        <v>0</v>
      </c>
      <c r="D119" s="11">
        <f>+SUMIF(GVSG2015!$A$4:$A$158,$B119,GVSG2015!$F$4:$F$158)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+SUMIF(GVSG2030!$A$4:$A$158,$B120,GVSG2030!$F$4:$F$158)</f>
        <v>0</v>
      </c>
      <c r="D120" s="11">
        <f>+SUMIF(GVSG2015!$A$4:$A$158,$B120,GVSG2015!$F$4:$F$158)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+SUMIF(GVSG2030!$A$4:$A$158,$B121,GVSG2030!$F$4:$F$158)</f>
        <v>6.1065930142056822E-2</v>
      </c>
      <c r="D121" s="11">
        <f>+SUMIF(GVSG2015!$A$4:$A$158,$B121,GVSG2015!$F$4:$F$158)</f>
        <v>3.2541468824104358E-2</v>
      </c>
      <c r="E121" s="7">
        <f>+IFERROR(+C121*('Regions &amp; Poverty'!$K121/100),"")</f>
        <v>1.2213186028411365E-4</v>
      </c>
      <c r="F121" s="7">
        <f>+IFERROR(+D121*('Regions &amp; Poverty'!$K121/100),"")</f>
        <v>6.5082937648208722E-5</v>
      </c>
      <c r="G121" s="7">
        <f>+IFERROR(+C121*('Regions &amp; Poverty'!$K121/100)*('Regions &amp; Poverty'!$M121/100),"")</f>
        <v>1.2213186028411366E-7</v>
      </c>
      <c r="H121" s="7">
        <f>+IFERROR(+D121*('Regions &amp; Poverty'!$K121/100)*('Regions &amp; Poverty'!$M121/100),"")</f>
        <v>6.5082937648208729E-8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+SUMIF(GVSG2030!$A$4:$A$158,$B122,GVSG2030!$F$4:$F$158)</f>
        <v>0</v>
      </c>
      <c r="D122" s="11">
        <f>+SUMIF(GVSG2015!$A$4:$A$158,$B122,GVSG2015!$F$4:$F$158)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+SUMIF(GVSG2030!$A$4:$A$158,$B123,GVSG2030!$F$4:$F$158)</f>
        <v>0</v>
      </c>
      <c r="D123" s="11">
        <f>+SUMIF(GVSG2015!$A$4:$A$158,$B123,GVSG2015!$F$4:$F$158)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+SUMIF(GVSG2030!$A$4:$A$158,$B124,GVSG2030!$F$4:$F$158)</f>
        <v>0</v>
      </c>
      <c r="D124" s="11">
        <f>+SUMIF(GVSG2015!$A$4:$A$158,$B124,GVSG2015!$F$4:$F$158)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+SUMIF(GVSG2030!$A$4:$A$158,$B125,GVSG2030!$F$4:$F$158)</f>
        <v>0</v>
      </c>
      <c r="D125" s="11">
        <f>+SUMIF(GVSG2015!$A$4:$A$158,$B125,GVSG2015!$F$4:$F$158)</f>
        <v>0</v>
      </c>
      <c r="E125" s="7">
        <f>+IFERROR(+C125*('Regions &amp; Poverty'!$K125/100),"")</f>
        <v>0</v>
      </c>
      <c r="F125" s="7">
        <f>+IFERROR(+D125*('Regions &amp; Poverty'!$K125/100),"")</f>
        <v>0</v>
      </c>
      <c r="G125" s="7">
        <f>+IFERROR(+C125*('Regions &amp; Poverty'!$K125/100)*('Regions &amp; Poverty'!$M125/100),"")</f>
        <v>0</v>
      </c>
      <c r="H125" s="7">
        <f>+IFERROR(+D125*('Regions &amp; Poverty'!$K125/100)*('Regions &amp; Poverty'!$M125/100),"")</f>
        <v>0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+SUMIF(GVSG2030!$A$4:$A$158,$B126,GVSG2030!$F$4:$F$158)</f>
        <v>0</v>
      </c>
      <c r="D126" s="11">
        <f>+SUMIF(GVSG2015!$A$4:$A$158,$B126,GVSG2015!$F$4:$F$158)</f>
        <v>0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+SUMIF(GVSG2030!$A$4:$A$158,$B127,GVSG2030!$F$4:$F$158)</f>
        <v>9.4538452786628131</v>
      </c>
      <c r="D127" s="11">
        <f>+SUMIF(GVSG2015!$A$4:$A$158,$B127,GVSG2015!$F$4:$F$158)</f>
        <v>4.978648598810838</v>
      </c>
      <c r="E127" s="7">
        <f>+IFERROR(+C127*('Regions &amp; Poverty'!$K127/100),"")</f>
        <v>1.4086229465207591</v>
      </c>
      <c r="F127" s="7">
        <f>+IFERROR(+D127*('Regions &amp; Poverty'!$K127/100),"")</f>
        <v>0.74181864122281482</v>
      </c>
      <c r="G127" s="7">
        <f>+IFERROR(+C127*('Regions &amp; Poverty'!$K127/100)*('Regions &amp; Poverty'!$M127/100),"")</f>
        <v>5.6344917860830367E-2</v>
      </c>
      <c r="H127" s="7">
        <f>+IFERROR(+D127*('Regions &amp; Poverty'!$K127/100)*('Regions &amp; Poverty'!$M127/100),"")</f>
        <v>2.9672745648912594E-2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+SUMIF(GVSG2030!$A$4:$A$158,$B128,GVSG2030!$F$4:$F$158)</f>
        <v>52.955076723954519</v>
      </c>
      <c r="D128" s="11">
        <f>+SUMIF(GVSG2015!$A$4:$A$158,$B128,GVSG2015!$F$4:$F$158)</f>
        <v>29.377954219732032</v>
      </c>
      <c r="E128" s="7">
        <f>+IFERROR(+C128*('Regions &amp; Poverty'!$K128/100),"")</f>
        <v>20.122929155102717</v>
      </c>
      <c r="F128" s="7">
        <f>+IFERROR(+D128*('Regions &amp; Poverty'!$K128/100),"")</f>
        <v>11.163622603498172</v>
      </c>
      <c r="G128" s="7">
        <f>+IFERROR(+C128*('Regions &amp; Poverty'!$K128/100)*('Regions &amp; Poverty'!$M128/100),"")</f>
        <v>2.5757349318531477</v>
      </c>
      <c r="H128" s="7">
        <f>+IFERROR(+D128*('Regions &amp; Poverty'!$K128/100)*('Regions &amp; Poverty'!$M128/100),"")</f>
        <v>1.4289436932477662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+SUMIF(GVSG2030!$A$4:$A$158,$B129,GVSG2030!$F$4:$F$158)</f>
        <v>0</v>
      </c>
      <c r="D129" s="11">
        <f>+SUMIF(GVSG2015!$A$4:$A$158,$B129,GVSG2015!$F$4:$F$158)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+SUMIF(GVSG2030!$A$4:$A$158,$B130,GVSG2030!$F$4:$F$158)</f>
        <v>0</v>
      </c>
      <c r="D130" s="11">
        <f>+SUMIF(GVSG2015!$A$4:$A$158,$B130,GVSG2015!$F$4:$F$158)</f>
        <v>0</v>
      </c>
      <c r="E130" s="7">
        <f>+IFERROR(+C130*('Regions &amp; Poverty'!$K130/100),"")</f>
        <v>0</v>
      </c>
      <c r="F130" s="7">
        <f>+IFERROR(+D130*('Regions &amp; Poverty'!$K130/100),"")</f>
        <v>0</v>
      </c>
      <c r="G130" s="7">
        <f>+IFERROR(+C130*('Regions &amp; Poverty'!$K130/100)*('Regions &amp; Poverty'!$M130/100),"")</f>
        <v>0</v>
      </c>
      <c r="H130" s="7">
        <f>+IFERROR(+D130*('Regions &amp; Poverty'!$K130/100)*('Regions &amp; Poverty'!$M130/100),"")</f>
        <v>0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+SUMIF(GVSG2030!$A$4:$A$158,$B131,GVSG2030!$F$4:$F$158)</f>
        <v>0</v>
      </c>
      <c r="D131" s="11">
        <f>+SUMIF(GVSG2015!$A$4:$A$158,$B131,GVSG2015!$F$4:$F$158)</f>
        <v>0</v>
      </c>
      <c r="E131" s="7">
        <f>+IFERROR(+C131*('Regions &amp; Poverty'!$K131/100),"")</f>
        <v>0</v>
      </c>
      <c r="F131" s="7">
        <f>+IFERROR(+D131*('Regions &amp; Poverty'!$K131/100),"")</f>
        <v>0</v>
      </c>
      <c r="G131" s="7">
        <f>+IFERROR(+C131*('Regions &amp; Poverty'!$K131/100)*('Regions &amp; Poverty'!$M131/100),"")</f>
        <v>0</v>
      </c>
      <c r="H131" s="7">
        <f>+IFERROR(+D131*('Regions &amp; Poverty'!$K131/100)*('Regions &amp; Poverty'!$M131/100),"")</f>
        <v>0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+SUMIF(GVSG2030!$A$4:$A$158,$B132,GVSG2030!$F$4:$F$158)</f>
        <v>0</v>
      </c>
      <c r="D132" s="11">
        <f>+SUMIF(GVSG2015!$A$4:$A$158,$B132,GVSG2015!$F$4:$F$158)</f>
        <v>0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+SUMIF(GVSG2030!$A$4:$A$158,$B133,GVSG2030!$F$4:$F$158)</f>
        <v>0</v>
      </c>
      <c r="D133" s="11">
        <f>+SUMIF(GVSG2015!$A$4:$A$158,$B133,GVSG2015!$F$4:$F$158)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+SUMIF(GVSG2030!$A$4:$A$158,$B134,GVSG2030!$F$4:$F$158)</f>
        <v>0</v>
      </c>
      <c r="D134" s="11">
        <f>+SUMIF(GVSG2015!$A$4:$A$158,$B134,GVSG2015!$F$4:$F$158)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+SUMIF(GVSG2030!$A$4:$A$158,$B135,GVSG2030!$F$4:$F$158)</f>
        <v>0</v>
      </c>
      <c r="D135" s="11">
        <f>+SUMIF(GVSG2015!$A$4:$A$158,$B135,GVSG2015!$F$4:$F$158)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+SUMIF(GVSG2030!$A$4:$A$158,$B136,GVSG2030!$F$4:$F$158)</f>
        <v>0</v>
      </c>
      <c r="D136" s="11">
        <f>+SUMIF(GVSG2015!$A$4:$A$158,$B136,GVSG2015!$F$4:$F$158)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+SUMIF(GVSG2030!$A$4:$A$158,$B137,GVSG2030!$F$4:$F$158)</f>
        <v>1.0171069219117908</v>
      </c>
      <c r="D137" s="11">
        <f>+SUMIF(GVSG2015!$A$4:$A$158,$B137,GVSG2015!$F$4:$F$158)</f>
        <v>0.43730913285135192</v>
      </c>
      <c r="E137" s="7">
        <f>+IFERROR(+C137*('Regions &amp; Poverty'!$K137/100),"")</f>
        <v>0.4271849072029521</v>
      </c>
      <c r="F137" s="7">
        <f>+IFERROR(+D137*('Regions &amp; Poverty'!$K137/100),"")</f>
        <v>0.18366983579756779</v>
      </c>
      <c r="G137" s="7">
        <f>+IFERROR(+C137*('Regions &amp; Poverty'!$K137/100)*('Regions &amp; Poverty'!$M137/100),"")</f>
        <v>7.0912694595690051E-2</v>
      </c>
      <c r="H137" s="7">
        <f>+IFERROR(+D137*('Regions &amp; Poverty'!$K137/100)*('Regions &amp; Poverty'!$M137/100),"")</f>
        <v>3.0489192742396254E-2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+SUMIF(GVSG2030!$A$4:$A$158,$B138,GVSG2030!$F$4:$F$158)</f>
        <v>0</v>
      </c>
      <c r="D138" s="11">
        <f>+SUMIF(GVSG2015!$A$4:$A$158,$B138,GVSG2015!$F$4:$F$158)</f>
        <v>0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+SUMIF(GVSG2030!$A$4:$A$158,$B139,GVSG2030!$F$4:$F$158)</f>
        <v>0</v>
      </c>
      <c r="D139" s="11">
        <f>+SUMIF(GVSG2015!$A$4:$A$158,$B139,GVSG2015!$F$4:$F$158)</f>
        <v>0</v>
      </c>
      <c r="E139" s="7">
        <f>+IFERROR(+C139*('Regions &amp; Poverty'!$K139/100),"")</f>
        <v>0</v>
      </c>
      <c r="F139" s="7">
        <f>+IFERROR(+D139*('Regions &amp; Poverty'!$K139/100),"")</f>
        <v>0</v>
      </c>
      <c r="G139" s="7">
        <f>+IFERROR(+C139*('Regions &amp; Poverty'!$K139/100)*('Regions &amp; Poverty'!$M139/100),"")</f>
        <v>0</v>
      </c>
      <c r="H139" s="7">
        <f>+IFERROR(+D139*('Regions &amp; Poverty'!$K139/100)*('Regions &amp; Poverty'!$M139/100),"")</f>
        <v>0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+SUMIF(GVSG2030!$A$4:$A$158,$B140,GVSG2030!$F$4:$F$158)</f>
        <v>0</v>
      </c>
      <c r="D140" s="11">
        <f>+SUMIF(GVSG2015!$A$4:$A$158,$B140,GVSG2015!$F$4:$F$158)</f>
        <v>0</v>
      </c>
      <c r="E140" s="7">
        <f>+IFERROR(+C140*('Regions &amp; Poverty'!$K140/100),"")</f>
        <v>0</v>
      </c>
      <c r="F140" s="7">
        <f>+IFERROR(+D140*('Regions &amp; Poverty'!$K140/100),"")</f>
        <v>0</v>
      </c>
      <c r="G140" s="7">
        <f>+IFERROR(+C140*('Regions &amp; Poverty'!$K140/100)*('Regions &amp; Poverty'!$M140/100),"")</f>
        <v>0</v>
      </c>
      <c r="H140" s="7">
        <f>+IFERROR(+D140*('Regions &amp; Poverty'!$K140/100)*('Regions &amp; Poverty'!$M140/100),"")</f>
        <v>0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+SUMIF(GVSG2030!$A$4:$A$158,$B141,GVSG2030!$F$4:$F$158)</f>
        <v>0</v>
      </c>
      <c r="D141" s="11">
        <f>+SUMIF(GVSG2015!$A$4:$A$158,$B141,GVSG2015!$F$4:$F$158)</f>
        <v>0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+SUMIF(GVSG2030!$A$4:$A$158,$B142,GVSG2030!$F$4:$F$158)</f>
        <v>0</v>
      </c>
      <c r="D142" s="11">
        <f>+SUMIF(GVSG2015!$A$4:$A$158,$B142,GVSG2015!$F$4:$F$158)</f>
        <v>0</v>
      </c>
      <c r="E142" s="7">
        <f>+IFERROR(+C142*('Regions &amp; Poverty'!$K142/100),"")</f>
        <v>0</v>
      </c>
      <c r="F142" s="7">
        <f>+IFERROR(+D142*('Regions &amp; Poverty'!$K142/100),"")</f>
        <v>0</v>
      </c>
      <c r="G142" s="7">
        <f>+IFERROR(+C142*('Regions &amp; Poverty'!$K142/100)*('Regions &amp; Poverty'!$M142/100),"")</f>
        <v>0</v>
      </c>
      <c r="H142" s="7">
        <f>+IFERROR(+D142*('Regions &amp; Poverty'!$K142/100)*('Regions &amp; Poverty'!$M142/100),"")</f>
        <v>0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+SUMIF(GVSG2030!$A$4:$A$158,$B143,GVSG2030!$F$4:$F$158)</f>
        <v>0</v>
      </c>
      <c r="D143" s="11">
        <f>+SUMIF(GVSG2015!$A$4:$A$158,$B143,GVSG2015!$F$4:$F$158)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+SUMIF(GVSG2030!$A$4:$A$158,$B144,GVSG2030!$F$4:$F$158)</f>
        <v>0</v>
      </c>
      <c r="D144" s="11">
        <f>+SUMIF(GVSG2015!$A$4:$A$158,$B144,GVSG2015!$F$4:$F$158)</f>
        <v>0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+SUMIF(GVSG2030!$A$4:$A$158,$B145,GVSG2030!$F$4:$F$158)</f>
        <v>0</v>
      </c>
      <c r="D145" s="11">
        <f>+SUMIF(GVSG2015!$A$4:$A$158,$B145,GVSG2015!$F$4:$F$158)</f>
        <v>0</v>
      </c>
      <c r="E145" s="7">
        <f>+IFERROR(+C145*('Regions &amp; Poverty'!$K145/100),"")</f>
        <v>0</v>
      </c>
      <c r="F145" s="7">
        <f>+IFERROR(+D145*('Regions &amp; Poverty'!$K145/100),"")</f>
        <v>0</v>
      </c>
      <c r="G145" s="7">
        <f>+IFERROR(+C145*('Regions &amp; Poverty'!$K145/100)*('Regions &amp; Poverty'!$M145/100),"")</f>
        <v>0</v>
      </c>
      <c r="H145" s="7">
        <f>+IFERROR(+D145*('Regions &amp; Poverty'!$K145/100)*('Regions &amp; Poverty'!$M145/100),"")</f>
        <v>0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+SUMIF(GVSG2030!$A$4:$A$158,$B146,GVSG2030!$F$4:$F$158)</f>
        <v>0</v>
      </c>
      <c r="D146" s="11">
        <f>+SUMIF(GVSG2015!$A$4:$A$158,$B146,GVSG2015!$F$4:$F$158)</f>
        <v>0</v>
      </c>
      <c r="E146" s="7">
        <f>+IFERROR(+C146*('Regions &amp; Poverty'!$K146/100),"")</f>
        <v>0</v>
      </c>
      <c r="F146" s="7">
        <f>+IFERROR(+D146*('Regions &amp; Poverty'!$K146/100),"")</f>
        <v>0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+SUMIF(GVSG2030!$A$4:$A$158,$B147,GVSG2030!$F$4:$F$158)</f>
        <v>86.934155142052148</v>
      </c>
      <c r="D147" s="11">
        <f>+SUMIF(GVSG2015!$A$4:$A$158,$B147,GVSG2015!$F$4:$F$158)</f>
        <v>49.216982837798824</v>
      </c>
      <c r="E147" s="7">
        <f>+IFERROR(+C147*('Regions &amp; Poverty'!$K147/100),"")</f>
        <v>42.684670174747602</v>
      </c>
      <c r="F147" s="7">
        <f>+IFERROR(+D147*('Regions &amp; Poverty'!$K147/100),"")</f>
        <v>24.165538573359221</v>
      </c>
      <c r="G147" s="7">
        <f>+IFERROR(+C147*('Regions &amp; Poverty'!$K147/100)*('Regions &amp; Poverty'!$M147/100),"")</f>
        <v>6.5734392069111305</v>
      </c>
      <c r="H147" s="7">
        <f>+IFERROR(+D147*('Regions &amp; Poverty'!$K147/100)*('Regions &amp; Poverty'!$M147/100),"")</f>
        <v>3.72149294029732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+SUMIF(GVSG2030!$A$4:$A$158,$B148,GVSG2030!$F$4:$F$158)</f>
        <v>54.560591391952059</v>
      </c>
      <c r="D148" s="11">
        <f>+SUMIF(GVSG2015!$A$4:$A$158,$B148,GVSG2015!$F$4:$F$158)</f>
        <v>34.292552024804884</v>
      </c>
      <c r="E148" s="7">
        <f>+IFERROR(+C148*('Regions &amp; Poverty'!$K148/100),"")</f>
        <v>18.877964621615416</v>
      </c>
      <c r="F148" s="7">
        <f>+IFERROR(+D148*('Regions &amp; Poverty'!$K148/100),"")</f>
        <v>11.865223000582491</v>
      </c>
      <c r="G148" s="7">
        <f>+IFERROR(+C148*('Regions &amp; Poverty'!$K148/100)*('Regions &amp; Poverty'!$M148/100),"")</f>
        <v>1.944430356026388</v>
      </c>
      <c r="H148" s="7">
        <f>+IFERROR(+D148*('Regions &amp; Poverty'!$K148/100)*('Regions &amp; Poverty'!$M148/100),"")</f>
        <v>1.2221179690599966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+SUMIF(GVSG2030!$A$4:$A$158,$B149,GVSG2030!$F$4:$F$158)</f>
        <v>0</v>
      </c>
      <c r="D149" s="11">
        <f>+SUMIF(GVSG2015!$A$4:$A$158,$B149,GVSG2015!$F$4:$F$158)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+SUMIF(GVSG2030!$A$4:$A$158,$B150,GVSG2030!$F$4:$F$158)</f>
        <v>0</v>
      </c>
      <c r="D150" s="11">
        <f>+SUMIF(GVSG2015!$A$4:$A$158,$B150,GVSG2015!$F$4:$F$158)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+SUMIF(GVSG2030!$A$4:$A$158,$B151,GVSG2030!$F$4:$F$158)</f>
        <v>0</v>
      </c>
      <c r="D151" s="11">
        <f>+SUMIF(GVSG2015!$A$4:$A$158,$B151,GVSG2015!$F$4:$F$158)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+SUMIF(GVSG2030!$A$4:$A$158,$B152,GVSG2030!$F$4:$F$158)</f>
        <v>0</v>
      </c>
      <c r="D152" s="11">
        <f>+SUMIF(GVSG2015!$A$4:$A$158,$B152,GVSG2015!$F$4:$F$158)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+SUMIF(GVSG2030!$A$4:$A$158,$B153,GVSG2030!$F$4:$F$158)</f>
        <v>0</v>
      </c>
      <c r="D153" s="11">
        <f>+SUMIF(GVSG2015!$A$4:$A$158,$B153,GVSG2015!$F$4:$F$158)</f>
        <v>0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+SUMIF(GVSG2030!$A$4:$A$158,$B154,GVSG2030!$F$4:$F$158)</f>
        <v>0</v>
      </c>
      <c r="D154" s="11">
        <f>+SUMIF(GVSG2015!$A$4:$A$158,$B154,GVSG2015!$F$4:$F$158)</f>
        <v>0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+SUMIF(GVSG2030!$A$4:$A$158,$B155,GVSG2030!$F$4:$F$158)</f>
        <v>0</v>
      </c>
      <c r="D155" s="11">
        <f>+SUMIF(GVSG2015!$A$4:$A$158,$B155,GVSG2015!$F$4:$F$158)</f>
        <v>0</v>
      </c>
      <c r="E155" s="7">
        <f>+IFERROR(+C155*('Regions &amp; Poverty'!$K155/100),"")</f>
        <v>0</v>
      </c>
      <c r="F155" s="7">
        <f>+IFERROR(+D155*('Regions &amp; Poverty'!$K155/100),"")</f>
        <v>0</v>
      </c>
      <c r="G155" s="7">
        <f>+IFERROR(+C155*('Regions &amp; Poverty'!$K155/100)*('Regions &amp; Poverty'!$M155/100),"")</f>
        <v>0</v>
      </c>
      <c r="H155" s="7">
        <f>+IFERROR(+D155*('Regions &amp; Poverty'!$K155/100)*('Regions &amp; Poverty'!$M155/100),"")</f>
        <v>0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+SUMIF(GVSG2030!$A$4:$A$158,$B156,GVSG2030!$F$4:$F$158)</f>
        <v>0</v>
      </c>
      <c r="D156" s="11">
        <f>+SUMIF(GVSG2015!$A$4:$A$158,$B156,GVSG2015!$F$4:$F$158)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+SUMIF(GVSG2030!$A$4:$A$158,$B157,GVSG2030!$F$4:$F$158)</f>
        <v>0</v>
      </c>
      <c r="D157" s="11">
        <f>+SUMIF(GVSG2015!$A$4:$A$158,$B157,GVSG2015!$F$4:$F$158)</f>
        <v>0</v>
      </c>
      <c r="E157" s="7">
        <f>+IFERROR(+C157*('Regions &amp; Poverty'!$K157/100),"")</f>
        <v>0</v>
      </c>
      <c r="F157" s="7">
        <f>+IFERROR(+D157*('Regions &amp; Poverty'!$K157/100),"")</f>
        <v>0</v>
      </c>
      <c r="G157" s="7">
        <f>+IFERROR(+C157*('Regions &amp; Poverty'!$K157/100)*('Regions &amp; Poverty'!$M157/100),"")</f>
        <v>0</v>
      </c>
      <c r="H157" s="7">
        <f>+IFERROR(+D157*('Regions &amp; Poverty'!$K157/100)*('Regions &amp; Poverty'!$M157/100),"")</f>
        <v>0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+SUMIF(GVSG2030!$A$4:$A$158,$B158,GVSG2030!$F$4:$F$158)</f>
        <v>11.440870370280058</v>
      </c>
      <c r="D158" s="11">
        <f>+SUMIF(GVSG2015!$A$4:$A$158,$B158,GVSG2015!$F$4:$F$158)</f>
        <v>3.9483863670698089</v>
      </c>
      <c r="E158" s="7">
        <f>+IFERROR(+C158*('Regions &amp; Poverty'!$K158/100),"")</f>
        <v>1.8991844814664898</v>
      </c>
      <c r="F158" s="7">
        <f>+IFERROR(+D158*('Regions &amp; Poverty'!$K158/100),"")</f>
        <v>0.65543213693358837</v>
      </c>
      <c r="G158" s="7">
        <f>+IFERROR(+C158*('Regions &amp; Poverty'!$K158/100)*('Regions &amp; Poverty'!$M158/100),"")</f>
        <v>9.3060039591858004E-2</v>
      </c>
      <c r="H158" s="7">
        <f>+IFERROR(+D158*('Regions &amp; Poverty'!$K158/100)*('Regions &amp; Poverty'!$M158/100),"")</f>
        <v>3.2116174709745829E-2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+SUMIF(GVSG2030!$A$4:$A$158,$B159,GVSG2030!$F$4:$F$158)</f>
        <v>0</v>
      </c>
      <c r="D159" s="11">
        <f>+SUMIF(GVSG2015!$A$4:$A$158,$B159,GVSG2015!$F$4:$F$158)</f>
        <v>0</v>
      </c>
      <c r="E159" s="7">
        <f>+IFERROR(+C159*('Regions &amp; Poverty'!$K159/100),"")</f>
        <v>0</v>
      </c>
      <c r="F159" s="7">
        <f>+IFERROR(+D159*('Regions &amp; Poverty'!$K159/100),"")</f>
        <v>0</v>
      </c>
      <c r="G159" s="7">
        <f>+IFERROR(+C159*('Regions &amp; Poverty'!$K159/100)*('Regions &amp; Poverty'!$M159/100),"")</f>
        <v>0</v>
      </c>
      <c r="H159" s="7">
        <f>+IFERROR(+D159*('Regions &amp; Poverty'!$K159/100)*('Regions &amp; Poverty'!$M159/100),"")</f>
        <v>0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+SUMIF(GVSG2030!$A$4:$A$158,$B160,GVSG2030!$F$4:$F$158)</f>
        <v>0</v>
      </c>
      <c r="D160" s="11">
        <f>+SUMIF(GVSG2015!$A$4:$A$158,$B160,GVSG2015!$F$4:$F$158)</f>
        <v>0</v>
      </c>
      <c r="E160" s="7">
        <f>+IFERROR(+C160*('Regions &amp; Poverty'!$K160/100),"")</f>
        <v>0</v>
      </c>
      <c r="F160" s="7">
        <f>+IFERROR(+D160*('Regions &amp; Poverty'!$K160/100),"")</f>
        <v>0</v>
      </c>
      <c r="G160" s="7">
        <f>+IFERROR(+C160*('Regions &amp; Poverty'!$K160/100)*('Regions &amp; Poverty'!$M160/100),"")</f>
        <v>0</v>
      </c>
      <c r="H160" s="7">
        <f>+IFERROR(+D160*('Regions &amp; Poverty'!$K160/100)*('Regions &amp; Poverty'!$M160/100),"")</f>
        <v>0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4617.4348328157666</v>
      </c>
      <c r="D162" s="35">
        <f t="shared" si="0"/>
        <v>2515.9552450913416</v>
      </c>
      <c r="E162" s="35">
        <f t="shared" si="0"/>
        <v>2238.0937444550855</v>
      </c>
      <c r="F162" s="35">
        <f t="shared" si="0"/>
        <v>1212.0828213631871</v>
      </c>
      <c r="G162" s="35">
        <f t="shared" si="0"/>
        <v>446.05382093079044</v>
      </c>
      <c r="H162" s="35">
        <f t="shared" si="0"/>
        <v>239.40557666523472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273.14750235143669</v>
      </c>
      <c r="D167" s="35">
        <f>+SUMIF('Regions &amp; Poverty'!$F$3:$F$160,$B167,D$3:D$160)</f>
        <v>141.27516877913763</v>
      </c>
      <c r="E167" s="35">
        <f>+SUMIF('Regions &amp; Poverty'!$F$3:$F$160,$B167,E$3:E$160)</f>
        <v>126.21997977849747</v>
      </c>
      <c r="F167" s="35">
        <f>+SUMIF('Regions &amp; Poverty'!$F$3:$F$160,$B167,F$3:F$160)</f>
        <v>64.498705030761641</v>
      </c>
      <c r="G167" s="35">
        <f>+SUMIF('Regions &amp; Poverty'!$F$3:$F$160,$B167,G$3:G$160)</f>
        <v>30.771898856405507</v>
      </c>
      <c r="H167" s="35">
        <f>+SUMIF('Regions &amp; Poverty'!$F$3:$F$160,$B167,H$3:H$160)</f>
        <v>15.169263052814218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121.35388684358568</v>
      </c>
      <c r="D168" s="35">
        <f>+SUMIF('Regions &amp; Poverty'!$F$3:$F$160,$B168,D$3:D$160)</f>
        <v>65.29884522179465</v>
      </c>
      <c r="E168" s="35">
        <f>+SUMIF('Regions &amp; Poverty'!$F$3:$F$160,$B168,E$3:E$160)</f>
        <v>20.286587568136174</v>
      </c>
      <c r="F168" s="35">
        <f>+SUMIF('Regions &amp; Poverty'!$F$3:$F$160,$B168,F$3:F$160)</f>
        <v>12.607041641805306</v>
      </c>
      <c r="G168" s="35">
        <f>+SUMIF('Regions &amp; Poverty'!$F$3:$F$160,$B168,G$3:G$160)</f>
        <v>2.0007752738872182</v>
      </c>
      <c r="H168" s="35">
        <f>+SUMIF('Regions &amp; Poverty'!$F$3:$F$160,$B168,H$3:H$160)</f>
        <v>1.2517907147089091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81.714403417779053</v>
      </c>
      <c r="D170" s="35">
        <f>+SUMIF('Regions &amp; Poverty'!$F$3:$F$160,$B170,D$3:D$160)</f>
        <v>37.718109150629353</v>
      </c>
      <c r="E170" s="35">
        <f>+SUMIF('Regions &amp; Poverty'!$F$3:$F$160,$B170,E$3:E$160)</f>
        <v>51.748289619715294</v>
      </c>
      <c r="F170" s="35">
        <f>+SUMIF('Regions &amp; Poverty'!$F$3:$F$160,$B170,F$3:F$160)</f>
        <v>24.631577597786681</v>
      </c>
      <c r="G170" s="35">
        <f>+SUMIF('Regions &amp; Poverty'!$F$3:$F$160,$B170,G$3:G$160)</f>
        <v>16.833761675265283</v>
      </c>
      <c r="H170" s="35">
        <f>+SUMIF('Regions &amp; Poverty'!$F$3:$F$160,$B170,H$3:H$160)</f>
        <v>8.0918023607750573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3978.4444832612876</v>
      </c>
      <c r="D172" s="35">
        <f>+SUMIF('Regions &amp; Poverty'!$F$3:$F$160,$B172,D$3:D$160)</f>
        <v>2165.9078703581185</v>
      </c>
      <c r="E172" s="35">
        <f>+SUMIF('Regions &amp; Poverty'!$F$3:$F$160,$B172,E$3:E$160)</f>
        <v>2025.0260959750929</v>
      </c>
      <c r="F172" s="35">
        <f>+SUMIF('Regions &amp; Poverty'!$F$3:$F$160,$B172,F$3:F$160)</f>
        <v>1101.321119406236</v>
      </c>
      <c r="G172" s="35">
        <f>+SUMIF('Regions &amp; Poverty'!$F$3:$F$160,$B172,G$3:G$160)</f>
        <v>395.73491908164897</v>
      </c>
      <c r="H172" s="35">
        <f>+SUMIF('Regions &amp; Poverty'!$F$3:$F$160,$B172,H$3:H$160)</f>
        <v>214.50631997401911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4454.6602758740892</v>
      </c>
      <c r="D173" s="36">
        <f t="shared" si="1"/>
        <v>2410.1999935096801</v>
      </c>
      <c r="E173" s="36">
        <f t="shared" si="1"/>
        <v>2223.2809529414417</v>
      </c>
      <c r="F173" s="36">
        <f t="shared" si="1"/>
        <v>1203.0584436765896</v>
      </c>
      <c r="G173" s="36">
        <f t="shared" si="1"/>
        <v>445.34135488720699</v>
      </c>
      <c r="H173" s="36">
        <f t="shared" si="1"/>
        <v>239.01917610231729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31.504972679902746</v>
      </c>
      <c r="D174" s="35">
        <f>+SUMIF('Regions &amp; Poverty'!$F$3:$F$160,$B174,D$3:D$160)</f>
        <v>16.241854010817217</v>
      </c>
      <c r="E174" s="35">
        <f>+SUMIF('Regions &amp; Poverty'!$F$3:$F$160,$B174,E$3:E$160)</f>
        <v>7.6867498039448678</v>
      </c>
      <c r="F174" s="35">
        <f>+SUMIF('Regions &amp; Poverty'!$F$3:$F$160,$B174,F$3:F$160)</f>
        <v>3.9378509375375139</v>
      </c>
      <c r="G174" s="35">
        <f>+SUMIF('Regions &amp; Poverty'!$F$3:$F$160,$B174,G$3:G$160)</f>
        <v>0.61493998431558949</v>
      </c>
      <c r="H174" s="35">
        <f>+SUMIF('Regions &amp; Poverty'!$F$3:$F$160,$B174,H$3:H$160)</f>
        <v>0.31502807500300112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0</v>
      </c>
      <c r="D175" s="35">
        <f>+SUMIF('Regions &amp; Poverty'!$F$3:$F$160,$B175,D$3:D$160)</f>
        <v>0</v>
      </c>
      <c r="E175" s="35">
        <f>+SUMIF('Regions &amp; Poverty'!$F$3:$F$160,$B175,E$3:E$160)</f>
        <v>0</v>
      </c>
      <c r="F175" s="35">
        <f>+SUMIF('Regions &amp; Poverty'!$F$3:$F$160,$B175,F$3:F$160)</f>
        <v>0</v>
      </c>
      <c r="G175" s="35">
        <f>+SUMIF('Regions &amp; Poverty'!$F$3:$F$160,$B175,G$3:G$160)</f>
        <v>0</v>
      </c>
      <c r="H175" s="35">
        <f>+SUMIF('Regions &amp; Poverty'!$F$3:$F$160,$B175,H$3:H$160)</f>
        <v>0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23.735477988078745</v>
      </c>
      <c r="D176" s="35">
        <f>+SUMIF('Regions &amp; Poverty'!$F$3:$F$160,$B176,D$3:D$160)</f>
        <v>11.21106022290261</v>
      </c>
      <c r="E176" s="35">
        <f>+SUMIF('Regions &amp; Poverty'!$F$3:$F$160,$B176,E$3:E$160)</f>
        <v>0.71206433964236238</v>
      </c>
      <c r="F176" s="35">
        <f>+SUMIF('Regions &amp; Poverty'!$F$3:$F$160,$B176,F$3:F$160)</f>
        <v>0.33633180668707829</v>
      </c>
      <c r="G176" s="35">
        <f>+SUMIF('Regions &amp; Poverty'!$F$3:$F$160,$B176,G$3:G$160)</f>
        <v>5.6965147171388992E-3</v>
      </c>
      <c r="H176" s="35">
        <f>+SUMIF('Regions &amp; Poverty'!$F$3:$F$160,$B176,H$3:H$160)</f>
        <v>2.6906544534966263E-3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55.240450667981492</v>
      </c>
      <c r="D179" s="36">
        <f t="shared" si="2"/>
        <v>27.452914233719827</v>
      </c>
      <c r="E179" s="36">
        <f t="shared" ref="E179:F179" si="3">+SUM(E174:E178)</f>
        <v>8.3988141435872308</v>
      </c>
      <c r="F179" s="36">
        <f t="shared" si="3"/>
        <v>4.2741827442245919</v>
      </c>
      <c r="G179" s="36">
        <f t="shared" ref="G179:H179" si="4">+SUM(G174:G178)</f>
        <v>0.62063649903272844</v>
      </c>
      <c r="H179" s="36">
        <f t="shared" si="4"/>
        <v>0.31771872945649776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92.878898846079935</v>
      </c>
      <c r="D183" s="35">
        <f>+SUMIF('Regions &amp; Poverty'!$F$3:$F$160,$B183,D$3:D$160)</f>
        <v>69.663376149192501</v>
      </c>
      <c r="E183" s="35">
        <f>+SUMIF('Regions &amp; Poverty'!$F$3:$F$160,$B183,E$3:E$160)</f>
        <v>6.04958701571144</v>
      </c>
      <c r="F183" s="35">
        <f>+SUMIF('Regions &amp; Poverty'!$F$3:$F$160,$B183,F$3:F$160)</f>
        <v>4.5361939772382787</v>
      </c>
      <c r="G183" s="35">
        <f>+SUMIF('Regions &amp; Poverty'!$F$3:$F$160,$B183,G$3:G$160)</f>
        <v>9.0801253181752056E-2</v>
      </c>
      <c r="H183" s="35">
        <f>+SUMIF('Regions &amp; Poverty'!$F$3:$F$160,$B183,H$3:H$160)</f>
        <v>6.8080142202234378E-2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0</v>
      </c>
      <c r="D184" s="35">
        <f>+SUMIF('Regions &amp; Poverty'!$F$3:$F$160,$B184,D$3:D$160)</f>
        <v>0</v>
      </c>
      <c r="E184" s="35">
        <f>+SUMIF('Regions &amp; Poverty'!$F$3:$F$160,$B184,E$3:E$160)</f>
        <v>0</v>
      </c>
      <c r="F184" s="35">
        <f>+SUMIF('Regions &amp; Poverty'!$F$3:$F$160,$B184,F$3:F$160)</f>
        <v>0</v>
      </c>
      <c r="G184" s="35">
        <f>+SUMIF('Regions &amp; Poverty'!$F$3:$F$160,$B184,G$3:G$160)</f>
        <v>0</v>
      </c>
      <c r="H184" s="35">
        <f>+SUMIF('Regions &amp; Poverty'!$F$3:$F$160,$B184,H$3:H$160)</f>
        <v>0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8.579473288097013</v>
      </c>
      <c r="D185" s="35">
        <f>+SUMIF('Regions &amp; Poverty'!$F$3:$F$160,$B185,D$3:D$160)</f>
        <v>5.0383244049755289</v>
      </c>
      <c r="E185" s="35">
        <f>+SUMIF('Regions &amp; Poverty'!$F$3:$F$160,$B185,E$3:E$160)</f>
        <v>0.27454314521910445</v>
      </c>
      <c r="F185" s="35">
        <f>+SUMIF('Regions &amp; Poverty'!$F$3:$F$160,$B185,F$3:F$160)</f>
        <v>0.16122638095921693</v>
      </c>
      <c r="G185" s="35">
        <f>+SUMIF('Regions &amp; Poverty'!$F$3:$F$160,$B185,G$3:G$160)</f>
        <v>8.2362943565731338E-4</v>
      </c>
      <c r="H185" s="35">
        <f>+SUMIF('Regions &amp; Poverty'!$F$3:$F$160,$B185,H$3:H$160)</f>
        <v>4.8367914287765078E-4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101.45837213417695</v>
      </c>
      <c r="D186" s="36">
        <f t="shared" si="5"/>
        <v>74.701700554168028</v>
      </c>
      <c r="E186" s="36">
        <f t="shared" ref="E186:F186" si="6">+SUM(E182:E185)</f>
        <v>6.3241301609305447</v>
      </c>
      <c r="F186" s="36">
        <f t="shared" si="6"/>
        <v>4.6974203581974958</v>
      </c>
      <c r="G186" s="36">
        <f t="shared" ref="G186:H186" si="7">+SUM(G182:G185)</f>
        <v>9.1624882617409364E-2</v>
      </c>
      <c r="H186" s="36">
        <f t="shared" si="7"/>
        <v>6.8563821345112033E-2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5.5128752698850771</v>
      </c>
      <c r="D191" s="35">
        <f>+SUMIF('Regions &amp; Poverty'!$F$3:$F$160,$B191,D$3:D$160)</f>
        <v>3.3175347169174469</v>
      </c>
      <c r="E191" s="35">
        <f>+SUMIF('Regions &amp; Poverty'!$F$3:$F$160,$B191,E$3:E$160)</f>
        <v>7.7180253778391078E-2</v>
      </c>
      <c r="F191" s="35">
        <f>+SUMIF('Regions &amp; Poverty'!$F$3:$F$160,$B191,F$3:F$160)</f>
        <v>4.6445486036844251E-2</v>
      </c>
      <c r="G191" s="35">
        <f>+SUMIF('Regions &amp; Poverty'!$F$3:$F$160,$B191,G$3:G$160)</f>
        <v>1.5436050755678217E-4</v>
      </c>
      <c r="H191" s="35">
        <f>+SUMIF('Regions &amp; Poverty'!$F$3:$F$160,$B191,H$3:H$160)</f>
        <v>9.2890972073688498E-5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0.56285886963446574</v>
      </c>
      <c r="D192" s="35">
        <f>+SUMIF('Regions &amp; Poverty'!$F$3:$F$160,$B192,D$3:D$160)</f>
        <v>0.2831020768567587</v>
      </c>
      <c r="E192" s="35">
        <f>+SUMIF('Regions &amp; Poverty'!$F$3:$F$160,$B192,E$3:E$160)</f>
        <v>1.2666955347594338E-2</v>
      </c>
      <c r="F192" s="35">
        <f>+SUMIF('Regions &amp; Poverty'!$F$3:$F$160,$B192,F$3:F$160)</f>
        <v>6.3290981384645671E-3</v>
      </c>
      <c r="G192" s="35">
        <f>+SUMIF('Regions &amp; Poverty'!$F$3:$F$160,$B192,G$3:G$160)</f>
        <v>5.0301425809525008E-5</v>
      </c>
      <c r="H192" s="35">
        <f>+SUMIF('Regions &amp; Poverty'!$F$3:$F$160,$B192,H$3:H$160)</f>
        <v>2.5121143740913644E-5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6.0757341395195432</v>
      </c>
      <c r="D193" s="36">
        <f t="shared" si="11"/>
        <v>3.6006367937742056</v>
      </c>
      <c r="E193" s="36">
        <f t="shared" ref="E193:F193" si="12">+SUM(E191:E192)</f>
        <v>8.9847209125985414E-2</v>
      </c>
      <c r="F193" s="36">
        <f t="shared" si="12"/>
        <v>5.2774584175308815E-2</v>
      </c>
      <c r="G193" s="36">
        <f t="shared" ref="G193:H193" si="13">+SUM(G191:G192)</f>
        <v>2.0466193336630717E-4</v>
      </c>
      <c r="H193" s="36">
        <f t="shared" si="13"/>
        <v>1.1801211581460214E-4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0</v>
      </c>
      <c r="D196" s="35">
        <f>+SUMIF('Regions &amp; Poverty'!$F$3:$F$160,$B196,D$3:D$160)</f>
        <v>0</v>
      </c>
      <c r="E196" s="35">
        <f>+SUMIF('Regions &amp; Poverty'!$F$3:$F$160,$B196,E$3:E$160)</f>
        <v>0</v>
      </c>
      <c r="F196" s="35">
        <f>+SUMIF('Regions &amp; Poverty'!$F$3:$F$160,$B196,F$3:F$160)</f>
        <v>0</v>
      </c>
      <c r="G196" s="35">
        <f>+SUMIF('Regions &amp; Poverty'!$F$3:$F$160,$B196,G$3:G$160)</f>
        <v>0</v>
      </c>
      <c r="H196" s="35">
        <f>+SUMIF('Regions &amp; Poverty'!$F$3:$F$160,$B196,H$3:H$160)</f>
        <v>0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0</v>
      </c>
      <c r="D198" s="36">
        <f t="shared" si="14"/>
        <v>0</v>
      </c>
      <c r="E198" s="36">
        <f t="shared" ref="E198:F198" si="15">+SUM(E195:E197)</f>
        <v>0</v>
      </c>
      <c r="F198" s="36">
        <f t="shared" si="15"/>
        <v>0</v>
      </c>
      <c r="G198" s="36">
        <f t="shared" ref="G198:H198" si="16">+SUM(G195:G197)</f>
        <v>0</v>
      </c>
      <c r="H198" s="36">
        <f t="shared" si="16"/>
        <v>0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0</v>
      </c>
      <c r="D201" s="35">
        <f t="shared" si="19"/>
        <v>0</v>
      </c>
      <c r="E201" s="35">
        <f t="shared" ref="E201:H201" si="20">+SUM(E198,E189)</f>
        <v>0</v>
      </c>
      <c r="F201" s="35">
        <f t="shared" si="20"/>
        <v>0</v>
      </c>
      <c r="G201" s="35">
        <f t="shared" si="20"/>
        <v>0</v>
      </c>
      <c r="H201" s="35">
        <f t="shared" si="20"/>
        <v>0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4617.4348328157666</v>
      </c>
      <c r="D202" s="35">
        <f t="shared" si="21"/>
        <v>2515.955245091342</v>
      </c>
      <c r="E202" s="35">
        <f t="shared" ref="E202:H202" si="22">+SUM(E173,E179,E182:E185,E193,E196)</f>
        <v>2238.093744455085</v>
      </c>
      <c r="F202" s="35">
        <f t="shared" si="22"/>
        <v>1212.0828213631871</v>
      </c>
      <c r="G202" s="35">
        <f t="shared" si="22"/>
        <v>446.05382093079055</v>
      </c>
      <c r="H202" s="35">
        <f t="shared" si="22"/>
        <v>239.40557666523472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4617.4348328157666</v>
      </c>
      <c r="D203" s="35">
        <f t="shared" si="23"/>
        <v>2515.9552450913425</v>
      </c>
      <c r="E203" s="35">
        <f t="shared" ref="E203:H203" si="24">+SUM(E173,E174:E176,E183:E185,E193,E196)</f>
        <v>2238.0937444550855</v>
      </c>
      <c r="F203" s="35">
        <f t="shared" si="24"/>
        <v>1212.0828213631869</v>
      </c>
      <c r="G203" s="35">
        <f t="shared" si="24"/>
        <v>446.05382093079055</v>
      </c>
      <c r="H203" s="35">
        <f t="shared" si="24"/>
        <v>239.40557666523472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4617.4348328157666</v>
      </c>
      <c r="D204" s="35">
        <f t="shared" si="25"/>
        <v>2515.955245091342</v>
      </c>
      <c r="E204" s="35">
        <f t="shared" ref="E204:H204" si="26">+SUM(E173,E179:E185,E190,E193:E194,E198)</f>
        <v>2238.093744455085</v>
      </c>
      <c r="F204" s="35">
        <f t="shared" si="26"/>
        <v>1212.0828213631871</v>
      </c>
      <c r="G204" s="35">
        <f t="shared" si="26"/>
        <v>446.05382093079055</v>
      </c>
      <c r="H204" s="35">
        <f t="shared" si="26"/>
        <v>239.40557666523472</v>
      </c>
      <c r="I204" s="3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+SUMIF(GVSG2030!$A$4:$A$158,$B3,GVSG2030!$G$4:$G$158)</f>
        <v>0</v>
      </c>
      <c r="D3" s="11">
        <f>+SUMIF(GVSG2015!$A$4:$A$158,$B3,GVSG2015!$G$4:$G$158)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+SUMIF(GVSG2030!$A$4:$A$158,$B4,GVSG2030!$G$4:$G$158)</f>
        <v>30.621589305187758</v>
      </c>
      <c r="D4" s="11">
        <f>+SUMIF(GVSG2015!$A$4:$A$158,$B4,GVSG2015!$G$4:$G$158)</f>
        <v>21.44484168466904</v>
      </c>
      <c r="E4" s="7">
        <f>+IFERROR(+C4*('Regions &amp; Poverty'!$K4/100),"")</f>
        <v>9.2170983808615148</v>
      </c>
      <c r="F4" s="7">
        <f>+IFERROR(+D4*('Regions &amp; Poverty'!$K4/100),"")</f>
        <v>6.4548973470853808</v>
      </c>
      <c r="G4" s="7">
        <f>+IFERROR(+C4*('Regions &amp; Poverty'!$K4/100)*('Regions &amp; Poverty'!$M4/100),"")</f>
        <v>0.88484144456270541</v>
      </c>
      <c r="H4" s="7">
        <f>+IFERROR(+D4*('Regions &amp; Poverty'!$K4/100)*('Regions &amp; Poverty'!$M4/100),"")</f>
        <v>0.6196701453201966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+SUMIF(GVSG2030!$A$4:$A$158,$B5,GVSG2030!$G$4:$G$158)</f>
        <v>0</v>
      </c>
      <c r="D5" s="11">
        <f>+SUMIF(GVSG2015!$A$4:$A$158,$B5,GVSG2015!$G$4:$G$158)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+SUMIF(GVSG2030!$A$4:$A$158,$B6,GVSG2030!$G$4:$G$158)</f>
        <v>0</v>
      </c>
      <c r="D6" s="11">
        <f>+SUMIF(GVSG2015!$A$4:$A$158,$B6,GVSG2015!$G$4:$G$158)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+SUMIF(GVSG2030!$A$4:$A$158,$B7,GVSG2030!$G$4:$G$158)</f>
        <v>0</v>
      </c>
      <c r="D7" s="11">
        <f>+SUMIF(GVSG2015!$A$4:$A$158,$B7,GVSG2015!$G$4:$G$158)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+SUMIF(GVSG2030!$A$4:$A$158,$B8,GVSG2030!$G$4:$G$158)</f>
        <v>0</v>
      </c>
      <c r="D8" s="11">
        <f>+SUMIF(GVSG2015!$A$4:$A$158,$B8,GVSG2015!$G$4:$G$158)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+SUMIF(GVSG2030!$A$4:$A$158,$B9,GVSG2030!$G$4:$G$158)</f>
        <v>0</v>
      </c>
      <c r="D9" s="11">
        <f>+SUMIF(GVSG2015!$A$4:$A$158,$B9,GVSG2015!$G$4:$G$158)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+SUMIF(GVSG2030!$A$4:$A$158,$B10,GVSG2030!$G$4:$G$158)</f>
        <v>0</v>
      </c>
      <c r="D10" s="11">
        <f>+SUMIF(GVSG2015!$A$4:$A$158,$B10,GVSG2015!$G$4:$G$158)</f>
        <v>0</v>
      </c>
      <c r="E10" s="7">
        <f>+IFERROR(+C10*('Regions &amp; Poverty'!$K10/100),"")</f>
        <v>0</v>
      </c>
      <c r="F10" s="7">
        <f>+IFERROR(+D10*('Regions &amp; Poverty'!$K10/100),"")</f>
        <v>0</v>
      </c>
      <c r="G10" s="7">
        <f>+IFERROR(+C10*('Regions &amp; Poverty'!$K10/100)*('Regions &amp; Poverty'!$M10/100),"")</f>
        <v>0</v>
      </c>
      <c r="H10" s="7">
        <f>+IFERROR(+D10*('Regions &amp; Poverty'!$K10/100)*('Regions &amp; Poverty'!$M10/100),"")</f>
        <v>0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+SUMIF(GVSG2030!$A$4:$A$158,$B11,GVSG2030!$G$4:$G$158)</f>
        <v>8.0493741740219704</v>
      </c>
      <c r="D11" s="11">
        <f>+SUMIF(GVSG2015!$A$4:$A$158,$B11,GVSG2015!$G$4:$G$158)</f>
        <v>4.4651026767173319</v>
      </c>
      <c r="E11" s="7">
        <f>+IFERROR(+C11*('Regions &amp; Poverty'!$K11/100),"")</f>
        <v>5.9323887662541921</v>
      </c>
      <c r="F11" s="7">
        <f>+IFERROR(+D11*('Regions &amp; Poverty'!$K11/100),"")</f>
        <v>3.2907806727406737</v>
      </c>
      <c r="G11" s="7">
        <f>+IFERROR(+C11*('Regions &amp; Poverty'!$K11/100)*('Regions &amp; Poverty'!$M11/100),"")</f>
        <v>1.9220939602663583</v>
      </c>
      <c r="H11" s="7">
        <f>+IFERROR(+D11*('Regions &amp; Poverty'!$K11/100)*('Regions &amp; Poverty'!$M11/100),"")</f>
        <v>1.0662129379679783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+SUMIF(GVSG2030!$A$4:$A$158,$B12,GVSG2030!$G$4:$G$158)</f>
        <v>106.78651334508511</v>
      </c>
      <c r="D12" s="11">
        <f>+SUMIF(GVSG2015!$A$4:$A$158,$B12,GVSG2015!$G$4:$G$158)</f>
        <v>69.116792311755475</v>
      </c>
      <c r="E12" s="7">
        <f>+IFERROR(+C12*('Regions &amp; Poverty'!$K12/100),"")</f>
        <v>52.85932410581713</v>
      </c>
      <c r="F12" s="7">
        <f>+IFERROR(+D12*('Regions &amp; Poverty'!$K12/100),"")</f>
        <v>34.212812194318957</v>
      </c>
      <c r="G12" s="7">
        <f>+IFERROR(+C12*('Regions &amp; Poverty'!$K12/100)*('Regions &amp; Poverty'!$M12/100),"")</f>
        <v>11.840488599703036</v>
      </c>
      <c r="H12" s="7">
        <f>+IFERROR(+D12*('Regions &amp; Poverty'!$K12/100)*('Regions &amp; Poverty'!$M12/100),"")</f>
        <v>7.6636699315274459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+SUMIF(GVSG2030!$A$4:$A$158,$B13,GVSG2030!$G$4:$G$158)</f>
        <v>280.68779286945448</v>
      </c>
      <c r="D13" s="11">
        <f>+SUMIF(GVSG2015!$A$4:$A$158,$B13,GVSG2015!$G$4:$G$158)</f>
        <v>139.94499045577149</v>
      </c>
      <c r="E13" s="7">
        <f>+IFERROR(+C13*('Regions &amp; Poverty'!$K13/100),"")</f>
        <v>122.66056548395163</v>
      </c>
      <c r="F13" s="7">
        <f>+IFERROR(+D13*('Regions &amp; Poverty'!$K13/100),"")</f>
        <v>61.155960829172152</v>
      </c>
      <c r="G13" s="7">
        <f>+IFERROR(+C13*('Regions &amp; Poverty'!$K13/100)*('Regions &amp; Poverty'!$M13/100),"")</f>
        <v>13.615322768718631</v>
      </c>
      <c r="H13" s="7">
        <f>+IFERROR(+D13*('Regions &amp; Poverty'!$K13/100)*('Regions &amp; Poverty'!$M13/100),"")</f>
        <v>6.788311652038109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+SUMIF(GVSG2030!$A$4:$A$158,$B14,GVSG2030!$G$4:$G$158)</f>
        <v>9.0534742588500006</v>
      </c>
      <c r="D14" s="11">
        <f>+SUMIF(GVSG2015!$A$4:$A$158,$B14,GVSG2015!$G$4:$G$158)</f>
        <v>7.9313145526136557</v>
      </c>
      <c r="E14" s="7">
        <f>+IFERROR(+C14*('Regions &amp; Poverty'!$K14/100),"")</f>
        <v>1.67489273788725</v>
      </c>
      <c r="F14" s="7">
        <f>+IFERROR(+D14*('Regions &amp; Poverty'!$K14/100),"")</f>
        <v>1.4672931922335264</v>
      </c>
      <c r="G14" s="7">
        <f>+IFERROR(+C14*('Regions &amp; Poverty'!$K14/100)*('Regions &amp; Poverty'!$M14/100),"")</f>
        <v>5.5271460350279251E-2</v>
      </c>
      <c r="H14" s="7">
        <f>+IFERROR(+D14*('Regions &amp; Poverty'!$K14/100)*('Regions &amp; Poverty'!$M14/100),"")</f>
        <v>4.8420675343706372E-2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+SUMIF(GVSG2030!$A$4:$A$158,$B15,GVSG2030!$G$4:$G$158)</f>
        <v>0</v>
      </c>
      <c r="D15" s="11">
        <f>+SUMIF(GVSG2015!$A$4:$A$158,$B15,GVSG2015!$G$4:$G$158)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+SUMIF(GVSG2030!$A$4:$A$158,$B16,GVSG2030!$G$4:$G$158)</f>
        <v>0</v>
      </c>
      <c r="D16" s="11">
        <f>+SUMIF(GVSG2015!$A$4:$A$158,$B16,GVSG2015!$G$4:$G$158)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+SUMIF(GVSG2030!$A$4:$A$158,$B17,GVSG2030!$G$4:$G$158)</f>
        <v>0</v>
      </c>
      <c r="D17" s="11">
        <f>+SUMIF(GVSG2015!$A$4:$A$158,$B17,GVSG2015!$G$4:$G$158)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+SUMIF(GVSG2030!$A$4:$A$158,$B18,GVSG2030!$G$4:$G$158)</f>
        <v>0</v>
      </c>
      <c r="D18" s="11">
        <f>+SUMIF(GVSG2015!$A$4:$A$158,$B18,GVSG2015!$G$4:$G$158)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+SUMIF(GVSG2030!$A$4:$A$158,$B19,GVSG2030!$G$4:$G$158)</f>
        <v>4.7641745390538247E-2</v>
      </c>
      <c r="D19" s="11">
        <f>+SUMIF(GVSG2015!$A$4:$A$158,$B19,GVSG2015!$G$4:$G$158)</f>
        <v>5.7732275180540013E-2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+SUMIF(GVSG2030!$A$4:$A$158,$B20,GVSG2030!$G$4:$G$158)</f>
        <v>14.337311800854462</v>
      </c>
      <c r="D20" s="11">
        <f>+SUMIF(GVSG2015!$A$4:$A$158,$B20,GVSG2015!$G$4:$G$158)</f>
        <v>9.0813381620722016</v>
      </c>
      <c r="E20" s="7">
        <f>+IFERROR(+C20*('Regions &amp; Poverty'!$K20/100),"")</f>
        <v>1.0179491378606667</v>
      </c>
      <c r="F20" s="7">
        <f>+IFERROR(+D20*('Regions &amp; Poverty'!$K20/100),"")</f>
        <v>0.6447750095071263</v>
      </c>
      <c r="G20" s="7">
        <f>+IFERROR(+C20*('Regions &amp; Poverty'!$K20/100)*('Regions &amp; Poverty'!$M20/100),"")</f>
        <v>3.4610270687262669E-2</v>
      </c>
      <c r="H20" s="7">
        <f>+IFERROR(+D20*('Regions &amp; Poverty'!$K20/100)*('Regions &amp; Poverty'!$M20/100),"")</f>
        <v>2.1922350323242294E-2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+SUMIF(GVSG2030!$A$4:$A$158,$B21,GVSG2030!$G$4:$G$158)</f>
        <v>0</v>
      </c>
      <c r="D21" s="11">
        <f>+SUMIF(GVSG2015!$A$4:$A$158,$B21,GVSG2015!$G$4:$G$158)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+SUMIF(GVSG2030!$A$4:$A$158,$B22,GVSG2030!$G$4:$G$158)</f>
        <v>0</v>
      </c>
      <c r="D22" s="11">
        <f>+SUMIF(GVSG2015!$A$4:$A$158,$B22,GVSG2015!$G$4:$G$158)</f>
        <v>0</v>
      </c>
      <c r="E22" s="7">
        <f>+IFERROR(+C22*('Regions &amp; Poverty'!$K22/100),"")</f>
        <v>0</v>
      </c>
      <c r="F22" s="7">
        <f>+IFERROR(+D22*('Regions &amp; Poverty'!$K22/100),"")</f>
        <v>0</v>
      </c>
      <c r="G22" s="7">
        <f>+IFERROR(+C22*('Regions &amp; Poverty'!$K22/100)*('Regions &amp; Poverty'!$M22/100),"")</f>
        <v>0</v>
      </c>
      <c r="H22" s="7">
        <f>+IFERROR(+D22*('Regions &amp; Poverty'!$K22/100)*('Regions &amp; Poverty'!$M22/100),"")</f>
        <v>0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+SUMIF(GVSG2030!$A$4:$A$158,$B23,GVSG2030!$G$4:$G$158)</f>
        <v>0.8031054888096496</v>
      </c>
      <c r="D23" s="11">
        <f>+SUMIF(GVSG2015!$A$4:$A$158,$B23,GVSG2015!$G$4:$G$158)</f>
        <v>0.30049788616914602</v>
      </c>
      <c r="E23" s="7">
        <f>+IFERROR(+C23*('Regions &amp; Poverty'!$K23/100),"")</f>
        <v>0.14616519896335622</v>
      </c>
      <c r="F23" s="7">
        <f>+IFERROR(+D23*('Regions &amp; Poverty'!$K23/100),"")</f>
        <v>5.4690615282784572E-2</v>
      </c>
      <c r="G23" s="7">
        <f>+IFERROR(+C23*('Regions &amp; Poverty'!$K23/100)*('Regions &amp; Poverty'!$M23/100),"")</f>
        <v>8.4775815398746603E-3</v>
      </c>
      <c r="H23" s="7">
        <f>+IFERROR(+D23*('Regions &amp; Poverty'!$K23/100)*('Regions &amp; Poverty'!$M23/100),"")</f>
        <v>3.1720556864015051E-3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+SUMIF(GVSG2030!$A$4:$A$158,$B24,GVSG2030!$G$4:$G$158)</f>
        <v>55.1398612056242</v>
      </c>
      <c r="D24" s="11">
        <f>+SUMIF(GVSG2015!$A$4:$A$158,$B24,GVSG2015!$G$4:$G$158)</f>
        <v>36.738508954130168</v>
      </c>
      <c r="E24" s="7">
        <f>+IFERROR(+C24*('Regions &amp; Poverty'!$K24/100),"")</f>
        <v>36.557727979328838</v>
      </c>
      <c r="F24" s="7">
        <f>+IFERROR(+D24*('Regions &amp; Poverty'!$K24/100),"")</f>
        <v>24.357631436588299</v>
      </c>
      <c r="G24" s="7">
        <f>+IFERROR(+C24*('Regions &amp; Poverty'!$K24/100)*('Regions &amp; Poverty'!$M24/100),"")</f>
        <v>12.100607961157847</v>
      </c>
      <c r="H24" s="7">
        <f>+IFERROR(+D24*('Regions &amp; Poverty'!$K24/100)*('Regions &amp; Poverty'!$M24/100),"")</f>
        <v>8.0623760055107283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+SUMIF(GVSG2030!$A$4:$A$158,$B25,GVSG2030!$G$4:$G$158)</f>
        <v>0</v>
      </c>
      <c r="D25" s="11">
        <f>+SUMIF(GVSG2015!$A$4:$A$158,$B25,GVSG2015!$G$4:$G$158)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+SUMIF(GVSG2030!$A$4:$A$158,$B26,GVSG2030!$G$4:$G$158)</f>
        <v>0</v>
      </c>
      <c r="D26" s="11">
        <f>+SUMIF(GVSG2015!$A$4:$A$158,$B26,GVSG2015!$G$4:$G$158)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+SUMIF(GVSG2030!$A$4:$A$158,$B27,GVSG2030!$G$4:$G$158)</f>
        <v>0</v>
      </c>
      <c r="D27" s="11">
        <f>+SUMIF(GVSG2015!$A$4:$A$158,$B27,GVSG2015!$G$4:$G$158)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+SUMIF(GVSG2030!$A$4:$A$158,$B28,GVSG2030!$G$4:$G$158)</f>
        <v>0</v>
      </c>
      <c r="D28" s="11">
        <f>+SUMIF(GVSG2015!$A$4:$A$158,$B28,GVSG2015!$G$4:$G$158)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+SUMIF(GVSG2030!$A$4:$A$158,$B29,GVSG2030!$G$4:$G$158)</f>
        <v>119.79940359545108</v>
      </c>
      <c r="D29" s="11">
        <f>+SUMIF(GVSG2015!$A$4:$A$158,$B29,GVSG2015!$G$4:$G$158)</f>
        <v>46.275651145541403</v>
      </c>
      <c r="E29" s="7">
        <f>+IFERROR(+C29*('Regions &amp; Poverty'!$K29/100),"")</f>
        <v>33.424033603130852</v>
      </c>
      <c r="F29" s="7">
        <f>+IFERROR(+D29*('Regions &amp; Poverty'!$K29/100),"")</f>
        <v>12.910906669606049</v>
      </c>
      <c r="G29" s="7">
        <f>+IFERROR(+C29*('Regions &amp; Poverty'!$K29/100)*('Regions &amp; Poverty'!$M29/100),"")</f>
        <v>3.0081630242817767</v>
      </c>
      <c r="H29" s="7">
        <f>+IFERROR(+D29*('Regions &amp; Poverty'!$K29/100)*('Regions &amp; Poverty'!$M29/100),"")</f>
        <v>1.1619816002645444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+SUMIF(GVSG2030!$A$4:$A$158,$B30,GVSG2030!$G$4:$G$158)</f>
        <v>287.43172892887958</v>
      </c>
      <c r="D30" s="11">
        <f>+SUMIF(GVSG2015!$A$4:$A$158,$B30,GVSG2015!$G$4:$G$158)</f>
        <v>169.02576682362155</v>
      </c>
      <c r="E30" s="7">
        <f>+IFERROR(+C30*('Regions &amp; Poverty'!$K30/100),"")</f>
        <v>68.983614942931098</v>
      </c>
      <c r="F30" s="7">
        <f>+IFERROR(+D30*('Regions &amp; Poverty'!$K30/100),"")</f>
        <v>40.566184037669174</v>
      </c>
      <c r="G30" s="7">
        <f>+IFERROR(+C30*('Regions &amp; Poverty'!$K30/100)*('Regions &amp; Poverty'!$M30/100),"")</f>
        <v>5.3117383506056948</v>
      </c>
      <c r="H30" s="7">
        <f>+IFERROR(+D30*('Regions &amp; Poverty'!$K30/100)*('Regions &amp; Poverty'!$M30/100),"")</f>
        <v>3.1235961709005262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+SUMIF(GVSG2030!$A$4:$A$158,$B31,GVSG2030!$G$4:$G$158)</f>
        <v>506.93161402027118</v>
      </c>
      <c r="D31" s="11">
        <f>+SUMIF(GVSG2015!$A$4:$A$158,$B31,GVSG2015!$G$4:$G$158)</f>
        <v>254.54583159375969</v>
      </c>
      <c r="E31" s="7">
        <f>+IFERROR(+C31*('Regions &amp; Poverty'!$K31/100),"")</f>
        <v>390.84427440962901</v>
      </c>
      <c r="F31" s="7">
        <f>+IFERROR(+D31*('Regions &amp; Poverty'!$K31/100),"")</f>
        <v>196.25483615878869</v>
      </c>
      <c r="G31" s="7">
        <f>+IFERROR(+C31*('Regions &amp; Poverty'!$K31/100)*('Regions &amp; Poverty'!$M31/100),"")</f>
        <v>153.21095556857458</v>
      </c>
      <c r="H31" s="7">
        <f>+IFERROR(+D31*('Regions &amp; Poverty'!$K31/100)*('Regions &amp; Poverty'!$M31/100),"")</f>
        <v>76.931895774245163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+SUMIF(GVSG2030!$A$4:$A$158,$B32,GVSG2030!$G$4:$G$158)</f>
        <v>26.687710187001628</v>
      </c>
      <c r="D32" s="11">
        <f>+SUMIF(GVSG2015!$A$4:$A$158,$B32,GVSG2015!$G$4:$G$158)</f>
        <v>13.142964075920858</v>
      </c>
      <c r="E32" s="7">
        <f>+IFERROR(+C32*('Regions &amp; Poverty'!$K32/100),"")</f>
        <v>9.8744527691906026</v>
      </c>
      <c r="F32" s="7">
        <f>+IFERROR(+D32*('Regions &amp; Poverty'!$K32/100),"")</f>
        <v>4.8628967080907177</v>
      </c>
      <c r="G32" s="7">
        <f>+IFERROR(+C32*('Regions &amp; Poverty'!$K32/100)*('Regions &amp; Poverty'!$M32/100),"")</f>
        <v>1.4712934626093996</v>
      </c>
      <c r="H32" s="7">
        <f>+IFERROR(+D32*('Regions &amp; Poverty'!$K32/100)*('Regions &amp; Poverty'!$M32/100),"")</f>
        <v>0.72457160950551691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+SUMIF(GVSG2030!$A$4:$A$158,$B33,GVSG2030!$G$4:$G$158)</f>
        <v>2.0626850046034031</v>
      </c>
      <c r="D33" s="11">
        <f>+SUMIF(GVSG2015!$A$4:$A$158,$B33,GVSG2015!$G$4:$G$158)</f>
        <v>1.3255018028935854</v>
      </c>
      <c r="E33" s="7">
        <f>+IFERROR(+C33*('Regions &amp; Poverty'!$K33/100),"")</f>
        <v>0.11344767525318718</v>
      </c>
      <c r="F33" s="7">
        <f>+IFERROR(+D33*('Regions &amp; Poverty'!$K33/100),"")</f>
        <v>7.2902599159147194E-2</v>
      </c>
      <c r="G33" s="7">
        <f>+IFERROR(+C33*('Regions &amp; Poverty'!$K33/100)*('Regions &amp; Poverty'!$M33/100),"")</f>
        <v>2.495848855570118E-3</v>
      </c>
      <c r="H33" s="7">
        <f>+IFERROR(+D33*('Regions &amp; Poverty'!$K33/100)*('Regions &amp; Poverty'!$M33/100),"")</f>
        <v>1.6038571815012385E-3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+SUMIF(GVSG2030!$A$4:$A$158,$B34,GVSG2030!$G$4:$G$158)</f>
        <v>0</v>
      </c>
      <c r="D34" s="11">
        <f>+SUMIF(GVSG2015!$A$4:$A$158,$B34,GVSG2015!$G$4:$G$158)</f>
        <v>0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+SUMIF(GVSG2030!$A$4:$A$158,$B35,GVSG2030!$G$4:$G$158)</f>
        <v>0.21115654126478997</v>
      </c>
      <c r="D35" s="11">
        <f>+SUMIF(GVSG2015!$A$4:$A$158,$B35,GVSG2015!$G$4:$G$158)</f>
        <v>0.15964536909589433</v>
      </c>
      <c r="E35" s="7">
        <f>+IFERROR(+C35*('Regions &amp; Poverty'!$K35/100),"")</f>
        <v>3.3785046602366397E-3</v>
      </c>
      <c r="F35" s="7">
        <f>+IFERROR(+D35*('Regions &amp; Poverty'!$K35/100),"")</f>
        <v>2.5543259055343095E-3</v>
      </c>
      <c r="G35" s="7">
        <f>+IFERROR(+C35*('Regions &amp; Poverty'!$K35/100)*('Regions &amp; Poverty'!$M35/100),"")</f>
        <v>2.0271027961419837E-5</v>
      </c>
      <c r="H35" s="7">
        <f>+IFERROR(+D35*('Regions &amp; Poverty'!$K35/100)*('Regions &amp; Poverty'!$M35/100),"")</f>
        <v>1.5325955433205859E-5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+SUMIF(GVSG2030!$A$4:$A$158,$B36,GVSG2030!$G$4:$G$158)</f>
        <v>11.158151203106879</v>
      </c>
      <c r="D36" s="11">
        <f>+SUMIF(GVSG2015!$A$4:$A$158,$B36,GVSG2015!$G$4:$G$158)</f>
        <v>12.555666038101736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+SUMIF(GVSG2030!$A$4:$A$158,$B37,GVSG2030!$G$4:$G$158)</f>
        <v>0</v>
      </c>
      <c r="D37" s="11">
        <f>+SUMIF(GVSG2015!$A$4:$A$158,$B37,GVSG2015!$G$4:$G$158)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+SUMIF(GVSG2030!$A$4:$A$158,$B38,GVSG2030!$G$4:$G$158)</f>
        <v>0</v>
      </c>
      <c r="D38" s="11">
        <f>+SUMIF(GVSG2015!$A$4:$A$158,$B38,GVSG2015!$G$4:$G$158)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+SUMIF(GVSG2030!$A$4:$A$158,$B39,GVSG2030!$G$4:$G$158)</f>
        <v>0</v>
      </c>
      <c r="D39" s="11">
        <f>+SUMIF(GVSG2015!$A$4:$A$158,$B39,GVSG2015!$G$4:$G$158)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+SUMIF(GVSG2030!$A$4:$A$158,$B40,GVSG2030!$G$4:$G$158)</f>
        <v>0</v>
      </c>
      <c r="D40" s="11">
        <f>+SUMIF(GVSG2015!$A$4:$A$158,$B40,GVSG2015!$G$4:$G$158)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+SUMIF(GVSG2030!$A$4:$A$158,$B41,GVSG2030!$G$4:$G$158)</f>
        <v>0</v>
      </c>
      <c r="D41" s="11">
        <f>+SUMIF(GVSG2015!$A$4:$A$158,$B41,GVSG2015!$G$4:$G$158)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+SUMIF(GVSG2030!$A$4:$A$158,$B42,GVSG2030!$G$4:$G$158)</f>
        <v>0.85990685872762318</v>
      </c>
      <c r="D42" s="11">
        <f>+SUMIF(GVSG2015!$A$4:$A$158,$B42,GVSG2015!$G$4:$G$158)</f>
        <v>0.69105118457892345</v>
      </c>
      <c r="E42" s="7">
        <f>+IFERROR(+C42*('Regions &amp; Poverty'!$K42/100),"")</f>
        <v>2.7517019479283943E-2</v>
      </c>
      <c r="F42" s="7">
        <f>+IFERROR(+D42*('Regions &amp; Poverty'!$K42/100),"")</f>
        <v>2.2113637906525551E-2</v>
      </c>
      <c r="G42" s="7">
        <f>+IFERROR(+C42*('Regions &amp; Poverty'!$K42/100)*('Regions &amp; Poverty'!$M42/100),"")</f>
        <v>1.3758509739641972E-4</v>
      </c>
      <c r="H42" s="7">
        <f>+IFERROR(+D42*('Regions &amp; Poverty'!$K42/100)*('Regions &amp; Poverty'!$M42/100),"")</f>
        <v>1.1056818953262775E-4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+SUMIF(GVSG2030!$A$4:$A$158,$B43,GVSG2030!$G$4:$G$158)</f>
        <v>0</v>
      </c>
      <c r="D43" s="11">
        <f>+SUMIF(GVSG2015!$A$4:$A$158,$B43,GVSG2015!$G$4:$G$158)</f>
        <v>0</v>
      </c>
      <c r="E43" s="7">
        <f>+IFERROR(+C43*('Regions &amp; Poverty'!$K43/100),"")</f>
        <v>0</v>
      </c>
      <c r="F43" s="7">
        <f>+IFERROR(+D43*('Regions &amp; Poverty'!$K43/100),"")</f>
        <v>0</v>
      </c>
      <c r="G43" s="7">
        <f>+IFERROR(+C43*('Regions &amp; Poverty'!$K43/100)*('Regions &amp; Poverty'!$M43/100),"")</f>
        <v>0</v>
      </c>
      <c r="H43" s="7">
        <f>+IFERROR(+D43*('Regions &amp; Poverty'!$K43/100)*('Regions &amp; Poverty'!$M43/100),"")</f>
        <v>0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+SUMIF(GVSG2030!$A$4:$A$158,$B44,GVSG2030!$G$4:$G$158)</f>
        <v>21.880615821937312</v>
      </c>
      <c r="D44" s="11">
        <f>+SUMIF(GVSG2015!$A$4:$A$158,$B44,GVSG2015!$G$4:$G$158)</f>
        <v>15.537737818613653</v>
      </c>
      <c r="E44" s="7">
        <f>+IFERROR(+C44*('Regions &amp; Poverty'!$K44/100),"")</f>
        <v>1.0502695594529909</v>
      </c>
      <c r="F44" s="7">
        <f>+IFERROR(+D44*('Regions &amp; Poverty'!$K44/100),"")</f>
        <v>0.7458114152934554</v>
      </c>
      <c r="G44" s="7">
        <f>+IFERROR(+C44*('Regions &amp; Poverty'!$K44/100)*('Regions &amp; Poverty'!$M44/100),"")</f>
        <v>2.3105930307965802E-2</v>
      </c>
      <c r="H44" s="7">
        <f>+IFERROR(+D44*('Regions &amp; Poverty'!$K44/100)*('Regions &amp; Poverty'!$M44/100),"")</f>
        <v>1.6407851136456021E-2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+SUMIF(GVSG2030!$A$4:$A$158,$B45,GVSG2030!$G$4:$G$158)</f>
        <v>110.7309894058051</v>
      </c>
      <c r="D45" s="11">
        <f>+SUMIF(GVSG2015!$A$4:$A$158,$B45,GVSG2015!$G$4:$G$158)</f>
        <v>76.972986468561444</v>
      </c>
      <c r="E45" s="7">
        <f>+IFERROR(+C45*('Regions &amp; Poverty'!$K45/100),"")</f>
        <v>1.5502338516812713</v>
      </c>
      <c r="F45" s="7">
        <f>+IFERROR(+D45*('Regions &amp; Poverty'!$K45/100),"")</f>
        <v>1.0776218105598601</v>
      </c>
      <c r="G45" s="7">
        <f>+IFERROR(+C45*('Regions &amp; Poverty'!$K45/100)*('Regions &amp; Poverty'!$M45/100),"")</f>
        <v>3.1004677033625427E-3</v>
      </c>
      <c r="H45" s="7">
        <f>+IFERROR(+D45*('Regions &amp; Poverty'!$K45/100)*('Regions &amp; Poverty'!$M45/100),"")</f>
        <v>2.1552436211197202E-3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+SUMIF(GVSG2030!$A$4:$A$158,$B46,GVSG2030!$G$4:$G$158)</f>
        <v>1.7336763986177008</v>
      </c>
      <c r="D46" s="11">
        <f>+SUMIF(GVSG2015!$A$4:$A$158,$B46,GVSG2015!$G$4:$G$158)</f>
        <v>1.1165030447448179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+SUMIF(GVSG2030!$A$4:$A$158,$B47,GVSG2030!$G$4:$G$158)</f>
        <v>26.768684939837719</v>
      </c>
      <c r="D47" s="11">
        <f>+SUMIF(GVSG2015!$A$4:$A$158,$B47,GVSG2015!$G$4:$G$158)</f>
        <v>18.699455459697141</v>
      </c>
      <c r="E47" s="7">
        <f>+IFERROR(+C47*('Regions &amp; Poverty'!$K47/100),"")</f>
        <v>8.9675094548456364</v>
      </c>
      <c r="F47" s="7">
        <f>+IFERROR(+D47*('Regions &amp; Poverty'!$K47/100),"")</f>
        <v>6.2643175789985426</v>
      </c>
      <c r="G47" s="7">
        <f>+IFERROR(+C47*('Regions &amp; Poverty'!$K47/100)*('Regions &amp; Poverty'!$M47/100),"")</f>
        <v>0.80707585093610723</v>
      </c>
      <c r="H47" s="7">
        <f>+IFERROR(+D47*('Regions &amp; Poverty'!$K47/100)*('Regions &amp; Poverty'!$M47/100),"")</f>
        <v>0.56378858210986882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+SUMIF(GVSG2030!$A$4:$A$158,$B48,GVSG2030!$G$4:$G$158)</f>
        <v>0.10665670232402932</v>
      </c>
      <c r="D48" s="11">
        <f>+SUMIF(GVSG2015!$A$4:$A$158,$B48,GVSG2015!$G$4:$G$158)</f>
        <v>0.10384724031888244</v>
      </c>
      <c r="E48" s="7">
        <f>+IFERROR(+C48*('Regions &amp; Poverty'!$K48/100),"")</f>
        <v>1.5998505348604399E-3</v>
      </c>
      <c r="F48" s="7">
        <f>+IFERROR(+D48*('Regions &amp; Poverty'!$K48/100),"")</f>
        <v>1.5577086047832366E-3</v>
      </c>
      <c r="G48" s="7">
        <f>+IFERROR(+C48*('Regions &amp; Poverty'!$K48/100)*('Regions &amp; Poverty'!$M48/100),"")</f>
        <v>3.1997010697208797E-6</v>
      </c>
      <c r="H48" s="7">
        <f>+IFERROR(+D48*('Regions &amp; Poverty'!$K48/100)*('Regions &amp; Poverty'!$M48/100),"")</f>
        <v>3.1154172095664731E-6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+SUMIF(GVSG2030!$A$4:$A$158,$B49,GVSG2030!$G$4:$G$158)</f>
        <v>0</v>
      </c>
      <c r="D49" s="11">
        <f>+SUMIF(GVSG2015!$A$4:$A$158,$B49,GVSG2015!$G$4:$G$158)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+SUMIF(GVSG2030!$A$4:$A$158,$B50,GVSG2030!$G$4:$G$158)</f>
        <v>0</v>
      </c>
      <c r="D50" s="11">
        <f>+SUMIF(GVSG2015!$A$4:$A$158,$B50,GVSG2015!$G$4:$G$158)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+SUMIF(GVSG2030!$A$4:$A$158,$B51,GVSG2030!$G$4:$G$158)</f>
        <v>17.701839974975279</v>
      </c>
      <c r="D51" s="11">
        <f>+SUMIF(GVSG2015!$A$4:$A$158,$B51,GVSG2015!$G$4:$G$158)</f>
        <v>11.171356876849192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+SUMIF(GVSG2030!$A$4:$A$158,$B52,GVSG2030!$G$4:$G$158)</f>
        <v>0.21385921081609804</v>
      </c>
      <c r="D52" s="11">
        <f>+SUMIF(GVSG2015!$A$4:$A$158,$B52,GVSG2015!$G$4:$G$158)</f>
        <v>0.22084983082717763</v>
      </c>
      <c r="E52" s="7">
        <f>+IFERROR(+C52*('Regions &amp; Poverty'!$K52/100),"")</f>
        <v>1.775031449773614E-2</v>
      </c>
      <c r="F52" s="7">
        <f>+IFERROR(+D52*('Regions &amp; Poverty'!$K52/100),"")</f>
        <v>1.8330535958655744E-2</v>
      </c>
      <c r="G52" s="7">
        <f>+IFERROR(+C52*('Regions &amp; Poverty'!$K52/100)*('Regions &amp; Poverty'!$M52/100),"")</f>
        <v>3.9050691895019512E-4</v>
      </c>
      <c r="H52" s="7">
        <f>+IFERROR(+D52*('Regions &amp; Poverty'!$K52/100)*('Regions &amp; Poverty'!$M52/100),"")</f>
        <v>4.0327179109042642E-4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+SUMIF(GVSG2030!$A$4:$A$158,$B53,GVSG2030!$G$4:$G$158)</f>
        <v>279.15580735197523</v>
      </c>
      <c r="D53" s="11">
        <f>+SUMIF(GVSG2015!$A$4:$A$158,$B53,GVSG2015!$G$4:$G$158)</f>
        <v>176.48590990378736</v>
      </c>
      <c r="E53" s="7">
        <f>+IFERROR(+C53*('Regions &amp; Poverty'!$K53/100),"")</f>
        <v>37.965189799868632</v>
      </c>
      <c r="F53" s="7">
        <f>+IFERROR(+D53*('Regions &amp; Poverty'!$K53/100),"")</f>
        <v>24.002083746915083</v>
      </c>
      <c r="G53" s="7">
        <f>+IFERROR(+C53*('Regions &amp; Poverty'!$K53/100)*('Regions &amp; Poverty'!$M53/100),"")</f>
        <v>1.5186075919947453</v>
      </c>
      <c r="H53" s="7">
        <f>+IFERROR(+D53*('Regions &amp; Poverty'!$K53/100)*('Regions &amp; Poverty'!$M53/100),"")</f>
        <v>0.96008334987660338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+SUMIF(GVSG2030!$A$4:$A$158,$B54,GVSG2030!$G$4:$G$158)</f>
        <v>140.38601331535281</v>
      </c>
      <c r="D54" s="11">
        <f>+SUMIF(GVSG2015!$A$4:$A$158,$B54,GVSG2015!$G$4:$G$158)</f>
        <v>87.970053008358505</v>
      </c>
      <c r="E54" s="7">
        <f>+IFERROR(+C54*('Regions &amp; Poverty'!$K54/100),"")</f>
        <v>49.556262700319543</v>
      </c>
      <c r="F54" s="7">
        <f>+IFERROR(+D54*('Regions &amp; Poverty'!$K54/100),"")</f>
        <v>31.053428711950552</v>
      </c>
      <c r="G54" s="7">
        <f>+IFERROR(+C54*('Regions &amp; Poverty'!$K54/100)*('Regions &amp; Poverty'!$M54/100),"")</f>
        <v>5.1042950581329132</v>
      </c>
      <c r="H54" s="7">
        <f>+IFERROR(+D54*('Regions &amp; Poverty'!$K54/100)*('Regions &amp; Poverty'!$M54/100),"")</f>
        <v>3.1985031573309071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+SUMIF(GVSG2030!$A$4:$A$158,$B55,GVSG2030!$G$4:$G$158)</f>
        <v>31.434221357371474</v>
      </c>
      <c r="D55" s="11">
        <f>+SUMIF(GVSG2015!$A$4:$A$158,$B55,GVSG2015!$G$4:$G$158)</f>
        <v>25.493144160111409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+SUMIF(GVSG2030!$A$4:$A$158,$B56,GVSG2030!$G$4:$G$158)</f>
        <v>9.9586894359214853</v>
      </c>
      <c r="D56" s="11">
        <f>+SUMIF(GVSG2015!$A$4:$A$158,$B56,GVSG2015!$G$4:$G$158)</f>
        <v>6.2511389632612886</v>
      </c>
      <c r="E56" s="7">
        <f>+IFERROR(+C56*('Regions &amp; Poverty'!$K56/100),"")</f>
        <v>6.682280611503316</v>
      </c>
      <c r="F56" s="7">
        <f>+IFERROR(+D56*('Regions &amp; Poverty'!$K56/100),"")</f>
        <v>4.1945142443483245</v>
      </c>
      <c r="G56" s="7">
        <f>+IFERROR(+C56*('Regions &amp; Poverty'!$K56/100)*('Regions &amp; Poverty'!$M56/100),"")</f>
        <v>2.0380955865085113</v>
      </c>
      <c r="H56" s="7">
        <f>+IFERROR(+D56*('Regions &amp; Poverty'!$K56/100)*('Regions &amp; Poverty'!$M56/100),"")</f>
        <v>1.2793268445262389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+SUMIF(GVSG2030!$A$4:$A$158,$B57,GVSG2030!$G$4:$G$158)</f>
        <v>0</v>
      </c>
      <c r="D57" s="11">
        <f>+SUMIF(GVSG2015!$A$4:$A$158,$B57,GVSG2015!$G$4:$G$158)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+SUMIF(GVSG2030!$A$4:$A$158,$B58,GVSG2030!$G$4:$G$158)</f>
        <v>0</v>
      </c>
      <c r="D58" s="11">
        <f>+SUMIF(GVSG2015!$A$4:$A$158,$B58,GVSG2015!$G$4:$G$158)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+SUMIF(GVSG2030!$A$4:$A$158,$B59,GVSG2030!$G$4:$G$158)</f>
        <v>0</v>
      </c>
      <c r="D59" s="11">
        <f>+SUMIF(GVSG2015!$A$4:$A$158,$B59,GVSG2015!$G$4:$G$158)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+SUMIF(GVSG2030!$A$4:$A$158,$B60,GVSG2030!$G$4:$G$158)</f>
        <v>1.4104563877739169</v>
      </c>
      <c r="D60" s="11">
        <f>+SUMIF(GVSG2015!$A$4:$A$158,$B60,GVSG2015!$G$4:$G$158)</f>
        <v>1.142095052103816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+SUMIF(GVSG2030!$A$4:$A$158,$B61,GVSG2030!$G$4:$G$158)</f>
        <v>1.2156065775908351</v>
      </c>
      <c r="D61" s="11">
        <f>+SUMIF(GVSG2015!$A$4:$A$158,$B61,GVSG2015!$G$4:$G$158)</f>
        <v>1.0695160760574518</v>
      </c>
      <c r="E61" s="7">
        <f>+IFERROR(+C61*('Regions &amp; Poverty'!$K61/100),"")</f>
        <v>0.11548262487112934</v>
      </c>
      <c r="F61" s="7">
        <f>+IFERROR(+D61*('Regions &amp; Poverty'!$K61/100),"")</f>
        <v>0.10160402722545792</v>
      </c>
      <c r="G61" s="7">
        <f>+IFERROR(+C61*('Regions &amp; Poverty'!$K61/100)*('Regions &amp; Poverty'!$M61/100),"")</f>
        <v>3.2335134963916213E-3</v>
      </c>
      <c r="H61" s="7">
        <f>+IFERROR(+D61*('Regions &amp; Poverty'!$K61/100)*('Regions &amp; Poverty'!$M61/100),"")</f>
        <v>2.8449127623128212E-3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+SUMIF(GVSG2030!$A$4:$A$158,$B62,GVSG2030!$G$4:$G$158)</f>
        <v>4.6380232219246573E-2</v>
      </c>
      <c r="D62" s="11">
        <f>+SUMIF(GVSG2015!$A$4:$A$158,$B62,GVSG2015!$G$4:$G$158)</f>
        <v>4.6809769059148645E-2</v>
      </c>
      <c r="E62" s="7">
        <f>+IFERROR(+C62*('Regions &amp; Poverty'!$K62/100),"")</f>
        <v>8.2556813350258915E-3</v>
      </c>
      <c r="F62" s="7">
        <f>+IFERROR(+D62*('Regions &amp; Poverty'!$K62/100),"")</f>
        <v>8.3321388925284602E-3</v>
      </c>
      <c r="G62" s="7">
        <f>+IFERROR(+C62*('Regions &amp; Poverty'!$K62/100)*('Regions &amp; Poverty'!$M62/100),"")</f>
        <v>5.2836360544165711E-4</v>
      </c>
      <c r="H62" s="7">
        <f>+IFERROR(+D62*('Regions &amp; Poverty'!$K62/100)*('Regions &amp; Poverty'!$M62/100),"")</f>
        <v>5.3325688912182149E-4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+SUMIF(GVSG2030!$A$4:$A$158,$B63,GVSG2030!$G$4:$G$158)</f>
        <v>0</v>
      </c>
      <c r="D63" s="11">
        <f>+SUMIF(GVSG2015!$A$4:$A$158,$B63,GVSG2015!$G$4:$G$158)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+SUMIF(GVSG2030!$A$4:$A$158,$B64,GVSG2030!$G$4:$G$158)</f>
        <v>20.927175786017994</v>
      </c>
      <c r="D64" s="11">
        <f>+SUMIF(GVSG2015!$A$4:$A$158,$B64,GVSG2015!$G$4:$G$158)</f>
        <v>16.29884535422817</v>
      </c>
      <c r="E64" s="7">
        <f>+IFERROR(+C64*('Regions &amp; Poverty'!$K64/100),"")</f>
        <v>5.2108667707184804</v>
      </c>
      <c r="F64" s="7">
        <f>+IFERROR(+D64*('Regions &amp; Poverty'!$K64/100),"")</f>
        <v>4.0584124932028143</v>
      </c>
      <c r="G64" s="7">
        <f>+IFERROR(+C64*('Regions &amp; Poverty'!$K64/100)*('Regions &amp; Poverty'!$M64/100),"")</f>
        <v>0.41686934165747846</v>
      </c>
      <c r="H64" s="7">
        <f>+IFERROR(+D64*('Regions &amp; Poverty'!$K64/100)*('Regions &amp; Poverty'!$M64/100),"")</f>
        <v>0.32467299945622513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+SUMIF(GVSG2030!$A$4:$A$158,$B65,GVSG2030!$G$4:$G$158)</f>
        <v>0</v>
      </c>
      <c r="D65" s="11">
        <f>+SUMIF(GVSG2015!$A$4:$A$158,$B65,GVSG2015!$G$4:$G$158)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+SUMIF(GVSG2030!$A$4:$A$158,$B66,GVSG2030!$G$4:$G$158)</f>
        <v>1191.7650882527259</v>
      </c>
      <c r="D66" s="11">
        <f>+SUMIF(GVSG2015!$A$4:$A$158,$B66,GVSG2015!$G$4:$G$158)</f>
        <v>995.37112273957894</v>
      </c>
      <c r="E66" s="7">
        <f>+IFERROR(+C66*('Regions &amp; Poverty'!$K66/100),"")</f>
        <v>89.38238161895444</v>
      </c>
      <c r="F66" s="7">
        <f>+IFERROR(+D66*('Regions &amp; Poverty'!$K66/100),"")</f>
        <v>74.652834205468423</v>
      </c>
      <c r="G66" s="7">
        <f>+IFERROR(+C66*('Regions &amp; Poverty'!$K66/100)*('Regions &amp; Poverty'!$M66/100),"")</f>
        <v>1.1619709610464077</v>
      </c>
      <c r="H66" s="7">
        <f>+IFERROR(+D66*('Regions &amp; Poverty'!$K66/100)*('Regions &amp; Poverty'!$M66/100),"")</f>
        <v>0.97048684467108959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+SUMIF(GVSG2030!$A$4:$A$158,$B67,GVSG2030!$G$4:$G$158)</f>
        <v>1460.0707755626331</v>
      </c>
      <c r="D67" s="11">
        <f>+SUMIF(GVSG2015!$A$4:$A$158,$B67,GVSG2015!$G$4:$G$158)</f>
        <v>1363.8987059271633</v>
      </c>
      <c r="E67" s="7">
        <f>+IFERROR(+C67*('Regions &amp; Poverty'!$K67/100),"")</f>
        <v>309.53500441927821</v>
      </c>
      <c r="F67" s="7">
        <f>+IFERROR(+D67*('Regions &amp; Poverty'!$K67/100),"")</f>
        <v>289.14652565655859</v>
      </c>
      <c r="G67" s="7">
        <f>+IFERROR(+C67*('Regions &amp; Poverty'!$K67/100)*('Regions &amp; Poverty'!$M67/100),"")</f>
        <v>13.310005190028962</v>
      </c>
      <c r="H67" s="7">
        <f>+IFERROR(+D67*('Regions &amp; Poverty'!$K67/100)*('Regions &amp; Poverty'!$M67/100),"")</f>
        <v>12.433300603232018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+SUMIF(GVSG2030!$A$4:$A$158,$B68,GVSG2030!$G$4:$G$158)</f>
        <v>0</v>
      </c>
      <c r="D68" s="11">
        <f>+SUMIF(GVSG2015!$A$4:$A$158,$B68,GVSG2015!$G$4:$G$158)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+SUMIF(GVSG2030!$A$4:$A$158,$B69,GVSG2030!$G$4:$G$158)</f>
        <v>2.7988588079405292</v>
      </c>
      <c r="D69" s="11">
        <f>+SUMIF(GVSG2015!$A$4:$A$158,$B69,GVSG2015!$G$4:$G$158)</f>
        <v>1.9261040368814</v>
      </c>
      <c r="E69" s="7">
        <f>+IFERROR(+C69*('Regions &amp; Poverty'!$K69/100),"")</f>
        <v>8.3965764238215883E-3</v>
      </c>
      <c r="F69" s="7">
        <f>+IFERROR(+D69*('Regions &amp; Poverty'!$K69/100),"")</f>
        <v>5.7783121106442003E-3</v>
      </c>
      <c r="G69" s="7">
        <f>+IFERROR(+C69*('Regions &amp; Poverty'!$K69/100)*('Regions &amp; Poverty'!$M69/100),"")</f>
        <v>8.396576423821588E-6</v>
      </c>
      <c r="H69" s="7">
        <f>+IFERROR(+D69*('Regions &amp; Poverty'!$K69/100)*('Regions &amp; Poverty'!$M69/100),"")</f>
        <v>5.7783121106442002E-6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+SUMIF(GVSG2030!$A$4:$A$158,$B70,GVSG2030!$G$4:$G$158)</f>
        <v>0.11925118443822881</v>
      </c>
      <c r="D70" s="11">
        <f>+SUMIF(GVSG2015!$A$4:$A$158,$B70,GVSG2015!$G$4:$G$158)</f>
        <v>7.6462294364427003E-2</v>
      </c>
      <c r="E70" s="7">
        <f>+IFERROR(+C70*('Regions &amp; Poverty'!$K70/100),"")</f>
        <v>2.9812796109557204E-3</v>
      </c>
      <c r="F70" s="7">
        <f>+IFERROR(+D70*('Regions &amp; Poverty'!$K70/100),"")</f>
        <v>1.9115573591106752E-3</v>
      </c>
      <c r="G70" s="7">
        <f>+IFERROR(+C70*('Regions &amp; Poverty'!$K70/100)*('Regions &amp; Poverty'!$M70/100),"")</f>
        <v>1.1925118443822882E-5</v>
      </c>
      <c r="H70" s="7">
        <f>+IFERROR(+D70*('Regions &amp; Poverty'!$K70/100)*('Regions &amp; Poverty'!$M70/100),"")</f>
        <v>7.6462294364427003E-6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+SUMIF(GVSG2030!$A$4:$A$158,$B71,GVSG2030!$G$4:$G$158)</f>
        <v>0</v>
      </c>
      <c r="D71" s="11">
        <f>+SUMIF(GVSG2015!$A$4:$A$158,$B71,GVSG2015!$G$4:$G$158)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+SUMIF(GVSG2030!$A$4:$A$158,$B72,GVSG2030!$G$4:$G$158)</f>
        <v>25.103482457069642</v>
      </c>
      <c r="D72" s="11">
        <f>+SUMIF(GVSG2015!$A$4:$A$158,$B72,GVSG2015!$G$4:$G$158)</f>
        <v>16.157287455867678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+SUMIF(GVSG2030!$A$4:$A$158,$B73,GVSG2030!$G$4:$G$158)</f>
        <v>0</v>
      </c>
      <c r="D73" s="11">
        <f>+SUMIF(GVSG2015!$A$4:$A$158,$B73,GVSG2015!$G$4:$G$158)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+SUMIF(GVSG2030!$A$4:$A$158,$B74,GVSG2030!$G$4:$G$158)</f>
        <v>1.5925019148979915</v>
      </c>
      <c r="D74" s="11">
        <f>+SUMIF(GVSG2015!$A$4:$A$158,$B74,GVSG2015!$G$4:$G$158)</f>
        <v>1.5087602964563644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+SUMIF(GVSG2030!$A$4:$A$158,$B75,GVSG2030!$G$4:$G$158)</f>
        <v>0</v>
      </c>
      <c r="D75" s="11">
        <f>+SUMIF(GVSG2015!$A$4:$A$158,$B75,GVSG2015!$G$4:$G$158)</f>
        <v>0</v>
      </c>
      <c r="E75" s="7">
        <f>+IFERROR(+C75*('Regions &amp; Poverty'!$K75/100),"")</f>
        <v>0</v>
      </c>
      <c r="F75" s="7">
        <f>+IFERROR(+D75*('Regions &amp; Poverty'!$K75/100),"")</f>
        <v>0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+SUMIF(GVSG2030!$A$4:$A$158,$B76,GVSG2030!$G$4:$G$158)</f>
        <v>0</v>
      </c>
      <c r="D76" s="11">
        <f>+SUMIF(GVSG2015!$A$4:$A$158,$B76,GVSG2015!$G$4:$G$158)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+SUMIF(GVSG2030!$A$4:$A$158,$B77,GVSG2030!$G$4:$G$158)</f>
        <v>0</v>
      </c>
      <c r="D77" s="11">
        <f>+SUMIF(GVSG2015!$A$4:$A$158,$B77,GVSG2015!$G$4:$G$158)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+SUMIF(GVSG2030!$A$4:$A$158,$B78,GVSG2030!$G$4:$G$158)</f>
        <v>29.655399783744336</v>
      </c>
      <c r="D78" s="11">
        <f>+SUMIF(GVSG2015!$A$4:$A$158,$B78,GVSG2015!$G$4:$G$158)</f>
        <v>15.157509994051631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+SUMIF(GVSG2030!$A$4:$A$158,$B79,GVSG2030!$G$4:$G$158)</f>
        <v>0.44089133856980706</v>
      </c>
      <c r="D79" s="11">
        <f>+SUMIF(GVSG2015!$A$4:$A$158,$B79,GVSG2015!$G$4:$G$158)</f>
        <v>0.22488219235702467</v>
      </c>
      <c r="E79" s="7">
        <f>+IFERROR(+C79*('Regions &amp; Poverty'!$K79/100),"")</f>
        <v>1.1022283464245178E-2</v>
      </c>
      <c r="F79" s="7">
        <f>+IFERROR(+D79*('Regions &amp; Poverty'!$K79/100),"")</f>
        <v>5.6220548089256171E-3</v>
      </c>
      <c r="G79" s="7">
        <f>+IFERROR(+C79*('Regions &amp; Poverty'!$K79/100)*('Regions &amp; Poverty'!$M79/100),"")</f>
        <v>5.511141732122589E-5</v>
      </c>
      <c r="H79" s="7">
        <f>+IFERROR(+D79*('Regions &amp; Poverty'!$K79/100)*('Regions &amp; Poverty'!$M79/100),"")</f>
        <v>2.8110274044628085E-5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+SUMIF(GVSG2030!$A$4:$A$158,$B80,GVSG2030!$G$4:$G$158)</f>
        <v>18.077024260961586</v>
      </c>
      <c r="D80" s="11">
        <f>+SUMIF(GVSG2015!$A$4:$A$158,$B80,GVSG2015!$G$4:$G$158)</f>
        <v>13.831321696509894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+SUMIF(GVSG2030!$A$4:$A$158,$B81,GVSG2030!$G$4:$G$158)</f>
        <v>0</v>
      </c>
      <c r="D81" s="11">
        <f>+SUMIF(GVSG2015!$A$4:$A$158,$B81,GVSG2015!$G$4:$G$158)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+SUMIF(GVSG2030!$A$4:$A$158,$B82,GVSG2030!$G$4:$G$158)</f>
        <v>9.0920085232410308</v>
      </c>
      <c r="D82" s="11">
        <f>+SUMIF(GVSG2015!$A$4:$A$158,$B82,GVSG2015!$G$4:$G$158)</f>
        <v>8.5361893783087126</v>
      </c>
      <c r="E82" s="7">
        <f>+IFERROR(+C82*('Regions &amp; Poverty'!$K82/100),"")</f>
        <v>2.0638859347757137</v>
      </c>
      <c r="F82" s="7">
        <f>+IFERROR(+D82*('Regions &amp; Poverty'!$K82/100),"")</f>
        <v>1.9377149888760776</v>
      </c>
      <c r="G82" s="7">
        <f>+IFERROR(+C82*('Regions &amp; Poverty'!$K82/100)*('Regions &amp; Poverty'!$M82/100),"")</f>
        <v>0.10732206860833712</v>
      </c>
      <c r="H82" s="7">
        <f>+IFERROR(+D82*('Regions &amp; Poverty'!$K82/100)*('Regions &amp; Poverty'!$M82/100),"")</f>
        <v>0.10076117942155605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+SUMIF(GVSG2030!$A$4:$A$158,$B83,GVSG2030!$G$4:$G$158)</f>
        <v>0</v>
      </c>
      <c r="D83" s="11">
        <f>+SUMIF(GVSG2015!$A$4:$A$158,$B83,GVSG2015!$G$4:$G$158)</f>
        <v>0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+SUMIF(GVSG2030!$A$4:$A$158,$B84,GVSG2030!$G$4:$G$158)</f>
        <v>5.5363555416978789</v>
      </c>
      <c r="D84" s="11">
        <f>+SUMIF(GVSG2015!$A$4:$A$158,$B84,GVSG2015!$G$4:$G$158)</f>
        <v>3.4282221725980708</v>
      </c>
      <c r="E84" s="7">
        <f>+IFERROR(+C84*('Regions &amp; Poverty'!$K84/100),"")</f>
        <v>2.1370332390953815</v>
      </c>
      <c r="F84" s="7">
        <f>+IFERROR(+D84*('Regions &amp; Poverty'!$K84/100),"")</f>
        <v>1.3232937586228555</v>
      </c>
      <c r="G84" s="7">
        <f>+IFERROR(+C84*('Regions &amp; Poverty'!$K84/100)*('Regions &amp; Poverty'!$M84/100),"")</f>
        <v>0.2500328889741596</v>
      </c>
      <c r="H84" s="7">
        <f>+IFERROR(+D84*('Regions &amp; Poverty'!$K84/100)*('Regions &amp; Poverty'!$M84/100),"")</f>
        <v>0.15482536975887409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+SUMIF(GVSG2030!$A$4:$A$158,$B85,GVSG2030!$G$4:$G$158)</f>
        <v>18.027395310742516</v>
      </c>
      <c r="D85" s="11">
        <f>+SUMIF(GVSG2015!$A$4:$A$158,$B85,GVSG2015!$G$4:$G$158)</f>
        <v>14.45387080100846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+SUMIF(GVSG2030!$A$4:$A$158,$B86,GVSG2030!$G$4:$G$158)</f>
        <v>3.701277539771016</v>
      </c>
      <c r="D86" s="11">
        <f>+SUMIF(GVSG2015!$A$4:$A$158,$B86,GVSG2015!$G$4:$G$158)</f>
        <v>3.1552009857123466</v>
      </c>
      <c r="E86" s="7">
        <f>+IFERROR(+C86*('Regions &amp; Poverty'!$K86/100),"")</f>
        <v>0.11844088127267252</v>
      </c>
      <c r="F86" s="7">
        <f>+IFERROR(+D86*('Regions &amp; Poverty'!$K86/100),"")</f>
        <v>0.1009664315427951</v>
      </c>
      <c r="G86" s="7">
        <f>+IFERROR(+C86*('Regions &amp; Poverty'!$K86/100)*('Regions &amp; Poverty'!$M86/100),"")</f>
        <v>3.5532264381801755E-4</v>
      </c>
      <c r="H86" s="7">
        <f>+IFERROR(+D86*('Regions &amp; Poverty'!$K86/100)*('Regions &amp; Poverty'!$M86/100),"")</f>
        <v>3.028992946283853E-4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+SUMIF(GVSG2030!$A$4:$A$158,$B87,GVSG2030!$G$4:$G$158)</f>
        <v>0</v>
      </c>
      <c r="D87" s="11">
        <f>+SUMIF(GVSG2015!$A$4:$A$158,$B87,GVSG2015!$G$4:$G$158)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+SUMIF(GVSG2030!$A$4:$A$158,$B88,GVSG2030!$G$4:$G$158)</f>
        <v>0</v>
      </c>
      <c r="D88" s="11">
        <f>+SUMIF(GVSG2015!$A$4:$A$158,$B88,GVSG2015!$G$4:$G$158)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+SUMIF(GVSG2030!$A$4:$A$158,$B89,GVSG2030!$G$4:$G$158)</f>
        <v>28.587329944676345</v>
      </c>
      <c r="D89" s="11">
        <f>+SUMIF(GVSG2015!$A$4:$A$158,$B89,GVSG2015!$G$4:$G$158)</f>
        <v>20.578905035400933</v>
      </c>
      <c r="E89" s="7">
        <f>+IFERROR(+C89*('Regions &amp; Poverty'!$K89/100),"")</f>
        <v>22.240942696958196</v>
      </c>
      <c r="F89" s="7">
        <f>+IFERROR(+D89*('Regions &amp; Poverty'!$K89/100),"")</f>
        <v>16.010388117541925</v>
      </c>
      <c r="G89" s="7">
        <f>+IFERROR(+C89*('Regions &amp; Poverty'!$K89/100)*('Regions &amp; Poverty'!$M89/100),"")</f>
        <v>8.7184495372076132</v>
      </c>
      <c r="H89" s="7">
        <f>+IFERROR(+D89*('Regions &amp; Poverty'!$K89/100)*('Regions &amp; Poverty'!$M89/100),"")</f>
        <v>6.2760721420764352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+SUMIF(GVSG2030!$A$4:$A$158,$B90,GVSG2030!$G$4:$G$158)</f>
        <v>55.951747789429291</v>
      </c>
      <c r="D90" s="11">
        <f>+SUMIF(GVSG2015!$A$4:$A$158,$B90,GVSG2015!$G$4:$G$158)</f>
        <v>43.503574239094</v>
      </c>
      <c r="E90" s="7">
        <f>+IFERROR(+C90*('Regions &amp; Poverty'!$K90/100),"")</f>
        <v>1.6785524336828788</v>
      </c>
      <c r="F90" s="7">
        <f>+IFERROR(+D90*('Regions &amp; Poverty'!$K90/100),"")</f>
        <v>1.3051072271728199</v>
      </c>
      <c r="G90" s="7">
        <f>+IFERROR(+C90*('Regions &amp; Poverty'!$K90/100)*('Regions &amp; Poverty'!$M90/100),"")</f>
        <v>1.342841946946303E-2</v>
      </c>
      <c r="H90" s="7">
        <f>+IFERROR(+D90*('Regions &amp; Poverty'!$K90/100)*('Regions &amp; Poverty'!$M90/100),"")</f>
        <v>1.0440857817382559E-2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+SUMIF(GVSG2030!$A$4:$A$158,$B91,GVSG2030!$G$4:$G$158)</f>
        <v>176.19918202039835</v>
      </c>
      <c r="D91" s="11">
        <f>+SUMIF(GVSG2015!$A$4:$A$158,$B91,GVSG2015!$G$4:$G$158)</f>
        <v>111.13878658900136</v>
      </c>
      <c r="E91" s="7">
        <f>+IFERROR(+C91*('Regions &amp; Poverty'!$K91/100),"")</f>
        <v>86.866196736056381</v>
      </c>
      <c r="F91" s="7">
        <f>+IFERROR(+D91*('Regions &amp; Poverty'!$K91/100),"")</f>
        <v>54.791421788377669</v>
      </c>
      <c r="G91" s="7">
        <f>+IFERROR(+C91*('Regions &amp; Poverty'!$K91/100)*('Regions &amp; Poverty'!$M91/100),"")</f>
        <v>13.203661903880569</v>
      </c>
      <c r="H91" s="7">
        <f>+IFERROR(+D91*('Regions &amp; Poverty'!$K91/100)*('Regions &amp; Poverty'!$M91/100),"")</f>
        <v>8.3282961118334047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+SUMIF(GVSG2030!$A$4:$A$158,$B92,GVSG2030!$G$4:$G$158)</f>
        <v>520.00082624785591</v>
      </c>
      <c r="D92" s="11">
        <f>+SUMIF(GVSG2015!$A$4:$A$158,$B92,GVSG2015!$G$4:$G$158)</f>
        <v>414.43444256234989</v>
      </c>
      <c r="E92" s="7">
        <f>+IFERROR(+C92*('Regions &amp; Poverty'!$K92/100),"")</f>
        <v>33.800053706110639</v>
      </c>
      <c r="F92" s="7">
        <f>+IFERROR(+D92*('Regions &amp; Poverty'!$K92/100),"")</f>
        <v>26.938238766552743</v>
      </c>
      <c r="G92" s="7">
        <f>+IFERROR(+C92*('Regions &amp; Poverty'!$K92/100)*('Regions &amp; Poverty'!$M92/100),"")</f>
        <v>0.50700080559165961</v>
      </c>
      <c r="H92" s="7">
        <f>+IFERROR(+D92*('Regions &amp; Poverty'!$K92/100)*('Regions &amp; Poverty'!$M92/100),"")</f>
        <v>0.40407358149829115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+SUMIF(GVSG2030!$A$4:$A$158,$B93,GVSG2030!$G$4:$G$158)</f>
        <v>0</v>
      </c>
      <c r="D93" s="11">
        <f>+SUMIF(GVSG2015!$A$4:$A$158,$B93,GVSG2015!$G$4:$G$158)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+SUMIF(GVSG2030!$A$4:$A$158,$B94,GVSG2030!$G$4:$G$158)</f>
        <v>9.4710770999313176</v>
      </c>
      <c r="D94" s="11">
        <f>+SUMIF(GVSG2015!$A$4:$A$158,$B94,GVSG2015!$G$4:$G$158)</f>
        <v>7.7318834164693326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+SUMIF(GVSG2030!$A$4:$A$158,$B95,GVSG2030!$G$4:$G$158)</f>
        <v>81.511231593516044</v>
      </c>
      <c r="D95" s="11">
        <f>+SUMIF(GVSG2015!$A$4:$A$158,$B95,GVSG2015!$G$4:$G$158)</f>
        <v>37.460532709802173</v>
      </c>
      <c r="E95" s="7">
        <f>+IFERROR(+C95*('Regions &amp; Poverty'!$K95/100),"")</f>
        <v>55.998216104745524</v>
      </c>
      <c r="F95" s="7">
        <f>+IFERROR(+D95*('Regions &amp; Poverty'!$K95/100),"")</f>
        <v>25.735385971634095</v>
      </c>
      <c r="G95" s="7">
        <f>+IFERROR(+C95*('Regions &amp; Poverty'!$K95/100)*('Regions &amp; Poverty'!$M95/100),"")</f>
        <v>17.583439856890095</v>
      </c>
      <c r="H95" s="7">
        <f>+IFERROR(+D95*('Regions &amp; Poverty'!$K95/100)*('Regions &amp; Poverty'!$M95/100),"")</f>
        <v>8.0809111950931065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+SUMIF(GVSG2030!$A$4:$A$158,$B96,GVSG2030!$G$4:$G$158)</f>
        <v>0</v>
      </c>
      <c r="D96" s="11">
        <f>+SUMIF(GVSG2015!$A$4:$A$158,$B96,GVSG2015!$G$4:$G$158)</f>
        <v>0</v>
      </c>
      <c r="E96" s="7">
        <f>+IFERROR(+C96*('Regions &amp; Poverty'!$K96/100),"")</f>
        <v>0</v>
      </c>
      <c r="F96" s="7">
        <f>+IFERROR(+D96*('Regions &amp; Poverty'!$K96/100),"")</f>
        <v>0</v>
      </c>
      <c r="G96" s="7">
        <f>+IFERROR(+C96*('Regions &amp; Poverty'!$K96/100)*('Regions &amp; Poverty'!$M96/100),"")</f>
        <v>0</v>
      </c>
      <c r="H96" s="7">
        <f>+IFERROR(+D96*('Regions &amp; Poverty'!$K96/100)*('Regions &amp; Poverty'!$M96/100),"")</f>
        <v>0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+SUMIF(GVSG2030!$A$4:$A$158,$B97,GVSG2030!$G$4:$G$158)</f>
        <v>112.31684616751524</v>
      </c>
      <c r="D97" s="11">
        <f>+SUMIF(GVSG2015!$A$4:$A$158,$B97,GVSG2015!$G$4:$G$158)</f>
        <v>71.384751375727589</v>
      </c>
      <c r="E97" s="7">
        <f>+IFERROR(+C97*('Regions &amp; Poverty'!$K97/100),"")</f>
        <v>79.632643932768318</v>
      </c>
      <c r="F97" s="7">
        <f>+IFERROR(+D97*('Regions &amp; Poverty'!$K97/100),"")</f>
        <v>50.611788725390866</v>
      </c>
      <c r="G97" s="7">
        <f>+IFERROR(+C97*('Regions &amp; Poverty'!$K97/100)*('Regions &amp; Poverty'!$M97/100),"")</f>
        <v>26.517670429611847</v>
      </c>
      <c r="H97" s="7">
        <f>+IFERROR(+D97*('Regions &amp; Poverty'!$K97/100)*('Regions &amp; Poverty'!$M97/100),"")</f>
        <v>16.853725645555155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+SUMIF(GVSG2030!$A$4:$A$158,$B98,GVSG2030!$G$4:$G$158)</f>
        <v>1.0283590739423094</v>
      </c>
      <c r="D98" s="11">
        <f>+SUMIF(GVSG2015!$A$4:$A$158,$B98,GVSG2015!$G$4:$G$158)</f>
        <v>0.74977529123973252</v>
      </c>
      <c r="E98" s="7">
        <f>+IFERROR(+C98*('Regions &amp; Poverty'!$K98/100),"")</f>
        <v>3.0850772218269282E-3</v>
      </c>
      <c r="F98" s="7">
        <f>+IFERROR(+D98*('Regions &amp; Poverty'!$K98/100),"")</f>
        <v>2.2493258737191976E-3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+SUMIF(GVSG2030!$A$4:$A$158,$B99,GVSG2030!$G$4:$G$158)</f>
        <v>0.49131713621800366</v>
      </c>
      <c r="D99" s="11">
        <f>+SUMIF(GVSG2015!$A$4:$A$158,$B99,GVSG2015!$G$4:$G$158)</f>
        <v>0.20077211694713212</v>
      </c>
      <c r="E99" s="7">
        <f>+IFERROR(+C99*('Regions &amp; Poverty'!$K99/100),"")</f>
        <v>0.11103767278526883</v>
      </c>
      <c r="F99" s="7">
        <f>+IFERROR(+D99*('Regions &amp; Poverty'!$K99/100),"")</f>
        <v>4.5374498430051861E-2</v>
      </c>
      <c r="G99" s="7">
        <f>+IFERROR(+C99*('Regions &amp; Poverty'!$K99/100)*('Regions &amp; Poverty'!$M99/100),"")</f>
        <v>7.4395240766130114E-3</v>
      </c>
      <c r="H99" s="7">
        <f>+IFERROR(+D99*('Regions &amp; Poverty'!$K99/100)*('Regions &amp; Poverty'!$M99/100),"")</f>
        <v>3.0400913948134749E-3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+SUMIF(GVSG2030!$A$4:$A$158,$B100,GVSG2030!$G$4:$G$158)</f>
        <v>54.276752401775525</v>
      </c>
      <c r="D100" s="11">
        <f>+SUMIF(GVSG2015!$A$4:$A$158,$B100,GVSG2015!$G$4:$G$158)</f>
        <v>54.275701504838366</v>
      </c>
      <c r="E100" s="7">
        <f>+IFERROR(+C100*('Regions &amp; Poverty'!$K100/100),"")</f>
        <v>24.695922342807865</v>
      </c>
      <c r="F100" s="7">
        <f>+IFERROR(+D100*('Regions &amp; Poverty'!$K100/100),"")</f>
        <v>24.695444184701458</v>
      </c>
      <c r="G100" s="7">
        <f>+IFERROR(+C100*('Regions &amp; Poverty'!$K100/100)*('Regions &amp; Poverty'!$M100/100),"")</f>
        <v>3.35864543862187</v>
      </c>
      <c r="H100" s="7">
        <f>+IFERROR(+D100*('Regions &amp; Poverty'!$K100/100)*('Regions &amp; Poverty'!$M100/100),"")</f>
        <v>3.3585804091193987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+SUMIF(GVSG2030!$A$4:$A$158,$B101,GVSG2030!$G$4:$G$158)</f>
        <v>1771.1615986669728</v>
      </c>
      <c r="D101" s="11">
        <f>+SUMIF(GVSG2015!$A$4:$A$158,$B101,GVSG2015!$G$4:$G$158)</f>
        <v>1241.7377779938743</v>
      </c>
      <c r="E101" s="7">
        <f>+IFERROR(+C101*('Regions &amp; Poverty'!$K101/100),"")</f>
        <v>947.57145528683054</v>
      </c>
      <c r="F101" s="7">
        <f>+IFERROR(+D101*('Regions &amp; Poverty'!$K101/100),"")</f>
        <v>664.32971122672279</v>
      </c>
      <c r="G101" s="7">
        <f>+IFERROR(+C101*('Regions &amp; Poverty'!$K101/100)*('Regions &amp; Poverty'!$M101/100),"")</f>
        <v>206.57057725252906</v>
      </c>
      <c r="H101" s="7">
        <f>+IFERROR(+D101*('Regions &amp; Poverty'!$K101/100)*('Regions &amp; Poverty'!$M101/100),"")</f>
        <v>144.82387704742555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+SUMIF(GVSG2030!$A$4:$A$158,$B102,GVSG2030!$G$4:$G$158)</f>
        <v>82.183908236416087</v>
      </c>
      <c r="D102" s="11">
        <f>+SUMIF(GVSG2015!$A$4:$A$158,$B102,GVSG2015!$G$4:$G$158)</f>
        <v>79.635749030781085</v>
      </c>
      <c r="E102" s="7">
        <f>+IFERROR(+C102*('Regions &amp; Poverty'!$K102/100),"")</f>
        <v>2.9586206965109794</v>
      </c>
      <c r="F102" s="7">
        <f>+IFERROR(+D102*('Regions &amp; Poverty'!$K102/100),"")</f>
        <v>2.8668869651081192</v>
      </c>
      <c r="G102" s="7">
        <f>+IFERROR(+C102*('Regions &amp; Poverty'!$K102/100)*('Regions &amp; Poverty'!$M102/100),"")</f>
        <v>2.6627586268598818E-2</v>
      </c>
      <c r="H102" s="7">
        <f>+IFERROR(+D102*('Regions &amp; Poverty'!$K102/100)*('Regions &amp; Poverty'!$M102/100),"")</f>
        <v>2.5801982685973075E-2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+SUMIF(GVSG2030!$A$4:$A$158,$B103,GVSG2030!$G$4:$G$158)</f>
        <v>0</v>
      </c>
      <c r="D103" s="11">
        <f>+SUMIF(GVSG2015!$A$4:$A$158,$B103,GVSG2015!$G$4:$G$158)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+SUMIF(GVSG2030!$A$4:$A$158,$B104,GVSG2030!$G$4:$G$158)</f>
        <v>0</v>
      </c>
      <c r="D104" s="11">
        <f>+SUMIF(GVSG2015!$A$4:$A$158,$B104,GVSG2015!$G$4:$G$158)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+SUMIF(GVSG2030!$A$4:$A$158,$B105,GVSG2030!$G$4:$G$158)</f>
        <v>0</v>
      </c>
      <c r="D105" s="11">
        <f>+SUMIF(GVSG2015!$A$4:$A$158,$B105,GVSG2015!$G$4:$G$158)</f>
        <v>0</v>
      </c>
      <c r="E105" s="7">
        <f>+IFERROR(+C105*('Regions &amp; Poverty'!$K105/100),"")</f>
        <v>0</v>
      </c>
      <c r="F105" s="7">
        <f>+IFERROR(+D105*('Regions &amp; Poverty'!$K105/100),"")</f>
        <v>0</v>
      </c>
      <c r="G105" s="7">
        <f>+IFERROR(+C105*('Regions &amp; Poverty'!$K105/100)*('Regions &amp; Poverty'!$M105/100),"")</f>
        <v>0</v>
      </c>
      <c r="H105" s="7">
        <f>+IFERROR(+D105*('Regions &amp; Poverty'!$K105/100)*('Regions &amp; Poverty'!$M105/100),"")</f>
        <v>0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+SUMIF(GVSG2030!$A$4:$A$158,$B106,GVSG2030!$G$4:$G$158)</f>
        <v>0</v>
      </c>
      <c r="D106" s="11">
        <f>+SUMIF(GVSG2015!$A$4:$A$158,$B106,GVSG2015!$G$4:$G$158)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+SUMIF(GVSG2030!$A$4:$A$158,$B107,GVSG2030!$G$4:$G$158)</f>
        <v>0</v>
      </c>
      <c r="D107" s="11">
        <f>+SUMIF(GVSG2015!$A$4:$A$158,$B107,GVSG2015!$G$4:$G$158)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+SUMIF(GVSG2030!$A$4:$A$158,$B108,GVSG2030!$G$4:$G$158)</f>
        <v>0</v>
      </c>
      <c r="D108" s="11">
        <f>+SUMIF(GVSG2015!$A$4:$A$158,$B108,GVSG2015!$G$4:$G$158)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+SUMIF(GVSG2030!$A$4:$A$158,$B109,GVSG2030!$G$4:$G$158)</f>
        <v>0</v>
      </c>
      <c r="D109" s="11">
        <f>+SUMIF(GVSG2015!$A$4:$A$158,$B109,GVSG2015!$G$4:$G$158)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+SUMIF(GVSG2030!$A$4:$A$158,$B110,GVSG2030!$G$4:$G$158)</f>
        <v>0</v>
      </c>
      <c r="D110" s="11">
        <f>+SUMIF(GVSG2015!$A$4:$A$158,$B110,GVSG2015!$G$4:$G$158)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+SUMIF(GVSG2030!$A$4:$A$158,$B111,GVSG2030!$G$4:$G$158)</f>
        <v>0</v>
      </c>
      <c r="D111" s="11">
        <f>+SUMIF(GVSG2015!$A$4:$A$158,$B111,GVSG2015!$G$4:$G$158)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+SUMIF(GVSG2030!$A$4:$A$158,$B112,GVSG2030!$G$4:$G$158)</f>
        <v>16.395825482855663</v>
      </c>
      <c r="D112" s="11">
        <f>+SUMIF(GVSG2015!$A$4:$A$158,$B112,GVSG2015!$G$4:$G$158)</f>
        <v>14.641555554632404</v>
      </c>
      <c r="E112" s="7">
        <f>+IFERROR(+C112*('Regions &amp; Poverty'!$K112/100),"")</f>
        <v>1.0001453544541954</v>
      </c>
      <c r="F112" s="7">
        <f>+IFERROR(+D112*('Regions &amp; Poverty'!$K112/100),"")</f>
        <v>0.89313488883257663</v>
      </c>
      <c r="G112" s="7">
        <f>+IFERROR(+C112*('Regions &amp; Poverty'!$K112/100)*('Regions &amp; Poverty'!$M112/100),"")</f>
        <v>9.0013081900877593E-3</v>
      </c>
      <c r="H112" s="7">
        <f>+IFERROR(+D112*('Regions &amp; Poverty'!$K112/100)*('Regions &amp; Poverty'!$M112/100),"")</f>
        <v>8.0382139994931903E-3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+SUMIF(GVSG2030!$A$4:$A$158,$B113,GVSG2030!$G$4:$G$158)</f>
        <v>0</v>
      </c>
      <c r="D113" s="11">
        <f>+SUMIF(GVSG2015!$A$4:$A$158,$B113,GVSG2015!$G$4:$G$158)</f>
        <v>0</v>
      </c>
      <c r="E113" s="7">
        <f>+IFERROR(+C113*('Regions &amp; Poverty'!$K113/100),"")</f>
        <v>0</v>
      </c>
      <c r="F113" s="7">
        <f>+IFERROR(+D113*('Regions &amp; Poverty'!$K113/100),"")</f>
        <v>0</v>
      </c>
      <c r="G113" s="7">
        <f>+IFERROR(+C113*('Regions &amp; Poverty'!$K113/100)*('Regions &amp; Poverty'!$M113/100),"")</f>
        <v>0</v>
      </c>
      <c r="H113" s="7">
        <f>+IFERROR(+D113*('Regions &amp; Poverty'!$K113/100)*('Regions &amp; Poverty'!$M113/100),"")</f>
        <v>0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+SUMIF(GVSG2030!$A$4:$A$158,$B114,GVSG2030!$G$4:$G$158)</f>
        <v>5.5175436423319209</v>
      </c>
      <c r="D114" s="11">
        <f>+SUMIF(GVSG2015!$A$4:$A$158,$B114,GVSG2015!$G$4:$G$158)</f>
        <v>3.8993560938767526</v>
      </c>
      <c r="E114" s="7">
        <f>+IFERROR(+C114*('Regions &amp; Poverty'!$K114/100),"")</f>
        <v>0.16552630926995762</v>
      </c>
      <c r="F114" s="7">
        <f>+IFERROR(+D114*('Regions &amp; Poverty'!$K114/100),"")</f>
        <v>0.11698068281630257</v>
      </c>
      <c r="G114" s="7">
        <f>+IFERROR(+C114*('Regions &amp; Poverty'!$K114/100)*('Regions &amp; Poverty'!$M114/100),"")</f>
        <v>1.3242104741596609E-3</v>
      </c>
      <c r="H114" s="7">
        <f>+IFERROR(+D114*('Regions &amp; Poverty'!$K114/100)*('Regions &amp; Poverty'!$M114/100),"")</f>
        <v>9.3584546253042058E-4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+SUMIF(GVSG2030!$A$4:$A$158,$B115,GVSG2030!$G$4:$G$158)</f>
        <v>20.060136343442895</v>
      </c>
      <c r="D115" s="11">
        <f>+SUMIF(GVSG2015!$A$4:$A$158,$B115,GVSG2015!$G$4:$G$158)</f>
        <v>15.412393706344087</v>
      </c>
      <c r="E115" s="7">
        <f>+IFERROR(+C115*('Regions &amp; Poverty'!$K115/100),"")</f>
        <v>1.6649913165057604</v>
      </c>
      <c r="F115" s="7">
        <f>+IFERROR(+D115*('Regions &amp; Poverty'!$K115/100),"")</f>
        <v>1.2792286776265593</v>
      </c>
      <c r="G115" s="7">
        <f>+IFERROR(+C115*('Regions &amp; Poverty'!$K115/100)*('Regions &amp; Poverty'!$M115/100),"")</f>
        <v>2.6639861064092166E-2</v>
      </c>
      <c r="H115" s="7">
        <f>+IFERROR(+D115*('Regions &amp; Poverty'!$K115/100)*('Regions &amp; Poverty'!$M115/100),"")</f>
        <v>2.0467658842024949E-2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+SUMIF(GVSG2030!$A$4:$A$158,$B116,GVSG2030!$G$4:$G$158)</f>
        <v>0.72033649072951911</v>
      </c>
      <c r="D116" s="11">
        <f>+SUMIF(GVSG2015!$A$4:$A$158,$B116,GVSG2015!$G$4:$G$158)</f>
        <v>0.57915612179209641</v>
      </c>
      <c r="E116" s="7">
        <f>+IFERROR(+C116*('Regions &amp; Poverty'!$K116/100),"")</f>
        <v>0.27372786647721725</v>
      </c>
      <c r="F116" s="7">
        <f>+IFERROR(+D116*('Regions &amp; Poverty'!$K116/100),"")</f>
        <v>0.22007932628099663</v>
      </c>
      <c r="G116" s="7">
        <f>+IFERROR(+C116*('Regions &amp; Poverty'!$K116/100)*('Regions &amp; Poverty'!$M116/100),"")</f>
        <v>4.0511724238628158E-2</v>
      </c>
      <c r="H116" s="7">
        <f>+IFERROR(+D116*('Regions &amp; Poverty'!$K116/100)*('Regions &amp; Poverty'!$M116/100),"")</f>
        <v>3.2571740289587509E-2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+SUMIF(GVSG2030!$A$4:$A$158,$B117,GVSG2030!$G$4:$G$158)</f>
        <v>0</v>
      </c>
      <c r="D117" s="11">
        <f>+SUMIF(GVSG2015!$A$4:$A$158,$B117,GVSG2015!$G$4:$G$158)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+SUMIF(GVSG2030!$A$4:$A$158,$B118,GVSG2030!$G$4:$G$158)</f>
        <v>0</v>
      </c>
      <c r="D118" s="11">
        <f>+SUMIF(GVSG2015!$A$4:$A$158,$B118,GVSG2015!$G$4:$G$158)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+SUMIF(GVSG2030!$A$4:$A$158,$B119,GVSG2030!$G$4:$G$158)</f>
        <v>0</v>
      </c>
      <c r="D119" s="11">
        <f>+SUMIF(GVSG2015!$A$4:$A$158,$B119,GVSG2015!$G$4:$G$158)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+SUMIF(GVSG2030!$A$4:$A$158,$B120,GVSG2030!$G$4:$G$158)</f>
        <v>0</v>
      </c>
      <c r="D120" s="11">
        <f>+SUMIF(GVSG2015!$A$4:$A$158,$B120,GVSG2015!$G$4:$G$158)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+SUMIF(GVSG2030!$A$4:$A$158,$B121,GVSG2030!$G$4:$G$158)</f>
        <v>4.3422876283470004E-2</v>
      </c>
      <c r="D121" s="11">
        <f>+SUMIF(GVSG2015!$A$4:$A$158,$B121,GVSG2015!$G$4:$G$158)</f>
        <v>1.9242363277993065E-2</v>
      </c>
      <c r="E121" s="7">
        <f>+IFERROR(+C121*('Regions &amp; Poverty'!$K121/100),"")</f>
        <v>8.6845752566940012E-5</v>
      </c>
      <c r="F121" s="7">
        <f>+IFERROR(+D121*('Regions &amp; Poverty'!$K121/100),"")</f>
        <v>3.848472655598613E-5</v>
      </c>
      <c r="G121" s="7">
        <f>+IFERROR(+C121*('Regions &amp; Poverty'!$K121/100)*('Regions &amp; Poverty'!$M121/100),"")</f>
        <v>8.6845752566940019E-8</v>
      </c>
      <c r="H121" s="7">
        <f>+IFERROR(+D121*('Regions &amp; Poverty'!$K121/100)*('Regions &amp; Poverty'!$M121/100),"")</f>
        <v>3.8484726555986129E-8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+SUMIF(GVSG2030!$A$4:$A$158,$B122,GVSG2030!$G$4:$G$158)</f>
        <v>0</v>
      </c>
      <c r="D122" s="11">
        <f>+SUMIF(GVSG2015!$A$4:$A$158,$B122,GVSG2015!$G$4:$G$158)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+SUMIF(GVSG2030!$A$4:$A$158,$B123,GVSG2030!$G$4:$G$158)</f>
        <v>0</v>
      </c>
      <c r="D123" s="11">
        <f>+SUMIF(GVSG2015!$A$4:$A$158,$B123,GVSG2015!$G$4:$G$158)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+SUMIF(GVSG2030!$A$4:$A$158,$B124,GVSG2030!$G$4:$G$158)</f>
        <v>0</v>
      </c>
      <c r="D124" s="11">
        <f>+SUMIF(GVSG2015!$A$4:$A$158,$B124,GVSG2015!$G$4:$G$158)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+SUMIF(GVSG2030!$A$4:$A$158,$B125,GVSG2030!$G$4:$G$158)</f>
        <v>8.6219741628195443</v>
      </c>
      <c r="D125" s="11">
        <f>+SUMIF(GVSG2015!$A$4:$A$158,$B125,GVSG2015!$G$4:$G$158)</f>
        <v>4.5233451777408025</v>
      </c>
      <c r="E125" s="7">
        <f>+IFERROR(+C125*('Regions &amp; Poverty'!$K125/100),"")</f>
        <v>5.207672394343005</v>
      </c>
      <c r="F125" s="7">
        <f>+IFERROR(+D125*('Regions &amp; Poverty'!$K125/100),"")</f>
        <v>2.7321004873554444</v>
      </c>
      <c r="G125" s="7">
        <f>+IFERROR(+C125*('Regions &amp; Poverty'!$K125/100)*('Regions &amp; Poverty'!$M125/100),"")</f>
        <v>1.2342183574592922</v>
      </c>
      <c r="H125" s="7">
        <f>+IFERROR(+D125*('Regions &amp; Poverty'!$K125/100)*('Regions &amp; Poverty'!$M125/100),"")</f>
        <v>0.64750781550324032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+SUMIF(GVSG2030!$A$4:$A$158,$B126,GVSG2030!$G$4:$G$158)</f>
        <v>4.4044391184032694</v>
      </c>
      <c r="D126" s="11">
        <f>+SUMIF(GVSG2015!$A$4:$A$158,$B126,GVSG2015!$G$4:$G$158)</f>
        <v>2.6357271789796077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+SUMIF(GVSG2030!$A$4:$A$158,$B127,GVSG2030!$G$4:$G$158)</f>
        <v>404.7118826108761</v>
      </c>
      <c r="D127" s="11">
        <f>+SUMIF(GVSG2015!$A$4:$A$158,$B127,GVSG2015!$G$4:$G$158)</f>
        <v>290.9251179278242</v>
      </c>
      <c r="E127" s="7">
        <f>+IFERROR(+C127*('Regions &amp; Poverty'!$K127/100),"")</f>
        <v>60.302070509020538</v>
      </c>
      <c r="F127" s="7">
        <f>+IFERROR(+D127*('Regions &amp; Poverty'!$K127/100),"")</f>
        <v>43.347842571245806</v>
      </c>
      <c r="G127" s="7">
        <f>+IFERROR(+C127*('Regions &amp; Poverty'!$K127/100)*('Regions &amp; Poverty'!$M127/100),"")</f>
        <v>2.4120828203608218</v>
      </c>
      <c r="H127" s="7">
        <f>+IFERROR(+D127*('Regions &amp; Poverty'!$K127/100)*('Regions &amp; Poverty'!$M127/100),"")</f>
        <v>1.7339137028498324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+SUMIF(GVSG2030!$A$4:$A$158,$B128,GVSG2030!$G$4:$G$158)</f>
        <v>217.78544321660988</v>
      </c>
      <c r="D128" s="11">
        <f>+SUMIF(GVSG2015!$A$4:$A$158,$B128,GVSG2015!$G$4:$G$158)</f>
        <v>117.17398437326476</v>
      </c>
      <c r="E128" s="7">
        <f>+IFERROR(+C128*('Regions &amp; Poverty'!$K128/100),"")</f>
        <v>82.758468422311751</v>
      </c>
      <c r="F128" s="7">
        <f>+IFERROR(+D128*('Regions &amp; Poverty'!$K128/100),"")</f>
        <v>44.526114061840609</v>
      </c>
      <c r="G128" s="7">
        <f>+IFERROR(+C128*('Regions &amp; Poverty'!$K128/100)*('Regions &amp; Poverty'!$M128/100),"")</f>
        <v>10.593083958055905</v>
      </c>
      <c r="H128" s="7">
        <f>+IFERROR(+D128*('Regions &amp; Poverty'!$K128/100)*('Regions &amp; Poverty'!$M128/100),"")</f>
        <v>5.6993425999155978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+SUMIF(GVSG2030!$A$4:$A$158,$B129,GVSG2030!$G$4:$G$158)</f>
        <v>0</v>
      </c>
      <c r="D129" s="11">
        <f>+SUMIF(GVSG2015!$A$4:$A$158,$B129,GVSG2015!$G$4:$G$158)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+SUMIF(GVSG2030!$A$4:$A$158,$B130,GVSG2030!$G$4:$G$158)</f>
        <v>90.053862200331423</v>
      </c>
      <c r="D130" s="11">
        <f>+SUMIF(GVSG2015!$A$4:$A$158,$B130,GVSG2015!$G$4:$G$158)</f>
        <v>70.717697360180509</v>
      </c>
      <c r="E130" s="7">
        <f>+IFERROR(+C130*('Regions &amp; Poverty'!$K130/100),"")</f>
        <v>47.098169930773338</v>
      </c>
      <c r="F130" s="7">
        <f>+IFERROR(+D130*('Regions &amp; Poverty'!$K130/100),"")</f>
        <v>36.985355719374411</v>
      </c>
      <c r="G130" s="7">
        <f>+IFERROR(+C130*('Regions &amp; Poverty'!$K130/100)*('Regions &amp; Poverty'!$M130/100),"")</f>
        <v>7.8653943784391469</v>
      </c>
      <c r="H130" s="7">
        <f>+IFERROR(+D130*('Regions &amp; Poverty'!$K130/100)*('Regions &amp; Poverty'!$M130/100),"")</f>
        <v>6.1765544051355263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+SUMIF(GVSG2030!$A$4:$A$158,$B131,GVSG2030!$G$4:$G$158)</f>
        <v>0</v>
      </c>
      <c r="D131" s="11">
        <f>+SUMIF(GVSG2015!$A$4:$A$158,$B131,GVSG2015!$G$4:$G$158)</f>
        <v>0</v>
      </c>
      <c r="E131" s="7">
        <f>+IFERROR(+C131*('Regions &amp; Poverty'!$K131/100),"")</f>
        <v>0</v>
      </c>
      <c r="F131" s="7">
        <f>+IFERROR(+D131*('Regions &amp; Poverty'!$K131/100),"")</f>
        <v>0</v>
      </c>
      <c r="G131" s="7">
        <f>+IFERROR(+C131*('Regions &amp; Poverty'!$K131/100)*('Regions &amp; Poverty'!$M131/100),"")</f>
        <v>0</v>
      </c>
      <c r="H131" s="7">
        <f>+IFERROR(+D131*('Regions &amp; Poverty'!$K131/100)*('Regions &amp; Poverty'!$M131/100),"")</f>
        <v>0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+SUMIF(GVSG2030!$A$4:$A$158,$B132,GVSG2030!$G$4:$G$158)</f>
        <v>6.9367277432013061</v>
      </c>
      <c r="D132" s="11">
        <f>+SUMIF(GVSG2015!$A$4:$A$158,$B132,GVSG2015!$G$4:$G$158)</f>
        <v>4.6259363637211859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+SUMIF(GVSG2030!$A$4:$A$158,$B133,GVSG2030!$G$4:$G$158)</f>
        <v>0</v>
      </c>
      <c r="D133" s="11">
        <f>+SUMIF(GVSG2015!$A$4:$A$158,$B133,GVSG2015!$G$4:$G$158)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+SUMIF(GVSG2030!$A$4:$A$158,$B134,GVSG2030!$G$4:$G$158)</f>
        <v>0</v>
      </c>
      <c r="D134" s="11">
        <f>+SUMIF(GVSG2015!$A$4:$A$158,$B134,GVSG2015!$G$4:$G$158)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+SUMIF(GVSG2030!$A$4:$A$158,$B135,GVSG2030!$G$4:$G$158)</f>
        <v>0</v>
      </c>
      <c r="D135" s="11">
        <f>+SUMIF(GVSG2015!$A$4:$A$158,$B135,GVSG2015!$G$4:$G$158)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+SUMIF(GVSG2030!$A$4:$A$158,$B136,GVSG2030!$G$4:$G$158)</f>
        <v>0</v>
      </c>
      <c r="D136" s="11">
        <f>+SUMIF(GVSG2015!$A$4:$A$158,$B136,GVSG2015!$G$4:$G$158)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+SUMIF(GVSG2030!$A$4:$A$158,$B137,GVSG2030!$G$4:$G$158)</f>
        <v>2.4810582680329443</v>
      </c>
      <c r="D137" s="11">
        <f>+SUMIF(GVSG2015!$A$4:$A$158,$B137,GVSG2015!$G$4:$G$158)</f>
        <v>2.1967021879057667</v>
      </c>
      <c r="E137" s="7">
        <f>+IFERROR(+C137*('Regions &amp; Poverty'!$K137/100),"")</f>
        <v>1.0420444725738365</v>
      </c>
      <c r="F137" s="7">
        <f>+IFERROR(+D137*('Regions &amp; Poverty'!$K137/100),"")</f>
        <v>0.92261491892042191</v>
      </c>
      <c r="G137" s="7">
        <f>+IFERROR(+C137*('Regions &amp; Poverty'!$K137/100)*('Regions &amp; Poverty'!$M137/100),"")</f>
        <v>0.17297938244725686</v>
      </c>
      <c r="H137" s="7">
        <f>+IFERROR(+D137*('Regions &amp; Poverty'!$K137/100)*('Regions &amp; Poverty'!$M137/100),"")</f>
        <v>0.15315407654079005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+SUMIF(GVSG2030!$A$4:$A$158,$B138,GVSG2030!$G$4:$G$158)</f>
        <v>13.812213932457814</v>
      </c>
      <c r="D138" s="11">
        <f>+SUMIF(GVSG2015!$A$4:$A$158,$B138,GVSG2015!$G$4:$G$158)</f>
        <v>12.312696226449164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+SUMIF(GVSG2030!$A$4:$A$158,$B139,GVSG2030!$G$4:$G$158)</f>
        <v>370.45262236081317</v>
      </c>
      <c r="D139" s="11">
        <f>+SUMIF(GVSG2015!$A$4:$A$158,$B139,GVSG2015!$G$4:$G$158)</f>
        <v>235.58127587040622</v>
      </c>
      <c r="E139" s="7">
        <f>+IFERROR(+C139*('Regions &amp; Poverty'!$K139/100),"")</f>
        <v>142.25380698655226</v>
      </c>
      <c r="F139" s="7">
        <f>+IFERROR(+D139*('Regions &amp; Poverty'!$K139/100),"")</f>
        <v>90.463209934235991</v>
      </c>
      <c r="G139" s="7">
        <f>+IFERROR(+C139*('Regions &amp; Poverty'!$K139/100)*('Regions &amp; Poverty'!$M139/100),"")</f>
        <v>21.764832468942497</v>
      </c>
      <c r="H139" s="7">
        <f>+IFERROR(+D139*('Regions &amp; Poverty'!$K139/100)*('Regions &amp; Poverty'!$M139/100),"")</f>
        <v>13.840871119938106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+SUMIF(GVSG2030!$A$4:$A$158,$B140,GVSG2030!$G$4:$G$158)</f>
        <v>35.274213847675419</v>
      </c>
      <c r="D140" s="11">
        <f>+SUMIF(GVSG2015!$A$4:$A$158,$B140,GVSG2015!$G$4:$G$158)</f>
        <v>21.277336568583216</v>
      </c>
      <c r="E140" s="7">
        <f>+IFERROR(+C140*('Regions &amp; Poverty'!$K140/100),"")</f>
        <v>17.319638999208632</v>
      </c>
      <c r="F140" s="7">
        <f>+IFERROR(+D140*('Regions &amp; Poverty'!$K140/100),"")</f>
        <v>10.447172255174358</v>
      </c>
      <c r="G140" s="7">
        <f>+IFERROR(+C140*('Regions &amp; Poverty'!$K140/100)*('Regions &amp; Poverty'!$M140/100),"")</f>
        <v>3.4466081608425174</v>
      </c>
      <c r="H140" s="7">
        <f>+IFERROR(+D140*('Regions &amp; Poverty'!$K140/100)*('Regions &amp; Poverty'!$M140/100),"")</f>
        <v>2.0789872787796972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+SUMIF(GVSG2030!$A$4:$A$158,$B141,GVSG2030!$G$4:$G$158)</f>
        <v>24.679340488924332</v>
      </c>
      <c r="D141" s="11">
        <f>+SUMIF(GVSG2015!$A$4:$A$158,$B141,GVSG2015!$G$4:$G$158)</f>
        <v>20.283024911162617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+SUMIF(GVSG2030!$A$4:$A$158,$B142,GVSG2030!$G$4:$G$158)</f>
        <v>1.2040492846858915</v>
      </c>
      <c r="D142" s="11">
        <f>+SUMIF(GVSG2015!$A$4:$A$158,$B142,GVSG2015!$G$4:$G$158)</f>
        <v>1.1465863325239016</v>
      </c>
      <c r="E142" s="7">
        <f>+IFERROR(+C142*('Regions &amp; Poverty'!$K142/100),"")</f>
        <v>5.6590316380236899E-2</v>
      </c>
      <c r="F142" s="7">
        <f>+IFERROR(+D142*('Regions &amp; Poverty'!$K142/100),"")</f>
        <v>5.388955762862338E-2</v>
      </c>
      <c r="G142" s="7">
        <f>+IFERROR(+C142*('Regions &amp; Poverty'!$K142/100)*('Regions &amp; Poverty'!$M142/100),"")</f>
        <v>5.65903163802369E-4</v>
      </c>
      <c r="H142" s="7">
        <f>+IFERROR(+D142*('Regions &amp; Poverty'!$K142/100)*('Regions &amp; Poverty'!$M142/100),"")</f>
        <v>5.3889557628623386E-4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+SUMIF(GVSG2030!$A$4:$A$158,$B143,GVSG2030!$G$4:$G$158)</f>
        <v>0</v>
      </c>
      <c r="D143" s="11">
        <f>+SUMIF(GVSG2015!$A$4:$A$158,$B143,GVSG2015!$G$4:$G$158)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+SUMIF(GVSG2030!$A$4:$A$158,$B144,GVSG2030!$G$4:$G$158)</f>
        <v>3.1229293653167294</v>
      </c>
      <c r="D144" s="11">
        <f>+SUMIF(GVSG2015!$A$4:$A$158,$B144,GVSG2015!$G$4:$G$158)</f>
        <v>2.5808008498756219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+SUMIF(GVSG2030!$A$4:$A$158,$B145,GVSG2030!$G$4:$G$158)</f>
        <v>0</v>
      </c>
      <c r="D145" s="11">
        <f>+SUMIF(GVSG2015!$A$4:$A$158,$B145,GVSG2015!$G$4:$G$158)</f>
        <v>0</v>
      </c>
      <c r="E145" s="7">
        <f>+IFERROR(+C145*('Regions &amp; Poverty'!$K145/100),"")</f>
        <v>0</v>
      </c>
      <c r="F145" s="7">
        <f>+IFERROR(+D145*('Regions &amp; Poverty'!$K145/100),"")</f>
        <v>0</v>
      </c>
      <c r="G145" s="7">
        <f>+IFERROR(+C145*('Regions &amp; Poverty'!$K145/100)*('Regions &amp; Poverty'!$M145/100),"")</f>
        <v>0</v>
      </c>
      <c r="H145" s="7">
        <f>+IFERROR(+D145*('Regions &amp; Poverty'!$K145/100)*('Regions &amp; Poverty'!$M145/100),"")</f>
        <v>0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+SUMIF(GVSG2030!$A$4:$A$158,$B146,GVSG2030!$G$4:$G$158)</f>
        <v>72.149441790502252</v>
      </c>
      <c r="D146" s="11">
        <f>+SUMIF(GVSG2015!$A$4:$A$158,$B146,GVSG2015!$G$4:$G$158)</f>
        <v>49.345389931109175</v>
      </c>
      <c r="E146" s="7">
        <f>+IFERROR(+C146*('Regions &amp; Poverty'!$K146/100),"")</f>
        <v>0.21644832537150677</v>
      </c>
      <c r="F146" s="7">
        <f>+IFERROR(+D146*('Regions &amp; Poverty'!$K146/100),"")</f>
        <v>0.14803616979332754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+SUMIF(GVSG2030!$A$4:$A$158,$B147,GVSG2030!$G$4:$G$158)</f>
        <v>319.41767729534911</v>
      </c>
      <c r="D147" s="11">
        <f>+SUMIF(GVSG2015!$A$4:$A$158,$B147,GVSG2015!$G$4:$G$158)</f>
        <v>190.55816508641146</v>
      </c>
      <c r="E147" s="7">
        <f>+IFERROR(+C147*('Regions &amp; Poverty'!$K147/100),"")</f>
        <v>156.83407955201642</v>
      </c>
      <c r="F147" s="7">
        <f>+IFERROR(+D147*('Regions &amp; Poverty'!$K147/100),"")</f>
        <v>93.564059057428025</v>
      </c>
      <c r="G147" s="7">
        <f>+IFERROR(+C147*('Regions &amp; Poverty'!$K147/100)*('Regions &amp; Poverty'!$M147/100),"")</f>
        <v>24.152448251010529</v>
      </c>
      <c r="H147" s="7">
        <f>+IFERROR(+D147*('Regions &amp; Poverty'!$K147/100)*('Regions &amp; Poverty'!$M147/100),"")</f>
        <v>14.408865094843916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+SUMIF(GVSG2030!$A$4:$A$158,$B148,GVSG2030!$G$4:$G$158)</f>
        <v>135.4821478946983</v>
      </c>
      <c r="D148" s="11">
        <f>+SUMIF(GVSG2015!$A$4:$A$158,$B148,GVSG2015!$G$4:$G$158)</f>
        <v>90.533626097809289</v>
      </c>
      <c r="E148" s="7">
        <f>+IFERROR(+C148*('Regions &amp; Poverty'!$K148/100),"")</f>
        <v>46.876823171565619</v>
      </c>
      <c r="F148" s="7">
        <f>+IFERROR(+D148*('Regions &amp; Poverty'!$K148/100),"")</f>
        <v>31.324634629842016</v>
      </c>
      <c r="G148" s="7">
        <f>+IFERROR(+C148*('Regions &amp; Poverty'!$K148/100)*('Regions &amp; Poverty'!$M148/100),"")</f>
        <v>4.8283127866712592</v>
      </c>
      <c r="H148" s="7">
        <f>+IFERROR(+D148*('Regions &amp; Poverty'!$K148/100)*('Regions &amp; Poverty'!$M148/100),"")</f>
        <v>3.2264373668737281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+SUMIF(GVSG2030!$A$4:$A$158,$B149,GVSG2030!$G$4:$G$158)</f>
        <v>0</v>
      </c>
      <c r="D149" s="11">
        <f>+SUMIF(GVSG2015!$A$4:$A$158,$B149,GVSG2015!$G$4:$G$158)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+SUMIF(GVSG2030!$A$4:$A$158,$B150,GVSG2030!$G$4:$G$158)</f>
        <v>0</v>
      </c>
      <c r="D150" s="11">
        <f>+SUMIF(GVSG2015!$A$4:$A$158,$B150,GVSG2015!$G$4:$G$158)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+SUMIF(GVSG2030!$A$4:$A$158,$B151,GVSG2030!$G$4:$G$158)</f>
        <v>0</v>
      </c>
      <c r="D151" s="11">
        <f>+SUMIF(GVSG2015!$A$4:$A$158,$B151,GVSG2015!$G$4:$G$158)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+SUMIF(GVSG2030!$A$4:$A$158,$B152,GVSG2030!$G$4:$G$158)</f>
        <v>0</v>
      </c>
      <c r="D152" s="11">
        <f>+SUMIF(GVSG2015!$A$4:$A$158,$B152,GVSG2015!$G$4:$G$158)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+SUMIF(GVSG2030!$A$4:$A$158,$B153,GVSG2030!$G$4:$G$158)</f>
        <v>6.8370271417812232</v>
      </c>
      <c r="D153" s="11">
        <f>+SUMIF(GVSG2015!$A$4:$A$158,$B153,GVSG2015!$G$4:$G$158)</f>
        <v>6.276254445557587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+SUMIF(GVSG2030!$A$4:$A$158,$B154,GVSG2030!$G$4:$G$158)</f>
        <v>0</v>
      </c>
      <c r="D154" s="11">
        <f>+SUMIF(GVSG2015!$A$4:$A$158,$B154,GVSG2015!$G$4:$G$158)</f>
        <v>0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+SUMIF(GVSG2030!$A$4:$A$158,$B155,GVSG2030!$G$4:$G$158)</f>
        <v>240.11340122476366</v>
      </c>
      <c r="D155" s="11">
        <f>+SUMIF(GVSG2015!$A$4:$A$158,$B155,GVSG2015!$G$4:$G$158)</f>
        <v>206.29867966137914</v>
      </c>
      <c r="E155" s="7">
        <f>+IFERROR(+C155*('Regions &amp; Poverty'!$K155/100),"")</f>
        <v>6.7231752342933815</v>
      </c>
      <c r="F155" s="7">
        <f>+IFERROR(+D155*('Regions &amp; Poverty'!$K155/100),"")</f>
        <v>5.7763630305186151</v>
      </c>
      <c r="G155" s="7">
        <f>+IFERROR(+C155*('Regions &amp; Poverty'!$K155/100)*('Regions &amp; Poverty'!$M155/100),"")</f>
        <v>4.0339051405760287E-2</v>
      </c>
      <c r="H155" s="7">
        <f>+IFERROR(+D155*('Regions &amp; Poverty'!$K155/100)*('Regions &amp; Poverty'!$M155/100),"")</f>
        <v>3.465817818311169E-2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+SUMIF(GVSG2030!$A$4:$A$158,$B156,GVSG2030!$G$4:$G$158)</f>
        <v>1.5043324758945182</v>
      </c>
      <c r="D156" s="11">
        <f>+SUMIF(GVSG2015!$A$4:$A$158,$B156,GVSG2015!$G$4:$G$158)</f>
        <v>1.2905227148782197</v>
      </c>
      <c r="E156" s="7">
        <f>+IFERROR(+C156*('Regions &amp; Poverty'!$K156/100),"")</f>
        <v>0.1970675543421819</v>
      </c>
      <c r="F156" s="7">
        <f>+IFERROR(+D156*('Regions &amp; Poverty'!$K156/100),"")</f>
        <v>0.16905847564904677</v>
      </c>
      <c r="G156" s="7">
        <f>+IFERROR(+C156*('Regions &amp; Poverty'!$K156/100)*('Regions &amp; Poverty'!$M156/100),"")</f>
        <v>6.5032292932920028E-3</v>
      </c>
      <c r="H156" s="7">
        <f>+IFERROR(+D156*('Regions &amp; Poverty'!$K156/100)*('Regions &amp; Poverty'!$M156/100),"")</f>
        <v>5.5789296964185442E-3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+SUMIF(GVSG2030!$A$4:$A$158,$B157,GVSG2030!$G$4:$G$158)</f>
        <v>0</v>
      </c>
      <c r="D157" s="11">
        <f>+SUMIF(GVSG2015!$A$4:$A$158,$B157,GVSG2015!$G$4:$G$158)</f>
        <v>0</v>
      </c>
      <c r="E157" s="7">
        <f>+IFERROR(+C157*('Regions &amp; Poverty'!$K157/100),"")</f>
        <v>0</v>
      </c>
      <c r="F157" s="7">
        <f>+IFERROR(+D157*('Regions &amp; Poverty'!$K157/100),"")</f>
        <v>0</v>
      </c>
      <c r="G157" s="7">
        <f>+IFERROR(+C157*('Regions &amp; Poverty'!$K157/100)*('Regions &amp; Poverty'!$M157/100),"")</f>
        <v>0</v>
      </c>
      <c r="H157" s="7">
        <f>+IFERROR(+D157*('Regions &amp; Poverty'!$K157/100)*('Regions &amp; Poverty'!$M157/100),"")</f>
        <v>0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+SUMIF(GVSG2030!$A$4:$A$158,$B158,GVSG2030!$G$4:$G$158)</f>
        <v>53.364580742635127</v>
      </c>
      <c r="D158" s="11">
        <f>+SUMIF(GVSG2015!$A$4:$A$158,$B158,GVSG2015!$G$4:$G$158)</f>
        <v>29.961882902105234</v>
      </c>
      <c r="E158" s="7">
        <f>+IFERROR(+C158*('Regions &amp; Poverty'!$K158/100),"")</f>
        <v>8.8585204032774314</v>
      </c>
      <c r="F158" s="7">
        <f>+IFERROR(+D158*('Regions &amp; Poverty'!$K158/100),"")</f>
        <v>4.9736725617494688</v>
      </c>
      <c r="G158" s="7">
        <f>+IFERROR(+C158*('Regions &amp; Poverty'!$K158/100)*('Regions &amp; Poverty'!$M158/100),"")</f>
        <v>0.43406749976059417</v>
      </c>
      <c r="H158" s="7">
        <f>+IFERROR(+D158*('Regions &amp; Poverty'!$K158/100)*('Regions &amp; Poverty'!$M158/100),"")</f>
        <v>0.24370995552572397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+SUMIF(GVSG2030!$A$4:$A$158,$B159,GVSG2030!$G$4:$G$158)</f>
        <v>103.13383139976474</v>
      </c>
      <c r="D159" s="11">
        <f>+SUMIF(GVSG2015!$A$4:$A$158,$B159,GVSG2015!$G$4:$G$158)</f>
        <v>52.681973044769975</v>
      </c>
      <c r="E159" s="7">
        <f>+IFERROR(+C159*('Regions &amp; Poverty'!$K159/100),"")</f>
        <v>59.301953054864725</v>
      </c>
      <c r="F159" s="7">
        <f>+IFERROR(+D159*('Regions &amp; Poverty'!$K159/100),"")</f>
        <v>30.292134500742733</v>
      </c>
      <c r="G159" s="7">
        <f>+IFERROR(+C159*('Regions &amp; Poverty'!$K159/100)*('Regions &amp; Poverty'!$M159/100),"")</f>
        <v>17.494076151185094</v>
      </c>
      <c r="H159" s="7">
        <f>+IFERROR(+D159*('Regions &amp; Poverty'!$K159/100)*('Regions &amp; Poverty'!$M159/100),"")</f>
        <v>8.9361796777191067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+SUMIF(GVSG2030!$A$4:$A$158,$B160,GVSG2030!$G$4:$G$158)</f>
        <v>46.072589771150291</v>
      </c>
      <c r="D160" s="11">
        <f>+SUMIF(GVSG2015!$A$4:$A$158,$B160,GVSG2015!$G$4:$G$158)</f>
        <v>29.947234729003736</v>
      </c>
      <c r="E160" s="7">
        <f>+IFERROR(+C160*('Regions &amp; Poverty'!$K160/100),"")</f>
        <v>9.8595342110261619</v>
      </c>
      <c r="F160" s="7">
        <f>+IFERROR(+D160*('Regions &amp; Poverty'!$K160/100),"")</f>
        <v>6.4087082320067994</v>
      </c>
      <c r="G160" s="7">
        <f>+IFERROR(+C160*('Regions &amp; Poverty'!$K160/100)*('Regions &amp; Poverty'!$M160/100),"")</f>
        <v>0.51269577897336049</v>
      </c>
      <c r="H160" s="7">
        <f>+IFERROR(+D160*('Regions &amp; Poverty'!$K160/100)*('Regions &amp; Poverty'!$M160/100),"")</f>
        <v>0.33325282806435358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9987.8532314605291</v>
      </c>
      <c r="D162" s="35">
        <f t="shared" si="0"/>
        <v>7223.3674016371215</v>
      </c>
      <c r="E162" s="35">
        <f t="shared" si="0"/>
        <v>3151.2889460845604</v>
      </c>
      <c r="F162" s="35">
        <f t="shared" si="0"/>
        <v>2097.0083218326463</v>
      </c>
      <c r="G162" s="35">
        <f t="shared" si="0"/>
        <v>599.75421155638662</v>
      </c>
      <c r="H162" s="35">
        <f t="shared" si="0"/>
        <v>371.97235616279426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1614.384643278102</v>
      </c>
      <c r="D167" s="35">
        <f>+SUMIF('Regions &amp; Poverty'!$F$3:$F$160,$B167,D$3:D$160)</f>
        <v>932.2087109657682</v>
      </c>
      <c r="E167" s="35">
        <f>+SUMIF('Regions &amp; Poverty'!$F$3:$F$160,$B167,E$3:E$160)</f>
        <v>814.5650550205097</v>
      </c>
      <c r="F167" s="35">
        <f>+SUMIF('Regions &amp; Poverty'!$F$3:$F$160,$B167,F$3:F$160)</f>
        <v>456.52371467988627</v>
      </c>
      <c r="G167" s="35">
        <f>+SUMIF('Regions &amp; Poverty'!$F$3:$F$160,$B167,G$3:G$160)</f>
        <v>218.89671750746325</v>
      </c>
      <c r="H167" s="35">
        <f>+SUMIF('Regions &amp; Poverty'!$F$3:$F$160,$B167,H$3:H$160)</f>
        <v>117.71184592026415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621.95986770781701</v>
      </c>
      <c r="D168" s="35">
        <f>+SUMIF('Regions &amp; Poverty'!$F$3:$F$160,$B168,D$3:D$160)</f>
        <v>430.04659674230641</v>
      </c>
      <c r="E168" s="35">
        <f>+SUMIF('Regions &amp; Poverty'!$F$3:$F$160,$B168,E$3:E$160)</f>
        <v>127.286464296029</v>
      </c>
      <c r="F168" s="35">
        <f>+SUMIF('Regions &amp; Poverty'!$F$3:$F$160,$B168,F$3:F$160)</f>
        <v>86.959675940182478</v>
      </c>
      <c r="G168" s="35">
        <f>+SUMIF('Regions &amp; Poverty'!$F$3:$F$160,$B168,G$3:G$160)</f>
        <v>11.203783775693839</v>
      </c>
      <c r="H168" s="35">
        <f>+SUMIF('Regions &amp; Poverty'!$F$3:$F$160,$B168,H$3:H$160)</f>
        <v>7.237860405304648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428.76189051231836</v>
      </c>
      <c r="D170" s="35">
        <f>+SUMIF('Regions &amp; Poverty'!$F$3:$F$160,$B170,D$3:D$160)</f>
        <v>244.71325198783168</v>
      </c>
      <c r="E170" s="35">
        <f>+SUMIF('Regions &amp; Poverty'!$F$3:$F$160,$B170,E$3:E$160)</f>
        <v>237.19105774796282</v>
      </c>
      <c r="F170" s="35">
        <f>+SUMIF('Regions &amp; Poverty'!$F$3:$F$160,$B170,F$3:F$160)</f>
        <v>135.05475814169915</v>
      </c>
      <c r="G170" s="35">
        <f>+SUMIF('Regions &amp; Poverty'!$F$3:$F$160,$B170,G$3:G$160)</f>
        <v>71.449295741692367</v>
      </c>
      <c r="H170" s="35">
        <f>+SUMIF('Regions &amp; Poverty'!$F$3:$F$160,$B170,H$3:H$160)</f>
        <v>40.883217667655884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3318.4958491660736</v>
      </c>
      <c r="D172" s="35">
        <f>+SUMIF('Regions &amp; Poverty'!$F$3:$F$160,$B172,D$3:D$160)</f>
        <v>2171.2871865109273</v>
      </c>
      <c r="E172" s="35">
        <f>+SUMIF('Regions &amp; Poverty'!$F$3:$F$160,$B172,E$3:E$160)</f>
        <v>1511.594541261675</v>
      </c>
      <c r="F172" s="35">
        <f>+SUMIF('Regions &amp; Poverty'!$F$3:$F$160,$B172,F$3:F$160)</f>
        <v>1004.6282193911253</v>
      </c>
      <c r="G172" s="35">
        <f>+SUMIF('Regions &amp; Poverty'!$F$3:$F$160,$B172,G$3:G$160)</f>
        <v>282.41297661068285</v>
      </c>
      <c r="H172" s="35">
        <f>+SUMIF('Regions &amp; Poverty'!$F$3:$F$160,$B172,H$3:H$160)</f>
        <v>191.67233975753192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5983.6022506643112</v>
      </c>
      <c r="D173" s="36">
        <f t="shared" si="1"/>
        <v>3778.2557462068335</v>
      </c>
      <c r="E173" s="36">
        <f t="shared" si="1"/>
        <v>2690.6371183261763</v>
      </c>
      <c r="F173" s="36">
        <f t="shared" si="1"/>
        <v>1683.1663681528933</v>
      </c>
      <c r="G173" s="36">
        <f t="shared" si="1"/>
        <v>583.96277363553236</v>
      </c>
      <c r="H173" s="36">
        <f t="shared" si="1"/>
        <v>357.50526375075663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35.948192150524406</v>
      </c>
      <c r="D174" s="35">
        <f>+SUMIF('Regions &amp; Poverty'!$F$3:$F$160,$B174,D$3:D$160)</f>
        <v>32.196417925469007</v>
      </c>
      <c r="E174" s="35">
        <f>+SUMIF('Regions &amp; Poverty'!$F$3:$F$160,$B174,E$3:E$160)</f>
        <v>5.2383837901977639</v>
      </c>
      <c r="F174" s="35">
        <f>+SUMIF('Regions &amp; Poverty'!$F$3:$F$160,$B174,F$3:F$160)</f>
        <v>4.0805261311093401</v>
      </c>
      <c r="G174" s="35">
        <f>+SUMIF('Regions &amp; Poverty'!$F$3:$F$160,$B174,G$3:G$160)</f>
        <v>0.41700692675487488</v>
      </c>
      <c r="H174" s="35">
        <f>+SUMIF('Regions &amp; Poverty'!$F$3:$F$160,$B174,H$3:H$160)</f>
        <v>0.32478356764575778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139.65644112231078</v>
      </c>
      <c r="D175" s="35">
        <f>+SUMIF('Regions &amp; Poverty'!$F$3:$F$160,$B175,D$3:D$160)</f>
        <v>124.47302675926812</v>
      </c>
      <c r="E175" s="35">
        <f>+SUMIF('Regions &amp; Poverty'!$F$3:$F$160,$B175,E$3:E$160)</f>
        <v>4.7642899410602499</v>
      </c>
      <c r="F175" s="35">
        <f>+SUMIF('Regions &amp; Poverty'!$F$3:$F$160,$B175,F$3:F$160)</f>
        <v>4.2844846843044593</v>
      </c>
      <c r="G175" s="35">
        <f>+SUMIF('Regions &amp; Poverty'!$F$3:$F$160,$B175,G$3:G$160)</f>
        <v>4.3838153867856548E-2</v>
      </c>
      <c r="H175" s="35">
        <f>+SUMIF('Regions &amp; Poverty'!$F$3:$F$160,$B175,H$3:H$160)</f>
        <v>3.9636336110223477E-2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43.798156269727095</v>
      </c>
      <c r="D176" s="35">
        <f>+SUMIF('Regions &amp; Poverty'!$F$3:$F$160,$B176,D$3:D$160)</f>
        <v>29.843933877456195</v>
      </c>
      <c r="E176" s="35">
        <f>+SUMIF('Regions &amp; Poverty'!$F$3:$F$160,$B176,E$3:E$160)</f>
        <v>2.3471926818368023</v>
      </c>
      <c r="F176" s="35">
        <f>+SUMIF('Regions &amp; Poverty'!$F$3:$F$160,$B176,F$3:F$160)</f>
        <v>1.5804697067760314</v>
      </c>
      <c r="G176" s="35">
        <f>+SUMIF('Regions &amp; Poverty'!$F$3:$F$160,$B176,G$3:G$160)</f>
        <v>6.153626032495825E-2</v>
      </c>
      <c r="H176" s="35">
        <f>+SUMIF('Regions &amp; Poverty'!$F$3:$F$160,$B176,H$3:H$160)</f>
        <v>4.0869904103729975E-2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219.40278954256229</v>
      </c>
      <c r="D179" s="36">
        <f t="shared" si="2"/>
        <v>186.51337856219334</v>
      </c>
      <c r="E179" s="36">
        <f t="shared" ref="E179:F179" si="3">+SUM(E174:E178)</f>
        <v>12.349866413094816</v>
      </c>
      <c r="F179" s="36">
        <f t="shared" si="3"/>
        <v>9.9454805221898326</v>
      </c>
      <c r="G179" s="36">
        <f t="shared" ref="G179:H179" si="4">+SUM(G174:G178)</f>
        <v>0.52238134094768973</v>
      </c>
      <c r="H179" s="36">
        <f t="shared" si="4"/>
        <v>0.40528980785971125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2027.9391137811742</v>
      </c>
      <c r="D183" s="35">
        <f>+SUMIF('Regions &amp; Poverty'!$F$3:$F$160,$B183,D$3:D$160)</f>
        <v>1677.4977507967485</v>
      </c>
      <c r="E183" s="35">
        <f>+SUMIF('Regions &amp; Poverty'!$F$3:$F$160,$B183,E$3:E$160)</f>
        <v>133.63757288786175</v>
      </c>
      <c r="F183" s="35">
        <f>+SUMIF('Regions &amp; Poverty'!$F$3:$F$160,$B183,F$3:F$160)</f>
        <v>110.58662899491614</v>
      </c>
      <c r="G183" s="35">
        <f>+SUMIF('Regions &amp; Poverty'!$F$3:$F$160,$B183,G$3:G$160)</f>
        <v>1.8432727477162567</v>
      </c>
      <c r="H183" s="35">
        <f>+SUMIF('Regions &amp; Poverty'!$F$3:$F$160,$B183,H$3:H$160)</f>
        <v>1.5304474426160735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2.3313256689480668</v>
      </c>
      <c r="D184" s="35">
        <f>+SUMIF('Regions &amp; Poverty'!$F$3:$F$160,$B184,D$3:D$160)</f>
        <v>1.9735260769891987</v>
      </c>
      <c r="E184" s="35">
        <f>+SUMIF('Regions &amp; Poverty'!$F$3:$F$160,$B184,E$3:E$160)</f>
        <v>0.47239527135425963</v>
      </c>
      <c r="F184" s="35">
        <f>+SUMIF('Regions &amp; Poverty'!$F$3:$F$160,$B184,F$3:F$160)</f>
        <v>0.39069551053482665</v>
      </c>
      <c r="G184" s="35">
        <f>+SUMIF('Regions &amp; Poverty'!$F$3:$F$160,$B184,G$3:G$160)</f>
        <v>4.7018153232989877E-2</v>
      </c>
      <c r="H184" s="35">
        <f>+SUMIF('Regions &amp; Poverty'!$F$3:$F$160,$B184,H$3:H$160)</f>
        <v>3.8153785403215616E-2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1489.2213528441098</v>
      </c>
      <c r="D185" s="35">
        <f>+SUMIF('Regions &amp; Poverty'!$F$3:$F$160,$B185,D$3:D$160)</f>
        <v>1389.6267770201216</v>
      </c>
      <c r="E185" s="35">
        <f>+SUMIF('Regions &amp; Poverty'!$F$3:$F$160,$B185,E$3:E$160)</f>
        <v>312.32848339289234</v>
      </c>
      <c r="F185" s="35">
        <f>+SUMIF('Regions &amp; Poverty'!$F$3:$F$160,$B185,F$3:F$160)</f>
        <v>291.60792016916747</v>
      </c>
      <c r="G185" s="35">
        <f>+SUMIF('Regions &amp; Poverty'!$F$3:$F$160,$B185,G$3:G$160)</f>
        <v>13.374633281213148</v>
      </c>
      <c r="H185" s="35">
        <f>+SUMIF('Regions &amp; Poverty'!$F$3:$F$160,$B185,H$3:H$160)</f>
        <v>12.490062391869845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3519.4917922942323</v>
      </c>
      <c r="D186" s="36">
        <f t="shared" si="5"/>
        <v>3069.0980538938593</v>
      </c>
      <c r="E186" s="36">
        <f t="shared" ref="E186:F186" si="6">+SUM(E182:E185)</f>
        <v>446.43845155210835</v>
      </c>
      <c r="F186" s="36">
        <f t="shared" si="6"/>
        <v>402.58524467461842</v>
      </c>
      <c r="G186" s="36">
        <f t="shared" ref="G186:H186" si="7">+SUM(G182:G185)</f>
        <v>15.264924182162394</v>
      </c>
      <c r="H186" s="36">
        <f t="shared" si="7"/>
        <v>14.058663619889135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138.22946181647893</v>
      </c>
      <c r="D191" s="35">
        <f>+SUMIF('Regions &amp; Poverty'!$F$3:$F$160,$B191,D$3:D$160)</f>
        <v>99.158740686039238</v>
      </c>
      <c r="E191" s="35">
        <f>+SUMIF('Regions &amp; Poverty'!$F$3:$F$160,$B191,E$3:E$160)</f>
        <v>1.5502338516812713</v>
      </c>
      <c r="F191" s="35">
        <f>+SUMIF('Regions &amp; Poverty'!$F$3:$F$160,$B191,F$3:F$160)</f>
        <v>1.0776218105598601</v>
      </c>
      <c r="G191" s="35">
        <f>+SUMIF('Regions &amp; Poverty'!$F$3:$F$160,$B191,G$3:G$160)</f>
        <v>3.1004677033625427E-3</v>
      </c>
      <c r="H191" s="35">
        <f>+SUMIF('Regions &amp; Poverty'!$F$3:$F$160,$B191,H$3:H$160)</f>
        <v>2.1552436211197202E-3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118.4311101670952</v>
      </c>
      <c r="D192" s="35">
        <f>+SUMIF('Regions &amp; Poverty'!$F$3:$F$160,$B192,D$3:D$160)</f>
        <v>82.472909486929439</v>
      </c>
      <c r="E192" s="35">
        <f>+SUMIF('Regions &amp; Poverty'!$F$3:$F$160,$B192,E$3:E$160)</f>
        <v>0.22791302715885101</v>
      </c>
      <c r="F192" s="35">
        <f>+SUMIF('Regions &amp; Poverty'!$F$3:$F$160,$B192,F$3:F$160)</f>
        <v>0.15576452398963839</v>
      </c>
      <c r="G192" s="35">
        <f>+SUMIF('Regions &amp; Poverty'!$F$3:$F$160,$B192,G$3:G$160)</f>
        <v>2.0408540620211411E-5</v>
      </c>
      <c r="H192" s="35">
        <f>+SUMIF('Regions &amp; Poverty'!$F$3:$F$160,$B192,H$3:H$160)</f>
        <v>1.3463026273642887E-5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256.66057198357413</v>
      </c>
      <c r="D193" s="36">
        <f t="shared" si="11"/>
        <v>181.63165017296868</v>
      </c>
      <c r="E193" s="36">
        <f t="shared" ref="E193:F193" si="12">+SUM(E191:E192)</f>
        <v>1.7781468788401222</v>
      </c>
      <c r="F193" s="36">
        <f t="shared" si="12"/>
        <v>1.2333863345494984</v>
      </c>
      <c r="G193" s="36">
        <f t="shared" ref="G193:H193" si="13">+SUM(G191:G192)</f>
        <v>3.120876243982754E-3</v>
      </c>
      <c r="H193" s="36">
        <f t="shared" si="13"/>
        <v>2.1687066473933632E-3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8.69582697585302</v>
      </c>
      <c r="D196" s="35">
        <f>+SUMIF('Regions &amp; Poverty'!$F$3:$F$160,$B196,D$3:D$160)</f>
        <v>7.8685728012656906</v>
      </c>
      <c r="E196" s="35">
        <f>+SUMIF('Regions &amp; Poverty'!$F$3:$F$160,$B196,E$3:E$160)</f>
        <v>8.536291434221821E-2</v>
      </c>
      <c r="F196" s="35">
        <f>+SUMIF('Regions &amp; Poverty'!$F$3:$F$160,$B196,F$3:F$160)</f>
        <v>7.7842148396204736E-2</v>
      </c>
      <c r="G196" s="35">
        <f>+SUMIF('Regions &amp; Poverty'!$F$3:$F$160,$B196,G$3:G$160)</f>
        <v>1.0115215000737901E-3</v>
      </c>
      <c r="H196" s="35">
        <f>+SUMIF('Regions &amp; Poverty'!$F$3:$F$160,$B196,H$3:H$160)</f>
        <v>9.7027764142128834E-4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8.69582697585302</v>
      </c>
      <c r="D198" s="36">
        <f t="shared" si="14"/>
        <v>7.8685728012656906</v>
      </c>
      <c r="E198" s="36">
        <f t="shared" ref="E198:F198" si="15">+SUM(E195:E197)</f>
        <v>8.536291434221821E-2</v>
      </c>
      <c r="F198" s="36">
        <f t="shared" si="15"/>
        <v>7.7842148396204736E-2</v>
      </c>
      <c r="G198" s="36">
        <f t="shared" ref="G198:H198" si="16">+SUM(G195:G197)</f>
        <v>1.0115215000737901E-3</v>
      </c>
      <c r="H198" s="36">
        <f t="shared" si="16"/>
        <v>9.7027764142128834E-4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8.69582697585302</v>
      </c>
      <c r="D201" s="35">
        <f t="shared" si="19"/>
        <v>7.8685728012656906</v>
      </c>
      <c r="E201" s="35">
        <f t="shared" ref="E201:H201" si="20">+SUM(E198,E189)</f>
        <v>8.536291434221821E-2</v>
      </c>
      <c r="F201" s="35">
        <f t="shared" si="20"/>
        <v>7.7842148396204736E-2</v>
      </c>
      <c r="G201" s="35">
        <f t="shared" si="20"/>
        <v>1.0115215000737901E-3</v>
      </c>
      <c r="H201" s="35">
        <f t="shared" si="20"/>
        <v>9.7027764142128834E-4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9987.8532314605327</v>
      </c>
      <c r="D202" s="35">
        <f t="shared" si="21"/>
        <v>7223.3674016371206</v>
      </c>
      <c r="E202" s="35">
        <f t="shared" ref="E202:H202" si="22">+SUM(E173,E179,E182:E185,E193,E196)</f>
        <v>3151.2889460845618</v>
      </c>
      <c r="F202" s="35">
        <f t="shared" si="22"/>
        <v>2097.0083218326467</v>
      </c>
      <c r="G202" s="35">
        <f t="shared" si="22"/>
        <v>599.75421155638662</v>
      </c>
      <c r="H202" s="35">
        <f t="shared" si="22"/>
        <v>371.97235616279437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9987.8532314605327</v>
      </c>
      <c r="D203" s="35">
        <f t="shared" si="23"/>
        <v>7223.3674016371206</v>
      </c>
      <c r="E203" s="35">
        <f t="shared" ref="E203:H203" si="24">+SUM(E173,E174:E176,E183:E185,E193,E196)</f>
        <v>3151.2889460845622</v>
      </c>
      <c r="F203" s="35">
        <f t="shared" si="24"/>
        <v>2097.0083218326467</v>
      </c>
      <c r="G203" s="35">
        <f t="shared" si="24"/>
        <v>599.75421155638662</v>
      </c>
      <c r="H203" s="35">
        <f t="shared" si="24"/>
        <v>371.97235616279431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9987.8532314605327</v>
      </c>
      <c r="D204" s="35">
        <f t="shared" si="25"/>
        <v>7223.3674016371206</v>
      </c>
      <c r="E204" s="35">
        <f t="shared" ref="E204:H204" si="26">+SUM(E173,E179:E185,E190,E193:E194,E198)</f>
        <v>3151.2889460845618</v>
      </c>
      <c r="F204" s="35">
        <f t="shared" si="26"/>
        <v>2097.0083218326467</v>
      </c>
      <c r="G204" s="35">
        <f t="shared" si="26"/>
        <v>599.75421155638662</v>
      </c>
      <c r="H204" s="35">
        <f t="shared" si="26"/>
        <v>371.97235616279437</v>
      </c>
      <c r="I204" s="35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+SUMIF(GVSG2030!$A$4:$A$158,$B3,GVSG2030!$H$4:$H$158)</f>
        <v>0</v>
      </c>
      <c r="D3" s="11">
        <f>+SUMIF(GVSG2015!$A$4:$A$158,$B3,GVSG2015!$H$4:$H$158)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+SUMIF(GVSG2030!$A$4:$A$158,$B4,GVSG2030!$H$4:$H$158)</f>
        <v>0</v>
      </c>
      <c r="D4" s="11">
        <f>+SUMIF(GVSG2015!$A$4:$A$158,$B4,GVSG2015!$H$4:$H$158)</f>
        <v>0</v>
      </c>
      <c r="E4" s="7">
        <f>+IFERROR(+C4*('Regions &amp; Poverty'!$K4/100),"")</f>
        <v>0</v>
      </c>
      <c r="F4" s="7">
        <f>+IFERROR(+D4*('Regions &amp; Poverty'!$K4/100),"")</f>
        <v>0</v>
      </c>
      <c r="G4" s="7">
        <f>+IFERROR(+C4*('Regions &amp; Poverty'!$K4/100)*('Regions &amp; Poverty'!$M4/100),"")</f>
        <v>0</v>
      </c>
      <c r="H4" s="7">
        <f>+IFERROR(+D4*('Regions &amp; Poverty'!$K4/100)*('Regions &amp; Poverty'!$M4/100),"")</f>
        <v>0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+SUMIF(GVSG2030!$A$4:$A$158,$B5,GVSG2030!$H$4:$H$158)</f>
        <v>0</v>
      </c>
      <c r="D5" s="11">
        <f>+SUMIF(GVSG2015!$A$4:$A$158,$B5,GVSG2015!$H$4:$H$158)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+SUMIF(GVSG2030!$A$4:$A$158,$B6,GVSG2030!$H$4:$H$158)</f>
        <v>0</v>
      </c>
      <c r="D6" s="11">
        <f>+SUMIF(GVSG2015!$A$4:$A$158,$B6,GVSG2015!$H$4:$H$158)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+SUMIF(GVSG2030!$A$4:$A$158,$B7,GVSG2030!$H$4:$H$158)</f>
        <v>1.7133796295908194E-2</v>
      </c>
      <c r="D7" s="11">
        <f>+SUMIF(GVSG2015!$A$4:$A$158,$B7,GVSG2015!$H$4:$H$158)</f>
        <v>1.2610317325888999E-2</v>
      </c>
      <c r="E7" s="7">
        <f>+IFERROR(+C7*('Regions &amp; Poverty'!$K7/100),"")</f>
        <v>5.4828148146906217E-4</v>
      </c>
      <c r="F7" s="7">
        <f>+IFERROR(+D7*('Regions &amp; Poverty'!$K7/100),"")</f>
        <v>4.0353015442844798E-4</v>
      </c>
      <c r="G7" s="7">
        <f>+IFERROR(+C7*('Regions &amp; Poverty'!$K7/100)*('Regions &amp; Poverty'!$M7/100),"")</f>
        <v>1.6448444444071865E-6</v>
      </c>
      <c r="H7" s="7">
        <f>+IFERROR(+D7*('Regions &amp; Poverty'!$K7/100)*('Regions &amp; Poverty'!$M7/100),"")</f>
        <v>1.2105904632853439E-6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+SUMIF(GVSG2030!$A$4:$A$158,$B8,GVSG2030!$H$4:$H$158)</f>
        <v>0</v>
      </c>
      <c r="D8" s="11">
        <f>+SUMIF(GVSG2015!$A$4:$A$158,$B8,GVSG2015!$H$4:$H$158)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+SUMIF(GVSG2030!$A$4:$A$158,$B9,GVSG2030!$H$4:$H$158)</f>
        <v>0</v>
      </c>
      <c r="D9" s="11">
        <f>+SUMIF(GVSG2015!$A$4:$A$158,$B9,GVSG2015!$H$4:$H$158)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+SUMIF(GVSG2030!$A$4:$A$158,$B10,GVSG2030!$H$4:$H$158)</f>
        <v>2.1465980911494404</v>
      </c>
      <c r="D10" s="11">
        <f>+SUMIF(GVSG2015!$A$4:$A$158,$B10,GVSG2015!$H$4:$H$158)</f>
        <v>1.3288951509295091</v>
      </c>
      <c r="E10" s="7">
        <f>+IFERROR(+C10*('Regions &amp; Poverty'!$K10/100),"")</f>
        <v>1.0732990455747202E-2</v>
      </c>
      <c r="F10" s="7">
        <f>+IFERROR(+D10*('Regions &amp; Poverty'!$K10/100),"")</f>
        <v>6.6444757546475454E-3</v>
      </c>
      <c r="G10" s="7">
        <f>+IFERROR(+C10*('Regions &amp; Poverty'!$K10/100)*('Regions &amp; Poverty'!$M10/100),"")</f>
        <v>2.1465980911494404E-5</v>
      </c>
      <c r="H10" s="7">
        <f>+IFERROR(+D10*('Regions &amp; Poverty'!$K10/100)*('Regions &amp; Poverty'!$M10/100),"")</f>
        <v>1.3288951509295091E-5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+SUMIF(GVSG2030!$A$4:$A$158,$B11,GVSG2030!$H$4:$H$158)</f>
        <v>0</v>
      </c>
      <c r="D11" s="11">
        <f>+SUMIF(GVSG2015!$A$4:$A$158,$B11,GVSG2015!$H$4:$H$158)</f>
        <v>0</v>
      </c>
      <c r="E11" s="7">
        <f>+IFERROR(+C11*('Regions &amp; Poverty'!$K11/100),"")</f>
        <v>0</v>
      </c>
      <c r="F11" s="7">
        <f>+IFERROR(+D11*('Regions &amp; Poverty'!$K11/100),"")</f>
        <v>0</v>
      </c>
      <c r="G11" s="7">
        <f>+IFERROR(+C11*('Regions &amp; Poverty'!$K11/100)*('Regions &amp; Poverty'!$M11/100),"")</f>
        <v>0</v>
      </c>
      <c r="H11" s="7">
        <f>+IFERROR(+D11*('Regions &amp; Poverty'!$K11/100)*('Regions &amp; Poverty'!$M11/100),"")</f>
        <v>0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+SUMIF(GVSG2030!$A$4:$A$158,$B12,GVSG2030!$H$4:$H$158)</f>
        <v>0</v>
      </c>
      <c r="D12" s="11">
        <f>+SUMIF(GVSG2015!$A$4:$A$158,$B12,GVSG2015!$H$4:$H$158)</f>
        <v>0</v>
      </c>
      <c r="E12" s="7">
        <f>+IFERROR(+C12*('Regions &amp; Poverty'!$K12/100),"")</f>
        <v>0</v>
      </c>
      <c r="F12" s="7">
        <f>+IFERROR(+D12*('Regions &amp; Poverty'!$K12/100),"")</f>
        <v>0</v>
      </c>
      <c r="G12" s="7">
        <f>+IFERROR(+C12*('Regions &amp; Poverty'!$K12/100)*('Regions &amp; Poverty'!$M12/100),"")</f>
        <v>0</v>
      </c>
      <c r="H12" s="7">
        <f>+IFERROR(+D12*('Regions &amp; Poverty'!$K12/100)*('Regions &amp; Poverty'!$M12/100),"")</f>
        <v>0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+SUMIF(GVSG2030!$A$4:$A$158,$B13,GVSG2030!$H$4:$H$158)</f>
        <v>0</v>
      </c>
      <c r="D13" s="11">
        <f>+SUMIF(GVSG2015!$A$4:$A$158,$B13,GVSG2015!$H$4:$H$158)</f>
        <v>0</v>
      </c>
      <c r="E13" s="7">
        <f>+IFERROR(+C13*('Regions &amp; Poverty'!$K13/100),"")</f>
        <v>0</v>
      </c>
      <c r="F13" s="7">
        <f>+IFERROR(+D13*('Regions &amp; Poverty'!$K13/100),"")</f>
        <v>0</v>
      </c>
      <c r="G13" s="7">
        <f>+IFERROR(+C13*('Regions &amp; Poverty'!$K13/100)*('Regions &amp; Poverty'!$M13/100),"")</f>
        <v>0</v>
      </c>
      <c r="H13" s="7">
        <f>+IFERROR(+D13*('Regions &amp; Poverty'!$K13/100)*('Regions &amp; Poverty'!$M13/100),"")</f>
        <v>0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+SUMIF(GVSG2030!$A$4:$A$158,$B14,GVSG2030!$H$4:$H$158)</f>
        <v>78.612007854583652</v>
      </c>
      <c r="D14" s="11">
        <f>+SUMIF(GVSG2015!$A$4:$A$158,$B14,GVSG2015!$H$4:$H$158)</f>
        <v>62.302183439096218</v>
      </c>
      <c r="E14" s="7">
        <f>+IFERROR(+C14*('Regions &amp; Poverty'!$K14/100),"")</f>
        <v>14.543221453097976</v>
      </c>
      <c r="F14" s="7">
        <f>+IFERROR(+D14*('Regions &amp; Poverty'!$K14/100),"")</f>
        <v>11.525903936232801</v>
      </c>
      <c r="G14" s="7">
        <f>+IFERROR(+C14*('Regions &amp; Poverty'!$K14/100)*('Regions &amp; Poverty'!$M14/100),"")</f>
        <v>0.47992630795223323</v>
      </c>
      <c r="H14" s="7">
        <f>+IFERROR(+D14*('Regions &amp; Poverty'!$K14/100)*('Regions &amp; Poverty'!$M14/100),"")</f>
        <v>0.38035482989568248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+SUMIF(GVSG2030!$A$4:$A$158,$B15,GVSG2030!$H$4:$H$158)</f>
        <v>0</v>
      </c>
      <c r="D15" s="11">
        <f>+SUMIF(GVSG2015!$A$4:$A$158,$B15,GVSG2015!$H$4:$H$158)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+SUMIF(GVSG2030!$A$4:$A$158,$B16,GVSG2030!$H$4:$H$158)</f>
        <v>0</v>
      </c>
      <c r="D16" s="11">
        <f>+SUMIF(GVSG2015!$A$4:$A$158,$B16,GVSG2015!$H$4:$H$158)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+SUMIF(GVSG2030!$A$4:$A$158,$B17,GVSG2030!$H$4:$H$158)</f>
        <v>0</v>
      </c>
      <c r="D17" s="11">
        <f>+SUMIF(GVSG2015!$A$4:$A$158,$B17,GVSG2015!$H$4:$H$158)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+SUMIF(GVSG2030!$A$4:$A$158,$B18,GVSG2030!$H$4:$H$158)</f>
        <v>0</v>
      </c>
      <c r="D18" s="11">
        <f>+SUMIF(GVSG2015!$A$4:$A$158,$B18,GVSG2015!$H$4:$H$158)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+SUMIF(GVSG2030!$A$4:$A$158,$B19,GVSG2030!$H$4:$H$158)</f>
        <v>0</v>
      </c>
      <c r="D19" s="11">
        <f>+SUMIF(GVSG2015!$A$4:$A$158,$B19,GVSG2015!$H$4:$H$158)</f>
        <v>0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+SUMIF(GVSG2030!$A$4:$A$158,$B20,GVSG2030!$H$4:$H$158)</f>
        <v>0</v>
      </c>
      <c r="D20" s="11">
        <f>+SUMIF(GVSG2015!$A$4:$A$158,$B20,GVSG2015!$H$4:$H$158)</f>
        <v>0</v>
      </c>
      <c r="E20" s="7">
        <f>+IFERROR(+C20*('Regions &amp; Poverty'!$K20/100),"")</f>
        <v>0</v>
      </c>
      <c r="F20" s="7">
        <f>+IFERROR(+D20*('Regions &amp; Poverty'!$K20/100),"")</f>
        <v>0</v>
      </c>
      <c r="G20" s="7">
        <f>+IFERROR(+C20*('Regions &amp; Poverty'!$K20/100)*('Regions &amp; Poverty'!$M20/100),"")</f>
        <v>0</v>
      </c>
      <c r="H20" s="7">
        <f>+IFERROR(+D20*('Regions &amp; Poverty'!$K20/100)*('Regions &amp; Poverty'!$M20/100),"")</f>
        <v>0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+SUMIF(GVSG2030!$A$4:$A$158,$B21,GVSG2030!$H$4:$H$158)</f>
        <v>0</v>
      </c>
      <c r="D21" s="11">
        <f>+SUMIF(GVSG2015!$A$4:$A$158,$B21,GVSG2015!$H$4:$H$158)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+SUMIF(GVSG2030!$A$4:$A$158,$B22,GVSG2030!$H$4:$H$158)</f>
        <v>0</v>
      </c>
      <c r="D22" s="11">
        <f>+SUMIF(GVSG2015!$A$4:$A$158,$B22,GVSG2015!$H$4:$H$158)</f>
        <v>0</v>
      </c>
      <c r="E22" s="7">
        <f>+IFERROR(+C22*('Regions &amp; Poverty'!$K22/100),"")</f>
        <v>0</v>
      </c>
      <c r="F22" s="7">
        <f>+IFERROR(+D22*('Regions &amp; Poverty'!$K22/100),"")</f>
        <v>0</v>
      </c>
      <c r="G22" s="7">
        <f>+IFERROR(+C22*('Regions &amp; Poverty'!$K22/100)*('Regions &amp; Poverty'!$M22/100),"")</f>
        <v>0</v>
      </c>
      <c r="H22" s="7">
        <f>+IFERROR(+D22*('Regions &amp; Poverty'!$K22/100)*('Regions &amp; Poverty'!$M22/100),"")</f>
        <v>0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+SUMIF(GVSG2030!$A$4:$A$158,$B23,GVSG2030!$H$4:$H$158)</f>
        <v>0</v>
      </c>
      <c r="D23" s="11">
        <f>+SUMIF(GVSG2015!$A$4:$A$158,$B23,GVSG2015!$H$4:$H$158)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+SUMIF(GVSG2030!$A$4:$A$158,$B24,GVSG2030!$H$4:$H$158)</f>
        <v>0</v>
      </c>
      <c r="D24" s="11">
        <f>+SUMIF(GVSG2015!$A$4:$A$158,$B24,GVSG2015!$H$4:$H$158)</f>
        <v>0</v>
      </c>
      <c r="E24" s="7">
        <f>+IFERROR(+C24*('Regions &amp; Poverty'!$K24/100),"")</f>
        <v>0</v>
      </c>
      <c r="F24" s="7">
        <f>+IFERROR(+D24*('Regions &amp; Poverty'!$K24/100),"")</f>
        <v>0</v>
      </c>
      <c r="G24" s="7">
        <f>+IFERROR(+C24*('Regions &amp; Poverty'!$K24/100)*('Regions &amp; Poverty'!$M24/100),"")</f>
        <v>0</v>
      </c>
      <c r="H24" s="7">
        <f>+IFERROR(+D24*('Regions &amp; Poverty'!$K24/100)*('Regions &amp; Poverty'!$M24/100),"")</f>
        <v>0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+SUMIF(GVSG2030!$A$4:$A$158,$B25,GVSG2030!$H$4:$H$158)</f>
        <v>0</v>
      </c>
      <c r="D25" s="11">
        <f>+SUMIF(GVSG2015!$A$4:$A$158,$B25,GVSG2015!$H$4:$H$158)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+SUMIF(GVSG2030!$A$4:$A$158,$B26,GVSG2030!$H$4:$H$158)</f>
        <v>0</v>
      </c>
      <c r="D26" s="11">
        <f>+SUMIF(GVSG2015!$A$4:$A$158,$B26,GVSG2015!$H$4:$H$158)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+SUMIF(GVSG2030!$A$4:$A$158,$B27,GVSG2030!$H$4:$H$158)</f>
        <v>0</v>
      </c>
      <c r="D27" s="11">
        <f>+SUMIF(GVSG2015!$A$4:$A$158,$B27,GVSG2015!$H$4:$H$158)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+SUMIF(GVSG2030!$A$4:$A$158,$B28,GVSG2030!$H$4:$H$158)</f>
        <v>0</v>
      </c>
      <c r="D28" s="11">
        <f>+SUMIF(GVSG2015!$A$4:$A$158,$B28,GVSG2015!$H$4:$H$158)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+SUMIF(GVSG2030!$A$4:$A$158,$B29,GVSG2030!$H$4:$H$158)</f>
        <v>0</v>
      </c>
      <c r="D29" s="11">
        <f>+SUMIF(GVSG2015!$A$4:$A$158,$B29,GVSG2015!$H$4:$H$158)</f>
        <v>0</v>
      </c>
      <c r="E29" s="7">
        <f>+IFERROR(+C29*('Regions &amp; Poverty'!$K29/100),"")</f>
        <v>0</v>
      </c>
      <c r="F29" s="7">
        <f>+IFERROR(+D29*('Regions &amp; Poverty'!$K29/100),"")</f>
        <v>0</v>
      </c>
      <c r="G29" s="7">
        <f>+IFERROR(+C29*('Regions &amp; Poverty'!$K29/100)*('Regions &amp; Poverty'!$M29/100),"")</f>
        <v>0</v>
      </c>
      <c r="H29" s="7">
        <f>+IFERROR(+D29*('Regions &amp; Poverty'!$K29/100)*('Regions &amp; Poverty'!$M29/100),"")</f>
        <v>0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+SUMIF(GVSG2030!$A$4:$A$158,$B30,GVSG2030!$H$4:$H$158)</f>
        <v>0</v>
      </c>
      <c r="D30" s="11">
        <f>+SUMIF(GVSG2015!$A$4:$A$158,$B30,GVSG2015!$H$4:$H$158)</f>
        <v>0</v>
      </c>
      <c r="E30" s="7">
        <f>+IFERROR(+C30*('Regions &amp; Poverty'!$K30/100),"")</f>
        <v>0</v>
      </c>
      <c r="F30" s="7">
        <f>+IFERROR(+D30*('Regions &amp; Poverty'!$K30/100),"")</f>
        <v>0</v>
      </c>
      <c r="G30" s="7">
        <f>+IFERROR(+C30*('Regions &amp; Poverty'!$K30/100)*('Regions &amp; Poverty'!$M30/100),"")</f>
        <v>0</v>
      </c>
      <c r="H30" s="7">
        <f>+IFERROR(+D30*('Regions &amp; Poverty'!$K30/100)*('Regions &amp; Poverty'!$M30/100),"")</f>
        <v>0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+SUMIF(GVSG2030!$A$4:$A$158,$B31,GVSG2030!$H$4:$H$158)</f>
        <v>0</v>
      </c>
      <c r="D31" s="11">
        <f>+SUMIF(GVSG2015!$A$4:$A$158,$B31,GVSG2015!$H$4:$H$158)</f>
        <v>0</v>
      </c>
      <c r="E31" s="7">
        <f>+IFERROR(+C31*('Regions &amp; Poverty'!$K31/100),"")</f>
        <v>0</v>
      </c>
      <c r="F31" s="7">
        <f>+IFERROR(+D31*('Regions &amp; Poverty'!$K31/100),"")</f>
        <v>0</v>
      </c>
      <c r="G31" s="7">
        <f>+IFERROR(+C31*('Regions &amp; Poverty'!$K31/100)*('Regions &amp; Poverty'!$M31/100),"")</f>
        <v>0</v>
      </c>
      <c r="H31" s="7">
        <f>+IFERROR(+D31*('Regions &amp; Poverty'!$K31/100)*('Regions &amp; Poverty'!$M31/100),"")</f>
        <v>0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+SUMIF(GVSG2030!$A$4:$A$158,$B32,GVSG2030!$H$4:$H$158)</f>
        <v>0</v>
      </c>
      <c r="D32" s="11">
        <f>+SUMIF(GVSG2015!$A$4:$A$158,$B32,GVSG2015!$H$4:$H$158)</f>
        <v>0</v>
      </c>
      <c r="E32" s="7">
        <f>+IFERROR(+C32*('Regions &amp; Poverty'!$K32/100),"")</f>
        <v>0</v>
      </c>
      <c r="F32" s="7">
        <f>+IFERROR(+D32*('Regions &amp; Poverty'!$K32/100),"")</f>
        <v>0</v>
      </c>
      <c r="G32" s="7">
        <f>+IFERROR(+C32*('Regions &amp; Poverty'!$K32/100)*('Regions &amp; Poverty'!$M32/100),"")</f>
        <v>0</v>
      </c>
      <c r="H32" s="7">
        <f>+IFERROR(+D32*('Regions &amp; Poverty'!$K32/100)*('Regions &amp; Poverty'!$M32/100),"")</f>
        <v>0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+SUMIF(GVSG2030!$A$4:$A$158,$B33,GVSG2030!$H$4:$H$158)</f>
        <v>0.90706847126616275</v>
      </c>
      <c r="D33" s="11">
        <f>+SUMIF(GVSG2015!$A$4:$A$158,$B33,GVSG2015!$H$4:$H$158)</f>
        <v>0.6610125882929998</v>
      </c>
      <c r="E33" s="7">
        <f>+IFERROR(+C33*('Regions &amp; Poverty'!$K33/100),"")</f>
        <v>4.988876591963895E-2</v>
      </c>
      <c r="F33" s="7">
        <f>+IFERROR(+D33*('Regions &amp; Poverty'!$K33/100),"")</f>
        <v>3.6355692356114987E-2</v>
      </c>
      <c r="G33" s="7">
        <f>+IFERROR(+C33*('Regions &amp; Poverty'!$K33/100)*('Regions &amp; Poverty'!$M33/100),"")</f>
        <v>1.097552850232057E-3</v>
      </c>
      <c r="H33" s="7">
        <f>+IFERROR(+D33*('Regions &amp; Poverty'!$K33/100)*('Regions &amp; Poverty'!$M33/100),"")</f>
        <v>7.9982523183452976E-4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+SUMIF(GVSG2030!$A$4:$A$158,$B34,GVSG2030!$H$4:$H$158)</f>
        <v>0.43244898070990595</v>
      </c>
      <c r="D34" s="11">
        <f>+SUMIF(GVSG2015!$A$4:$A$158,$B34,GVSG2015!$H$4:$H$158)</f>
        <v>0.39103483111032211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+SUMIF(GVSG2030!$A$4:$A$158,$B35,GVSG2030!$H$4:$H$158)</f>
        <v>0</v>
      </c>
      <c r="D35" s="11">
        <f>+SUMIF(GVSG2015!$A$4:$A$158,$B35,GVSG2015!$H$4:$H$158)</f>
        <v>0</v>
      </c>
      <c r="E35" s="7">
        <f>+IFERROR(+C35*('Regions &amp; Poverty'!$K35/100),"")</f>
        <v>0</v>
      </c>
      <c r="F35" s="7">
        <f>+IFERROR(+D35*('Regions &amp; Poverty'!$K35/100),"")</f>
        <v>0</v>
      </c>
      <c r="G35" s="7">
        <f>+IFERROR(+C35*('Regions &amp; Poverty'!$K35/100)*('Regions &amp; Poverty'!$M35/100),"")</f>
        <v>0</v>
      </c>
      <c r="H35" s="7">
        <f>+IFERROR(+D35*('Regions &amp; Poverty'!$K35/100)*('Regions &amp; Poverty'!$M35/100),"")</f>
        <v>0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+SUMIF(GVSG2030!$A$4:$A$158,$B36,GVSG2030!$H$4:$H$158)</f>
        <v>0</v>
      </c>
      <c r="D36" s="11">
        <f>+SUMIF(GVSG2015!$A$4:$A$158,$B36,GVSG2015!$H$4:$H$158)</f>
        <v>0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+SUMIF(GVSG2030!$A$4:$A$158,$B37,GVSG2030!$H$4:$H$158)</f>
        <v>0</v>
      </c>
      <c r="D37" s="11">
        <f>+SUMIF(GVSG2015!$A$4:$A$158,$B37,GVSG2015!$H$4:$H$158)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+SUMIF(GVSG2030!$A$4:$A$158,$B38,GVSG2030!$H$4:$H$158)</f>
        <v>0</v>
      </c>
      <c r="D38" s="11">
        <f>+SUMIF(GVSG2015!$A$4:$A$158,$B38,GVSG2015!$H$4:$H$158)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+SUMIF(GVSG2030!$A$4:$A$158,$B39,GVSG2030!$H$4:$H$158)</f>
        <v>0</v>
      </c>
      <c r="D39" s="11">
        <f>+SUMIF(GVSG2015!$A$4:$A$158,$B39,GVSG2015!$H$4:$H$158)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+SUMIF(GVSG2030!$A$4:$A$158,$B40,GVSG2030!$H$4:$H$158)</f>
        <v>0</v>
      </c>
      <c r="D40" s="11">
        <f>+SUMIF(GVSG2015!$A$4:$A$158,$B40,GVSG2015!$H$4:$H$158)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+SUMIF(GVSG2030!$A$4:$A$158,$B41,GVSG2030!$H$4:$H$158)</f>
        <v>0</v>
      </c>
      <c r="D41" s="11">
        <f>+SUMIF(GVSG2015!$A$4:$A$158,$B41,GVSG2015!$H$4:$H$158)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+SUMIF(GVSG2030!$A$4:$A$158,$B42,GVSG2030!$H$4:$H$158)</f>
        <v>0</v>
      </c>
      <c r="D42" s="11">
        <f>+SUMIF(GVSG2015!$A$4:$A$158,$B42,GVSG2015!$H$4:$H$158)</f>
        <v>0</v>
      </c>
      <c r="E42" s="7">
        <f>+IFERROR(+C42*('Regions &amp; Poverty'!$K42/100),"")</f>
        <v>0</v>
      </c>
      <c r="F42" s="7">
        <f>+IFERROR(+D42*('Regions &amp; Poverty'!$K42/100),"")</f>
        <v>0</v>
      </c>
      <c r="G42" s="7">
        <f>+IFERROR(+C42*('Regions &amp; Poverty'!$K42/100)*('Regions &amp; Poverty'!$M42/100),"")</f>
        <v>0</v>
      </c>
      <c r="H42" s="7">
        <f>+IFERROR(+D42*('Regions &amp; Poverty'!$K42/100)*('Regions &amp; Poverty'!$M42/100),"")</f>
        <v>0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+SUMIF(GVSG2030!$A$4:$A$158,$B43,GVSG2030!$H$4:$H$158)</f>
        <v>0.42188566079275636</v>
      </c>
      <c r="D43" s="11">
        <f>+SUMIF(GVSG2015!$A$4:$A$158,$B43,GVSG2015!$H$4:$H$158)</f>
        <v>0.32109011390958048</v>
      </c>
      <c r="E43" s="7">
        <f>+IFERROR(+C43*('Regions &amp; Poverty'!$K43/100),"")</f>
        <v>2.1094283039637817E-3</v>
      </c>
      <c r="F43" s="7">
        <f>+IFERROR(+D43*('Regions &amp; Poverty'!$K43/100),"")</f>
        <v>1.6054505695479023E-3</v>
      </c>
      <c r="G43" s="7">
        <f>+IFERROR(+C43*('Regions &amp; Poverty'!$K43/100)*('Regions &amp; Poverty'!$M43/100),"")</f>
        <v>2.1094283039637816E-6</v>
      </c>
      <c r="H43" s="7">
        <f>+IFERROR(+D43*('Regions &amp; Poverty'!$K43/100)*('Regions &amp; Poverty'!$M43/100),"")</f>
        <v>1.6054505695479025E-6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+SUMIF(GVSG2030!$A$4:$A$158,$B44,GVSG2030!$H$4:$H$158)</f>
        <v>1.7452144798166955</v>
      </c>
      <c r="D44" s="11">
        <f>+SUMIF(GVSG2015!$A$4:$A$158,$B44,GVSG2015!$H$4:$H$158)</f>
        <v>1.1779663739281909</v>
      </c>
      <c r="E44" s="7">
        <f>+IFERROR(+C44*('Regions &amp; Poverty'!$K44/100),"")</f>
        <v>8.3770295031201383E-2</v>
      </c>
      <c r="F44" s="7">
        <f>+IFERROR(+D44*('Regions &amp; Poverty'!$K44/100),"")</f>
        <v>5.6542385948553167E-2</v>
      </c>
      <c r="G44" s="7">
        <f>+IFERROR(+C44*('Regions &amp; Poverty'!$K44/100)*('Regions &amp; Poverty'!$M44/100),"")</f>
        <v>1.8429464906864305E-3</v>
      </c>
      <c r="H44" s="7">
        <f>+IFERROR(+D44*('Regions &amp; Poverty'!$K44/100)*('Regions &amp; Poverty'!$M44/100),"")</f>
        <v>1.2439324908681698E-3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+SUMIF(GVSG2030!$A$4:$A$158,$B45,GVSG2030!$H$4:$H$158)</f>
        <v>1.7501634633718566</v>
      </c>
      <c r="D45" s="11">
        <f>+SUMIF(GVSG2015!$A$4:$A$158,$B45,GVSG2015!$H$4:$H$158)</f>
        <v>1.1356714523265048</v>
      </c>
      <c r="E45" s="7">
        <f>+IFERROR(+C45*('Regions &amp; Poverty'!$K45/100),"")</f>
        <v>2.4502288487205988E-2</v>
      </c>
      <c r="F45" s="7">
        <f>+IFERROR(+D45*('Regions &amp; Poverty'!$K45/100),"")</f>
        <v>1.5899400332571065E-2</v>
      </c>
      <c r="G45" s="7">
        <f>+IFERROR(+C45*('Regions &amp; Poverty'!$K45/100)*('Regions &amp; Poverty'!$M45/100),"")</f>
        <v>4.9004576974411974E-5</v>
      </c>
      <c r="H45" s="7">
        <f>+IFERROR(+D45*('Regions &amp; Poverty'!$K45/100)*('Regions &amp; Poverty'!$M45/100),"")</f>
        <v>3.1798800665142134E-5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+SUMIF(GVSG2030!$A$4:$A$158,$B46,GVSG2030!$H$4:$H$158)</f>
        <v>0.20268284398963554</v>
      </c>
      <c r="D46" s="11">
        <f>+SUMIF(GVSG2015!$A$4:$A$158,$B46,GVSG2015!$H$4:$H$158)</f>
        <v>0.12806911158733109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+SUMIF(GVSG2030!$A$4:$A$158,$B47,GVSG2030!$H$4:$H$158)</f>
        <v>54.54800313168284</v>
      </c>
      <c r="D47" s="11">
        <f>+SUMIF(GVSG2015!$A$4:$A$158,$B47,GVSG2015!$H$4:$H$158)</f>
        <v>36.034236092828984</v>
      </c>
      <c r="E47" s="7">
        <f>+IFERROR(+C47*('Regions &amp; Poverty'!$K47/100),"")</f>
        <v>18.273581049113751</v>
      </c>
      <c r="F47" s="7">
        <f>+IFERROR(+D47*('Regions &amp; Poverty'!$K47/100),"")</f>
        <v>12.071469091097709</v>
      </c>
      <c r="G47" s="7">
        <f>+IFERROR(+C47*('Regions &amp; Poverty'!$K47/100)*('Regions &amp; Poverty'!$M47/100),"")</f>
        <v>1.6446222944202376</v>
      </c>
      <c r="H47" s="7">
        <f>+IFERROR(+D47*('Regions &amp; Poverty'!$K47/100)*('Regions &amp; Poverty'!$M47/100),"")</f>
        <v>1.0864322181987938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+SUMIF(GVSG2030!$A$4:$A$158,$B48,GVSG2030!$H$4:$H$158)</f>
        <v>0</v>
      </c>
      <c r="D48" s="11">
        <f>+SUMIF(GVSG2015!$A$4:$A$158,$B48,GVSG2015!$H$4:$H$158)</f>
        <v>0</v>
      </c>
      <c r="E48" s="7">
        <f>+IFERROR(+C48*('Regions &amp; Poverty'!$K48/100),"")</f>
        <v>0</v>
      </c>
      <c r="F48" s="7">
        <f>+IFERROR(+D48*('Regions &amp; Poverty'!$K48/100),"")</f>
        <v>0</v>
      </c>
      <c r="G48" s="7">
        <f>+IFERROR(+C48*('Regions &amp; Poverty'!$K48/100)*('Regions &amp; Poverty'!$M48/100),"")</f>
        <v>0</v>
      </c>
      <c r="H48" s="7">
        <f>+IFERROR(+D48*('Regions &amp; Poverty'!$K48/100)*('Regions &amp; Poverty'!$M48/100),"")</f>
        <v>0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+SUMIF(GVSG2030!$A$4:$A$158,$B49,GVSG2030!$H$4:$H$158)</f>
        <v>0</v>
      </c>
      <c r="D49" s="11">
        <f>+SUMIF(GVSG2015!$A$4:$A$158,$B49,GVSG2015!$H$4:$H$158)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+SUMIF(GVSG2030!$A$4:$A$158,$B50,GVSG2030!$H$4:$H$158)</f>
        <v>0</v>
      </c>
      <c r="D50" s="11">
        <f>+SUMIF(GVSG2015!$A$4:$A$158,$B50,GVSG2015!$H$4:$H$158)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+SUMIF(GVSG2030!$A$4:$A$158,$B51,GVSG2030!$H$4:$H$158)</f>
        <v>0</v>
      </c>
      <c r="D51" s="11">
        <f>+SUMIF(GVSG2015!$A$4:$A$158,$B51,GVSG2015!$H$4:$H$158)</f>
        <v>0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+SUMIF(GVSG2030!$A$4:$A$158,$B52,GVSG2030!$H$4:$H$158)</f>
        <v>0</v>
      </c>
      <c r="D52" s="11">
        <f>+SUMIF(GVSG2015!$A$4:$A$158,$B52,GVSG2015!$H$4:$H$158)</f>
        <v>0</v>
      </c>
      <c r="E52" s="7">
        <f>+IFERROR(+C52*('Regions &amp; Poverty'!$K52/100),"")</f>
        <v>0</v>
      </c>
      <c r="F52" s="7">
        <f>+IFERROR(+D52*('Regions &amp; Poverty'!$K52/100),"")</f>
        <v>0</v>
      </c>
      <c r="G52" s="7">
        <f>+IFERROR(+C52*('Regions &amp; Poverty'!$K52/100)*('Regions &amp; Poverty'!$M52/100),"")</f>
        <v>0</v>
      </c>
      <c r="H52" s="7">
        <f>+IFERROR(+D52*('Regions &amp; Poverty'!$K52/100)*('Regions &amp; Poverty'!$M52/100),"")</f>
        <v>0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+SUMIF(GVSG2030!$A$4:$A$158,$B53,GVSG2030!$H$4:$H$158)</f>
        <v>0</v>
      </c>
      <c r="D53" s="11">
        <f>+SUMIF(GVSG2015!$A$4:$A$158,$B53,GVSG2015!$H$4:$H$158)</f>
        <v>0</v>
      </c>
      <c r="E53" s="7">
        <f>+IFERROR(+C53*('Regions &amp; Poverty'!$K53/100),"")</f>
        <v>0</v>
      </c>
      <c r="F53" s="7">
        <f>+IFERROR(+D53*('Regions &amp; Poverty'!$K53/100),"")</f>
        <v>0</v>
      </c>
      <c r="G53" s="7">
        <f>+IFERROR(+C53*('Regions &amp; Poverty'!$K53/100)*('Regions &amp; Poverty'!$M53/100),"")</f>
        <v>0</v>
      </c>
      <c r="H53" s="7">
        <f>+IFERROR(+D53*('Regions &amp; Poverty'!$K53/100)*('Regions &amp; Poverty'!$M53/100),"")</f>
        <v>0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+SUMIF(GVSG2030!$A$4:$A$158,$B54,GVSG2030!$H$4:$H$158)</f>
        <v>0</v>
      </c>
      <c r="D54" s="11">
        <f>+SUMIF(GVSG2015!$A$4:$A$158,$B54,GVSG2015!$H$4:$H$158)</f>
        <v>0</v>
      </c>
      <c r="E54" s="7">
        <f>+IFERROR(+C54*('Regions &amp; Poverty'!$K54/100),"")</f>
        <v>0</v>
      </c>
      <c r="F54" s="7">
        <f>+IFERROR(+D54*('Regions &amp; Poverty'!$K54/100),"")</f>
        <v>0</v>
      </c>
      <c r="G54" s="7">
        <f>+IFERROR(+C54*('Regions &amp; Poverty'!$K54/100)*('Regions &amp; Poverty'!$M54/100),"")</f>
        <v>0</v>
      </c>
      <c r="H54" s="7">
        <f>+IFERROR(+D54*('Regions &amp; Poverty'!$K54/100)*('Regions &amp; Poverty'!$M54/100),"")</f>
        <v>0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+SUMIF(GVSG2030!$A$4:$A$158,$B55,GVSG2030!$H$4:$H$158)</f>
        <v>0</v>
      </c>
      <c r="D55" s="11">
        <f>+SUMIF(GVSG2015!$A$4:$A$158,$B55,GVSG2015!$H$4:$H$158)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+SUMIF(GVSG2030!$A$4:$A$158,$B56,GVSG2030!$H$4:$H$158)</f>
        <v>0</v>
      </c>
      <c r="D56" s="11">
        <f>+SUMIF(GVSG2015!$A$4:$A$158,$B56,GVSG2015!$H$4:$H$158)</f>
        <v>0</v>
      </c>
      <c r="E56" s="7">
        <f>+IFERROR(+C56*('Regions &amp; Poverty'!$K56/100),"")</f>
        <v>0</v>
      </c>
      <c r="F56" s="7">
        <f>+IFERROR(+D56*('Regions &amp; Poverty'!$K56/100),"")</f>
        <v>0</v>
      </c>
      <c r="G56" s="7">
        <f>+IFERROR(+C56*('Regions &amp; Poverty'!$K56/100)*('Regions &amp; Poverty'!$M56/100),"")</f>
        <v>0</v>
      </c>
      <c r="H56" s="7">
        <f>+IFERROR(+D56*('Regions &amp; Poverty'!$K56/100)*('Regions &amp; Poverty'!$M56/100),"")</f>
        <v>0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+SUMIF(GVSG2030!$A$4:$A$158,$B57,GVSG2030!$H$4:$H$158)</f>
        <v>0</v>
      </c>
      <c r="D57" s="11">
        <f>+SUMIF(GVSG2015!$A$4:$A$158,$B57,GVSG2015!$H$4:$H$158)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+SUMIF(GVSG2030!$A$4:$A$158,$B58,GVSG2030!$H$4:$H$158)</f>
        <v>0</v>
      </c>
      <c r="D58" s="11">
        <f>+SUMIF(GVSG2015!$A$4:$A$158,$B58,GVSG2015!$H$4:$H$158)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+SUMIF(GVSG2030!$A$4:$A$158,$B59,GVSG2030!$H$4:$H$158)</f>
        <v>0</v>
      </c>
      <c r="D59" s="11">
        <f>+SUMIF(GVSG2015!$A$4:$A$158,$B59,GVSG2015!$H$4:$H$158)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+SUMIF(GVSG2030!$A$4:$A$158,$B60,GVSG2030!$H$4:$H$158)</f>
        <v>0</v>
      </c>
      <c r="D60" s="11">
        <f>+SUMIF(GVSG2015!$A$4:$A$158,$B60,GVSG2015!$H$4:$H$158)</f>
        <v>0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+SUMIF(GVSG2030!$A$4:$A$158,$B61,GVSG2030!$H$4:$H$158)</f>
        <v>0</v>
      </c>
      <c r="D61" s="11">
        <f>+SUMIF(GVSG2015!$A$4:$A$158,$B61,GVSG2015!$H$4:$H$158)</f>
        <v>0</v>
      </c>
      <c r="E61" s="7">
        <f>+IFERROR(+C61*('Regions &amp; Poverty'!$K61/100),"")</f>
        <v>0</v>
      </c>
      <c r="F61" s="7">
        <f>+IFERROR(+D61*('Regions &amp; Poverty'!$K61/100),"")</f>
        <v>0</v>
      </c>
      <c r="G61" s="7">
        <f>+IFERROR(+C61*('Regions &amp; Poverty'!$K61/100)*('Regions &amp; Poverty'!$M61/100),"")</f>
        <v>0</v>
      </c>
      <c r="H61" s="7">
        <f>+IFERROR(+D61*('Regions &amp; Poverty'!$K61/100)*('Regions &amp; Poverty'!$M61/100),"")</f>
        <v>0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+SUMIF(GVSG2030!$A$4:$A$158,$B62,GVSG2030!$H$4:$H$158)</f>
        <v>0</v>
      </c>
      <c r="D62" s="11">
        <f>+SUMIF(GVSG2015!$A$4:$A$158,$B62,GVSG2015!$H$4:$H$158)</f>
        <v>0</v>
      </c>
      <c r="E62" s="7">
        <f>+IFERROR(+C62*('Regions &amp; Poverty'!$K62/100),"")</f>
        <v>0</v>
      </c>
      <c r="F62" s="7">
        <f>+IFERROR(+D62*('Regions &amp; Poverty'!$K62/100),"")</f>
        <v>0</v>
      </c>
      <c r="G62" s="7">
        <f>+IFERROR(+C62*('Regions &amp; Poverty'!$K62/100)*('Regions &amp; Poverty'!$M62/100),"")</f>
        <v>0</v>
      </c>
      <c r="H62" s="7">
        <f>+IFERROR(+D62*('Regions &amp; Poverty'!$K62/100)*('Regions &amp; Poverty'!$M62/100),"")</f>
        <v>0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+SUMIF(GVSG2030!$A$4:$A$158,$B63,GVSG2030!$H$4:$H$158)</f>
        <v>0</v>
      </c>
      <c r="D63" s="11">
        <f>+SUMIF(GVSG2015!$A$4:$A$158,$B63,GVSG2015!$H$4:$H$158)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+SUMIF(GVSG2030!$A$4:$A$158,$B64,GVSG2030!$H$4:$H$158)</f>
        <v>0</v>
      </c>
      <c r="D64" s="11">
        <f>+SUMIF(GVSG2015!$A$4:$A$158,$B64,GVSG2015!$H$4:$H$158)</f>
        <v>0</v>
      </c>
      <c r="E64" s="7">
        <f>+IFERROR(+C64*('Regions &amp; Poverty'!$K64/100),"")</f>
        <v>0</v>
      </c>
      <c r="F64" s="7">
        <f>+IFERROR(+D64*('Regions &amp; Poverty'!$K64/100),"")</f>
        <v>0</v>
      </c>
      <c r="G64" s="7">
        <f>+IFERROR(+C64*('Regions &amp; Poverty'!$K64/100)*('Regions &amp; Poverty'!$M64/100),"")</f>
        <v>0</v>
      </c>
      <c r="H64" s="7">
        <f>+IFERROR(+D64*('Regions &amp; Poverty'!$K64/100)*('Regions &amp; Poverty'!$M64/100),"")</f>
        <v>0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+SUMIF(GVSG2030!$A$4:$A$158,$B65,GVSG2030!$H$4:$H$158)</f>
        <v>0</v>
      </c>
      <c r="D65" s="11">
        <f>+SUMIF(GVSG2015!$A$4:$A$158,$B65,GVSG2015!$H$4:$H$158)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+SUMIF(GVSG2030!$A$4:$A$158,$B66,GVSG2030!$H$4:$H$158)</f>
        <v>0</v>
      </c>
      <c r="D66" s="11">
        <f>+SUMIF(GVSG2015!$A$4:$A$158,$B66,GVSG2015!$H$4:$H$158)</f>
        <v>0</v>
      </c>
      <c r="E66" s="7">
        <f>+IFERROR(+C66*('Regions &amp; Poverty'!$K66/100),"")</f>
        <v>0</v>
      </c>
      <c r="F66" s="7">
        <f>+IFERROR(+D66*('Regions &amp; Poverty'!$K66/100),"")</f>
        <v>0</v>
      </c>
      <c r="G66" s="7">
        <f>+IFERROR(+C66*('Regions &amp; Poverty'!$K66/100)*('Regions &amp; Poverty'!$M66/100),"")</f>
        <v>0</v>
      </c>
      <c r="H66" s="7">
        <f>+IFERROR(+D66*('Regions &amp; Poverty'!$K66/100)*('Regions &amp; Poverty'!$M66/100),"")</f>
        <v>0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+SUMIF(GVSG2030!$A$4:$A$158,$B67,GVSG2030!$H$4:$H$158)</f>
        <v>562.44782926106302</v>
      </c>
      <c r="D67" s="11">
        <f>+SUMIF(GVSG2015!$A$4:$A$158,$B67,GVSG2015!$H$4:$H$158)</f>
        <v>483.4878140374546</v>
      </c>
      <c r="E67" s="7">
        <f>+IFERROR(+C67*('Regions &amp; Poverty'!$K67/100),"")</f>
        <v>119.23893980334536</v>
      </c>
      <c r="F67" s="7">
        <f>+IFERROR(+D67*('Regions &amp; Poverty'!$K67/100),"")</f>
        <v>102.49941657594037</v>
      </c>
      <c r="G67" s="7">
        <f>+IFERROR(+C67*('Regions &amp; Poverty'!$K67/100)*('Regions &amp; Poverty'!$M67/100),"")</f>
        <v>5.1272744115438504</v>
      </c>
      <c r="H67" s="7">
        <f>+IFERROR(+D67*('Regions &amp; Poverty'!$K67/100)*('Regions &amp; Poverty'!$M67/100),"")</f>
        <v>4.4074749127654353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+SUMIF(GVSG2030!$A$4:$A$158,$B68,GVSG2030!$H$4:$H$158)</f>
        <v>0</v>
      </c>
      <c r="D68" s="11">
        <f>+SUMIF(GVSG2015!$A$4:$A$158,$B68,GVSG2015!$H$4:$H$158)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+SUMIF(GVSG2030!$A$4:$A$158,$B69,GVSG2030!$H$4:$H$158)</f>
        <v>58.405042992351461</v>
      </c>
      <c r="D69" s="11">
        <f>+SUMIF(GVSG2015!$A$4:$A$158,$B69,GVSG2015!$H$4:$H$158)</f>
        <v>53.227159386433215</v>
      </c>
      <c r="E69" s="7">
        <f>+IFERROR(+C69*('Regions &amp; Poverty'!$K69/100),"")</f>
        <v>0.17521512897705438</v>
      </c>
      <c r="F69" s="7">
        <f>+IFERROR(+D69*('Regions &amp; Poverty'!$K69/100),"")</f>
        <v>0.15968147815929964</v>
      </c>
      <c r="G69" s="7">
        <f>+IFERROR(+C69*('Regions &amp; Poverty'!$K69/100)*('Regions &amp; Poverty'!$M69/100),"")</f>
        <v>1.7521512897705437E-4</v>
      </c>
      <c r="H69" s="7">
        <f>+IFERROR(+D69*('Regions &amp; Poverty'!$K69/100)*('Regions &amp; Poverty'!$M69/100),"")</f>
        <v>1.5968147815929965E-4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+SUMIF(GVSG2030!$A$4:$A$158,$B70,GVSG2030!$H$4:$H$158)</f>
        <v>6.2552945926787613</v>
      </c>
      <c r="D70" s="11">
        <f>+SUMIF(GVSG2015!$A$4:$A$158,$B70,GVSG2015!$H$4:$H$158)</f>
        <v>4.1819898032916578</v>
      </c>
      <c r="E70" s="7">
        <f>+IFERROR(+C70*('Regions &amp; Poverty'!$K70/100),"")</f>
        <v>0.15638236481696904</v>
      </c>
      <c r="F70" s="7">
        <f>+IFERROR(+D70*('Regions &amp; Poverty'!$K70/100),"")</f>
        <v>0.10454974508229145</v>
      </c>
      <c r="G70" s="7">
        <f>+IFERROR(+C70*('Regions &amp; Poverty'!$K70/100)*('Regions &amp; Poverty'!$M70/100),"")</f>
        <v>6.2552945926787622E-4</v>
      </c>
      <c r="H70" s="7">
        <f>+IFERROR(+D70*('Regions &amp; Poverty'!$K70/100)*('Regions &amp; Poverty'!$M70/100),"")</f>
        <v>4.1819898032916582E-4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+SUMIF(GVSG2030!$A$4:$A$158,$B71,GVSG2030!$H$4:$H$158)</f>
        <v>0</v>
      </c>
      <c r="D71" s="11">
        <f>+SUMIF(GVSG2015!$A$4:$A$158,$B71,GVSG2015!$H$4:$H$158)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+SUMIF(GVSG2030!$A$4:$A$158,$B72,GVSG2030!$H$4:$H$158)</f>
        <v>3.3350598545084695E-2</v>
      </c>
      <c r="D72" s="11">
        <f>+SUMIF(GVSG2015!$A$4:$A$158,$B72,GVSG2015!$H$4:$H$158)</f>
        <v>1.65776021995129E-2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+SUMIF(GVSG2030!$A$4:$A$158,$B73,GVSG2030!$H$4:$H$158)</f>
        <v>0</v>
      </c>
      <c r="D73" s="11">
        <f>+SUMIF(GVSG2015!$A$4:$A$158,$B73,GVSG2015!$H$4:$H$158)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+SUMIF(GVSG2030!$A$4:$A$158,$B74,GVSG2030!$H$4:$H$158)</f>
        <v>0</v>
      </c>
      <c r="D74" s="11">
        <f>+SUMIF(GVSG2015!$A$4:$A$158,$B74,GVSG2015!$H$4:$H$158)</f>
        <v>0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+SUMIF(GVSG2030!$A$4:$A$158,$B75,GVSG2030!$H$4:$H$158)</f>
        <v>0.31947591134336678</v>
      </c>
      <c r="D75" s="11">
        <f>+SUMIF(GVSG2015!$A$4:$A$158,$B75,GVSG2015!$H$4:$H$158)</f>
        <v>0.29550613773925838</v>
      </c>
      <c r="E75" s="7">
        <f>+IFERROR(+C75*('Regions &amp; Poverty'!$K75/100),"")</f>
        <v>3.1947591134336677E-4</v>
      </c>
      <c r="F75" s="7">
        <f>+IFERROR(+D75*('Regions &amp; Poverty'!$K75/100),"")</f>
        <v>2.9550613773925838E-4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+SUMIF(GVSG2030!$A$4:$A$158,$B76,GVSG2030!$H$4:$H$158)</f>
        <v>0</v>
      </c>
      <c r="D76" s="11">
        <f>+SUMIF(GVSG2015!$A$4:$A$158,$B76,GVSG2015!$H$4:$H$158)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+SUMIF(GVSG2030!$A$4:$A$158,$B77,GVSG2030!$H$4:$H$158)</f>
        <v>0</v>
      </c>
      <c r="D77" s="11">
        <f>+SUMIF(GVSG2015!$A$4:$A$158,$B77,GVSG2015!$H$4:$H$158)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+SUMIF(GVSG2030!$A$4:$A$158,$B78,GVSG2030!$H$4:$H$158)</f>
        <v>0.58171492946352676</v>
      </c>
      <c r="D78" s="11">
        <f>+SUMIF(GVSG2015!$A$4:$A$158,$B78,GVSG2015!$H$4:$H$158)</f>
        <v>0.37780166306453844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+SUMIF(GVSG2030!$A$4:$A$158,$B79,GVSG2030!$H$4:$H$158)</f>
        <v>0</v>
      </c>
      <c r="D79" s="11">
        <f>+SUMIF(GVSG2015!$A$4:$A$158,$B79,GVSG2015!$H$4:$H$158)</f>
        <v>0</v>
      </c>
      <c r="E79" s="7">
        <f>+IFERROR(+C79*('Regions &amp; Poverty'!$K79/100),"")</f>
        <v>0</v>
      </c>
      <c r="F79" s="7">
        <f>+IFERROR(+D79*('Regions &amp; Poverty'!$K79/100),"")</f>
        <v>0</v>
      </c>
      <c r="G79" s="7">
        <f>+IFERROR(+C79*('Regions &amp; Poverty'!$K79/100)*('Regions &amp; Poverty'!$M79/100),"")</f>
        <v>0</v>
      </c>
      <c r="H79" s="7">
        <f>+IFERROR(+D79*('Regions &amp; Poverty'!$K79/100)*('Regions &amp; Poverty'!$M79/100),"")</f>
        <v>0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+SUMIF(GVSG2030!$A$4:$A$158,$B80,GVSG2030!$H$4:$H$158)</f>
        <v>0</v>
      </c>
      <c r="D80" s="11">
        <f>+SUMIF(GVSG2015!$A$4:$A$158,$B80,GVSG2015!$H$4:$H$158)</f>
        <v>0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+SUMIF(GVSG2030!$A$4:$A$158,$B81,GVSG2030!$H$4:$H$158)</f>
        <v>0</v>
      </c>
      <c r="D81" s="11">
        <f>+SUMIF(GVSG2015!$A$4:$A$158,$B81,GVSG2015!$H$4:$H$158)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+SUMIF(GVSG2030!$A$4:$A$158,$B82,GVSG2030!$H$4:$H$158)</f>
        <v>0</v>
      </c>
      <c r="D82" s="11">
        <f>+SUMIF(GVSG2015!$A$4:$A$158,$B82,GVSG2015!$H$4:$H$158)</f>
        <v>0</v>
      </c>
      <c r="E82" s="7">
        <f>+IFERROR(+C82*('Regions &amp; Poverty'!$K82/100),"")</f>
        <v>0</v>
      </c>
      <c r="F82" s="7">
        <f>+IFERROR(+D82*('Regions &amp; Poverty'!$K82/100),"")</f>
        <v>0</v>
      </c>
      <c r="G82" s="7">
        <f>+IFERROR(+C82*('Regions &amp; Poverty'!$K82/100)*('Regions &amp; Poverty'!$M82/100),"")</f>
        <v>0</v>
      </c>
      <c r="H82" s="7">
        <f>+IFERROR(+D82*('Regions &amp; Poverty'!$K82/100)*('Regions &amp; Poverty'!$M82/100),"")</f>
        <v>0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+SUMIF(GVSG2030!$A$4:$A$158,$B83,GVSG2030!$H$4:$H$158)</f>
        <v>0.6250015282123399</v>
      </c>
      <c r="D83" s="11">
        <f>+SUMIF(GVSG2015!$A$4:$A$158,$B83,GVSG2015!$H$4:$H$158)</f>
        <v>0.35749906283772537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+SUMIF(GVSG2030!$A$4:$A$158,$B84,GVSG2030!$H$4:$H$158)</f>
        <v>0</v>
      </c>
      <c r="D84" s="11">
        <f>+SUMIF(GVSG2015!$A$4:$A$158,$B84,GVSG2015!$H$4:$H$158)</f>
        <v>0</v>
      </c>
      <c r="E84" s="7">
        <f>+IFERROR(+C84*('Regions &amp; Poverty'!$K84/100),"")</f>
        <v>0</v>
      </c>
      <c r="F84" s="7">
        <f>+IFERROR(+D84*('Regions &amp; Poverty'!$K84/100),"")</f>
        <v>0</v>
      </c>
      <c r="G84" s="7">
        <f>+IFERROR(+C84*('Regions &amp; Poverty'!$K84/100)*('Regions &amp; Poverty'!$M84/100),"")</f>
        <v>0</v>
      </c>
      <c r="H84" s="7">
        <f>+IFERROR(+D84*('Regions &amp; Poverty'!$K84/100)*('Regions &amp; Poverty'!$M84/100),"")</f>
        <v>0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+SUMIF(GVSG2030!$A$4:$A$158,$B85,GVSG2030!$H$4:$H$158)</f>
        <v>0</v>
      </c>
      <c r="D85" s="11">
        <f>+SUMIF(GVSG2015!$A$4:$A$158,$B85,GVSG2015!$H$4:$H$158)</f>
        <v>0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+SUMIF(GVSG2030!$A$4:$A$158,$B86,GVSG2030!$H$4:$H$158)</f>
        <v>0</v>
      </c>
      <c r="D86" s="11">
        <f>+SUMIF(GVSG2015!$A$4:$A$158,$B86,GVSG2015!$H$4:$H$158)</f>
        <v>0</v>
      </c>
      <c r="E86" s="7">
        <f>+IFERROR(+C86*('Regions &amp; Poverty'!$K86/100),"")</f>
        <v>0</v>
      </c>
      <c r="F86" s="7">
        <f>+IFERROR(+D86*('Regions &amp; Poverty'!$K86/100),"")</f>
        <v>0</v>
      </c>
      <c r="G86" s="7">
        <f>+IFERROR(+C86*('Regions &amp; Poverty'!$K86/100)*('Regions &amp; Poverty'!$M86/100),"")</f>
        <v>0</v>
      </c>
      <c r="H86" s="7">
        <f>+IFERROR(+D86*('Regions &amp; Poverty'!$K86/100)*('Regions &amp; Poverty'!$M86/100),"")</f>
        <v>0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+SUMIF(GVSG2030!$A$4:$A$158,$B87,GVSG2030!$H$4:$H$158)</f>
        <v>0</v>
      </c>
      <c r="D87" s="11">
        <f>+SUMIF(GVSG2015!$A$4:$A$158,$B87,GVSG2015!$H$4:$H$158)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+SUMIF(GVSG2030!$A$4:$A$158,$B88,GVSG2030!$H$4:$H$158)</f>
        <v>0</v>
      </c>
      <c r="D88" s="11">
        <f>+SUMIF(GVSG2015!$A$4:$A$158,$B88,GVSG2015!$H$4:$H$158)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+SUMIF(GVSG2030!$A$4:$A$158,$B89,GVSG2030!$H$4:$H$158)</f>
        <v>0.59283762404440155</v>
      </c>
      <c r="D89" s="11">
        <f>+SUMIF(GVSG2015!$A$4:$A$158,$B89,GVSG2015!$H$4:$H$158)</f>
        <v>0.42739400876313988</v>
      </c>
      <c r="E89" s="7">
        <f>+IFERROR(+C89*('Regions &amp; Poverty'!$K89/100),"")</f>
        <v>0.46122767150654442</v>
      </c>
      <c r="F89" s="7">
        <f>+IFERROR(+D89*('Regions &amp; Poverty'!$K89/100),"")</f>
        <v>0.33251253881772286</v>
      </c>
      <c r="G89" s="7">
        <f>+IFERROR(+C89*('Regions &amp; Poverty'!$K89/100)*('Regions &amp; Poverty'!$M89/100),"")</f>
        <v>0.18080124723056543</v>
      </c>
      <c r="H89" s="7">
        <f>+IFERROR(+D89*('Regions &amp; Poverty'!$K89/100)*('Regions &amp; Poverty'!$M89/100),"")</f>
        <v>0.13034491521654737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+SUMIF(GVSG2030!$A$4:$A$158,$B90,GVSG2030!$H$4:$H$158)</f>
        <v>4.9426897425520826</v>
      </c>
      <c r="D90" s="11">
        <f>+SUMIF(GVSG2015!$A$4:$A$158,$B90,GVSG2015!$H$4:$H$158)</f>
        <v>3.6739236763145549</v>
      </c>
      <c r="E90" s="7">
        <f>+IFERROR(+C90*('Regions &amp; Poverty'!$K90/100),"")</f>
        <v>0.14828069227656246</v>
      </c>
      <c r="F90" s="7">
        <f>+IFERROR(+D90*('Regions &amp; Poverty'!$K90/100),"")</f>
        <v>0.11021771028943664</v>
      </c>
      <c r="G90" s="7">
        <f>+IFERROR(+C90*('Regions &amp; Poverty'!$K90/100)*('Regions &amp; Poverty'!$M90/100),"")</f>
        <v>1.1862455382124998E-3</v>
      </c>
      <c r="H90" s="7">
        <f>+IFERROR(+D90*('Regions &amp; Poverty'!$K90/100)*('Regions &amp; Poverty'!$M90/100),"")</f>
        <v>8.8174168231549307E-4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+SUMIF(GVSG2030!$A$4:$A$158,$B91,GVSG2030!$H$4:$H$158)</f>
        <v>0</v>
      </c>
      <c r="D91" s="11">
        <f>+SUMIF(GVSG2015!$A$4:$A$158,$B91,GVSG2015!$H$4:$H$158)</f>
        <v>0</v>
      </c>
      <c r="E91" s="7">
        <f>+IFERROR(+C91*('Regions &amp; Poverty'!$K91/100),"")</f>
        <v>0</v>
      </c>
      <c r="F91" s="7">
        <f>+IFERROR(+D91*('Regions &amp; Poverty'!$K91/100),"")</f>
        <v>0</v>
      </c>
      <c r="G91" s="7">
        <f>+IFERROR(+C91*('Regions &amp; Poverty'!$K91/100)*('Regions &amp; Poverty'!$M91/100),"")</f>
        <v>0</v>
      </c>
      <c r="H91" s="7">
        <f>+IFERROR(+D91*('Regions &amp; Poverty'!$K91/100)*('Regions &amp; Poverty'!$M91/100),"")</f>
        <v>0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+SUMIF(GVSG2030!$A$4:$A$158,$B92,GVSG2030!$H$4:$H$158)</f>
        <v>0.67435925309602307</v>
      </c>
      <c r="D92" s="11">
        <f>+SUMIF(GVSG2015!$A$4:$A$158,$B92,GVSG2015!$H$4:$H$158)</f>
        <v>0.64385747512573999</v>
      </c>
      <c r="E92" s="7">
        <f>+IFERROR(+C92*('Regions &amp; Poverty'!$K92/100),"")</f>
        <v>4.3833351451241502E-2</v>
      </c>
      <c r="F92" s="7">
        <f>+IFERROR(+D92*('Regions &amp; Poverty'!$K92/100),"")</f>
        <v>4.1850735883173097E-2</v>
      </c>
      <c r="G92" s="7">
        <f>+IFERROR(+C92*('Regions &amp; Poverty'!$K92/100)*('Regions &amp; Poverty'!$M92/100),"")</f>
        <v>6.5750027176862246E-4</v>
      </c>
      <c r="H92" s="7">
        <f>+IFERROR(+D92*('Regions &amp; Poverty'!$K92/100)*('Regions &amp; Poverty'!$M92/100),"")</f>
        <v>6.277610382475964E-4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+SUMIF(GVSG2030!$A$4:$A$158,$B93,GVSG2030!$H$4:$H$158)</f>
        <v>0</v>
      </c>
      <c r="D93" s="11">
        <f>+SUMIF(GVSG2015!$A$4:$A$158,$B93,GVSG2015!$H$4:$H$158)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+SUMIF(GVSG2030!$A$4:$A$158,$B94,GVSG2030!$H$4:$H$158)</f>
        <v>20.704913258974898</v>
      </c>
      <c r="D94" s="11">
        <f>+SUMIF(GVSG2015!$A$4:$A$158,$B94,GVSG2015!$H$4:$H$158)</f>
        <v>16.285543221663119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+SUMIF(GVSG2030!$A$4:$A$158,$B95,GVSG2030!$H$4:$H$158)</f>
        <v>0</v>
      </c>
      <c r="D95" s="11">
        <f>+SUMIF(GVSG2015!$A$4:$A$158,$B95,GVSG2015!$H$4:$H$158)</f>
        <v>0</v>
      </c>
      <c r="E95" s="7">
        <f>+IFERROR(+C95*('Regions &amp; Poverty'!$K95/100),"")</f>
        <v>0</v>
      </c>
      <c r="F95" s="7">
        <f>+IFERROR(+D95*('Regions &amp; Poverty'!$K95/100),"")</f>
        <v>0</v>
      </c>
      <c r="G95" s="7">
        <f>+IFERROR(+C95*('Regions &amp; Poverty'!$K95/100)*('Regions &amp; Poverty'!$M95/100),"")</f>
        <v>0</v>
      </c>
      <c r="H95" s="7">
        <f>+IFERROR(+D95*('Regions &amp; Poverty'!$K95/100)*('Regions &amp; Poverty'!$M95/100),"")</f>
        <v>0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+SUMIF(GVSG2030!$A$4:$A$158,$B96,GVSG2030!$H$4:$H$158)</f>
        <v>0</v>
      </c>
      <c r="D96" s="11">
        <f>+SUMIF(GVSG2015!$A$4:$A$158,$B96,GVSG2015!$H$4:$H$158)</f>
        <v>0</v>
      </c>
      <c r="E96" s="7">
        <f>+IFERROR(+C96*('Regions &amp; Poverty'!$K96/100),"")</f>
        <v>0</v>
      </c>
      <c r="F96" s="7">
        <f>+IFERROR(+D96*('Regions &amp; Poverty'!$K96/100),"")</f>
        <v>0</v>
      </c>
      <c r="G96" s="7">
        <f>+IFERROR(+C96*('Regions &amp; Poverty'!$K96/100)*('Regions &amp; Poverty'!$M96/100),"")</f>
        <v>0</v>
      </c>
      <c r="H96" s="7">
        <f>+IFERROR(+D96*('Regions &amp; Poverty'!$K96/100)*('Regions &amp; Poverty'!$M96/100),"")</f>
        <v>0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+SUMIF(GVSG2030!$A$4:$A$158,$B97,GVSG2030!$H$4:$H$158)</f>
        <v>1.5232459815545607</v>
      </c>
      <c r="D97" s="11">
        <f>+SUMIF(GVSG2015!$A$4:$A$158,$B97,GVSG2015!$H$4:$H$158)</f>
        <v>1.0554622890355851</v>
      </c>
      <c r="E97" s="7">
        <f>+IFERROR(+C97*('Regions &amp; Poverty'!$K97/100),"")</f>
        <v>1.0799814009221838</v>
      </c>
      <c r="F97" s="7">
        <f>+IFERROR(+D97*('Regions &amp; Poverty'!$K97/100),"")</f>
        <v>0.7483227629262299</v>
      </c>
      <c r="G97" s="7">
        <f>+IFERROR(+C97*('Regions &amp; Poverty'!$K97/100)*('Regions &amp; Poverty'!$M97/100),"")</f>
        <v>0.35963380650708715</v>
      </c>
      <c r="H97" s="7">
        <f>+IFERROR(+D97*('Regions &amp; Poverty'!$K97/100)*('Regions &amp; Poverty'!$M97/100),"")</f>
        <v>0.24919148005443453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+SUMIF(GVSG2030!$A$4:$A$158,$B98,GVSG2030!$H$4:$H$158)</f>
        <v>0</v>
      </c>
      <c r="D98" s="11">
        <f>+SUMIF(GVSG2015!$A$4:$A$158,$B98,GVSG2015!$H$4:$H$158)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+SUMIF(GVSG2030!$A$4:$A$158,$B99,GVSG2030!$H$4:$H$158)</f>
        <v>0</v>
      </c>
      <c r="D99" s="11">
        <f>+SUMIF(GVSG2015!$A$4:$A$158,$B99,GVSG2015!$H$4:$H$158)</f>
        <v>0</v>
      </c>
      <c r="E99" s="7">
        <f>+IFERROR(+C99*('Regions &amp; Poverty'!$K99/100),"")</f>
        <v>0</v>
      </c>
      <c r="F99" s="7">
        <f>+IFERROR(+D99*('Regions &amp; Poverty'!$K99/100),"")</f>
        <v>0</v>
      </c>
      <c r="G99" s="7">
        <f>+IFERROR(+C99*('Regions &amp; Poverty'!$K99/100)*('Regions &amp; Poverty'!$M99/100),"")</f>
        <v>0</v>
      </c>
      <c r="H99" s="7">
        <f>+IFERROR(+D99*('Regions &amp; Poverty'!$K99/100)*('Regions &amp; Poverty'!$M99/100),"")</f>
        <v>0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+SUMIF(GVSG2030!$A$4:$A$158,$B100,GVSG2030!$H$4:$H$158)</f>
        <v>0</v>
      </c>
      <c r="D100" s="11">
        <f>+SUMIF(GVSG2015!$A$4:$A$158,$B100,GVSG2015!$H$4:$H$158)</f>
        <v>0</v>
      </c>
      <c r="E100" s="7">
        <f>+IFERROR(+C100*('Regions &amp; Poverty'!$K100/100),"")</f>
        <v>0</v>
      </c>
      <c r="F100" s="7">
        <f>+IFERROR(+D100*('Regions &amp; Poverty'!$K100/100),"")</f>
        <v>0</v>
      </c>
      <c r="G100" s="7">
        <f>+IFERROR(+C100*('Regions &amp; Poverty'!$K100/100)*('Regions &amp; Poverty'!$M100/100),"")</f>
        <v>0</v>
      </c>
      <c r="H100" s="7">
        <f>+IFERROR(+D100*('Regions &amp; Poverty'!$K100/100)*('Regions &amp; Poverty'!$M100/100),"")</f>
        <v>0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+SUMIF(GVSG2030!$A$4:$A$158,$B101,GVSG2030!$H$4:$H$158)</f>
        <v>0</v>
      </c>
      <c r="D101" s="11">
        <f>+SUMIF(GVSG2015!$A$4:$A$158,$B101,GVSG2015!$H$4:$H$158)</f>
        <v>0</v>
      </c>
      <c r="E101" s="7">
        <f>+IFERROR(+C101*('Regions &amp; Poverty'!$K101/100),"")</f>
        <v>0</v>
      </c>
      <c r="F101" s="7">
        <f>+IFERROR(+D101*('Regions &amp; Poverty'!$K101/100),"")</f>
        <v>0</v>
      </c>
      <c r="G101" s="7">
        <f>+IFERROR(+C101*('Regions &amp; Poverty'!$K101/100)*('Regions &amp; Poverty'!$M101/100),"")</f>
        <v>0</v>
      </c>
      <c r="H101" s="7">
        <f>+IFERROR(+D101*('Regions &amp; Poverty'!$K101/100)*('Regions &amp; Poverty'!$M101/100),"")</f>
        <v>0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+SUMIF(GVSG2030!$A$4:$A$158,$B102,GVSG2030!$H$4:$H$158)</f>
        <v>0</v>
      </c>
      <c r="D102" s="11">
        <f>+SUMIF(GVSG2015!$A$4:$A$158,$B102,GVSG2015!$H$4:$H$158)</f>
        <v>0</v>
      </c>
      <c r="E102" s="7">
        <f>+IFERROR(+C102*('Regions &amp; Poverty'!$K102/100),"")</f>
        <v>0</v>
      </c>
      <c r="F102" s="7">
        <f>+IFERROR(+D102*('Regions &amp; Poverty'!$K102/100),"")</f>
        <v>0</v>
      </c>
      <c r="G102" s="7">
        <f>+IFERROR(+C102*('Regions &amp; Poverty'!$K102/100)*('Regions &amp; Poverty'!$M102/100),"")</f>
        <v>0</v>
      </c>
      <c r="H102" s="7">
        <f>+IFERROR(+D102*('Regions &amp; Poverty'!$K102/100)*('Regions &amp; Poverty'!$M102/100),"")</f>
        <v>0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+SUMIF(GVSG2030!$A$4:$A$158,$B103,GVSG2030!$H$4:$H$158)</f>
        <v>0</v>
      </c>
      <c r="D103" s="11">
        <f>+SUMIF(GVSG2015!$A$4:$A$158,$B103,GVSG2015!$H$4:$H$158)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+SUMIF(GVSG2030!$A$4:$A$158,$B104,GVSG2030!$H$4:$H$158)</f>
        <v>0</v>
      </c>
      <c r="D104" s="11">
        <f>+SUMIF(GVSG2015!$A$4:$A$158,$B104,GVSG2015!$H$4:$H$158)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+SUMIF(GVSG2030!$A$4:$A$158,$B105,GVSG2030!$H$4:$H$158)</f>
        <v>104.19895841333863</v>
      </c>
      <c r="D105" s="11">
        <f>+SUMIF(GVSG2015!$A$4:$A$158,$B105,GVSG2015!$H$4:$H$158)</f>
        <v>82.297055937190549</v>
      </c>
      <c r="E105" s="7">
        <f>+IFERROR(+C105*('Regions &amp; Poverty'!$K105/100),"")</f>
        <v>15.629843762000794</v>
      </c>
      <c r="F105" s="7">
        <f>+IFERROR(+D105*('Regions &amp; Poverty'!$K105/100),"")</f>
        <v>12.344558390578582</v>
      </c>
      <c r="G105" s="7">
        <f>+IFERROR(+C105*('Regions &amp; Poverty'!$K105/100)*('Regions &amp; Poverty'!$M105/100),"")</f>
        <v>0.46889531286002378</v>
      </c>
      <c r="H105" s="7">
        <f>+IFERROR(+D105*('Regions &amp; Poverty'!$K105/100)*('Regions &amp; Poverty'!$M105/100),"")</f>
        <v>0.37033675171735747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+SUMIF(GVSG2030!$A$4:$A$158,$B106,GVSG2030!$H$4:$H$158)</f>
        <v>0</v>
      </c>
      <c r="D106" s="11">
        <f>+SUMIF(GVSG2015!$A$4:$A$158,$B106,GVSG2015!$H$4:$H$158)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+SUMIF(GVSG2030!$A$4:$A$158,$B107,GVSG2030!$H$4:$H$158)</f>
        <v>0</v>
      </c>
      <c r="D107" s="11">
        <f>+SUMIF(GVSG2015!$A$4:$A$158,$B107,GVSG2015!$H$4:$H$158)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+SUMIF(GVSG2030!$A$4:$A$158,$B108,GVSG2030!$H$4:$H$158)</f>
        <v>0</v>
      </c>
      <c r="D108" s="11">
        <f>+SUMIF(GVSG2015!$A$4:$A$158,$B108,GVSG2015!$H$4:$H$158)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+SUMIF(GVSG2030!$A$4:$A$158,$B109,GVSG2030!$H$4:$H$158)</f>
        <v>0</v>
      </c>
      <c r="D109" s="11">
        <f>+SUMIF(GVSG2015!$A$4:$A$158,$B109,GVSG2015!$H$4:$H$158)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+SUMIF(GVSG2030!$A$4:$A$158,$B110,GVSG2030!$H$4:$H$158)</f>
        <v>0</v>
      </c>
      <c r="D110" s="11">
        <f>+SUMIF(GVSG2015!$A$4:$A$158,$B110,GVSG2015!$H$4:$H$158)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+SUMIF(GVSG2030!$A$4:$A$158,$B111,GVSG2030!$H$4:$H$158)</f>
        <v>0</v>
      </c>
      <c r="D111" s="11">
        <f>+SUMIF(GVSG2015!$A$4:$A$158,$B111,GVSG2015!$H$4:$H$158)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+SUMIF(GVSG2030!$A$4:$A$158,$B112,GVSG2030!$H$4:$H$158)</f>
        <v>15.721377898646045</v>
      </c>
      <c r="D112" s="11">
        <f>+SUMIF(GVSG2015!$A$4:$A$158,$B112,GVSG2015!$H$4:$H$158)</f>
        <v>13.033725437409498</v>
      </c>
      <c r="E112" s="7">
        <f>+IFERROR(+C112*('Regions &amp; Poverty'!$K112/100),"")</f>
        <v>0.95900405181740878</v>
      </c>
      <c r="F112" s="7">
        <f>+IFERROR(+D112*('Regions &amp; Poverty'!$K112/100),"")</f>
        <v>0.79505725168197938</v>
      </c>
      <c r="G112" s="7">
        <f>+IFERROR(+C112*('Regions &amp; Poverty'!$K112/100)*('Regions &amp; Poverty'!$M112/100),"")</f>
        <v>8.6310364663566806E-3</v>
      </c>
      <c r="H112" s="7">
        <f>+IFERROR(+D112*('Regions &amp; Poverty'!$K112/100)*('Regions &amp; Poverty'!$M112/100),"")</f>
        <v>7.1555152651378157E-3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+SUMIF(GVSG2030!$A$4:$A$158,$B113,GVSG2030!$H$4:$H$158)</f>
        <v>0</v>
      </c>
      <c r="D113" s="11">
        <f>+SUMIF(GVSG2015!$A$4:$A$158,$B113,GVSG2015!$H$4:$H$158)</f>
        <v>0</v>
      </c>
      <c r="E113" s="7">
        <f>+IFERROR(+C113*('Regions &amp; Poverty'!$K113/100),"")</f>
        <v>0</v>
      </c>
      <c r="F113" s="7">
        <f>+IFERROR(+D113*('Regions &amp; Poverty'!$K113/100),"")</f>
        <v>0</v>
      </c>
      <c r="G113" s="7">
        <f>+IFERROR(+C113*('Regions &amp; Poverty'!$K113/100)*('Regions &amp; Poverty'!$M113/100),"")</f>
        <v>0</v>
      </c>
      <c r="H113" s="7">
        <f>+IFERROR(+D113*('Regions &amp; Poverty'!$K113/100)*('Regions &amp; Poverty'!$M113/100),"")</f>
        <v>0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+SUMIF(GVSG2030!$A$4:$A$158,$B114,GVSG2030!$H$4:$H$158)</f>
        <v>2.5194115491874913</v>
      </c>
      <c r="D114" s="11">
        <f>+SUMIF(GVSG2015!$A$4:$A$158,$B114,GVSG2015!$H$4:$H$158)</f>
        <v>1.7105241226171055</v>
      </c>
      <c r="E114" s="7">
        <f>+IFERROR(+C114*('Regions &amp; Poverty'!$K114/100),"")</f>
        <v>7.5582346475624743E-2</v>
      </c>
      <c r="F114" s="7">
        <f>+IFERROR(+D114*('Regions &amp; Poverty'!$K114/100),"")</f>
        <v>5.1315723678513163E-2</v>
      </c>
      <c r="G114" s="7">
        <f>+IFERROR(+C114*('Regions &amp; Poverty'!$K114/100)*('Regions &amp; Poverty'!$M114/100),"")</f>
        <v>6.0465877180499795E-4</v>
      </c>
      <c r="H114" s="7">
        <f>+IFERROR(+D114*('Regions &amp; Poverty'!$K114/100)*('Regions &amp; Poverty'!$M114/100),"")</f>
        <v>4.1052578942810531E-4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+SUMIF(GVSG2030!$A$4:$A$158,$B115,GVSG2030!$H$4:$H$158)</f>
        <v>0</v>
      </c>
      <c r="D115" s="11">
        <f>+SUMIF(GVSG2015!$A$4:$A$158,$B115,GVSG2015!$H$4:$H$158)</f>
        <v>0</v>
      </c>
      <c r="E115" s="7">
        <f>+IFERROR(+C115*('Regions &amp; Poverty'!$K115/100),"")</f>
        <v>0</v>
      </c>
      <c r="F115" s="7">
        <f>+IFERROR(+D115*('Regions &amp; Poverty'!$K115/100),"")</f>
        <v>0</v>
      </c>
      <c r="G115" s="7">
        <f>+IFERROR(+C115*('Regions &amp; Poverty'!$K115/100)*('Regions &amp; Poverty'!$M115/100),"")</f>
        <v>0</v>
      </c>
      <c r="H115" s="7">
        <f>+IFERROR(+D115*('Regions &amp; Poverty'!$K115/100)*('Regions &amp; Poverty'!$M115/100),"")</f>
        <v>0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+SUMIF(GVSG2030!$A$4:$A$158,$B116,GVSG2030!$H$4:$H$158)</f>
        <v>0</v>
      </c>
      <c r="D116" s="11">
        <f>+SUMIF(GVSG2015!$A$4:$A$158,$B116,GVSG2015!$H$4:$H$158)</f>
        <v>0</v>
      </c>
      <c r="E116" s="7">
        <f>+IFERROR(+C116*('Regions &amp; Poverty'!$K116/100),"")</f>
        <v>0</v>
      </c>
      <c r="F116" s="7">
        <f>+IFERROR(+D116*('Regions &amp; Poverty'!$K116/100),"")</f>
        <v>0</v>
      </c>
      <c r="G116" s="7">
        <f>+IFERROR(+C116*('Regions &amp; Poverty'!$K116/100)*('Regions &amp; Poverty'!$M116/100),"")</f>
        <v>0</v>
      </c>
      <c r="H116" s="7">
        <f>+IFERROR(+D116*('Regions &amp; Poverty'!$K116/100)*('Regions &amp; Poverty'!$M116/100),"")</f>
        <v>0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+SUMIF(GVSG2030!$A$4:$A$158,$B117,GVSG2030!$H$4:$H$158)</f>
        <v>0</v>
      </c>
      <c r="D117" s="11">
        <f>+SUMIF(GVSG2015!$A$4:$A$158,$B117,GVSG2015!$H$4:$H$158)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+SUMIF(GVSG2030!$A$4:$A$158,$B118,GVSG2030!$H$4:$H$158)</f>
        <v>0</v>
      </c>
      <c r="D118" s="11">
        <f>+SUMIF(GVSG2015!$A$4:$A$158,$B118,GVSG2015!$H$4:$H$158)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+SUMIF(GVSG2030!$A$4:$A$158,$B119,GVSG2030!$H$4:$H$158)</f>
        <v>0</v>
      </c>
      <c r="D119" s="11">
        <f>+SUMIF(GVSG2015!$A$4:$A$158,$B119,GVSG2015!$H$4:$H$158)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+SUMIF(GVSG2030!$A$4:$A$158,$B120,GVSG2030!$H$4:$H$158)</f>
        <v>0</v>
      </c>
      <c r="D120" s="11">
        <f>+SUMIF(GVSG2015!$A$4:$A$158,$B120,GVSG2015!$H$4:$H$158)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+SUMIF(GVSG2030!$A$4:$A$158,$B121,GVSG2030!$H$4:$H$158)</f>
        <v>1.0711432292550269</v>
      </c>
      <c r="D121" s="11">
        <f>+SUMIF(GVSG2015!$A$4:$A$158,$B121,GVSG2015!$H$4:$H$158)</f>
        <v>0.69381365316875665</v>
      </c>
      <c r="E121" s="7">
        <f>+IFERROR(+C121*('Regions &amp; Poverty'!$K121/100),"")</f>
        <v>2.1422864585100539E-3</v>
      </c>
      <c r="F121" s="7">
        <f>+IFERROR(+D121*('Regions &amp; Poverty'!$K121/100),"")</f>
        <v>1.3876273063375133E-3</v>
      </c>
      <c r="G121" s="7">
        <f>+IFERROR(+C121*('Regions &amp; Poverty'!$K121/100)*('Regions &amp; Poverty'!$M121/100),"")</f>
        <v>2.142286458510054E-6</v>
      </c>
      <c r="H121" s="7">
        <f>+IFERROR(+D121*('Regions &amp; Poverty'!$K121/100)*('Regions &amp; Poverty'!$M121/100),"")</f>
        <v>1.3876273063375134E-6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+SUMIF(GVSG2030!$A$4:$A$158,$B122,GVSG2030!$H$4:$H$158)</f>
        <v>0</v>
      </c>
      <c r="D122" s="11">
        <f>+SUMIF(GVSG2015!$A$4:$A$158,$B122,GVSG2015!$H$4:$H$158)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+SUMIF(GVSG2030!$A$4:$A$158,$B123,GVSG2030!$H$4:$H$158)</f>
        <v>0</v>
      </c>
      <c r="D123" s="11">
        <f>+SUMIF(GVSG2015!$A$4:$A$158,$B123,GVSG2015!$H$4:$H$158)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+SUMIF(GVSG2030!$A$4:$A$158,$B124,GVSG2030!$H$4:$H$158)</f>
        <v>0</v>
      </c>
      <c r="D124" s="11">
        <f>+SUMIF(GVSG2015!$A$4:$A$158,$B124,GVSG2015!$H$4:$H$158)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+SUMIF(GVSG2030!$A$4:$A$158,$B125,GVSG2030!$H$4:$H$158)</f>
        <v>0</v>
      </c>
      <c r="D125" s="11">
        <f>+SUMIF(GVSG2015!$A$4:$A$158,$B125,GVSG2015!$H$4:$H$158)</f>
        <v>0</v>
      </c>
      <c r="E125" s="7">
        <f>+IFERROR(+C125*('Regions &amp; Poverty'!$K125/100),"")</f>
        <v>0</v>
      </c>
      <c r="F125" s="7">
        <f>+IFERROR(+D125*('Regions &amp; Poverty'!$K125/100),"")</f>
        <v>0</v>
      </c>
      <c r="G125" s="7">
        <f>+IFERROR(+C125*('Regions &amp; Poverty'!$K125/100)*('Regions &amp; Poverty'!$M125/100),"")</f>
        <v>0</v>
      </c>
      <c r="H125" s="7">
        <f>+IFERROR(+D125*('Regions &amp; Poverty'!$K125/100)*('Regions &amp; Poverty'!$M125/100),"")</f>
        <v>0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+SUMIF(GVSG2030!$A$4:$A$158,$B126,GVSG2030!$H$4:$H$158)</f>
        <v>0</v>
      </c>
      <c r="D126" s="11">
        <f>+SUMIF(GVSG2015!$A$4:$A$158,$B126,GVSG2015!$H$4:$H$158)</f>
        <v>0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+SUMIF(GVSG2030!$A$4:$A$158,$B127,GVSG2030!$H$4:$H$158)</f>
        <v>0</v>
      </c>
      <c r="D127" s="11">
        <f>+SUMIF(GVSG2015!$A$4:$A$158,$B127,GVSG2015!$H$4:$H$158)</f>
        <v>0</v>
      </c>
      <c r="E127" s="7">
        <f>+IFERROR(+C127*('Regions &amp; Poverty'!$K127/100),"")</f>
        <v>0</v>
      </c>
      <c r="F127" s="7">
        <f>+IFERROR(+D127*('Regions &amp; Poverty'!$K127/100),"")</f>
        <v>0</v>
      </c>
      <c r="G127" s="7">
        <f>+IFERROR(+C127*('Regions &amp; Poverty'!$K127/100)*('Regions &amp; Poverty'!$M127/100),"")</f>
        <v>0</v>
      </c>
      <c r="H127" s="7">
        <f>+IFERROR(+D127*('Regions &amp; Poverty'!$K127/100)*('Regions &amp; Poverty'!$M127/100),"")</f>
        <v>0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+SUMIF(GVSG2030!$A$4:$A$158,$B128,GVSG2030!$H$4:$H$158)</f>
        <v>0</v>
      </c>
      <c r="D128" s="11">
        <f>+SUMIF(GVSG2015!$A$4:$A$158,$B128,GVSG2015!$H$4:$H$158)</f>
        <v>0</v>
      </c>
      <c r="E128" s="7">
        <f>+IFERROR(+C128*('Regions &amp; Poverty'!$K128/100),"")</f>
        <v>0</v>
      </c>
      <c r="F128" s="7">
        <f>+IFERROR(+D128*('Regions &amp; Poverty'!$K128/100),"")</f>
        <v>0</v>
      </c>
      <c r="G128" s="7">
        <f>+IFERROR(+C128*('Regions &amp; Poverty'!$K128/100)*('Regions &amp; Poverty'!$M128/100),"")</f>
        <v>0</v>
      </c>
      <c r="H128" s="7">
        <f>+IFERROR(+D128*('Regions &amp; Poverty'!$K128/100)*('Regions &amp; Poverty'!$M128/100),"")</f>
        <v>0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+SUMIF(GVSG2030!$A$4:$A$158,$B129,GVSG2030!$H$4:$H$158)</f>
        <v>0</v>
      </c>
      <c r="D129" s="11">
        <f>+SUMIF(GVSG2015!$A$4:$A$158,$B129,GVSG2015!$H$4:$H$158)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+SUMIF(GVSG2030!$A$4:$A$158,$B130,GVSG2030!$H$4:$H$158)</f>
        <v>0</v>
      </c>
      <c r="D130" s="11">
        <f>+SUMIF(GVSG2015!$A$4:$A$158,$B130,GVSG2015!$H$4:$H$158)</f>
        <v>0</v>
      </c>
      <c r="E130" s="7">
        <f>+IFERROR(+C130*('Regions &amp; Poverty'!$K130/100),"")</f>
        <v>0</v>
      </c>
      <c r="F130" s="7">
        <f>+IFERROR(+D130*('Regions &amp; Poverty'!$K130/100),"")</f>
        <v>0</v>
      </c>
      <c r="G130" s="7">
        <f>+IFERROR(+C130*('Regions &amp; Poverty'!$K130/100)*('Regions &amp; Poverty'!$M130/100),"")</f>
        <v>0</v>
      </c>
      <c r="H130" s="7">
        <f>+IFERROR(+D130*('Regions &amp; Poverty'!$K130/100)*('Regions &amp; Poverty'!$M130/100),"")</f>
        <v>0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+SUMIF(GVSG2030!$A$4:$A$158,$B131,GVSG2030!$H$4:$H$158)</f>
        <v>0</v>
      </c>
      <c r="D131" s="11">
        <f>+SUMIF(GVSG2015!$A$4:$A$158,$B131,GVSG2015!$H$4:$H$158)</f>
        <v>0</v>
      </c>
      <c r="E131" s="7">
        <f>+IFERROR(+C131*('Regions &amp; Poverty'!$K131/100),"")</f>
        <v>0</v>
      </c>
      <c r="F131" s="7">
        <f>+IFERROR(+D131*('Regions &amp; Poverty'!$K131/100),"")</f>
        <v>0</v>
      </c>
      <c r="G131" s="7">
        <f>+IFERROR(+C131*('Regions &amp; Poverty'!$K131/100)*('Regions &amp; Poverty'!$M131/100),"")</f>
        <v>0</v>
      </c>
      <c r="H131" s="7">
        <f>+IFERROR(+D131*('Regions &amp; Poverty'!$K131/100)*('Regions &amp; Poverty'!$M131/100),"")</f>
        <v>0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+SUMIF(GVSG2030!$A$4:$A$158,$B132,GVSG2030!$H$4:$H$158)</f>
        <v>0</v>
      </c>
      <c r="D132" s="11">
        <f>+SUMIF(GVSG2015!$A$4:$A$158,$B132,GVSG2015!$H$4:$H$158)</f>
        <v>0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+SUMIF(GVSG2030!$A$4:$A$158,$B133,GVSG2030!$H$4:$H$158)</f>
        <v>0</v>
      </c>
      <c r="D133" s="11">
        <f>+SUMIF(GVSG2015!$A$4:$A$158,$B133,GVSG2015!$H$4:$H$158)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+SUMIF(GVSG2030!$A$4:$A$158,$B134,GVSG2030!$H$4:$H$158)</f>
        <v>0</v>
      </c>
      <c r="D134" s="11">
        <f>+SUMIF(GVSG2015!$A$4:$A$158,$B134,GVSG2015!$H$4:$H$158)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+SUMIF(GVSG2030!$A$4:$A$158,$B135,GVSG2030!$H$4:$H$158)</f>
        <v>0</v>
      </c>
      <c r="D135" s="11">
        <f>+SUMIF(GVSG2015!$A$4:$A$158,$B135,GVSG2015!$H$4:$H$158)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+SUMIF(GVSG2030!$A$4:$A$158,$B136,GVSG2030!$H$4:$H$158)</f>
        <v>0</v>
      </c>
      <c r="D136" s="11">
        <f>+SUMIF(GVSG2015!$A$4:$A$158,$B136,GVSG2015!$H$4:$H$158)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+SUMIF(GVSG2030!$A$4:$A$158,$B137,GVSG2030!$H$4:$H$158)</f>
        <v>0</v>
      </c>
      <c r="D137" s="11">
        <f>+SUMIF(GVSG2015!$A$4:$A$158,$B137,GVSG2015!$H$4:$H$158)</f>
        <v>0</v>
      </c>
      <c r="E137" s="7">
        <f>+IFERROR(+C137*('Regions &amp; Poverty'!$K137/100),"")</f>
        <v>0</v>
      </c>
      <c r="F137" s="7">
        <f>+IFERROR(+D137*('Regions &amp; Poverty'!$K137/100),"")</f>
        <v>0</v>
      </c>
      <c r="G137" s="7">
        <f>+IFERROR(+C137*('Regions &amp; Poverty'!$K137/100)*('Regions &amp; Poverty'!$M137/100),"")</f>
        <v>0</v>
      </c>
      <c r="H137" s="7">
        <f>+IFERROR(+D137*('Regions &amp; Poverty'!$K137/100)*('Regions &amp; Poverty'!$M137/100),"")</f>
        <v>0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+SUMIF(GVSG2030!$A$4:$A$158,$B138,GVSG2030!$H$4:$H$158)</f>
        <v>113.36609882584362</v>
      </c>
      <c r="D138" s="11">
        <f>+SUMIF(GVSG2015!$A$4:$A$158,$B138,GVSG2015!$H$4:$H$158)</f>
        <v>82.786300766462276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+SUMIF(GVSG2030!$A$4:$A$158,$B139,GVSG2030!$H$4:$H$158)</f>
        <v>0</v>
      </c>
      <c r="D139" s="11">
        <f>+SUMIF(GVSG2015!$A$4:$A$158,$B139,GVSG2015!$H$4:$H$158)</f>
        <v>0</v>
      </c>
      <c r="E139" s="7">
        <f>+IFERROR(+C139*('Regions &amp; Poverty'!$K139/100),"")</f>
        <v>0</v>
      </c>
      <c r="F139" s="7">
        <f>+IFERROR(+D139*('Regions &amp; Poverty'!$K139/100),"")</f>
        <v>0</v>
      </c>
      <c r="G139" s="7">
        <f>+IFERROR(+C139*('Regions &amp; Poverty'!$K139/100)*('Regions &amp; Poverty'!$M139/100),"")</f>
        <v>0</v>
      </c>
      <c r="H139" s="7">
        <f>+IFERROR(+D139*('Regions &amp; Poverty'!$K139/100)*('Regions &amp; Poverty'!$M139/100),"")</f>
        <v>0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+SUMIF(GVSG2030!$A$4:$A$158,$B140,GVSG2030!$H$4:$H$158)</f>
        <v>0</v>
      </c>
      <c r="D140" s="11">
        <f>+SUMIF(GVSG2015!$A$4:$A$158,$B140,GVSG2015!$H$4:$H$158)</f>
        <v>0</v>
      </c>
      <c r="E140" s="7">
        <f>+IFERROR(+C140*('Regions &amp; Poverty'!$K140/100),"")</f>
        <v>0</v>
      </c>
      <c r="F140" s="7">
        <f>+IFERROR(+D140*('Regions &amp; Poverty'!$K140/100),"")</f>
        <v>0</v>
      </c>
      <c r="G140" s="7">
        <f>+IFERROR(+C140*('Regions &amp; Poverty'!$K140/100)*('Regions &amp; Poverty'!$M140/100),"")</f>
        <v>0</v>
      </c>
      <c r="H140" s="7">
        <f>+IFERROR(+D140*('Regions &amp; Poverty'!$K140/100)*('Regions &amp; Poverty'!$M140/100),"")</f>
        <v>0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+SUMIF(GVSG2030!$A$4:$A$158,$B141,GVSG2030!$H$4:$H$158)</f>
        <v>0</v>
      </c>
      <c r="D141" s="11">
        <f>+SUMIF(GVSG2015!$A$4:$A$158,$B141,GVSG2015!$H$4:$H$158)</f>
        <v>0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+SUMIF(GVSG2030!$A$4:$A$158,$B142,GVSG2030!$H$4:$H$158)</f>
        <v>0.3206804570075894</v>
      </c>
      <c r="D142" s="11">
        <f>+SUMIF(GVSG2015!$A$4:$A$158,$B142,GVSG2015!$H$4:$H$158)</f>
        <v>0.22469249734908373</v>
      </c>
      <c r="E142" s="7">
        <f>+IFERROR(+C142*('Regions &amp; Poverty'!$K142/100),"")</f>
        <v>1.5071981479356702E-2</v>
      </c>
      <c r="F142" s="7">
        <f>+IFERROR(+D142*('Regions &amp; Poverty'!$K142/100),"")</f>
        <v>1.0560547375406935E-2</v>
      </c>
      <c r="G142" s="7">
        <f>+IFERROR(+C142*('Regions &amp; Poverty'!$K142/100)*('Regions &amp; Poverty'!$M142/100),"")</f>
        <v>1.5071981479356701E-4</v>
      </c>
      <c r="H142" s="7">
        <f>+IFERROR(+D142*('Regions &amp; Poverty'!$K142/100)*('Regions &amp; Poverty'!$M142/100),"")</f>
        <v>1.0560547375406934E-4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+SUMIF(GVSG2030!$A$4:$A$158,$B143,GVSG2030!$H$4:$H$158)</f>
        <v>0</v>
      </c>
      <c r="D143" s="11">
        <f>+SUMIF(GVSG2015!$A$4:$A$158,$B143,GVSG2015!$H$4:$H$158)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+SUMIF(GVSG2030!$A$4:$A$158,$B144,GVSG2030!$H$4:$H$158)</f>
        <v>0</v>
      </c>
      <c r="D144" s="11">
        <f>+SUMIF(GVSG2015!$A$4:$A$158,$B144,GVSG2015!$H$4:$H$158)</f>
        <v>0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+SUMIF(GVSG2030!$A$4:$A$158,$B145,GVSG2030!$H$4:$H$158)</f>
        <v>1.0821745606294806</v>
      </c>
      <c r="D145" s="11">
        <f>+SUMIF(GVSG2015!$A$4:$A$158,$B145,GVSG2015!$H$4:$H$158)</f>
        <v>0.61653988183635455</v>
      </c>
      <c r="E145" s="7">
        <f>+IFERROR(+C145*('Regions &amp; Poverty'!$K145/100),"")</f>
        <v>2.1643491212589613E-2</v>
      </c>
      <c r="F145" s="7">
        <f>+IFERROR(+D145*('Regions &amp; Poverty'!$K145/100),"")</f>
        <v>1.2330797636727092E-2</v>
      </c>
      <c r="G145" s="7">
        <f>+IFERROR(+C145*('Regions &amp; Poverty'!$K145/100)*('Regions &amp; Poverty'!$M145/100),"")</f>
        <v>8.6573964850358449E-5</v>
      </c>
      <c r="H145" s="7">
        <f>+IFERROR(+D145*('Regions &amp; Poverty'!$K145/100)*('Regions &amp; Poverty'!$M145/100),"")</f>
        <v>4.9323190546908373E-5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+SUMIF(GVSG2030!$A$4:$A$158,$B146,GVSG2030!$H$4:$H$158)</f>
        <v>357.3976306171096</v>
      </c>
      <c r="D146" s="11">
        <f>+SUMIF(GVSG2015!$A$4:$A$158,$B146,GVSG2015!$H$4:$H$158)</f>
        <v>312.00057319869495</v>
      </c>
      <c r="E146" s="7">
        <f>+IFERROR(+C146*('Regions &amp; Poverty'!$K146/100),"")</f>
        <v>1.0721928918513288</v>
      </c>
      <c r="F146" s="7">
        <f>+IFERROR(+D146*('Regions &amp; Poverty'!$K146/100),"")</f>
        <v>0.93600171959608491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+SUMIF(GVSG2030!$A$4:$A$158,$B147,GVSG2030!$H$4:$H$158)</f>
        <v>0</v>
      </c>
      <c r="D147" s="11">
        <f>+SUMIF(GVSG2015!$A$4:$A$158,$B147,GVSG2015!$H$4:$H$158)</f>
        <v>0</v>
      </c>
      <c r="E147" s="7">
        <f>+IFERROR(+C147*('Regions &amp; Poverty'!$K147/100),"")</f>
        <v>0</v>
      </c>
      <c r="F147" s="7">
        <f>+IFERROR(+D147*('Regions &amp; Poverty'!$K147/100),"")</f>
        <v>0</v>
      </c>
      <c r="G147" s="7">
        <f>+IFERROR(+C147*('Regions &amp; Poverty'!$K147/100)*('Regions &amp; Poverty'!$M147/100),"")</f>
        <v>0</v>
      </c>
      <c r="H147" s="7">
        <f>+IFERROR(+D147*('Regions &amp; Poverty'!$K147/100)*('Regions &amp; Poverty'!$M147/100),"")</f>
        <v>0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+SUMIF(GVSG2030!$A$4:$A$158,$B148,GVSG2030!$H$4:$H$158)</f>
        <v>0</v>
      </c>
      <c r="D148" s="11">
        <f>+SUMIF(GVSG2015!$A$4:$A$158,$B148,GVSG2015!$H$4:$H$158)</f>
        <v>0</v>
      </c>
      <c r="E148" s="7">
        <f>+IFERROR(+C148*('Regions &amp; Poverty'!$K148/100),"")</f>
        <v>0</v>
      </c>
      <c r="F148" s="7">
        <f>+IFERROR(+D148*('Regions &amp; Poverty'!$K148/100),"")</f>
        <v>0</v>
      </c>
      <c r="G148" s="7">
        <f>+IFERROR(+C148*('Regions &amp; Poverty'!$K148/100)*('Regions &amp; Poverty'!$M148/100),"")</f>
        <v>0</v>
      </c>
      <c r="H148" s="7">
        <f>+IFERROR(+D148*('Regions &amp; Poverty'!$K148/100)*('Regions &amp; Poverty'!$M148/100),"")</f>
        <v>0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+SUMIF(GVSG2030!$A$4:$A$158,$B149,GVSG2030!$H$4:$H$158)</f>
        <v>0</v>
      </c>
      <c r="D149" s="11">
        <f>+SUMIF(GVSG2015!$A$4:$A$158,$B149,GVSG2015!$H$4:$H$158)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+SUMIF(GVSG2030!$A$4:$A$158,$B150,GVSG2030!$H$4:$H$158)</f>
        <v>0</v>
      </c>
      <c r="D150" s="11">
        <f>+SUMIF(GVSG2015!$A$4:$A$158,$B150,GVSG2015!$H$4:$H$158)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+SUMIF(GVSG2030!$A$4:$A$158,$B151,GVSG2030!$H$4:$H$158)</f>
        <v>0</v>
      </c>
      <c r="D151" s="11">
        <f>+SUMIF(GVSG2015!$A$4:$A$158,$B151,GVSG2015!$H$4:$H$158)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+SUMIF(GVSG2030!$A$4:$A$158,$B152,GVSG2030!$H$4:$H$158)</f>
        <v>0</v>
      </c>
      <c r="D152" s="11">
        <f>+SUMIF(GVSG2015!$A$4:$A$158,$B152,GVSG2015!$H$4:$H$158)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+SUMIF(GVSG2030!$A$4:$A$158,$B153,GVSG2030!$H$4:$H$158)</f>
        <v>0.30399449001353085</v>
      </c>
      <c r="D153" s="11">
        <f>+SUMIF(GVSG2015!$A$4:$A$158,$B153,GVSG2015!$H$4:$H$158)</f>
        <v>0.19633767380481484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+SUMIF(GVSG2030!$A$4:$A$158,$B154,GVSG2030!$H$4:$H$158)</f>
        <v>0</v>
      </c>
      <c r="D154" s="11">
        <f>+SUMIF(GVSG2015!$A$4:$A$158,$B154,GVSG2015!$H$4:$H$158)</f>
        <v>0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+SUMIF(GVSG2030!$A$4:$A$158,$B155,GVSG2030!$H$4:$H$158)</f>
        <v>0</v>
      </c>
      <c r="D155" s="11">
        <f>+SUMIF(GVSG2015!$A$4:$A$158,$B155,GVSG2015!$H$4:$H$158)</f>
        <v>0</v>
      </c>
      <c r="E155" s="7">
        <f>+IFERROR(+C155*('Regions &amp; Poverty'!$K155/100),"")</f>
        <v>0</v>
      </c>
      <c r="F155" s="7">
        <f>+IFERROR(+D155*('Regions &amp; Poverty'!$K155/100),"")</f>
        <v>0</v>
      </c>
      <c r="G155" s="7">
        <f>+IFERROR(+C155*('Regions &amp; Poverty'!$K155/100)*('Regions &amp; Poverty'!$M155/100),"")</f>
        <v>0</v>
      </c>
      <c r="H155" s="7">
        <f>+IFERROR(+D155*('Regions &amp; Poverty'!$K155/100)*('Regions &amp; Poverty'!$M155/100),"")</f>
        <v>0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+SUMIF(GVSG2030!$A$4:$A$158,$B156,GVSG2030!$H$4:$H$158)</f>
        <v>0</v>
      </c>
      <c r="D156" s="11">
        <f>+SUMIF(GVSG2015!$A$4:$A$158,$B156,GVSG2015!$H$4:$H$158)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+SUMIF(GVSG2030!$A$4:$A$158,$B157,GVSG2030!$H$4:$H$158)</f>
        <v>7.028088404477443</v>
      </c>
      <c r="D157" s="11">
        <f>+SUMIF(GVSG2015!$A$4:$A$158,$B157,GVSG2015!$H$4:$H$158)</f>
        <v>5.332993323329525</v>
      </c>
      <c r="E157" s="7">
        <f>+IFERROR(+C157*('Regions &amp; Poverty'!$K157/100),"")</f>
        <v>1.3212806200417593</v>
      </c>
      <c r="F157" s="7">
        <f>+IFERROR(+D157*('Regions &amp; Poverty'!$K157/100),"")</f>
        <v>1.0026027447859507</v>
      </c>
      <c r="G157" s="7">
        <f>+IFERROR(+C157*('Regions &amp; Poverty'!$K157/100)*('Regions &amp; Poverty'!$M157/100),"")</f>
        <v>5.9457627901879168E-2</v>
      </c>
      <c r="H157" s="7">
        <f>+IFERROR(+D157*('Regions &amp; Poverty'!$K157/100)*('Regions &amp; Poverty'!$M157/100),"")</f>
        <v>4.5117123515367778E-2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+SUMIF(GVSG2030!$A$4:$A$158,$B158,GVSG2030!$H$4:$H$158)</f>
        <v>0</v>
      </c>
      <c r="D158" s="11">
        <f>+SUMIF(GVSG2015!$A$4:$A$158,$B158,GVSG2015!$H$4:$H$158)</f>
        <v>0</v>
      </c>
      <c r="E158" s="7">
        <f>+IFERROR(+C158*('Regions &amp; Poverty'!$K158/100),"")</f>
        <v>0</v>
      </c>
      <c r="F158" s="7">
        <f>+IFERROR(+D158*('Regions &amp; Poverty'!$K158/100),"")</f>
        <v>0</v>
      </c>
      <c r="G158" s="7">
        <f>+IFERROR(+C158*('Regions &amp; Poverty'!$K158/100)*('Regions &amp; Poverty'!$M158/100),"")</f>
        <v>0</v>
      </c>
      <c r="H158" s="7">
        <f>+IFERROR(+D158*('Regions &amp; Poverty'!$K158/100)*('Regions &amp; Poverty'!$M158/100),"")</f>
        <v>0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+SUMIF(GVSG2030!$A$4:$A$158,$B159,GVSG2030!$H$4:$H$158)</f>
        <v>0</v>
      </c>
      <c r="D159" s="11">
        <f>+SUMIF(GVSG2015!$A$4:$A$158,$B159,GVSG2015!$H$4:$H$158)</f>
        <v>0</v>
      </c>
      <c r="E159" s="7">
        <f>+IFERROR(+C159*('Regions &amp; Poverty'!$K159/100),"")</f>
        <v>0</v>
      </c>
      <c r="F159" s="7">
        <f>+IFERROR(+D159*('Regions &amp; Poverty'!$K159/100),"")</f>
        <v>0</v>
      </c>
      <c r="G159" s="7">
        <f>+IFERROR(+C159*('Regions &amp; Poverty'!$K159/100)*('Regions &amp; Poverty'!$M159/100),"")</f>
        <v>0</v>
      </c>
      <c r="H159" s="7">
        <f>+IFERROR(+D159*('Regions &amp; Poverty'!$K159/100)*('Regions &amp; Poverty'!$M159/100),"")</f>
        <v>0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+SUMIF(GVSG2030!$A$4:$A$158,$B160,GVSG2030!$H$4:$H$158)</f>
        <v>0</v>
      </c>
      <c r="D160" s="11">
        <f>+SUMIF(GVSG2015!$A$4:$A$158,$B160,GVSG2015!$H$4:$H$158)</f>
        <v>0</v>
      </c>
      <c r="E160" s="7">
        <f>+IFERROR(+C160*('Regions &amp; Poverty'!$K160/100),"")</f>
        <v>0</v>
      </c>
      <c r="F160" s="7">
        <f>+IFERROR(+D160*('Regions &amp; Poverty'!$K160/100),"")</f>
        <v>0</v>
      </c>
      <c r="G160" s="7">
        <f>+IFERROR(+C160*('Regions &amp; Poverty'!$K160/100)*('Regions &amp; Poverty'!$M160/100),"")</f>
        <v>0</v>
      </c>
      <c r="H160" s="7">
        <f>+IFERROR(+D160*('Regions &amp; Poverty'!$K160/100)*('Regions &amp; Poverty'!$M160/100),"")</f>
        <v>0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1400.8985208930465</v>
      </c>
      <c r="D162" s="35">
        <f t="shared" si="0"/>
        <v>1166.4158543271215</v>
      </c>
      <c r="E162" s="35">
        <f t="shared" si="0"/>
        <v>173.38929587243558</v>
      </c>
      <c r="F162" s="35">
        <f t="shared" si="0"/>
        <v>142.86548581832221</v>
      </c>
      <c r="G162" s="35">
        <f t="shared" si="0"/>
        <v>8.3357453542899194</v>
      </c>
      <c r="H162" s="35">
        <f t="shared" si="0"/>
        <v>6.6811536334047537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0</v>
      </c>
      <c r="D167" s="35">
        <f>+SUMIF('Regions &amp; Poverty'!$F$3:$F$160,$B167,D$3:D$160)</f>
        <v>0</v>
      </c>
      <c r="E167" s="35">
        <f>+SUMIF('Regions &amp; Poverty'!$F$3:$F$160,$B167,E$3:E$160)</f>
        <v>0</v>
      </c>
      <c r="F167" s="35">
        <f>+SUMIF('Regions &amp; Poverty'!$F$3:$F$160,$B167,F$3:F$160)</f>
        <v>0</v>
      </c>
      <c r="G167" s="35">
        <f>+SUMIF('Regions &amp; Poverty'!$F$3:$F$160,$B167,G$3:G$160)</f>
        <v>0</v>
      </c>
      <c r="H167" s="35">
        <f>+SUMIF('Regions &amp; Poverty'!$F$3:$F$160,$B167,H$3:H$160)</f>
        <v>0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55.332400905136005</v>
      </c>
      <c r="D168" s="35">
        <f>+SUMIF('Regions &amp; Poverty'!$F$3:$F$160,$B168,D$3:D$160)</f>
        <v>36.540106867480851</v>
      </c>
      <c r="E168" s="35">
        <f>+SUMIF('Regions &amp; Poverty'!$F$3:$F$160,$B168,E$3:E$160)</f>
        <v>18.273581049113751</v>
      </c>
      <c r="F168" s="35">
        <f>+SUMIF('Regions &amp; Poverty'!$F$3:$F$160,$B168,F$3:F$160)</f>
        <v>12.071469091097709</v>
      </c>
      <c r="G168" s="35">
        <f>+SUMIF('Regions &amp; Poverty'!$F$3:$F$160,$B168,G$3:G$160)</f>
        <v>1.6446222944202376</v>
      </c>
      <c r="H168" s="35">
        <f>+SUMIF('Regions &amp; Poverty'!$F$3:$F$160,$B168,H$3:H$160)</f>
        <v>1.0864322181987938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2.1160836055989622</v>
      </c>
      <c r="D170" s="35">
        <f>+SUMIF('Regions &amp; Poverty'!$F$3:$F$160,$B170,D$3:D$160)</f>
        <v>1.482856297798725</v>
      </c>
      <c r="E170" s="35">
        <f>+SUMIF('Regions &amp; Poverty'!$F$3:$F$160,$B170,E$3:E$160)</f>
        <v>1.5412090724287282</v>
      </c>
      <c r="F170" s="35">
        <f>+SUMIF('Regions &amp; Poverty'!$F$3:$F$160,$B170,F$3:F$160)</f>
        <v>1.0808353017439527</v>
      </c>
      <c r="G170" s="35">
        <f>+SUMIF('Regions &amp; Poverty'!$F$3:$F$160,$B170,G$3:G$160)</f>
        <v>0.54043505373765255</v>
      </c>
      <c r="H170" s="35">
        <f>+SUMIF('Regions &amp; Poverty'!$F$3:$F$160,$B170,H$3:H$160)</f>
        <v>0.37953639527098193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0</v>
      </c>
      <c r="D172" s="35">
        <f>+SUMIF('Regions &amp; Poverty'!$F$3:$F$160,$B172,D$3:D$160)</f>
        <v>0</v>
      </c>
      <c r="E172" s="35">
        <f>+SUMIF('Regions &amp; Poverty'!$F$3:$F$160,$B172,E$3:E$160)</f>
        <v>0</v>
      </c>
      <c r="F172" s="35">
        <f>+SUMIF('Regions &amp; Poverty'!$F$3:$F$160,$B172,F$3:F$160)</f>
        <v>0</v>
      </c>
      <c r="G172" s="35">
        <f>+SUMIF('Regions &amp; Poverty'!$F$3:$F$160,$B172,G$3:G$160)</f>
        <v>0</v>
      </c>
      <c r="H172" s="35">
        <f>+SUMIF('Regions &amp; Poverty'!$F$3:$F$160,$B172,H$3:H$160)</f>
        <v>0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57.448484510734964</v>
      </c>
      <c r="D173" s="36">
        <f t="shared" si="1"/>
        <v>38.022963165279577</v>
      </c>
      <c r="E173" s="36">
        <f t="shared" si="1"/>
        <v>19.81479012154248</v>
      </c>
      <c r="F173" s="36">
        <f t="shared" si="1"/>
        <v>13.152304392841662</v>
      </c>
      <c r="G173" s="36">
        <f t="shared" si="1"/>
        <v>2.1850573481578901</v>
      </c>
      <c r="H173" s="36">
        <f t="shared" si="1"/>
        <v>1.4659686134697756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0.43244898070990595</v>
      </c>
      <c r="D174" s="35">
        <f>+SUMIF('Regions &amp; Poverty'!$F$3:$F$160,$B174,D$3:D$160)</f>
        <v>0.39103483111032211</v>
      </c>
      <c r="E174" s="35">
        <f>+SUMIF('Regions &amp; Poverty'!$F$3:$F$160,$B174,E$3:E$160)</f>
        <v>0</v>
      </c>
      <c r="F174" s="35">
        <f>+SUMIF('Regions &amp; Poverty'!$F$3:$F$160,$B174,F$3:F$160)</f>
        <v>0</v>
      </c>
      <c r="G174" s="35">
        <f>+SUMIF('Regions &amp; Poverty'!$F$3:$F$160,$B174,G$3:G$160)</f>
        <v>0</v>
      </c>
      <c r="H174" s="35">
        <f>+SUMIF('Regions &amp; Poverty'!$F$3:$F$160,$B174,H$3:H$160)</f>
        <v>0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4.9426897425520826</v>
      </c>
      <c r="D175" s="35">
        <f>+SUMIF('Regions &amp; Poverty'!$F$3:$F$160,$B175,D$3:D$160)</f>
        <v>3.6739236763145549</v>
      </c>
      <c r="E175" s="35">
        <f>+SUMIF('Regions &amp; Poverty'!$F$3:$F$160,$B175,E$3:E$160)</f>
        <v>0.14828069227656246</v>
      </c>
      <c r="F175" s="35">
        <f>+SUMIF('Regions &amp; Poverty'!$F$3:$F$160,$B175,F$3:F$160)</f>
        <v>0.11021771028943664</v>
      </c>
      <c r="G175" s="35">
        <f>+SUMIF('Regions &amp; Poverty'!$F$3:$F$160,$B175,G$3:G$160)</f>
        <v>1.1862455382124998E-3</v>
      </c>
      <c r="H175" s="35">
        <f>+SUMIF('Regions &amp; Poverty'!$F$3:$F$160,$B175,H$3:H$160)</f>
        <v>8.8174168231549307E-4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5.17169450027035</v>
      </c>
      <c r="D176" s="35">
        <f>+SUMIF('Regions &amp; Poverty'!$F$3:$F$160,$B176,D$3:D$160)</f>
        <v>3.549503084838296</v>
      </c>
      <c r="E176" s="35">
        <f>+SUMIF('Regions &amp; Poverty'!$F$3:$F$160,$B176,E$3:E$160)</f>
        <v>0.20924140742646508</v>
      </c>
      <c r="F176" s="35">
        <f>+SUMIF('Regions &amp; Poverty'!$F$3:$F$160,$B176,F$3:F$160)</f>
        <v>0.14421380198318132</v>
      </c>
      <c r="G176" s="35">
        <f>+SUMIF('Regions &amp; Poverty'!$F$3:$F$160,$B176,G$3:G$160)</f>
        <v>3.5451581127234856E-3</v>
      </c>
      <c r="H176" s="35">
        <f>+SUMIF('Regions &amp; Poverty'!$F$3:$F$160,$B176,H$3:H$160)</f>
        <v>2.454283512130805E-3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10.546833223532339</v>
      </c>
      <c r="D179" s="36">
        <f t="shared" si="2"/>
        <v>7.6144615922631731</v>
      </c>
      <c r="E179" s="36">
        <f t="shared" ref="E179:F179" si="3">+SUM(E174:E178)</f>
        <v>0.35752209970302751</v>
      </c>
      <c r="F179" s="36">
        <f t="shared" si="3"/>
        <v>0.25443151227261795</v>
      </c>
      <c r="G179" s="36">
        <f t="shared" ref="G179:H179" si="4">+SUM(G174:G178)</f>
        <v>4.7314036509359851E-3</v>
      </c>
      <c r="H179" s="36">
        <f t="shared" si="4"/>
        <v>3.3360251944462979E-3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0.67435925309602307</v>
      </c>
      <c r="D183" s="35">
        <f>+SUMIF('Regions &amp; Poverty'!$F$3:$F$160,$B183,D$3:D$160)</f>
        <v>0.64385747512573999</v>
      </c>
      <c r="E183" s="35">
        <f>+SUMIF('Regions &amp; Poverty'!$F$3:$F$160,$B183,E$3:E$160)</f>
        <v>4.3833351451241502E-2</v>
      </c>
      <c r="F183" s="35">
        <f>+SUMIF('Regions &amp; Poverty'!$F$3:$F$160,$B183,F$3:F$160)</f>
        <v>4.1850735883173097E-2</v>
      </c>
      <c r="G183" s="35">
        <f>+SUMIF('Regions &amp; Poverty'!$F$3:$F$160,$B183,G$3:G$160)</f>
        <v>6.5750027176862246E-4</v>
      </c>
      <c r="H183" s="35">
        <f>+SUMIF('Regions &amp; Poverty'!$F$3:$F$160,$B183,H$3:H$160)</f>
        <v>6.277610382475964E-4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0</v>
      </c>
      <c r="D184" s="35">
        <f>+SUMIF('Regions &amp; Poverty'!$F$3:$F$160,$B184,D$3:D$160)</f>
        <v>0</v>
      </c>
      <c r="E184" s="35">
        <f>+SUMIF('Regions &amp; Poverty'!$F$3:$F$160,$B184,E$3:E$160)</f>
        <v>0</v>
      </c>
      <c r="F184" s="35">
        <f>+SUMIF('Regions &amp; Poverty'!$F$3:$F$160,$B184,F$3:F$160)</f>
        <v>0</v>
      </c>
      <c r="G184" s="35">
        <f>+SUMIF('Regions &amp; Poverty'!$F$3:$F$160,$B184,G$3:G$160)</f>
        <v>0</v>
      </c>
      <c r="H184" s="35">
        <f>+SUMIF('Regions &amp; Poverty'!$F$3:$F$160,$B184,H$3:H$160)</f>
        <v>0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760.98017342763137</v>
      </c>
      <c r="D185" s="35">
        <f>+SUMIF('Regions &amp; Poverty'!$F$3:$F$160,$B185,D$3:D$160)</f>
        <v>641.12077885115093</v>
      </c>
      <c r="E185" s="35">
        <f>+SUMIF('Regions &amp; Poverty'!$F$3:$F$160,$B185,E$3:E$160)</f>
        <v>150.37100907026155</v>
      </c>
      <c r="F185" s="35">
        <f>+SUMIF('Regions &amp; Poverty'!$F$3:$F$160,$B185,F$3:F$160)</f>
        <v>127.16493615443375</v>
      </c>
      <c r="G185" s="35">
        <f>+SUMIF('Regions &amp; Poverty'!$F$3:$F$160,$B185,G$3:G$160)</f>
        <v>6.0847270688224642</v>
      </c>
      <c r="H185" s="35">
        <f>+SUMIF('Regions &amp; Poverty'!$F$3:$F$160,$B185,H$3:H$160)</f>
        <v>5.1653220096436137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761.65453268072736</v>
      </c>
      <c r="D186" s="36">
        <f t="shared" si="5"/>
        <v>641.76463632627667</v>
      </c>
      <c r="E186" s="36">
        <f t="shared" ref="E186:F186" si="6">+SUM(E182:E185)</f>
        <v>150.41484242171279</v>
      </c>
      <c r="F186" s="36">
        <f t="shared" si="6"/>
        <v>127.20678689031692</v>
      </c>
      <c r="G186" s="36">
        <f t="shared" ref="G186:H186" si="7">+SUM(G182:G185)</f>
        <v>6.0853845690942325</v>
      </c>
      <c r="H186" s="36">
        <f t="shared" si="7"/>
        <v>5.1659497706818609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23.959136943768989</v>
      </c>
      <c r="D191" s="35">
        <f>+SUMIF('Regions &amp; Poverty'!$F$3:$F$160,$B191,D$3:D$160)</f>
        <v>18.358844669735561</v>
      </c>
      <c r="E191" s="35">
        <f>+SUMIF('Regions &amp; Poverty'!$F$3:$F$160,$B191,E$3:E$160)</f>
        <v>4.8255208003759383E-2</v>
      </c>
      <c r="F191" s="35">
        <f>+SUMIF('Regions &amp; Poverty'!$F$3:$F$160,$B191,F$3:F$160)</f>
        <v>2.9835648538846061E-2</v>
      </c>
      <c r="G191" s="35">
        <f>+SUMIF('Regions &amp; Poverty'!$F$3:$F$160,$B191,G$3:G$160)</f>
        <v>1.3768797012873421E-4</v>
      </c>
      <c r="H191" s="35">
        <f>+SUMIF('Regions &amp; Poverty'!$F$3:$F$160,$B191,H$3:H$160)</f>
        <v>8.2727441781598414E-5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544.50112669981672</v>
      </c>
      <c r="D192" s="35">
        <f>+SUMIF('Regions &amp; Poverty'!$F$3:$F$160,$B192,D$3:D$160)</f>
        <v>458.89241293415688</v>
      </c>
      <c r="E192" s="35">
        <f>+SUMIF('Regions &amp; Poverty'!$F$3:$F$160,$B192,E$3:E$160)</f>
        <v>2.7275327680569648</v>
      </c>
      <c r="F192" s="35">
        <f>+SUMIF('Regions &amp; Poverty'!$F$3:$F$160,$B192,F$3:F$160)</f>
        <v>2.2045188210677034</v>
      </c>
      <c r="G192" s="35">
        <f>+SUMIF('Regions &amp; Poverty'!$F$3:$F$160,$B192,G$3:G$160)</f>
        <v>6.0260514776582605E-2</v>
      </c>
      <c r="H192" s="35">
        <f>+SUMIF('Regions &amp; Poverty'!$F$3:$F$160,$B192,H$3:H$160)</f>
        <v>4.5696391601162581E-2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568.46026364358568</v>
      </c>
      <c r="D193" s="36">
        <f t="shared" si="11"/>
        <v>477.25125760389244</v>
      </c>
      <c r="E193" s="36">
        <f t="shared" ref="E193:F193" si="12">+SUM(E191:E192)</f>
        <v>2.775787976060724</v>
      </c>
      <c r="F193" s="36">
        <f t="shared" si="12"/>
        <v>2.2343544696065494</v>
      </c>
      <c r="G193" s="36">
        <f t="shared" ref="G193:H193" si="13">+SUM(G191:G192)</f>
        <v>6.0398202746711337E-2</v>
      </c>
      <c r="H193" s="36">
        <f t="shared" si="13"/>
        <v>4.5779119042944176E-2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2.788406834466469</v>
      </c>
      <c r="D196" s="35">
        <f>+SUMIF('Regions &amp; Poverty'!$F$3:$F$160,$B196,D$3:D$160)</f>
        <v>1.7625356394092966</v>
      </c>
      <c r="E196" s="35">
        <f>+SUMIF('Regions &amp; Poverty'!$F$3:$F$160,$B196,E$3:E$160)</f>
        <v>2.6353253416572964E-2</v>
      </c>
      <c r="F196" s="35">
        <f>+SUMIF('Regions &amp; Poverty'!$F$3:$F$160,$B196,F$3:F$160)</f>
        <v>1.7608553284482929E-2</v>
      </c>
      <c r="G196" s="35">
        <f>+SUMIF('Regions &amp; Poverty'!$F$3:$F$160,$B196,G$3:G$160)</f>
        <v>1.738306401494686E-4</v>
      </c>
      <c r="H196" s="35">
        <f>+SUMIF('Regions &amp; Poverty'!$F$3:$F$160,$B196,H$3:H$160)</f>
        <v>1.2010501572664978E-4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2.788406834466469</v>
      </c>
      <c r="D198" s="36">
        <f t="shared" si="14"/>
        <v>1.7625356394092966</v>
      </c>
      <c r="E198" s="36">
        <f t="shared" ref="E198:F198" si="15">+SUM(E195:E197)</f>
        <v>2.6353253416572964E-2</v>
      </c>
      <c r="F198" s="36">
        <f t="shared" si="15"/>
        <v>1.7608553284482929E-2</v>
      </c>
      <c r="G198" s="36">
        <f t="shared" ref="G198:H198" si="16">+SUM(G195:G197)</f>
        <v>1.738306401494686E-4</v>
      </c>
      <c r="H198" s="36">
        <f t="shared" si="16"/>
        <v>1.2010501572664978E-4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2.788406834466469</v>
      </c>
      <c r="D201" s="35">
        <f t="shared" si="19"/>
        <v>1.7625356394092966</v>
      </c>
      <c r="E201" s="35">
        <f t="shared" ref="E201:H201" si="20">+SUM(E198,E189)</f>
        <v>2.6353253416572964E-2</v>
      </c>
      <c r="F201" s="35">
        <f t="shared" si="20"/>
        <v>1.7608553284482929E-2</v>
      </c>
      <c r="G201" s="35">
        <f t="shared" si="20"/>
        <v>1.738306401494686E-4</v>
      </c>
      <c r="H201" s="35">
        <f t="shared" si="20"/>
        <v>1.2010501572664978E-4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1400.8985208930469</v>
      </c>
      <c r="D202" s="35">
        <f t="shared" si="21"/>
        <v>1166.4158543271212</v>
      </c>
      <c r="E202" s="35">
        <f t="shared" ref="E202:H202" si="22">+SUM(E173,E179,E182:E185,E193,E196)</f>
        <v>173.38929587243558</v>
      </c>
      <c r="F202" s="35">
        <f t="shared" si="22"/>
        <v>142.86548581832224</v>
      </c>
      <c r="G202" s="35">
        <f t="shared" si="22"/>
        <v>8.3357453542899194</v>
      </c>
      <c r="H202" s="35">
        <f t="shared" si="22"/>
        <v>6.6811536334047537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1400.8985208930469</v>
      </c>
      <c r="D203" s="35">
        <f t="shared" si="23"/>
        <v>1166.4158543271212</v>
      </c>
      <c r="E203" s="35">
        <f t="shared" ref="E203:H203" si="24">+SUM(E173,E174:E176,E183:E185,E193,E196)</f>
        <v>173.38929587243558</v>
      </c>
      <c r="F203" s="35">
        <f t="shared" si="24"/>
        <v>142.86548581832224</v>
      </c>
      <c r="G203" s="35">
        <f t="shared" si="24"/>
        <v>8.3357453542899194</v>
      </c>
      <c r="H203" s="35">
        <f t="shared" si="24"/>
        <v>6.6811536334047537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1400.8985208930469</v>
      </c>
      <c r="D204" s="35">
        <f t="shared" si="25"/>
        <v>1166.4158543271212</v>
      </c>
      <c r="E204" s="35">
        <f t="shared" ref="E204:H204" si="26">+SUM(E173,E179:E185,E190,E193:E194,E198)</f>
        <v>173.38929587243558</v>
      </c>
      <c r="F204" s="35">
        <f t="shared" si="26"/>
        <v>142.86548581832224</v>
      </c>
      <c r="G204" s="35">
        <f t="shared" si="26"/>
        <v>8.3357453542899194</v>
      </c>
      <c r="H204" s="35">
        <f t="shared" si="26"/>
        <v>6.6811536334047537</v>
      </c>
      <c r="I204" s="35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+SUMIF(GVSG2030!$A$4:$A$158,$B3,GVSG2030!$I$4:$I$158)</f>
        <v>146.7059060293129</v>
      </c>
      <c r="D3" s="11">
        <f>+SUMIF(GVSG2015!$A$4:$A$158,$B3,GVSG2015!$I$4:$I$158)</f>
        <v>76.392999860025398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+SUMIF(GVSG2030!$A$4:$A$158,$B4,GVSG2030!$I$4:$I$158)</f>
        <v>267.52657842649376</v>
      </c>
      <c r="D4" s="11">
        <f>+SUMIF(GVSG2015!$A$4:$A$158,$B4,GVSG2015!$I$4:$I$158)</f>
        <v>139.71920933510037</v>
      </c>
      <c r="E4" s="7">
        <f>+IFERROR(+C4*('Regions &amp; Poverty'!$K4/100),"")</f>
        <v>80.525500106374622</v>
      </c>
      <c r="F4" s="7">
        <f>+IFERROR(+D4*('Regions &amp; Poverty'!$K4/100),"")</f>
        <v>42.055482009865209</v>
      </c>
      <c r="G4" s="7">
        <f>+IFERROR(+C4*('Regions &amp; Poverty'!$K4/100)*('Regions &amp; Poverty'!$M4/100),"")</f>
        <v>7.7304480102119637</v>
      </c>
      <c r="H4" s="7">
        <f>+IFERROR(+D4*('Regions &amp; Poverty'!$K4/100)*('Regions &amp; Poverty'!$M4/100),"")</f>
        <v>4.0373262729470598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+SUMIF(GVSG2030!$A$4:$A$158,$B5,GVSG2030!$I$4:$I$158)</f>
        <v>0</v>
      </c>
      <c r="D5" s="11">
        <f>+SUMIF(GVSG2015!$A$4:$A$158,$B5,GVSG2015!$I$4:$I$158)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+SUMIF(GVSG2030!$A$4:$A$158,$B6,GVSG2030!$I$4:$I$158)</f>
        <v>0</v>
      </c>
      <c r="D6" s="11">
        <f>+SUMIF(GVSG2015!$A$4:$A$158,$B6,GVSG2015!$I$4:$I$158)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+SUMIF(GVSG2030!$A$4:$A$158,$B7,GVSG2030!$I$4:$I$158)</f>
        <v>7.9312150708264584</v>
      </c>
      <c r="D7" s="11">
        <f>+SUMIF(GVSG2015!$A$4:$A$158,$B7,GVSG2015!$I$4:$I$158)</f>
        <v>3.2914516205671323</v>
      </c>
      <c r="E7" s="7">
        <f>+IFERROR(+C7*('Regions &amp; Poverty'!$K7/100),"")</f>
        <v>0.25379888226644665</v>
      </c>
      <c r="F7" s="7">
        <f>+IFERROR(+D7*('Regions &amp; Poverty'!$K7/100),"")</f>
        <v>0.10532645185814823</v>
      </c>
      <c r="G7" s="7">
        <f>+IFERROR(+C7*('Regions &amp; Poverty'!$K7/100)*('Regions &amp; Poverty'!$M7/100),"")</f>
        <v>7.613966467993399E-4</v>
      </c>
      <c r="H7" s="7">
        <f>+IFERROR(+D7*('Regions &amp; Poverty'!$K7/100)*('Regions &amp; Poverty'!$M7/100),"")</f>
        <v>3.159793555744447E-4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+SUMIF(GVSG2030!$A$4:$A$158,$B8,GVSG2030!$I$4:$I$158)</f>
        <v>0</v>
      </c>
      <c r="D8" s="11">
        <f>+SUMIF(GVSG2015!$A$4:$A$158,$B8,GVSG2015!$I$4:$I$158)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+SUMIF(GVSG2030!$A$4:$A$158,$B9,GVSG2030!$I$4:$I$158)</f>
        <v>0</v>
      </c>
      <c r="D9" s="11">
        <f>+SUMIF(GVSG2015!$A$4:$A$158,$B9,GVSG2015!$I$4:$I$158)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+SUMIF(GVSG2030!$A$4:$A$158,$B10,GVSG2030!$I$4:$I$158)</f>
        <v>74.392048655331195</v>
      </c>
      <c r="D10" s="11">
        <f>+SUMIF(GVSG2015!$A$4:$A$158,$B10,GVSG2015!$I$4:$I$158)</f>
        <v>34.602423739444184</v>
      </c>
      <c r="E10" s="7">
        <f>+IFERROR(+C10*('Regions &amp; Poverty'!$K10/100),"")</f>
        <v>0.371960243276656</v>
      </c>
      <c r="F10" s="7">
        <f>+IFERROR(+D10*('Regions &amp; Poverty'!$K10/100),"")</f>
        <v>0.17301211869722091</v>
      </c>
      <c r="G10" s="7">
        <f>+IFERROR(+C10*('Regions &amp; Poverty'!$K10/100)*('Regions &amp; Poverty'!$M10/100),"")</f>
        <v>7.4392048655331198E-4</v>
      </c>
      <c r="H10" s="7">
        <f>+IFERROR(+D10*('Regions &amp; Poverty'!$K10/100)*('Regions &amp; Poverty'!$M10/100),"")</f>
        <v>3.4602423739444184E-4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+SUMIF(GVSG2030!$A$4:$A$158,$B11,GVSG2030!$I$4:$I$158)</f>
        <v>40.410202753376062</v>
      </c>
      <c r="D11" s="11">
        <f>+SUMIF(GVSG2015!$A$4:$A$158,$B11,GVSG2015!$I$4:$I$158)</f>
        <v>25.33422348989383</v>
      </c>
      <c r="E11" s="7">
        <f>+IFERROR(+C11*('Regions &amp; Poverty'!$K11/100),"")</f>
        <v>29.782319429238157</v>
      </c>
      <c r="F11" s="7">
        <f>+IFERROR(+D11*('Regions &amp; Poverty'!$K11/100),"")</f>
        <v>18.671322712051751</v>
      </c>
      <c r="G11" s="7">
        <f>+IFERROR(+C11*('Regions &amp; Poverty'!$K11/100)*('Regions &amp; Poverty'!$M11/100),"")</f>
        <v>9.649471495073163</v>
      </c>
      <c r="H11" s="7">
        <f>+IFERROR(+D11*('Regions &amp; Poverty'!$K11/100)*('Regions &amp; Poverty'!$M11/100),"")</f>
        <v>6.0495085587047672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+SUMIF(GVSG2030!$A$4:$A$158,$B12,GVSG2030!$I$4:$I$158)</f>
        <v>291.45768846584042</v>
      </c>
      <c r="D12" s="11">
        <f>+SUMIF(GVSG2015!$A$4:$A$158,$B12,GVSG2015!$I$4:$I$158)</f>
        <v>176.5778344538389</v>
      </c>
      <c r="E12" s="7">
        <f>+IFERROR(+C12*('Regions &amp; Poverty'!$K12/100),"")</f>
        <v>144.27155579059101</v>
      </c>
      <c r="F12" s="7">
        <f>+IFERROR(+D12*('Regions &amp; Poverty'!$K12/100),"")</f>
        <v>87.40602805465025</v>
      </c>
      <c r="G12" s="7">
        <f>+IFERROR(+C12*('Regions &amp; Poverty'!$K12/100)*('Regions &amp; Poverty'!$M12/100),"")</f>
        <v>32.316828497092381</v>
      </c>
      <c r="H12" s="7">
        <f>+IFERROR(+D12*('Regions &amp; Poverty'!$K12/100)*('Regions &amp; Poverty'!$M12/100),"")</f>
        <v>19.578950284241653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+SUMIF(GVSG2030!$A$4:$A$158,$B13,GVSG2030!$I$4:$I$158)</f>
        <v>197.72433748728972</v>
      </c>
      <c r="D13" s="11">
        <f>+SUMIF(GVSG2015!$A$4:$A$158,$B13,GVSG2015!$I$4:$I$158)</f>
        <v>140.9306104675502</v>
      </c>
      <c r="E13" s="7">
        <f>+IFERROR(+C13*('Regions &amp; Poverty'!$K13/100),"")</f>
        <v>86.40553548194562</v>
      </c>
      <c r="F13" s="7">
        <f>+IFERROR(+D13*('Regions &amp; Poverty'!$K13/100),"")</f>
        <v>61.586676774319443</v>
      </c>
      <c r="G13" s="7">
        <f>+IFERROR(+C13*('Regions &amp; Poverty'!$K13/100)*('Regions &amp; Poverty'!$M13/100),"")</f>
        <v>9.5910144384959644</v>
      </c>
      <c r="H13" s="7">
        <f>+IFERROR(+D13*('Regions &amp; Poverty'!$K13/100)*('Regions &amp; Poverty'!$M13/100),"")</f>
        <v>6.836121121949458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+SUMIF(GVSG2030!$A$4:$A$158,$B14,GVSG2030!$I$4:$I$158)</f>
        <v>99.524602098234013</v>
      </c>
      <c r="D14" s="11">
        <f>+SUMIF(GVSG2015!$A$4:$A$158,$B14,GVSG2015!$I$4:$I$158)</f>
        <v>78.614106029196762</v>
      </c>
      <c r="E14" s="7">
        <f>+IFERROR(+C14*('Regions &amp; Poverty'!$K14/100),"")</f>
        <v>18.412051388173293</v>
      </c>
      <c r="F14" s="7">
        <f>+IFERROR(+D14*('Regions &amp; Poverty'!$K14/100),"")</f>
        <v>14.543609615401401</v>
      </c>
      <c r="G14" s="7">
        <f>+IFERROR(+C14*('Regions &amp; Poverty'!$K14/100)*('Regions &amp; Poverty'!$M14/100),"")</f>
        <v>0.60759769580971867</v>
      </c>
      <c r="H14" s="7">
        <f>+IFERROR(+D14*('Regions &amp; Poverty'!$K14/100)*('Regions &amp; Poverty'!$M14/100),"")</f>
        <v>0.47993911730824623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+SUMIF(GVSG2030!$A$4:$A$158,$B15,GVSG2030!$I$4:$I$158)</f>
        <v>0</v>
      </c>
      <c r="D15" s="11">
        <f>+SUMIF(GVSG2015!$A$4:$A$158,$B15,GVSG2015!$I$4:$I$158)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+SUMIF(GVSG2030!$A$4:$A$158,$B16,GVSG2030!$I$4:$I$158)</f>
        <v>0</v>
      </c>
      <c r="D16" s="11">
        <f>+SUMIF(GVSG2015!$A$4:$A$158,$B16,GVSG2015!$I$4:$I$158)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+SUMIF(GVSG2030!$A$4:$A$158,$B17,GVSG2030!$I$4:$I$158)</f>
        <v>0</v>
      </c>
      <c r="D17" s="11">
        <f>+SUMIF(GVSG2015!$A$4:$A$158,$B17,GVSG2015!$I$4:$I$158)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+SUMIF(GVSG2030!$A$4:$A$158,$B18,GVSG2030!$I$4:$I$158)</f>
        <v>0</v>
      </c>
      <c r="D18" s="11">
        <f>+SUMIF(GVSG2015!$A$4:$A$158,$B18,GVSG2015!$I$4:$I$158)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+SUMIF(GVSG2030!$A$4:$A$158,$B19,GVSG2030!$I$4:$I$158)</f>
        <v>7.4279060686721037</v>
      </c>
      <c r="D19" s="11">
        <f>+SUMIF(GVSG2015!$A$4:$A$158,$B19,GVSG2015!$I$4:$I$158)</f>
        <v>5.9050157263569005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+SUMIF(GVSG2030!$A$4:$A$158,$B20,GVSG2030!$I$4:$I$158)</f>
        <v>315.62906349902238</v>
      </c>
      <c r="D20" s="11">
        <f>+SUMIF(GVSG2015!$A$4:$A$158,$B20,GVSG2015!$I$4:$I$158)</f>
        <v>164.37725611810919</v>
      </c>
      <c r="E20" s="7">
        <f>+IFERROR(+C20*('Regions &amp; Poverty'!$K20/100),"")</f>
        <v>22.409663508430587</v>
      </c>
      <c r="F20" s="7">
        <f>+IFERROR(+D20*('Regions &amp; Poverty'!$K20/100),"")</f>
        <v>11.670785184385752</v>
      </c>
      <c r="G20" s="7">
        <f>+IFERROR(+C20*('Regions &amp; Poverty'!$K20/100)*('Regions &amp; Poverty'!$M20/100),"")</f>
        <v>0.76192855928664005</v>
      </c>
      <c r="H20" s="7">
        <f>+IFERROR(+D20*('Regions &amp; Poverty'!$K20/100)*('Regions &amp; Poverty'!$M20/100),"")</f>
        <v>0.39680669626911558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+SUMIF(GVSG2030!$A$4:$A$158,$B21,GVSG2030!$I$4:$I$158)</f>
        <v>0</v>
      </c>
      <c r="D21" s="11">
        <f>+SUMIF(GVSG2015!$A$4:$A$158,$B21,GVSG2015!$I$4:$I$158)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+SUMIF(GVSG2030!$A$4:$A$158,$B22,GVSG2030!$I$4:$I$158)</f>
        <v>31.592607928908585</v>
      </c>
      <c r="D22" s="11">
        <f>+SUMIF(GVSG2015!$A$4:$A$158,$B22,GVSG2015!$I$4:$I$158)</f>
        <v>19.853507005339114</v>
      </c>
      <c r="E22" s="7">
        <f>+IFERROR(+C22*('Regions &amp; Poverty'!$K22/100),"")</f>
        <v>0.6950373744359889</v>
      </c>
      <c r="F22" s="7">
        <f>+IFERROR(+D22*('Regions &amp; Poverty'!$K22/100),"")</f>
        <v>0.43677715411746054</v>
      </c>
      <c r="G22" s="7">
        <f>+IFERROR(+C22*('Regions &amp; Poverty'!$K22/100)*('Regions &amp; Poverty'!$M22/100),"")</f>
        <v>2.7801494977439558E-3</v>
      </c>
      <c r="H22" s="7">
        <f>+IFERROR(+D22*('Regions &amp; Poverty'!$K22/100)*('Regions &amp; Poverty'!$M22/100),"")</f>
        <v>1.7471086164698422E-3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+SUMIF(GVSG2030!$A$4:$A$158,$B23,GVSG2030!$I$4:$I$158)</f>
        <v>2.1154264807496972</v>
      </c>
      <c r="D23" s="11">
        <f>+SUMIF(GVSG2015!$A$4:$A$158,$B23,GVSG2015!$I$4:$I$158)</f>
        <v>1.1964384106541064</v>
      </c>
      <c r="E23" s="7">
        <f>+IFERROR(+C23*('Regions &amp; Poverty'!$K23/100),"")</f>
        <v>0.38500761949644485</v>
      </c>
      <c r="F23" s="7">
        <f>+IFERROR(+D23*('Regions &amp; Poverty'!$K23/100),"")</f>
        <v>0.21775179073904735</v>
      </c>
      <c r="G23" s="7">
        <f>+IFERROR(+C23*('Regions &amp; Poverty'!$K23/100)*('Regions &amp; Poverty'!$M23/100),"")</f>
        <v>2.2330441930793799E-2</v>
      </c>
      <c r="H23" s="7">
        <f>+IFERROR(+D23*('Regions &amp; Poverty'!$K23/100)*('Regions &amp; Poverty'!$M23/100),"")</f>
        <v>1.2629603862864746E-2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+SUMIF(GVSG2030!$A$4:$A$158,$B24,GVSG2030!$I$4:$I$158)</f>
        <v>51.17855077899857</v>
      </c>
      <c r="D24" s="11">
        <f>+SUMIF(GVSG2015!$A$4:$A$158,$B24,GVSG2015!$I$4:$I$158)</f>
        <v>29.740051704019358</v>
      </c>
      <c r="E24" s="7">
        <f>+IFERROR(+C24*('Regions &amp; Poverty'!$K24/100),"")</f>
        <v>33.931379166476049</v>
      </c>
      <c r="F24" s="7">
        <f>+IFERROR(+D24*('Regions &amp; Poverty'!$K24/100),"")</f>
        <v>19.717654279764833</v>
      </c>
      <c r="G24" s="7">
        <f>+IFERROR(+C24*('Regions &amp; Poverty'!$K24/100)*('Regions &amp; Poverty'!$M24/100),"")</f>
        <v>11.231286504103572</v>
      </c>
      <c r="H24" s="7">
        <f>+IFERROR(+D24*('Regions &amp; Poverty'!$K24/100)*('Regions &amp; Poverty'!$M24/100),"")</f>
        <v>6.5265435666021601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+SUMIF(GVSG2030!$A$4:$A$158,$B25,GVSG2030!$I$4:$I$158)</f>
        <v>0</v>
      </c>
      <c r="D25" s="11">
        <f>+SUMIF(GVSG2015!$A$4:$A$158,$B25,GVSG2015!$I$4:$I$158)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+SUMIF(GVSG2030!$A$4:$A$158,$B26,GVSG2030!$I$4:$I$158)</f>
        <v>0</v>
      </c>
      <c r="D26" s="11">
        <f>+SUMIF(GVSG2015!$A$4:$A$158,$B26,GVSG2015!$I$4:$I$158)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+SUMIF(GVSG2030!$A$4:$A$158,$B27,GVSG2030!$I$4:$I$158)</f>
        <v>0</v>
      </c>
      <c r="D27" s="11">
        <f>+SUMIF(GVSG2015!$A$4:$A$158,$B27,GVSG2015!$I$4:$I$158)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+SUMIF(GVSG2030!$A$4:$A$158,$B28,GVSG2030!$I$4:$I$158)</f>
        <v>0</v>
      </c>
      <c r="D28" s="11">
        <f>+SUMIF(GVSG2015!$A$4:$A$158,$B28,GVSG2015!$I$4:$I$158)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+SUMIF(GVSG2030!$A$4:$A$158,$B29,GVSG2030!$I$4:$I$158)</f>
        <v>293.02269081944775</v>
      </c>
      <c r="D29" s="11">
        <f>+SUMIF(GVSG2015!$A$4:$A$158,$B29,GVSG2015!$I$4:$I$158)</f>
        <v>155.10059926911856</v>
      </c>
      <c r="E29" s="7">
        <f>+IFERROR(+C29*('Regions &amp; Poverty'!$K29/100),"")</f>
        <v>81.753330738625905</v>
      </c>
      <c r="F29" s="7">
        <f>+IFERROR(+D29*('Regions &amp; Poverty'!$K29/100),"")</f>
        <v>43.273067196084071</v>
      </c>
      <c r="G29" s="7">
        <f>+IFERROR(+C29*('Regions &amp; Poverty'!$K29/100)*('Regions &amp; Poverty'!$M29/100),"")</f>
        <v>7.3577997664763313</v>
      </c>
      <c r="H29" s="7">
        <f>+IFERROR(+D29*('Regions &amp; Poverty'!$K29/100)*('Regions &amp; Poverty'!$M29/100),"")</f>
        <v>3.8945760476475662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+SUMIF(GVSG2030!$A$4:$A$158,$B30,GVSG2030!$I$4:$I$158)</f>
        <v>505.53061299641695</v>
      </c>
      <c r="D30" s="11">
        <f>+SUMIF(GVSG2015!$A$4:$A$158,$B30,GVSG2015!$I$4:$I$158)</f>
        <v>254.2895714168063</v>
      </c>
      <c r="E30" s="7">
        <f>+IFERROR(+C30*('Regions &amp; Poverty'!$K30/100),"")</f>
        <v>121.32734711914006</v>
      </c>
      <c r="F30" s="7">
        <f>+IFERROR(+D30*('Regions &amp; Poverty'!$K30/100),"")</f>
        <v>61.029497140033506</v>
      </c>
      <c r="G30" s="7">
        <f>+IFERROR(+C30*('Regions &amp; Poverty'!$K30/100)*('Regions &amp; Poverty'!$M30/100),"")</f>
        <v>9.3422057281737843</v>
      </c>
      <c r="H30" s="7">
        <f>+IFERROR(+D30*('Regions &amp; Poverty'!$K30/100)*('Regions &amp; Poverty'!$M30/100),"")</f>
        <v>4.6992712797825797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+SUMIF(GVSG2030!$A$4:$A$158,$B31,GVSG2030!$I$4:$I$158)</f>
        <v>438.38666585265969</v>
      </c>
      <c r="D31" s="11">
        <f>+SUMIF(GVSG2015!$A$4:$A$158,$B31,GVSG2015!$I$4:$I$158)</f>
        <v>255.6909506394561</v>
      </c>
      <c r="E31" s="7">
        <f>+IFERROR(+C31*('Regions &amp; Poverty'!$K31/100),"")</f>
        <v>337.99611937240059</v>
      </c>
      <c r="F31" s="7">
        <f>+IFERROR(+D31*('Regions &amp; Poverty'!$K31/100),"")</f>
        <v>197.13772294302063</v>
      </c>
      <c r="G31" s="7">
        <f>+IFERROR(+C31*('Regions &amp; Poverty'!$K31/100)*('Regions &amp; Poverty'!$M31/100),"")</f>
        <v>132.49447879398105</v>
      </c>
      <c r="H31" s="7">
        <f>+IFERROR(+D31*('Regions &amp; Poverty'!$K31/100)*('Regions &amp; Poverty'!$M31/100),"")</f>
        <v>77.277987393664091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+SUMIF(GVSG2030!$A$4:$A$158,$B32,GVSG2030!$I$4:$I$158)</f>
        <v>3.2409982857849537</v>
      </c>
      <c r="D32" s="11">
        <f>+SUMIF(GVSG2015!$A$4:$A$158,$B32,GVSG2015!$I$4:$I$158)</f>
        <v>1.9222037183510983</v>
      </c>
      <c r="E32" s="7">
        <f>+IFERROR(+C32*('Regions &amp; Poverty'!$K32/100),"")</f>
        <v>1.199169365740433</v>
      </c>
      <c r="F32" s="7">
        <f>+IFERROR(+D32*('Regions &amp; Poverty'!$K32/100),"")</f>
        <v>0.71121537578990635</v>
      </c>
      <c r="G32" s="7">
        <f>+IFERROR(+C32*('Regions &amp; Poverty'!$K32/100)*('Regions &amp; Poverty'!$M32/100),"")</f>
        <v>0.17867623549532449</v>
      </c>
      <c r="H32" s="7">
        <f>+IFERROR(+D32*('Regions &amp; Poverty'!$K32/100)*('Regions &amp; Poverty'!$M32/100),"")</f>
        <v>0.10597109099269604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+SUMIF(GVSG2030!$A$4:$A$158,$B33,GVSG2030!$I$4:$I$158)</f>
        <v>448.19452426171955</v>
      </c>
      <c r="D33" s="11">
        <f>+SUMIF(GVSG2015!$A$4:$A$158,$B33,GVSG2015!$I$4:$I$158)</f>
        <v>324.14506985453858</v>
      </c>
      <c r="E33" s="7">
        <f>+IFERROR(+C33*('Regions &amp; Poverty'!$K33/100),"")</f>
        <v>24.650698834394575</v>
      </c>
      <c r="F33" s="7">
        <f>+IFERROR(+D33*('Regions &amp; Poverty'!$K33/100),"")</f>
        <v>17.82797884199962</v>
      </c>
      <c r="G33" s="7">
        <f>+IFERROR(+C33*('Regions &amp; Poverty'!$K33/100)*('Regions &amp; Poverty'!$M33/100),"")</f>
        <v>0.54231537435668076</v>
      </c>
      <c r="H33" s="7">
        <f>+IFERROR(+D33*('Regions &amp; Poverty'!$K33/100)*('Regions &amp; Poverty'!$M33/100),"")</f>
        <v>0.39221553452399166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+SUMIF(GVSG2030!$A$4:$A$158,$B34,GVSG2030!$I$4:$I$158)</f>
        <v>1.1979815112417564</v>
      </c>
      <c r="D34" s="11">
        <f>+SUMIF(GVSG2015!$A$4:$A$158,$B34,GVSG2015!$I$4:$I$158)</f>
        <v>0.85843356743598098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+SUMIF(GVSG2030!$A$4:$A$158,$B35,GVSG2030!$I$4:$I$158)</f>
        <v>5.3253822714954495</v>
      </c>
      <c r="D35" s="11">
        <f>+SUMIF(GVSG2015!$A$4:$A$158,$B35,GVSG2015!$I$4:$I$158)</f>
        <v>2.9045913614234564</v>
      </c>
      <c r="E35" s="7">
        <f>+IFERROR(+C35*('Regions &amp; Poverty'!$K35/100),"")</f>
        <v>8.5206116343927191E-2</v>
      </c>
      <c r="F35" s="7">
        <f>+IFERROR(+D35*('Regions &amp; Poverty'!$K35/100),"")</f>
        <v>4.6473461782775304E-2</v>
      </c>
      <c r="G35" s="7">
        <f>+IFERROR(+C35*('Regions &amp; Poverty'!$K35/100)*('Regions &amp; Poverty'!$M35/100),"")</f>
        <v>5.1123669806356321E-4</v>
      </c>
      <c r="H35" s="7">
        <f>+IFERROR(+D35*('Regions &amp; Poverty'!$K35/100)*('Regions &amp; Poverty'!$M35/100),"")</f>
        <v>2.7884077069665182E-4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+SUMIF(GVSG2030!$A$4:$A$158,$B36,GVSG2030!$I$4:$I$158)</f>
        <v>119.79656461587828</v>
      </c>
      <c r="D36" s="11">
        <f>+SUMIF(GVSG2015!$A$4:$A$158,$B36,GVSG2015!$I$4:$I$158)</f>
        <v>76.61971426567257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+SUMIF(GVSG2030!$A$4:$A$158,$B37,GVSG2030!$I$4:$I$158)</f>
        <v>0</v>
      </c>
      <c r="D37" s="11">
        <f>+SUMIF(GVSG2015!$A$4:$A$158,$B37,GVSG2015!$I$4:$I$158)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+SUMIF(GVSG2030!$A$4:$A$158,$B38,GVSG2030!$I$4:$I$158)</f>
        <v>0</v>
      </c>
      <c r="D38" s="11">
        <f>+SUMIF(GVSG2015!$A$4:$A$158,$B38,GVSG2015!$I$4:$I$158)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+SUMIF(GVSG2030!$A$4:$A$158,$B39,GVSG2030!$I$4:$I$158)</f>
        <v>0</v>
      </c>
      <c r="D39" s="11">
        <f>+SUMIF(GVSG2015!$A$4:$A$158,$B39,GVSG2015!$I$4:$I$158)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+SUMIF(GVSG2030!$A$4:$A$158,$B40,GVSG2030!$I$4:$I$158)</f>
        <v>6.3560272343828241E-3</v>
      </c>
      <c r="D40" s="11">
        <f>+SUMIF(GVSG2015!$A$4:$A$158,$B40,GVSG2015!$I$4:$I$158)</f>
        <v>2.4440491299297408E-3</v>
      </c>
      <c r="E40" s="7">
        <f>+IFERROR(+C40*('Regions &amp; Poverty'!$K40/100),"")</f>
        <v>1.4301061277361355E-3</v>
      </c>
      <c r="F40" s="7">
        <f>+IFERROR(+D40*('Regions &amp; Poverty'!$K40/100),"")</f>
        <v>5.4991105423419172E-4</v>
      </c>
      <c r="G40" s="7">
        <f>+IFERROR(+C40*('Regions &amp; Poverty'!$K40/100)*('Regions &amp; Poverty'!$M40/100),"")</f>
        <v>1.0725795958021015E-4</v>
      </c>
      <c r="H40" s="7">
        <f>+IFERROR(+D40*('Regions &amp; Poverty'!$K40/100)*('Regions &amp; Poverty'!$M40/100),"")</f>
        <v>4.1243329067564381E-5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+SUMIF(GVSG2030!$A$4:$A$158,$B41,GVSG2030!$I$4:$I$158)</f>
        <v>0</v>
      </c>
      <c r="D41" s="11">
        <f>+SUMIF(GVSG2015!$A$4:$A$158,$B41,GVSG2015!$I$4:$I$158)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+SUMIF(GVSG2030!$A$4:$A$158,$B42,GVSG2030!$I$4:$I$158)</f>
        <v>16.070291335502652</v>
      </c>
      <c r="D42" s="11">
        <f>+SUMIF(GVSG2015!$A$4:$A$158,$B42,GVSG2015!$I$4:$I$158)</f>
        <v>8.2150791598220181</v>
      </c>
      <c r="E42" s="7">
        <f>+IFERROR(+C42*('Regions &amp; Poverty'!$K42/100),"")</f>
        <v>0.51424932273608492</v>
      </c>
      <c r="F42" s="7">
        <f>+IFERROR(+D42*('Regions &amp; Poverty'!$K42/100),"")</f>
        <v>0.2628825331143046</v>
      </c>
      <c r="G42" s="7">
        <f>+IFERROR(+C42*('Regions &amp; Poverty'!$K42/100)*('Regions &amp; Poverty'!$M42/100),"")</f>
        <v>2.5712466136804247E-3</v>
      </c>
      <c r="H42" s="7">
        <f>+IFERROR(+D42*('Regions &amp; Poverty'!$K42/100)*('Regions &amp; Poverty'!$M42/100),"")</f>
        <v>1.3144126655715231E-3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+SUMIF(GVSG2030!$A$4:$A$158,$B43,GVSG2030!$I$4:$I$158)</f>
        <v>0.3805727649743334</v>
      </c>
      <c r="D43" s="11">
        <f>+SUMIF(GVSG2015!$A$4:$A$158,$B43,GVSG2015!$I$4:$I$158)</f>
        <v>0.22773784126591812</v>
      </c>
      <c r="E43" s="7">
        <f>+IFERROR(+C43*('Regions &amp; Poverty'!$K43/100),"")</f>
        <v>1.9028638248716671E-3</v>
      </c>
      <c r="F43" s="7">
        <f>+IFERROR(+D43*('Regions &amp; Poverty'!$K43/100),"")</f>
        <v>1.1386892063295906E-3</v>
      </c>
      <c r="G43" s="7">
        <f>+IFERROR(+C43*('Regions &amp; Poverty'!$K43/100)*('Regions &amp; Poverty'!$M43/100),"")</f>
        <v>1.9028638248716671E-6</v>
      </c>
      <c r="H43" s="7">
        <f>+IFERROR(+D43*('Regions &amp; Poverty'!$K43/100)*('Regions &amp; Poverty'!$M43/100),"")</f>
        <v>1.1386892063295907E-6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+SUMIF(GVSG2030!$A$4:$A$158,$B44,GVSG2030!$I$4:$I$158)</f>
        <v>322.22787632813873</v>
      </c>
      <c r="D44" s="11">
        <f>+SUMIF(GVSG2015!$A$4:$A$158,$B44,GVSG2015!$I$4:$I$158)</f>
        <v>193.32564084378103</v>
      </c>
      <c r="E44" s="7">
        <f>+IFERROR(+C44*('Regions &amp; Poverty'!$K44/100),"")</f>
        <v>15.466938063750659</v>
      </c>
      <c r="F44" s="7">
        <f>+IFERROR(+D44*('Regions &amp; Poverty'!$K44/100),"")</f>
        <v>9.2796307605014903</v>
      </c>
      <c r="G44" s="7">
        <f>+IFERROR(+C44*('Regions &amp; Poverty'!$K44/100)*('Regions &amp; Poverty'!$M44/100),"")</f>
        <v>0.34027263740251451</v>
      </c>
      <c r="H44" s="7">
        <f>+IFERROR(+D44*('Regions &amp; Poverty'!$K44/100)*('Regions &amp; Poverty'!$M44/100),"")</f>
        <v>0.2041518767310328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+SUMIF(GVSG2030!$A$4:$A$158,$B45,GVSG2030!$I$4:$I$158)</f>
        <v>2104.3302414306795</v>
      </c>
      <c r="D45" s="11">
        <f>+SUMIF(GVSG2015!$A$4:$A$158,$B45,GVSG2015!$I$4:$I$158)</f>
        <v>1304.8682960658527</v>
      </c>
      <c r="E45" s="7">
        <f>+IFERROR(+C45*('Regions &amp; Poverty'!$K45/100),"")</f>
        <v>29.46062338002951</v>
      </c>
      <c r="F45" s="7">
        <f>+IFERROR(+D45*('Regions &amp; Poverty'!$K45/100),"")</f>
        <v>18.268156144921935</v>
      </c>
      <c r="G45" s="7">
        <f>+IFERROR(+C45*('Regions &amp; Poverty'!$K45/100)*('Regions &amp; Poverty'!$M45/100),"")</f>
        <v>5.8921246760059019E-2</v>
      </c>
      <c r="H45" s="7">
        <f>+IFERROR(+D45*('Regions &amp; Poverty'!$K45/100)*('Regions &amp; Poverty'!$M45/100),"")</f>
        <v>3.6536312289843872E-2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+SUMIF(GVSG2030!$A$4:$A$158,$B46,GVSG2030!$I$4:$I$158)</f>
        <v>4.3902497733605657</v>
      </c>
      <c r="D46" s="11">
        <f>+SUMIF(GVSG2015!$A$4:$A$158,$B46,GVSG2015!$I$4:$I$158)</f>
        <v>2.9242900737164796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+SUMIF(GVSG2030!$A$4:$A$158,$B47,GVSG2030!$I$4:$I$158)</f>
        <v>1149.6009331191219</v>
      </c>
      <c r="D47" s="11">
        <f>+SUMIF(GVSG2015!$A$4:$A$158,$B47,GVSG2015!$I$4:$I$158)</f>
        <v>765.583077536308</v>
      </c>
      <c r="E47" s="7">
        <f>+IFERROR(+C47*('Regions &amp; Poverty'!$K47/100),"")</f>
        <v>385.11631259490588</v>
      </c>
      <c r="F47" s="7">
        <f>+IFERROR(+D47*('Regions &amp; Poverty'!$K47/100),"")</f>
        <v>256.47033097466317</v>
      </c>
      <c r="G47" s="7">
        <f>+IFERROR(+C47*('Regions &amp; Poverty'!$K47/100)*('Regions &amp; Poverty'!$M47/100),"")</f>
        <v>34.660468133541528</v>
      </c>
      <c r="H47" s="7">
        <f>+IFERROR(+D47*('Regions &amp; Poverty'!$K47/100)*('Regions &amp; Poverty'!$M47/100),"")</f>
        <v>23.082329787719683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+SUMIF(GVSG2030!$A$4:$A$158,$B48,GVSG2030!$I$4:$I$158)</f>
        <v>0.21322465389007614</v>
      </c>
      <c r="D48" s="11">
        <f>+SUMIF(GVSG2015!$A$4:$A$158,$B48,GVSG2015!$I$4:$I$158)</f>
        <v>0.14989408114512826</v>
      </c>
      <c r="E48" s="7">
        <f>+IFERROR(+C48*('Regions &amp; Poverty'!$K48/100),"")</f>
        <v>3.1983698083511421E-3</v>
      </c>
      <c r="F48" s="7">
        <f>+IFERROR(+D48*('Regions &amp; Poverty'!$K48/100),"")</f>
        <v>2.2484112171769237E-3</v>
      </c>
      <c r="G48" s="7">
        <f>+IFERROR(+C48*('Regions &amp; Poverty'!$K48/100)*('Regions &amp; Poverty'!$M48/100),"")</f>
        <v>6.3967396167022841E-6</v>
      </c>
      <c r="H48" s="7">
        <f>+IFERROR(+D48*('Regions &amp; Poverty'!$K48/100)*('Regions &amp; Poverty'!$M48/100),"")</f>
        <v>4.4968224343538477E-6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+SUMIF(GVSG2030!$A$4:$A$158,$B49,GVSG2030!$I$4:$I$158)</f>
        <v>0</v>
      </c>
      <c r="D49" s="11">
        <f>+SUMIF(GVSG2015!$A$4:$A$158,$B49,GVSG2015!$I$4:$I$158)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+SUMIF(GVSG2030!$A$4:$A$158,$B50,GVSG2030!$I$4:$I$158)</f>
        <v>0</v>
      </c>
      <c r="D50" s="11">
        <f>+SUMIF(GVSG2015!$A$4:$A$158,$B50,GVSG2015!$I$4:$I$158)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+SUMIF(GVSG2030!$A$4:$A$158,$B51,GVSG2030!$I$4:$I$158)</f>
        <v>14.696671479116482</v>
      </c>
      <c r="D51" s="11">
        <f>+SUMIF(GVSG2015!$A$4:$A$158,$B51,GVSG2015!$I$4:$I$158)</f>
        <v>7.8014261129454834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+SUMIF(GVSG2030!$A$4:$A$158,$B52,GVSG2030!$I$4:$I$158)</f>
        <v>141.60896969194383</v>
      </c>
      <c r="D52" s="11">
        <f>+SUMIF(GVSG2015!$A$4:$A$158,$B52,GVSG2015!$I$4:$I$158)</f>
        <v>74.671973109594447</v>
      </c>
      <c r="E52" s="7">
        <f>+IFERROR(+C52*('Regions &amp; Poverty'!$K52/100),"")</f>
        <v>11.753544484431337</v>
      </c>
      <c r="F52" s="7">
        <f>+IFERROR(+D52*('Regions &amp; Poverty'!$K52/100),"")</f>
        <v>6.1977737680963392</v>
      </c>
      <c r="G52" s="7">
        <f>+IFERROR(+C52*('Regions &amp; Poverty'!$K52/100)*('Regions &amp; Poverty'!$M52/100),"")</f>
        <v>0.25857797865748944</v>
      </c>
      <c r="H52" s="7">
        <f>+IFERROR(+D52*('Regions &amp; Poverty'!$K52/100)*('Regions &amp; Poverty'!$M52/100),"")</f>
        <v>0.13635102289811948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+SUMIF(GVSG2030!$A$4:$A$158,$B53,GVSG2030!$I$4:$I$158)</f>
        <v>467.64309789737689</v>
      </c>
      <c r="D53" s="11">
        <f>+SUMIF(GVSG2015!$A$4:$A$158,$B53,GVSG2015!$I$4:$I$158)</f>
        <v>280.51843848751685</v>
      </c>
      <c r="E53" s="7">
        <f>+IFERROR(+C53*('Regions &amp; Poverty'!$K53/100),"")</f>
        <v>63.599461314043261</v>
      </c>
      <c r="F53" s="7">
        <f>+IFERROR(+D53*('Regions &amp; Poverty'!$K53/100),"")</f>
        <v>38.150507634302294</v>
      </c>
      <c r="G53" s="7">
        <f>+IFERROR(+C53*('Regions &amp; Poverty'!$K53/100)*('Regions &amp; Poverty'!$M53/100),"")</f>
        <v>2.5439784525617304</v>
      </c>
      <c r="H53" s="7">
        <f>+IFERROR(+D53*('Regions &amp; Poverty'!$K53/100)*('Regions &amp; Poverty'!$M53/100),"")</f>
        <v>1.5260203053720918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+SUMIF(GVSG2030!$A$4:$A$158,$B54,GVSG2030!$I$4:$I$158)</f>
        <v>251.80776576239177</v>
      </c>
      <c r="D54" s="11">
        <f>+SUMIF(GVSG2015!$A$4:$A$158,$B54,GVSG2015!$I$4:$I$158)</f>
        <v>124.01854387502169</v>
      </c>
      <c r="E54" s="7">
        <f>+IFERROR(+C54*('Regions &amp; Poverty'!$K54/100),"")</f>
        <v>88.888141314124283</v>
      </c>
      <c r="F54" s="7">
        <f>+IFERROR(+D54*('Regions &amp; Poverty'!$K54/100),"")</f>
        <v>43.778545987882652</v>
      </c>
      <c r="G54" s="7">
        <f>+IFERROR(+C54*('Regions &amp; Poverty'!$K54/100)*('Regions &amp; Poverty'!$M54/100),"")</f>
        <v>9.1554785553548026</v>
      </c>
      <c r="H54" s="7">
        <f>+IFERROR(+D54*('Regions &amp; Poverty'!$K54/100)*('Regions &amp; Poverty'!$M54/100),"")</f>
        <v>4.5091902367519134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+SUMIF(GVSG2030!$A$4:$A$158,$B55,GVSG2030!$I$4:$I$158)</f>
        <v>8.6087355883160903</v>
      </c>
      <c r="D55" s="11">
        <f>+SUMIF(GVSG2015!$A$4:$A$158,$B55,GVSG2015!$I$4:$I$158)</f>
        <v>6.1910981094124473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+SUMIF(GVSG2030!$A$4:$A$158,$B56,GVSG2030!$I$4:$I$158)</f>
        <v>12.519510139334759</v>
      </c>
      <c r="D56" s="11">
        <f>+SUMIF(GVSG2015!$A$4:$A$158,$B56,GVSG2015!$I$4:$I$158)</f>
        <v>9.2915966738087068</v>
      </c>
      <c r="E56" s="7">
        <f>+IFERROR(+C56*('Regions &amp; Poverty'!$K56/100),"")</f>
        <v>8.4005913034936217</v>
      </c>
      <c r="F56" s="7">
        <f>+IFERROR(+D56*('Regions &amp; Poverty'!$K56/100),"")</f>
        <v>6.234661368125642</v>
      </c>
      <c r="G56" s="7">
        <f>+IFERROR(+C56*('Regions &amp; Poverty'!$K56/100)*('Regions &amp; Poverty'!$M56/100),"")</f>
        <v>2.5621803475655547</v>
      </c>
      <c r="H56" s="7">
        <f>+IFERROR(+D56*('Regions &amp; Poverty'!$K56/100)*('Regions &amp; Poverty'!$M56/100),"")</f>
        <v>1.9015717172783209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+SUMIF(GVSG2030!$A$4:$A$158,$B57,GVSG2030!$I$4:$I$158)</f>
        <v>0</v>
      </c>
      <c r="D57" s="11">
        <f>+SUMIF(GVSG2015!$A$4:$A$158,$B57,GVSG2015!$I$4:$I$158)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+SUMIF(GVSG2030!$A$4:$A$158,$B58,GVSG2030!$I$4:$I$158)</f>
        <v>0</v>
      </c>
      <c r="D58" s="11">
        <f>+SUMIF(GVSG2015!$A$4:$A$158,$B58,GVSG2015!$I$4:$I$158)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+SUMIF(GVSG2030!$A$4:$A$158,$B59,GVSG2030!$I$4:$I$158)</f>
        <v>0</v>
      </c>
      <c r="D59" s="11">
        <f>+SUMIF(GVSG2015!$A$4:$A$158,$B59,GVSG2015!$I$4:$I$158)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+SUMIF(GVSG2030!$A$4:$A$158,$B60,GVSG2030!$I$4:$I$158)</f>
        <v>0.94406078611795796</v>
      </c>
      <c r="D60" s="11">
        <f>+SUMIF(GVSG2015!$A$4:$A$158,$B60,GVSG2015!$I$4:$I$158)</f>
        <v>0.76018096375396271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+SUMIF(GVSG2030!$A$4:$A$158,$B61,GVSG2030!$I$4:$I$158)</f>
        <v>390.75250911879999</v>
      </c>
      <c r="D61" s="11">
        <f>+SUMIF(GVSG2015!$A$4:$A$158,$B61,GVSG2015!$I$4:$I$158)</f>
        <v>234.1169122788867</v>
      </c>
      <c r="E61" s="7">
        <f>+IFERROR(+C61*('Regions &amp; Poverty'!$K61/100),"")</f>
        <v>37.121488366286002</v>
      </c>
      <c r="F61" s="7">
        <f>+IFERROR(+D61*('Regions &amp; Poverty'!$K61/100),"")</f>
        <v>22.241106666494236</v>
      </c>
      <c r="G61" s="7">
        <f>+IFERROR(+C61*('Regions &amp; Poverty'!$K61/100)*('Regions &amp; Poverty'!$M61/100),"")</f>
        <v>1.0394016742560079</v>
      </c>
      <c r="H61" s="7">
        <f>+IFERROR(+D61*('Regions &amp; Poverty'!$K61/100)*('Regions &amp; Poverty'!$M61/100),"")</f>
        <v>0.62275098666183859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+SUMIF(GVSG2030!$A$4:$A$158,$B62,GVSG2030!$I$4:$I$158)</f>
        <v>166.22090339130048</v>
      </c>
      <c r="D62" s="11">
        <f>+SUMIF(GVSG2015!$A$4:$A$158,$B62,GVSG2015!$I$4:$I$158)</f>
        <v>99.86405479396845</v>
      </c>
      <c r="E62" s="7">
        <f>+IFERROR(+C62*('Regions &amp; Poverty'!$K62/100),"")</f>
        <v>29.58732080365149</v>
      </c>
      <c r="F62" s="7">
        <f>+IFERROR(+D62*('Regions &amp; Poverty'!$K62/100),"")</f>
        <v>17.775801753326387</v>
      </c>
      <c r="G62" s="7">
        <f>+IFERROR(+C62*('Regions &amp; Poverty'!$K62/100)*('Regions &amp; Poverty'!$M62/100),"")</f>
        <v>1.8935885314336953</v>
      </c>
      <c r="H62" s="7">
        <f>+IFERROR(+D62*('Regions &amp; Poverty'!$K62/100)*('Regions &amp; Poverty'!$M62/100),"")</f>
        <v>1.1376513122128888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+SUMIF(GVSG2030!$A$4:$A$158,$B63,GVSG2030!$I$4:$I$158)</f>
        <v>0</v>
      </c>
      <c r="D63" s="11">
        <f>+SUMIF(GVSG2015!$A$4:$A$158,$B63,GVSG2015!$I$4:$I$158)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+SUMIF(GVSG2030!$A$4:$A$158,$B64,GVSG2030!$I$4:$I$158)</f>
        <v>94.58569517374724</v>
      </c>
      <c r="D64" s="11">
        <f>+SUMIF(GVSG2015!$A$4:$A$158,$B64,GVSG2015!$I$4:$I$158)</f>
        <v>46.973158489852317</v>
      </c>
      <c r="E64" s="7">
        <f>+IFERROR(+C64*('Regions &amp; Poverty'!$K64/100),"")</f>
        <v>23.551838098263062</v>
      </c>
      <c r="F64" s="7">
        <f>+IFERROR(+D64*('Regions &amp; Poverty'!$K64/100),"")</f>
        <v>11.696316463973227</v>
      </c>
      <c r="G64" s="7">
        <f>+IFERROR(+C64*('Regions &amp; Poverty'!$K64/100)*('Regions &amp; Poverty'!$M64/100),"")</f>
        <v>1.8841470478610449</v>
      </c>
      <c r="H64" s="7">
        <f>+IFERROR(+D64*('Regions &amp; Poverty'!$K64/100)*('Regions &amp; Poverty'!$M64/100),"")</f>
        <v>0.9357053171178582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+SUMIF(GVSG2030!$A$4:$A$158,$B65,GVSG2030!$I$4:$I$158)</f>
        <v>0</v>
      </c>
      <c r="D65" s="11">
        <f>+SUMIF(GVSG2015!$A$4:$A$158,$B65,GVSG2015!$I$4:$I$158)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+SUMIF(GVSG2030!$A$4:$A$158,$B66,GVSG2030!$I$4:$I$158)</f>
        <v>3158.1756824392714</v>
      </c>
      <c r="D66" s="11">
        <f>+SUMIF(GVSG2015!$A$4:$A$158,$B66,GVSG2015!$I$4:$I$158)</f>
        <v>2208.9463432224156</v>
      </c>
      <c r="E66" s="7">
        <f>+IFERROR(+C66*('Regions &amp; Poverty'!$K66/100),"")</f>
        <v>236.86317618294535</v>
      </c>
      <c r="F66" s="7">
        <f>+IFERROR(+D66*('Regions &amp; Poverty'!$K66/100),"")</f>
        <v>165.67097574168116</v>
      </c>
      <c r="G66" s="7">
        <f>+IFERROR(+C66*('Regions &amp; Poverty'!$K66/100)*('Regions &amp; Poverty'!$M66/100),"")</f>
        <v>3.0792212903782898</v>
      </c>
      <c r="H66" s="7">
        <f>+IFERROR(+D66*('Regions &amp; Poverty'!$K66/100)*('Regions &amp; Poverty'!$M66/100),"")</f>
        <v>2.1537226846418553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+SUMIF(GVSG2030!$A$4:$A$158,$B67,GVSG2030!$I$4:$I$158)</f>
        <v>5857.1396641981601</v>
      </c>
      <c r="D67" s="11">
        <f>+SUMIF(GVSG2015!$A$4:$A$158,$B67,GVSG2015!$I$4:$I$158)</f>
        <v>3209.2985702767096</v>
      </c>
      <c r="E67" s="7">
        <f>+IFERROR(+C67*('Regions &amp; Poverty'!$K67/100),"")</f>
        <v>1241.7136088100099</v>
      </c>
      <c r="F67" s="7">
        <f>+IFERROR(+D67*('Regions &amp; Poverty'!$K67/100),"")</f>
        <v>680.37129689866242</v>
      </c>
      <c r="G67" s="7">
        <f>+IFERROR(+C67*('Regions &amp; Poverty'!$K67/100)*('Regions &amp; Poverty'!$M67/100),"")</f>
        <v>53.393685178830417</v>
      </c>
      <c r="H67" s="7">
        <f>+IFERROR(+D67*('Regions &amp; Poverty'!$K67/100)*('Regions &amp; Poverty'!$M67/100),"")</f>
        <v>29.255965766642483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+SUMIF(GVSG2030!$A$4:$A$158,$B68,GVSG2030!$I$4:$I$158)</f>
        <v>0</v>
      </c>
      <c r="D68" s="11">
        <f>+SUMIF(GVSG2015!$A$4:$A$158,$B68,GVSG2015!$I$4:$I$158)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+SUMIF(GVSG2030!$A$4:$A$158,$B69,GVSG2030!$I$4:$I$158)</f>
        <v>774.19932787755181</v>
      </c>
      <c r="D69" s="11">
        <f>+SUMIF(GVSG2015!$A$4:$A$158,$B69,GVSG2015!$I$4:$I$158)</f>
        <v>437.92959752624711</v>
      </c>
      <c r="E69" s="7">
        <f>+IFERROR(+C69*('Regions &amp; Poverty'!$K69/100),"")</f>
        <v>2.3225979836326553</v>
      </c>
      <c r="F69" s="7">
        <f>+IFERROR(+D69*('Regions &amp; Poverty'!$K69/100),"")</f>
        <v>1.3137887925787413</v>
      </c>
      <c r="G69" s="7">
        <f>+IFERROR(+C69*('Regions &amp; Poverty'!$K69/100)*('Regions &amp; Poverty'!$M69/100),"")</f>
        <v>2.3225979836326554E-3</v>
      </c>
      <c r="H69" s="7">
        <f>+IFERROR(+D69*('Regions &amp; Poverty'!$K69/100)*('Regions &amp; Poverty'!$M69/100),"")</f>
        <v>1.3137887925787413E-3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+SUMIF(GVSG2030!$A$4:$A$158,$B70,GVSG2030!$I$4:$I$158)</f>
        <v>125.2724650420671</v>
      </c>
      <c r="D70" s="11">
        <f>+SUMIF(GVSG2015!$A$4:$A$158,$B70,GVSG2015!$I$4:$I$158)</f>
        <v>84.955951355159343</v>
      </c>
      <c r="E70" s="7">
        <f>+IFERROR(+C70*('Regions &amp; Poverty'!$K70/100),"")</f>
        <v>3.1318116260516775</v>
      </c>
      <c r="F70" s="7">
        <f>+IFERROR(+D70*('Regions &amp; Poverty'!$K70/100),"")</f>
        <v>2.1238987838789836</v>
      </c>
      <c r="G70" s="7">
        <f>+IFERROR(+C70*('Regions &amp; Poverty'!$K70/100)*('Regions &amp; Poverty'!$M70/100),"")</f>
        <v>1.252724650420671E-2</v>
      </c>
      <c r="H70" s="7">
        <f>+IFERROR(+D70*('Regions &amp; Poverty'!$K70/100)*('Regions &amp; Poverty'!$M70/100),"")</f>
        <v>8.4955951355159352E-3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+SUMIF(GVSG2030!$A$4:$A$158,$B71,GVSG2030!$I$4:$I$158)</f>
        <v>0</v>
      </c>
      <c r="D71" s="11">
        <f>+SUMIF(GVSG2015!$A$4:$A$158,$B71,GVSG2015!$I$4:$I$158)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+SUMIF(GVSG2030!$A$4:$A$158,$B72,GVSG2030!$I$4:$I$158)</f>
        <v>26.475324777493643</v>
      </c>
      <c r="D72" s="11">
        <f>+SUMIF(GVSG2015!$A$4:$A$158,$B72,GVSG2015!$I$4:$I$158)</f>
        <v>14.018515104918322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+SUMIF(GVSG2030!$A$4:$A$158,$B73,GVSG2030!$I$4:$I$158)</f>
        <v>0</v>
      </c>
      <c r="D73" s="11">
        <f>+SUMIF(GVSG2015!$A$4:$A$158,$B73,GVSG2015!$I$4:$I$158)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+SUMIF(GVSG2030!$A$4:$A$158,$B74,GVSG2030!$I$4:$I$158)</f>
        <v>0.52738490484735612</v>
      </c>
      <c r="D74" s="11">
        <f>+SUMIF(GVSG2015!$A$4:$A$158,$B74,GVSG2015!$I$4:$I$158)</f>
        <v>0.33305950856022165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+SUMIF(GVSG2030!$A$4:$A$158,$B75,GVSG2030!$I$4:$I$158)</f>
        <v>3.1982670920601981</v>
      </c>
      <c r="D75" s="11">
        <f>+SUMIF(GVSG2015!$A$4:$A$158,$B75,GVSG2015!$I$4:$I$158)</f>
        <v>2.4016279072334852</v>
      </c>
      <c r="E75" s="7">
        <f>+IFERROR(+C75*('Regions &amp; Poverty'!$K75/100),"")</f>
        <v>3.1982670920601983E-3</v>
      </c>
      <c r="F75" s="7">
        <f>+IFERROR(+D75*('Regions &amp; Poverty'!$K75/100),"")</f>
        <v>2.4016279072334853E-3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+SUMIF(GVSG2030!$A$4:$A$158,$B76,GVSG2030!$I$4:$I$158)</f>
        <v>0</v>
      </c>
      <c r="D76" s="11">
        <f>+SUMIF(GVSG2015!$A$4:$A$158,$B76,GVSG2015!$I$4:$I$158)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+SUMIF(GVSG2030!$A$4:$A$158,$B77,GVSG2030!$I$4:$I$158)</f>
        <v>0</v>
      </c>
      <c r="D77" s="11">
        <f>+SUMIF(GVSG2015!$A$4:$A$158,$B77,GVSG2015!$I$4:$I$158)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+SUMIF(GVSG2030!$A$4:$A$158,$B78,GVSG2030!$I$4:$I$158)</f>
        <v>1036.8269563605456</v>
      </c>
      <c r="D78" s="11">
        <f>+SUMIF(GVSG2015!$A$4:$A$158,$B78,GVSG2015!$I$4:$I$158)</f>
        <v>645.39948032002724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+SUMIF(GVSG2030!$A$4:$A$158,$B79,GVSG2030!$I$4:$I$158)</f>
        <v>144.02478169534086</v>
      </c>
      <c r="D79" s="11">
        <f>+SUMIF(GVSG2015!$A$4:$A$158,$B79,GVSG2015!$I$4:$I$158)</f>
        <v>78.617949949461774</v>
      </c>
      <c r="E79" s="7">
        <f>+IFERROR(+C79*('Regions &amp; Poverty'!$K79/100),"")</f>
        <v>3.6006195423835217</v>
      </c>
      <c r="F79" s="7">
        <f>+IFERROR(+D79*('Regions &amp; Poverty'!$K79/100),"")</f>
        <v>1.9654487487365444</v>
      </c>
      <c r="G79" s="7">
        <f>+IFERROR(+C79*('Regions &amp; Poverty'!$K79/100)*('Regions &amp; Poverty'!$M79/100),"")</f>
        <v>1.8003097711917607E-2</v>
      </c>
      <c r="H79" s="7">
        <f>+IFERROR(+D79*('Regions &amp; Poverty'!$K79/100)*('Regions &amp; Poverty'!$M79/100),"")</f>
        <v>9.8272437436827224E-3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+SUMIF(GVSG2030!$A$4:$A$158,$B80,GVSG2030!$I$4:$I$158)</f>
        <v>63.512321029376906</v>
      </c>
      <c r="D80" s="11">
        <f>+SUMIF(GVSG2015!$A$4:$A$158,$B80,GVSG2015!$I$4:$I$158)</f>
        <v>58.595782823032692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+SUMIF(GVSG2030!$A$4:$A$158,$B81,GVSG2030!$I$4:$I$158)</f>
        <v>0</v>
      </c>
      <c r="D81" s="11">
        <f>+SUMIF(GVSG2015!$A$4:$A$158,$B81,GVSG2015!$I$4:$I$158)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+SUMIF(GVSG2030!$A$4:$A$158,$B82,GVSG2030!$I$4:$I$158)</f>
        <v>95.482677035271934</v>
      </c>
      <c r="D82" s="11">
        <f>+SUMIF(GVSG2015!$A$4:$A$158,$B82,GVSG2015!$I$4:$I$158)</f>
        <v>72.722486739616713</v>
      </c>
      <c r="E82" s="7">
        <f>+IFERROR(+C82*('Regions &amp; Poverty'!$K82/100),"")</f>
        <v>21.674567687006729</v>
      </c>
      <c r="F82" s="7">
        <f>+IFERROR(+D82*('Regions &amp; Poverty'!$K82/100),"")</f>
        <v>16.508004489892993</v>
      </c>
      <c r="G82" s="7">
        <f>+IFERROR(+C82*('Regions &amp; Poverty'!$K82/100)*('Regions &amp; Poverty'!$M82/100),"")</f>
        <v>1.1270775197243499</v>
      </c>
      <c r="H82" s="7">
        <f>+IFERROR(+D82*('Regions &amp; Poverty'!$K82/100)*('Regions &amp; Poverty'!$M82/100),"")</f>
        <v>0.85841623347443574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+SUMIF(GVSG2030!$A$4:$A$158,$B83,GVSG2030!$I$4:$I$158)</f>
        <v>1.075990976221699</v>
      </c>
      <c r="D83" s="11">
        <f>+SUMIF(GVSG2015!$A$4:$A$158,$B83,GVSG2015!$I$4:$I$158)</f>
        <v>0.56585944833249768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+SUMIF(GVSG2030!$A$4:$A$158,$B84,GVSG2030!$I$4:$I$158)</f>
        <v>0</v>
      </c>
      <c r="D84" s="11">
        <f>+SUMIF(GVSG2015!$A$4:$A$158,$B84,GVSG2015!$I$4:$I$158)</f>
        <v>0</v>
      </c>
      <c r="E84" s="7">
        <f>+IFERROR(+C84*('Regions &amp; Poverty'!$K84/100),"")</f>
        <v>0</v>
      </c>
      <c r="F84" s="7">
        <f>+IFERROR(+D84*('Regions &amp; Poverty'!$K84/100),"")</f>
        <v>0</v>
      </c>
      <c r="G84" s="7">
        <f>+IFERROR(+C84*('Regions &amp; Poverty'!$K84/100)*('Regions &amp; Poverty'!$M84/100),"")</f>
        <v>0</v>
      </c>
      <c r="H84" s="7">
        <f>+IFERROR(+D84*('Regions &amp; Poverty'!$K84/100)*('Regions &amp; Poverty'!$M84/100),"")</f>
        <v>0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+SUMIF(GVSG2030!$A$4:$A$158,$B85,GVSG2030!$I$4:$I$158)</f>
        <v>1.1381720885460098</v>
      </c>
      <c r="D85" s="11">
        <f>+SUMIF(GVSG2015!$A$4:$A$158,$B85,GVSG2015!$I$4:$I$158)</f>
        <v>0.58991559480610245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+SUMIF(GVSG2030!$A$4:$A$158,$B86,GVSG2030!$I$4:$I$158)</f>
        <v>14.9760401799987</v>
      </c>
      <c r="D86" s="11">
        <f>+SUMIF(GVSG2015!$A$4:$A$158,$B86,GVSG2015!$I$4:$I$158)</f>
        <v>9.3571061117926142</v>
      </c>
      <c r="E86" s="7">
        <f>+IFERROR(+C86*('Regions &amp; Poverty'!$K86/100),"")</f>
        <v>0.47923328575995838</v>
      </c>
      <c r="F86" s="7">
        <f>+IFERROR(+D86*('Regions &amp; Poverty'!$K86/100),"")</f>
        <v>0.29942739557736364</v>
      </c>
      <c r="G86" s="7">
        <f>+IFERROR(+C86*('Regions &amp; Poverty'!$K86/100)*('Regions &amp; Poverty'!$M86/100),"")</f>
        <v>1.4376998572798751E-3</v>
      </c>
      <c r="H86" s="7">
        <f>+IFERROR(+D86*('Regions &amp; Poverty'!$K86/100)*('Regions &amp; Poverty'!$M86/100),"")</f>
        <v>8.9828218673209097E-4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+SUMIF(GVSG2030!$A$4:$A$158,$B87,GVSG2030!$I$4:$I$158)</f>
        <v>45.488369421366912</v>
      </c>
      <c r="D87" s="11">
        <f>+SUMIF(GVSG2015!$A$4:$A$158,$B87,GVSG2015!$I$4:$I$158)</f>
        <v>19.860165246903925</v>
      </c>
      <c r="E87" s="7">
        <f>+IFERROR(+C87*('Regions &amp; Poverty'!$K87/100),"")</f>
        <v>27.156556544556047</v>
      </c>
      <c r="F87" s="7">
        <f>+IFERROR(+D87*('Regions &amp; Poverty'!$K87/100),"")</f>
        <v>11.856518652401643</v>
      </c>
      <c r="G87" s="7">
        <f>+IFERROR(+C87*('Regions &amp; Poverty'!$K87/100)*('Regions &amp; Poverty'!$M87/100),"")</f>
        <v>8.6357849811688236</v>
      </c>
      <c r="H87" s="7">
        <f>+IFERROR(+D87*('Regions &amp; Poverty'!$K87/100)*('Regions &amp; Poverty'!$M87/100),"")</f>
        <v>3.7703729314637227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+SUMIF(GVSG2030!$A$4:$A$158,$B88,GVSG2030!$I$4:$I$158)</f>
        <v>0</v>
      </c>
      <c r="D88" s="11">
        <f>+SUMIF(GVSG2015!$A$4:$A$158,$B88,GVSG2015!$I$4:$I$158)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+SUMIF(GVSG2030!$A$4:$A$158,$B89,GVSG2030!$I$4:$I$158)</f>
        <v>125.39965055099684</v>
      </c>
      <c r="D89" s="11">
        <f>+SUMIF(GVSG2015!$A$4:$A$158,$B89,GVSG2015!$I$4:$I$158)</f>
        <v>82.847928915855476</v>
      </c>
      <c r="E89" s="7">
        <f>+IFERROR(+C89*('Regions &amp; Poverty'!$K89/100),"")</f>
        <v>97.560928128675542</v>
      </c>
      <c r="F89" s="7">
        <f>+IFERROR(+D89*('Regions &amp; Poverty'!$K89/100),"")</f>
        <v>64.45568869653556</v>
      </c>
      <c r="G89" s="7">
        <f>+IFERROR(+C89*('Regions &amp; Poverty'!$K89/100)*('Regions &amp; Poverty'!$M89/100),"")</f>
        <v>38.243883826440815</v>
      </c>
      <c r="H89" s="7">
        <f>+IFERROR(+D89*('Regions &amp; Poverty'!$K89/100)*('Regions &amp; Poverty'!$M89/100),"")</f>
        <v>25.26662996904194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+SUMIF(GVSG2030!$A$4:$A$158,$B90,GVSG2030!$I$4:$I$158)</f>
        <v>8022.4947156896415</v>
      </c>
      <c r="D90" s="11">
        <f>+SUMIF(GVSG2015!$A$4:$A$158,$B90,GVSG2015!$I$4:$I$158)</f>
        <v>4552.2176633587314</v>
      </c>
      <c r="E90" s="7">
        <f>+IFERROR(+C90*('Regions &amp; Poverty'!$K90/100),"")</f>
        <v>240.67484147068924</v>
      </c>
      <c r="F90" s="7">
        <f>+IFERROR(+D90*('Regions &amp; Poverty'!$K90/100),"")</f>
        <v>136.56652990076194</v>
      </c>
      <c r="G90" s="7">
        <f>+IFERROR(+C90*('Regions &amp; Poverty'!$K90/100)*('Regions &amp; Poverty'!$M90/100),"")</f>
        <v>1.9253987317655139</v>
      </c>
      <c r="H90" s="7">
        <f>+IFERROR(+D90*('Regions &amp; Poverty'!$K90/100)*('Regions &amp; Poverty'!$M90/100),"")</f>
        <v>1.0925322392060954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+SUMIF(GVSG2030!$A$4:$A$158,$B91,GVSG2030!$I$4:$I$158)</f>
        <v>174.35750420487983</v>
      </c>
      <c r="D91" s="11">
        <f>+SUMIF(GVSG2015!$A$4:$A$158,$B91,GVSG2015!$I$4:$I$158)</f>
        <v>125.07279900878329</v>
      </c>
      <c r="E91" s="7">
        <f>+IFERROR(+C91*('Regions &amp; Poverty'!$K91/100),"")</f>
        <v>85.958249573005759</v>
      </c>
      <c r="F91" s="7">
        <f>+IFERROR(+D91*('Regions &amp; Poverty'!$K91/100),"")</f>
        <v>61.660889911330159</v>
      </c>
      <c r="G91" s="7">
        <f>+IFERROR(+C91*('Regions &amp; Poverty'!$K91/100)*('Regions &amp; Poverty'!$M91/100),"")</f>
        <v>13.065653935096876</v>
      </c>
      <c r="H91" s="7">
        <f>+IFERROR(+D91*('Regions &amp; Poverty'!$K91/100)*('Regions &amp; Poverty'!$M91/100),"")</f>
        <v>9.3724552665221843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+SUMIF(GVSG2030!$A$4:$A$158,$B92,GVSG2030!$I$4:$I$158)</f>
        <v>303.85719708451688</v>
      </c>
      <c r="D92" s="11">
        <f>+SUMIF(GVSG2015!$A$4:$A$158,$B92,GVSG2015!$I$4:$I$158)</f>
        <v>206.90051954677963</v>
      </c>
      <c r="E92" s="7">
        <f>+IFERROR(+C92*('Regions &amp; Poverty'!$K92/100),"")</f>
        <v>19.750717810493597</v>
      </c>
      <c r="F92" s="7">
        <f>+IFERROR(+D92*('Regions &amp; Poverty'!$K92/100),"")</f>
        <v>13.448533770540676</v>
      </c>
      <c r="G92" s="7">
        <f>+IFERROR(+C92*('Regions &amp; Poverty'!$K92/100)*('Regions &amp; Poverty'!$M92/100),"")</f>
        <v>0.29626076715740396</v>
      </c>
      <c r="H92" s="7">
        <f>+IFERROR(+D92*('Regions &amp; Poverty'!$K92/100)*('Regions &amp; Poverty'!$M92/100),"")</f>
        <v>0.20172800655811013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+SUMIF(GVSG2030!$A$4:$A$158,$B93,GVSG2030!$I$4:$I$158)</f>
        <v>0</v>
      </c>
      <c r="D93" s="11">
        <f>+SUMIF(GVSG2015!$A$4:$A$158,$B93,GVSG2015!$I$4:$I$158)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+SUMIF(GVSG2030!$A$4:$A$158,$B94,GVSG2030!$I$4:$I$158)</f>
        <v>66.866988732825448</v>
      </c>
      <c r="D94" s="11">
        <f>+SUMIF(GVSG2015!$A$4:$A$158,$B94,GVSG2015!$I$4:$I$158)</f>
        <v>40.430634615153949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+SUMIF(GVSG2030!$A$4:$A$158,$B95,GVSG2030!$I$4:$I$158)</f>
        <v>443.15743170962025</v>
      </c>
      <c r="D95" s="11">
        <f>+SUMIF(GVSG2015!$A$4:$A$158,$B95,GVSG2015!$I$4:$I$158)</f>
        <v>255.15140744842009</v>
      </c>
      <c r="E95" s="7">
        <f>+IFERROR(+C95*('Regions &amp; Poverty'!$K95/100),"")</f>
        <v>304.44915558450913</v>
      </c>
      <c r="F95" s="7">
        <f>+IFERROR(+D95*('Regions &amp; Poverty'!$K95/100),"")</f>
        <v>175.2890169170646</v>
      </c>
      <c r="G95" s="7">
        <f>+IFERROR(+C95*('Regions &amp; Poverty'!$K95/100)*('Regions &amp; Poverty'!$M95/100),"")</f>
        <v>95.597034853535874</v>
      </c>
      <c r="H95" s="7">
        <f>+IFERROR(+D95*('Regions &amp; Poverty'!$K95/100)*('Regions &amp; Poverty'!$M95/100),"")</f>
        <v>55.040751311958282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+SUMIF(GVSG2030!$A$4:$A$158,$B96,GVSG2030!$I$4:$I$158)</f>
        <v>4.3628174499978183</v>
      </c>
      <c r="D96" s="11">
        <f>+SUMIF(GVSG2015!$A$4:$A$158,$B96,GVSG2015!$I$4:$I$158)</f>
        <v>2.3643837071763425</v>
      </c>
      <c r="E96" s="7">
        <f>+IFERROR(+C96*('Regions &amp; Poverty'!$K96/100),"")</f>
        <v>0.2574062295498713</v>
      </c>
      <c r="F96" s="7">
        <f>+IFERROR(+D96*('Regions &amp; Poverty'!$K96/100),"")</f>
        <v>0.13949863872340421</v>
      </c>
      <c r="G96" s="7">
        <f>+IFERROR(+C96*('Regions &amp; Poverty'!$K96/100)*('Regions &amp; Poverty'!$M96/100),"")</f>
        <v>3.603687213698198E-3</v>
      </c>
      <c r="H96" s="7">
        <f>+IFERROR(+D96*('Regions &amp; Poverty'!$K96/100)*('Regions &amp; Poverty'!$M96/100),"")</f>
        <v>1.9529809421276587E-3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+SUMIF(GVSG2030!$A$4:$A$158,$B97,GVSG2030!$I$4:$I$158)</f>
        <v>753.60391474834489</v>
      </c>
      <c r="D97" s="11">
        <f>+SUMIF(GVSG2015!$A$4:$A$158,$B97,GVSG2015!$I$4:$I$158)</f>
        <v>384.02891520110802</v>
      </c>
      <c r="E97" s="7">
        <f>+IFERROR(+C97*('Regions &amp; Poverty'!$K97/100),"")</f>
        <v>534.30517555657661</v>
      </c>
      <c r="F97" s="7">
        <f>+IFERROR(+D97*('Regions &amp; Poverty'!$K97/100),"")</f>
        <v>272.27650087758559</v>
      </c>
      <c r="G97" s="7">
        <f>+IFERROR(+C97*('Regions &amp; Poverty'!$K97/100)*('Regions &amp; Poverty'!$M97/100),"")</f>
        <v>177.92362346034</v>
      </c>
      <c r="H97" s="7">
        <f>+IFERROR(+D97*('Regions &amp; Poverty'!$K97/100)*('Regions &amp; Poverty'!$M97/100),"")</f>
        <v>90.668074792235998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+SUMIF(GVSG2030!$A$4:$A$158,$B98,GVSG2030!$I$4:$I$158)</f>
        <v>24.057070142025033</v>
      </c>
      <c r="D98" s="11">
        <f>+SUMIF(GVSG2015!$A$4:$A$158,$B98,GVSG2015!$I$4:$I$158)</f>
        <v>15.735724768057546</v>
      </c>
      <c r="E98" s="7">
        <f>+IFERROR(+C98*('Regions &amp; Poverty'!$K98/100),"")</f>
        <v>7.2171210426075105E-2</v>
      </c>
      <c r="F98" s="7">
        <f>+IFERROR(+D98*('Regions &amp; Poverty'!$K98/100),"")</f>
        <v>4.7207174304172636E-2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+SUMIF(GVSG2030!$A$4:$A$158,$B99,GVSG2030!$I$4:$I$158)</f>
        <v>13.981650884701367</v>
      </c>
      <c r="D99" s="11">
        <f>+SUMIF(GVSG2015!$A$4:$A$158,$B99,GVSG2015!$I$4:$I$158)</f>
        <v>10.390636237145516</v>
      </c>
      <c r="E99" s="7">
        <f>+IFERROR(+C99*('Regions &amp; Poverty'!$K99/100),"")</f>
        <v>3.159853099942509</v>
      </c>
      <c r="F99" s="7">
        <f>+IFERROR(+D99*('Regions &amp; Poverty'!$K99/100),"")</f>
        <v>2.3482837895948867</v>
      </c>
      <c r="G99" s="7">
        <f>+IFERROR(+C99*('Regions &amp; Poverty'!$K99/100)*('Regions &amp; Poverty'!$M99/100),"")</f>
        <v>0.21171015769614812</v>
      </c>
      <c r="H99" s="7">
        <f>+IFERROR(+D99*('Regions &amp; Poverty'!$K99/100)*('Regions &amp; Poverty'!$M99/100),"")</f>
        <v>0.15733501390285742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+SUMIF(GVSG2030!$A$4:$A$158,$B100,GVSG2030!$I$4:$I$158)</f>
        <v>1.7489676359940274</v>
      </c>
      <c r="D100" s="11">
        <f>+SUMIF(GVSG2015!$A$4:$A$158,$B100,GVSG2015!$I$4:$I$158)</f>
        <v>1.4865474206027733</v>
      </c>
      <c r="E100" s="7">
        <f>+IFERROR(+C100*('Regions &amp; Poverty'!$K100/100),"")</f>
        <v>0.79578027437728249</v>
      </c>
      <c r="F100" s="7">
        <f>+IFERROR(+D100*('Regions &amp; Poverty'!$K100/100),"")</f>
        <v>0.67637907637426187</v>
      </c>
      <c r="G100" s="7">
        <f>+IFERROR(+C100*('Regions &amp; Poverty'!$K100/100)*('Regions &amp; Poverty'!$M100/100),"")</f>
        <v>0.10822611731531043</v>
      </c>
      <c r="H100" s="7">
        <f>+IFERROR(+D100*('Regions &amp; Poverty'!$K100/100)*('Regions &amp; Poverty'!$M100/100),"")</f>
        <v>9.1987554386899623E-2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+SUMIF(GVSG2030!$A$4:$A$158,$B101,GVSG2030!$I$4:$I$158)</f>
        <v>1910.1716874251229</v>
      </c>
      <c r="D101" s="11">
        <f>+SUMIF(GVSG2015!$A$4:$A$158,$B101,GVSG2015!$I$4:$I$158)</f>
        <v>1293.0739108684747</v>
      </c>
      <c r="E101" s="7">
        <f>+IFERROR(+C101*('Regions &amp; Poverty'!$K101/100),"")</f>
        <v>1021.9418527724408</v>
      </c>
      <c r="F101" s="7">
        <f>+IFERROR(+D101*('Regions &amp; Poverty'!$K101/100),"")</f>
        <v>691.79454231463399</v>
      </c>
      <c r="G101" s="7">
        <f>+IFERROR(+C101*('Regions &amp; Poverty'!$K101/100)*('Regions &amp; Poverty'!$M101/100),"")</f>
        <v>222.78332390439209</v>
      </c>
      <c r="H101" s="7">
        <f>+IFERROR(+D101*('Regions &amp; Poverty'!$K101/100)*('Regions &amp; Poverty'!$M101/100),"")</f>
        <v>150.81121022459021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+SUMIF(GVSG2030!$A$4:$A$158,$B102,GVSG2030!$I$4:$I$158)</f>
        <v>195.94677323445845</v>
      </c>
      <c r="D102" s="11">
        <f>+SUMIF(GVSG2015!$A$4:$A$158,$B102,GVSG2015!$I$4:$I$158)</f>
        <v>109.39522918266555</v>
      </c>
      <c r="E102" s="7">
        <f>+IFERROR(+C102*('Regions &amp; Poverty'!$K102/100),"")</f>
        <v>7.0540838364405047</v>
      </c>
      <c r="F102" s="7">
        <f>+IFERROR(+D102*('Regions &amp; Poverty'!$K102/100),"")</f>
        <v>3.93822825057596</v>
      </c>
      <c r="G102" s="7">
        <f>+IFERROR(+C102*('Regions &amp; Poverty'!$K102/100)*('Regions &amp; Poverty'!$M102/100),"")</f>
        <v>6.3486754527964553E-2</v>
      </c>
      <c r="H102" s="7">
        <f>+IFERROR(+D102*('Regions &amp; Poverty'!$K102/100)*('Regions &amp; Poverty'!$M102/100),"")</f>
        <v>3.5444054255183648E-2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+SUMIF(GVSG2030!$A$4:$A$158,$B103,GVSG2030!$I$4:$I$158)</f>
        <v>0</v>
      </c>
      <c r="D103" s="11">
        <f>+SUMIF(GVSG2015!$A$4:$A$158,$B103,GVSG2015!$I$4:$I$158)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+SUMIF(GVSG2030!$A$4:$A$158,$B104,GVSG2030!$I$4:$I$158)</f>
        <v>0</v>
      </c>
      <c r="D104" s="11">
        <f>+SUMIF(GVSG2015!$A$4:$A$158,$B104,GVSG2015!$I$4:$I$158)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+SUMIF(GVSG2030!$A$4:$A$158,$B105,GVSG2030!$I$4:$I$158)</f>
        <v>449.62254789978914</v>
      </c>
      <c r="D105" s="11">
        <f>+SUMIF(GVSG2015!$A$4:$A$158,$B105,GVSG2015!$I$4:$I$158)</f>
        <v>321.38586869672088</v>
      </c>
      <c r="E105" s="7">
        <f>+IFERROR(+C105*('Regions &amp; Poverty'!$K105/100),"")</f>
        <v>67.443382184968371</v>
      </c>
      <c r="F105" s="7">
        <f>+IFERROR(+D105*('Regions &amp; Poverty'!$K105/100),"")</f>
        <v>48.20788030450813</v>
      </c>
      <c r="G105" s="7">
        <f>+IFERROR(+C105*('Regions &amp; Poverty'!$K105/100)*('Regions &amp; Poverty'!$M105/100),"")</f>
        <v>2.0233014655490509</v>
      </c>
      <c r="H105" s="7">
        <f>+IFERROR(+D105*('Regions &amp; Poverty'!$K105/100)*('Regions &amp; Poverty'!$M105/100),"")</f>
        <v>1.4462364091352438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+SUMIF(GVSG2030!$A$4:$A$158,$B106,GVSG2030!$I$4:$I$158)</f>
        <v>0</v>
      </c>
      <c r="D106" s="11">
        <f>+SUMIF(GVSG2015!$A$4:$A$158,$B106,GVSG2015!$I$4:$I$158)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+SUMIF(GVSG2030!$A$4:$A$158,$B107,GVSG2030!$I$4:$I$158)</f>
        <v>0</v>
      </c>
      <c r="D107" s="11">
        <f>+SUMIF(GVSG2015!$A$4:$A$158,$B107,GVSG2015!$I$4:$I$158)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+SUMIF(GVSG2030!$A$4:$A$158,$B108,GVSG2030!$I$4:$I$158)</f>
        <v>0</v>
      </c>
      <c r="D108" s="11">
        <f>+SUMIF(GVSG2015!$A$4:$A$158,$B108,GVSG2015!$I$4:$I$158)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+SUMIF(GVSG2030!$A$4:$A$158,$B109,GVSG2030!$I$4:$I$158)</f>
        <v>0</v>
      </c>
      <c r="D109" s="11">
        <f>+SUMIF(GVSG2015!$A$4:$A$158,$B109,GVSG2015!$I$4:$I$158)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+SUMIF(GVSG2030!$A$4:$A$158,$B110,GVSG2030!$I$4:$I$158)</f>
        <v>0</v>
      </c>
      <c r="D110" s="11">
        <f>+SUMIF(GVSG2015!$A$4:$A$158,$B110,GVSG2015!$I$4:$I$158)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+SUMIF(GVSG2030!$A$4:$A$158,$B111,GVSG2030!$I$4:$I$158)</f>
        <v>0</v>
      </c>
      <c r="D111" s="11">
        <f>+SUMIF(GVSG2015!$A$4:$A$158,$B111,GVSG2015!$I$4:$I$158)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+SUMIF(GVSG2030!$A$4:$A$158,$B112,GVSG2030!$I$4:$I$158)</f>
        <v>922.16014814844038</v>
      </c>
      <c r="D112" s="11">
        <f>+SUMIF(GVSG2015!$A$4:$A$158,$B112,GVSG2015!$I$4:$I$158)</f>
        <v>663.83323772682627</v>
      </c>
      <c r="E112" s="7">
        <f>+IFERROR(+C112*('Regions &amp; Poverty'!$K112/100),"")</f>
        <v>56.251769037054864</v>
      </c>
      <c r="F112" s="7">
        <f>+IFERROR(+D112*('Regions &amp; Poverty'!$K112/100),"")</f>
        <v>40.493827501336405</v>
      </c>
      <c r="G112" s="7">
        <f>+IFERROR(+C112*('Regions &amp; Poverty'!$K112/100)*('Regions &amp; Poverty'!$M112/100),"")</f>
        <v>0.5062659213334938</v>
      </c>
      <c r="H112" s="7">
        <f>+IFERROR(+D112*('Regions &amp; Poverty'!$K112/100)*('Regions &amp; Poverty'!$M112/100),"")</f>
        <v>0.3644444475120277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+SUMIF(GVSG2030!$A$4:$A$158,$B113,GVSG2030!$I$4:$I$158)</f>
        <v>35.624635321538079</v>
      </c>
      <c r="D113" s="11">
        <f>+SUMIF(GVSG2015!$A$4:$A$158,$B113,GVSG2015!$I$4:$I$158)</f>
        <v>19.864956703861715</v>
      </c>
      <c r="E113" s="7">
        <f>+IFERROR(+C113*('Regions &amp; Poverty'!$K113/100),"")</f>
        <v>0.78374197707383786</v>
      </c>
      <c r="F113" s="7">
        <f>+IFERROR(+D113*('Regions &amp; Poverty'!$K113/100),"")</f>
        <v>0.4370290474849578</v>
      </c>
      <c r="G113" s="7">
        <f>+IFERROR(+C113*('Regions &amp; Poverty'!$K113/100)*('Regions &amp; Poverty'!$M113/100),"")</f>
        <v>4.7024518624430274E-3</v>
      </c>
      <c r="H113" s="7">
        <f>+IFERROR(+D113*('Regions &amp; Poverty'!$K113/100)*('Regions &amp; Poverty'!$M113/100),"")</f>
        <v>2.622174284909747E-3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+SUMIF(GVSG2030!$A$4:$A$158,$B114,GVSG2030!$I$4:$I$158)</f>
        <v>687.43617578320857</v>
      </c>
      <c r="D114" s="11">
        <f>+SUMIF(GVSG2015!$A$4:$A$158,$B114,GVSG2015!$I$4:$I$158)</f>
        <v>304.69235357175302</v>
      </c>
      <c r="E114" s="7">
        <f>+IFERROR(+C114*('Regions &amp; Poverty'!$K114/100),"")</f>
        <v>20.623085273496255</v>
      </c>
      <c r="F114" s="7">
        <f>+IFERROR(+D114*('Regions &amp; Poverty'!$K114/100),"")</f>
        <v>9.1407706071525894</v>
      </c>
      <c r="G114" s="7">
        <f>+IFERROR(+C114*('Regions &amp; Poverty'!$K114/100)*('Regions &amp; Poverty'!$M114/100),"")</f>
        <v>0.16498468218797005</v>
      </c>
      <c r="H114" s="7">
        <f>+IFERROR(+D114*('Regions &amp; Poverty'!$K114/100)*('Regions &amp; Poverty'!$M114/100),"")</f>
        <v>7.3126164857220718E-2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+SUMIF(GVSG2030!$A$4:$A$158,$B115,GVSG2030!$I$4:$I$158)</f>
        <v>1671.3149756179691</v>
      </c>
      <c r="D115" s="11">
        <f>+SUMIF(GVSG2015!$A$4:$A$158,$B115,GVSG2015!$I$4:$I$158)</f>
        <v>1139.3385491498425</v>
      </c>
      <c r="E115" s="7">
        <f>+IFERROR(+C115*('Regions &amp; Poverty'!$K115/100),"")</f>
        <v>138.71914297629144</v>
      </c>
      <c r="F115" s="7">
        <f>+IFERROR(+D115*('Regions &amp; Poverty'!$K115/100),"")</f>
        <v>94.565099579436932</v>
      </c>
      <c r="G115" s="7">
        <f>+IFERROR(+C115*('Regions &amp; Poverty'!$K115/100)*('Regions &amp; Poverty'!$M115/100),"")</f>
        <v>2.2195062876206628</v>
      </c>
      <c r="H115" s="7">
        <f>+IFERROR(+D115*('Regions &amp; Poverty'!$K115/100)*('Regions &amp; Poverty'!$M115/100),"")</f>
        <v>1.5130415932709909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+SUMIF(GVSG2030!$A$4:$A$158,$B116,GVSG2030!$I$4:$I$158)</f>
        <v>1.9534077388173974</v>
      </c>
      <c r="D116" s="11">
        <f>+SUMIF(GVSG2015!$A$4:$A$158,$B116,GVSG2015!$I$4:$I$158)</f>
        <v>1.2600977932700341</v>
      </c>
      <c r="E116" s="7">
        <f>+IFERROR(+C116*('Regions &amp; Poverty'!$K116/100),"")</f>
        <v>0.74229494075061098</v>
      </c>
      <c r="F116" s="7">
        <f>+IFERROR(+D116*('Regions &amp; Poverty'!$K116/100),"")</f>
        <v>0.47883716144261296</v>
      </c>
      <c r="G116" s="7">
        <f>+IFERROR(+C116*('Regions &amp; Poverty'!$K116/100)*('Regions &amp; Poverty'!$M116/100),"")</f>
        <v>0.10985965123109044</v>
      </c>
      <c r="H116" s="7">
        <f>+IFERROR(+D116*('Regions &amp; Poverty'!$K116/100)*('Regions &amp; Poverty'!$M116/100),"")</f>
        <v>7.0867899893506725E-2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+SUMIF(GVSG2030!$A$4:$A$158,$B117,GVSG2030!$I$4:$I$158)</f>
        <v>0</v>
      </c>
      <c r="D117" s="11">
        <f>+SUMIF(GVSG2015!$A$4:$A$158,$B117,GVSG2015!$I$4:$I$158)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+SUMIF(GVSG2030!$A$4:$A$158,$B118,GVSG2030!$I$4:$I$158)</f>
        <v>0</v>
      </c>
      <c r="D118" s="11">
        <f>+SUMIF(GVSG2015!$A$4:$A$158,$B118,GVSG2015!$I$4:$I$158)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+SUMIF(GVSG2030!$A$4:$A$158,$B119,GVSG2030!$I$4:$I$158)</f>
        <v>0</v>
      </c>
      <c r="D119" s="11">
        <f>+SUMIF(GVSG2015!$A$4:$A$158,$B119,GVSG2015!$I$4:$I$158)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+SUMIF(GVSG2030!$A$4:$A$158,$B120,GVSG2030!$I$4:$I$158)</f>
        <v>0</v>
      </c>
      <c r="D120" s="11">
        <f>+SUMIF(GVSG2015!$A$4:$A$158,$B120,GVSG2015!$I$4:$I$158)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+SUMIF(GVSG2030!$A$4:$A$158,$B121,GVSG2030!$I$4:$I$158)</f>
        <v>0</v>
      </c>
      <c r="D121" s="11">
        <f>+SUMIF(GVSG2015!$A$4:$A$158,$B121,GVSG2015!$I$4:$I$158)</f>
        <v>0</v>
      </c>
      <c r="E121" s="7">
        <f>+IFERROR(+C121*('Regions &amp; Poverty'!$K121/100),"")</f>
        <v>0</v>
      </c>
      <c r="F121" s="7">
        <f>+IFERROR(+D121*('Regions &amp; Poverty'!$K121/100),"")</f>
        <v>0</v>
      </c>
      <c r="G121" s="7">
        <f>+IFERROR(+C121*('Regions &amp; Poverty'!$K121/100)*('Regions &amp; Poverty'!$M121/100),"")</f>
        <v>0</v>
      </c>
      <c r="H121" s="7">
        <f>+IFERROR(+D121*('Regions &amp; Poverty'!$K121/100)*('Regions &amp; Poverty'!$M121/100),"")</f>
        <v>0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+SUMIF(GVSG2030!$A$4:$A$158,$B122,GVSG2030!$I$4:$I$158)</f>
        <v>0.29355490448235405</v>
      </c>
      <c r="D122" s="11">
        <f>+SUMIF(GVSG2015!$A$4:$A$158,$B122,GVSG2015!$I$4:$I$158)</f>
        <v>0.31834299237441466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+SUMIF(GVSG2030!$A$4:$A$158,$B123,GVSG2030!$I$4:$I$158)</f>
        <v>0</v>
      </c>
      <c r="D123" s="11">
        <f>+SUMIF(GVSG2015!$A$4:$A$158,$B123,GVSG2015!$I$4:$I$158)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+SUMIF(GVSG2030!$A$4:$A$158,$B124,GVSG2030!$I$4:$I$158)</f>
        <v>0</v>
      </c>
      <c r="D124" s="11">
        <f>+SUMIF(GVSG2015!$A$4:$A$158,$B124,GVSG2015!$I$4:$I$158)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+SUMIF(GVSG2030!$A$4:$A$158,$B125,GVSG2030!$I$4:$I$158)</f>
        <v>33.328389792106982</v>
      </c>
      <c r="D125" s="11">
        <f>+SUMIF(GVSG2015!$A$4:$A$158,$B125,GVSG2015!$I$4:$I$158)</f>
        <v>20.289263973570176</v>
      </c>
      <c r="E125" s="7">
        <f>+IFERROR(+C125*('Regions &amp; Poverty'!$K125/100),"")</f>
        <v>20.130347434432618</v>
      </c>
      <c r="F125" s="7">
        <f>+IFERROR(+D125*('Regions &amp; Poverty'!$K125/100),"")</f>
        <v>12.254715440036385</v>
      </c>
      <c r="G125" s="7">
        <f>+IFERROR(+C125*('Regions &amp; Poverty'!$K125/100)*('Regions &amp; Poverty'!$M125/100),"")</f>
        <v>4.77089234196053</v>
      </c>
      <c r="H125" s="7">
        <f>+IFERROR(+D125*('Regions &amp; Poverty'!$K125/100)*('Regions &amp; Poverty'!$M125/100),"")</f>
        <v>2.9043675592886231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+SUMIF(GVSG2030!$A$4:$A$158,$B126,GVSG2030!$I$4:$I$158)</f>
        <v>46.936159165736768</v>
      </c>
      <c r="D126" s="11">
        <f>+SUMIF(GVSG2015!$A$4:$A$158,$B126,GVSG2015!$I$4:$I$158)</f>
        <v>22.393784394515166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+SUMIF(GVSG2030!$A$4:$A$158,$B127,GVSG2030!$I$4:$I$158)</f>
        <v>15.205218224283435</v>
      </c>
      <c r="D127" s="11">
        <f>+SUMIF(GVSG2015!$A$4:$A$158,$B127,GVSG2015!$I$4:$I$158)</f>
        <v>11.908055499887753</v>
      </c>
      <c r="E127" s="7">
        <f>+IFERROR(+C127*('Regions &amp; Poverty'!$K127/100),"")</f>
        <v>2.2655775154182316</v>
      </c>
      <c r="F127" s="7">
        <f>+IFERROR(+D127*('Regions &amp; Poverty'!$K127/100),"")</f>
        <v>1.7743002694832752</v>
      </c>
      <c r="G127" s="7">
        <f>+IFERROR(+C127*('Regions &amp; Poverty'!$K127/100)*('Regions &amp; Poverty'!$M127/100),"")</f>
        <v>9.0623100616729263E-2</v>
      </c>
      <c r="H127" s="7">
        <f>+IFERROR(+D127*('Regions &amp; Poverty'!$K127/100)*('Regions &amp; Poverty'!$M127/100),"")</f>
        <v>7.0972010779331005E-2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+SUMIF(GVSG2030!$A$4:$A$158,$B128,GVSG2030!$I$4:$I$158)</f>
        <v>113.29896775590589</v>
      </c>
      <c r="D128" s="11">
        <f>+SUMIF(GVSG2015!$A$4:$A$158,$B128,GVSG2015!$I$4:$I$158)</f>
        <v>80.252602492187037</v>
      </c>
      <c r="E128" s="7">
        <f>+IFERROR(+C128*('Regions &amp; Poverty'!$K128/100),"")</f>
        <v>43.053607747244243</v>
      </c>
      <c r="F128" s="7">
        <f>+IFERROR(+D128*('Regions &amp; Poverty'!$K128/100),"")</f>
        <v>30.495988947031076</v>
      </c>
      <c r="G128" s="7">
        <f>+IFERROR(+C128*('Regions &amp; Poverty'!$K128/100)*('Regions &amp; Poverty'!$M128/100),"")</f>
        <v>5.5108617916472635</v>
      </c>
      <c r="H128" s="7">
        <f>+IFERROR(+D128*('Regions &amp; Poverty'!$K128/100)*('Regions &amp; Poverty'!$M128/100),"")</f>
        <v>3.9034865852199778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+SUMIF(GVSG2030!$A$4:$A$158,$B129,GVSG2030!$I$4:$I$158)</f>
        <v>0</v>
      </c>
      <c r="D129" s="11">
        <f>+SUMIF(GVSG2015!$A$4:$A$158,$B129,GVSG2015!$I$4:$I$158)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+SUMIF(GVSG2030!$A$4:$A$158,$B130,GVSG2030!$I$4:$I$158)</f>
        <v>17.12498328809599</v>
      </c>
      <c r="D130" s="11">
        <f>+SUMIF(GVSG2015!$A$4:$A$158,$B130,GVSG2015!$I$4:$I$158)</f>
        <v>10.653595756994791</v>
      </c>
      <c r="E130" s="7">
        <f>+IFERROR(+C130*('Regions &amp; Poverty'!$K130/100),"")</f>
        <v>8.9563662596742031</v>
      </c>
      <c r="F130" s="7">
        <f>+IFERROR(+D130*('Regions &amp; Poverty'!$K130/100),"")</f>
        <v>5.5718305809082764</v>
      </c>
      <c r="G130" s="7">
        <f>+IFERROR(+C130*('Regions &amp; Poverty'!$K130/100)*('Regions &amp; Poverty'!$M130/100),"")</f>
        <v>1.4957131653655917</v>
      </c>
      <c r="H130" s="7">
        <f>+IFERROR(+D130*('Regions &amp; Poverty'!$K130/100)*('Regions &amp; Poverty'!$M130/100),"")</f>
        <v>0.93049570701168205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+SUMIF(GVSG2030!$A$4:$A$158,$B131,GVSG2030!$I$4:$I$158)</f>
        <v>251.24700285138144</v>
      </c>
      <c r="D131" s="11">
        <f>+SUMIF(GVSG2015!$A$4:$A$158,$B131,GVSG2015!$I$4:$I$158)</f>
        <v>150.07879960075002</v>
      </c>
      <c r="E131" s="7">
        <f>+IFERROR(+C131*('Regions &amp; Poverty'!$K131/100),"")</f>
        <v>8.0399040912442068</v>
      </c>
      <c r="F131" s="7">
        <f>+IFERROR(+D131*('Regions &amp; Poverty'!$K131/100),"")</f>
        <v>4.8025215872240006</v>
      </c>
      <c r="G131" s="7">
        <f>+IFERROR(+C131*('Regions &amp; Poverty'!$K131/100)*('Regions &amp; Poverty'!$M131/100),"")</f>
        <v>3.2159616364976829E-2</v>
      </c>
      <c r="H131" s="7">
        <f>+IFERROR(+D131*('Regions &amp; Poverty'!$K131/100)*('Regions &amp; Poverty'!$M131/100),"")</f>
        <v>1.9210086348896004E-2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+SUMIF(GVSG2030!$A$4:$A$158,$B132,GVSG2030!$I$4:$I$158)</f>
        <v>65.540741166537515</v>
      </c>
      <c r="D132" s="11">
        <f>+SUMIF(GVSG2015!$A$4:$A$158,$B132,GVSG2015!$I$4:$I$158)</f>
        <v>35.02749650242243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+SUMIF(GVSG2030!$A$4:$A$158,$B133,GVSG2030!$I$4:$I$158)</f>
        <v>0</v>
      </c>
      <c r="D133" s="11">
        <f>+SUMIF(GVSG2015!$A$4:$A$158,$B133,GVSG2015!$I$4:$I$158)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+SUMIF(GVSG2030!$A$4:$A$158,$B134,GVSG2030!$I$4:$I$158)</f>
        <v>0</v>
      </c>
      <c r="D134" s="11">
        <f>+SUMIF(GVSG2015!$A$4:$A$158,$B134,GVSG2015!$I$4:$I$158)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+SUMIF(GVSG2030!$A$4:$A$158,$B135,GVSG2030!$I$4:$I$158)</f>
        <v>0</v>
      </c>
      <c r="D135" s="11">
        <f>+SUMIF(GVSG2015!$A$4:$A$158,$B135,GVSG2015!$I$4:$I$158)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+SUMIF(GVSG2030!$A$4:$A$158,$B136,GVSG2030!$I$4:$I$158)</f>
        <v>0</v>
      </c>
      <c r="D136" s="11">
        <f>+SUMIF(GVSG2015!$A$4:$A$158,$B136,GVSG2015!$I$4:$I$158)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+SUMIF(GVSG2030!$A$4:$A$158,$B137,GVSG2030!$I$4:$I$158)</f>
        <v>32.864996592995546</v>
      </c>
      <c r="D137" s="11">
        <f>+SUMIF(GVSG2015!$A$4:$A$158,$B137,GVSG2015!$I$4:$I$158)</f>
        <v>14.311842000330385</v>
      </c>
      <c r="E137" s="7">
        <f>+IFERROR(+C137*('Regions &amp; Poverty'!$K137/100),"")</f>
        <v>13.803298569058128</v>
      </c>
      <c r="F137" s="7">
        <f>+IFERROR(+D137*('Regions &amp; Poverty'!$K137/100),"")</f>
        <v>6.0109736401387615</v>
      </c>
      <c r="G137" s="7">
        <f>+IFERROR(+C137*('Regions &amp; Poverty'!$K137/100)*('Regions &amp; Poverty'!$M137/100),"")</f>
        <v>2.2913475624636495</v>
      </c>
      <c r="H137" s="7">
        <f>+IFERROR(+D137*('Regions &amp; Poverty'!$K137/100)*('Regions &amp; Poverty'!$M137/100),"")</f>
        <v>0.99782162426303445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+SUMIF(GVSG2030!$A$4:$A$158,$B138,GVSG2030!$I$4:$I$158)</f>
        <v>52.50235076288979</v>
      </c>
      <c r="D138" s="11">
        <f>+SUMIF(GVSG2015!$A$4:$A$158,$B138,GVSG2015!$I$4:$I$158)</f>
        <v>38.25131349164063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+SUMIF(GVSG2030!$A$4:$A$158,$B139,GVSG2030!$I$4:$I$158)</f>
        <v>54.777315309646255</v>
      </c>
      <c r="D139" s="11">
        <f>+SUMIF(GVSG2015!$A$4:$A$158,$B139,GVSG2015!$I$4:$I$158)</f>
        <v>40.124384427576629</v>
      </c>
      <c r="E139" s="7">
        <f>+IFERROR(+C139*('Regions &amp; Poverty'!$K139/100),"")</f>
        <v>21.034489078904162</v>
      </c>
      <c r="F139" s="7">
        <f>+IFERROR(+D139*('Regions &amp; Poverty'!$K139/100),"")</f>
        <v>15.407763620189426</v>
      </c>
      <c r="G139" s="7">
        <f>+IFERROR(+C139*('Regions &amp; Poverty'!$K139/100)*('Regions &amp; Poverty'!$M139/100),"")</f>
        <v>3.2182768290723369</v>
      </c>
      <c r="H139" s="7">
        <f>+IFERROR(+D139*('Regions &amp; Poverty'!$K139/100)*('Regions &amp; Poverty'!$M139/100),"")</f>
        <v>2.357387833888982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+SUMIF(GVSG2030!$A$4:$A$158,$B140,GVSG2030!$I$4:$I$158)</f>
        <v>175.57741400858669</v>
      </c>
      <c r="D140" s="11">
        <f>+SUMIF(GVSG2015!$A$4:$A$158,$B140,GVSG2015!$I$4:$I$158)</f>
        <v>113.80231230102915</v>
      </c>
      <c r="E140" s="7">
        <f>+IFERROR(+C140*('Regions &amp; Poverty'!$K140/100),"")</f>
        <v>86.208510278216067</v>
      </c>
      <c r="F140" s="7">
        <f>+IFERROR(+D140*('Regions &amp; Poverty'!$K140/100),"")</f>
        <v>55.876935339805307</v>
      </c>
      <c r="G140" s="7">
        <f>+IFERROR(+C140*('Regions &amp; Poverty'!$K140/100)*('Regions &amp; Poverty'!$M140/100),"")</f>
        <v>17.155493545364997</v>
      </c>
      <c r="H140" s="7">
        <f>+IFERROR(+D140*('Regions &amp; Poverty'!$K140/100)*('Regions &amp; Poverty'!$M140/100),"")</f>
        <v>11.119510132621254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+SUMIF(GVSG2030!$A$4:$A$158,$B141,GVSG2030!$I$4:$I$158)</f>
        <v>969.85893911397625</v>
      </c>
      <c r="D141" s="11">
        <f>+SUMIF(GVSG2015!$A$4:$A$158,$B141,GVSG2015!$I$4:$I$158)</f>
        <v>745.34729409959868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+SUMIF(GVSG2030!$A$4:$A$158,$B142,GVSG2030!$I$4:$I$158)</f>
        <v>44.111954952293118</v>
      </c>
      <c r="D142" s="11">
        <f>+SUMIF(GVSG2015!$A$4:$A$158,$B142,GVSG2015!$I$4:$I$158)</f>
        <v>30.239404276160649</v>
      </c>
      <c r="E142" s="7">
        <f>+IFERROR(+C142*('Regions &amp; Poverty'!$K142/100),"")</f>
        <v>2.0732618827577767</v>
      </c>
      <c r="F142" s="7">
        <f>+IFERROR(+D142*('Regions &amp; Poverty'!$K142/100),"")</f>
        <v>1.4212520009795504</v>
      </c>
      <c r="G142" s="7">
        <f>+IFERROR(+C142*('Regions &amp; Poverty'!$K142/100)*('Regions &amp; Poverty'!$M142/100),"")</f>
        <v>2.0732618827577768E-2</v>
      </c>
      <c r="H142" s="7">
        <f>+IFERROR(+D142*('Regions &amp; Poverty'!$K142/100)*('Regions &amp; Poverty'!$M142/100),"")</f>
        <v>1.4212520009795504E-2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+SUMIF(GVSG2030!$A$4:$A$158,$B143,GVSG2030!$I$4:$I$158)</f>
        <v>4.8057832581367972</v>
      </c>
      <c r="D143" s="11">
        <f>+SUMIF(GVSG2015!$A$4:$A$158,$B143,GVSG2015!$I$4:$I$158)</f>
        <v>3.2121588237587386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+SUMIF(GVSG2030!$A$4:$A$158,$B144,GVSG2030!$I$4:$I$158)</f>
        <v>29.723042081794123</v>
      </c>
      <c r="D144" s="11">
        <f>+SUMIF(GVSG2015!$A$4:$A$158,$B144,GVSG2015!$I$4:$I$158)</f>
        <v>18.614093948106337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+SUMIF(GVSG2030!$A$4:$A$158,$B145,GVSG2030!$I$4:$I$158)</f>
        <v>0</v>
      </c>
      <c r="D145" s="11">
        <f>+SUMIF(GVSG2015!$A$4:$A$158,$B145,GVSG2015!$I$4:$I$158)</f>
        <v>0</v>
      </c>
      <c r="E145" s="7">
        <f>+IFERROR(+C145*('Regions &amp; Poverty'!$K145/100),"")</f>
        <v>0</v>
      </c>
      <c r="F145" s="7">
        <f>+IFERROR(+D145*('Regions &amp; Poverty'!$K145/100),"")</f>
        <v>0</v>
      </c>
      <c r="G145" s="7">
        <f>+IFERROR(+C145*('Regions &amp; Poverty'!$K145/100)*('Regions &amp; Poverty'!$M145/100),"")</f>
        <v>0</v>
      </c>
      <c r="H145" s="7">
        <f>+IFERROR(+D145*('Regions &amp; Poverty'!$K145/100)*('Regions &amp; Poverty'!$M145/100),"")</f>
        <v>0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+SUMIF(GVSG2030!$A$4:$A$158,$B146,GVSG2030!$I$4:$I$158)</f>
        <v>991.28306018476815</v>
      </c>
      <c r="D146" s="11">
        <f>+SUMIF(GVSG2015!$A$4:$A$158,$B146,GVSG2015!$I$4:$I$158)</f>
        <v>751.66896625709455</v>
      </c>
      <c r="E146" s="7">
        <f>+IFERROR(+C146*('Regions &amp; Poverty'!$K146/100),"")</f>
        <v>2.9738491805543044</v>
      </c>
      <c r="F146" s="7">
        <f>+IFERROR(+D146*('Regions &amp; Poverty'!$K146/100),"")</f>
        <v>2.2550068987712839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+SUMIF(GVSG2030!$A$4:$A$158,$B147,GVSG2030!$I$4:$I$158)</f>
        <v>1037.5141750986052</v>
      </c>
      <c r="D147" s="11">
        <f>+SUMIF(GVSG2015!$A$4:$A$158,$B147,GVSG2015!$I$4:$I$158)</f>
        <v>758.46836522919318</v>
      </c>
      <c r="E147" s="7">
        <f>+IFERROR(+C147*('Regions &amp; Poverty'!$K147/100),"")</f>
        <v>509.41945997341514</v>
      </c>
      <c r="F147" s="7">
        <f>+IFERROR(+D147*('Regions &amp; Poverty'!$K147/100),"")</f>
        <v>372.40796732753387</v>
      </c>
      <c r="G147" s="7">
        <f>+IFERROR(+C147*('Regions &amp; Poverty'!$K147/100)*('Regions &amp; Poverty'!$M147/100),"")</f>
        <v>78.450596835905927</v>
      </c>
      <c r="H147" s="7">
        <f>+IFERROR(+D147*('Regions &amp; Poverty'!$K147/100)*('Regions &amp; Poverty'!$M147/100),"")</f>
        <v>57.350826968440217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+SUMIF(GVSG2030!$A$4:$A$158,$B148,GVSG2030!$I$4:$I$158)</f>
        <v>479.84183552871087</v>
      </c>
      <c r="D148" s="11">
        <f>+SUMIF(GVSG2015!$A$4:$A$158,$B148,GVSG2015!$I$4:$I$158)</f>
        <v>255.72780418229991</v>
      </c>
      <c r="E148" s="7">
        <f>+IFERROR(+C148*('Regions &amp; Poverty'!$K148/100),"")</f>
        <v>166.02527509293398</v>
      </c>
      <c r="F148" s="7">
        <f>+IFERROR(+D148*('Regions &amp; Poverty'!$K148/100),"")</f>
        <v>88.481820247075774</v>
      </c>
      <c r="G148" s="7">
        <f>+IFERROR(+C148*('Regions &amp; Poverty'!$K148/100)*('Regions &amp; Poverty'!$M148/100),"")</f>
        <v>17.100603334572202</v>
      </c>
      <c r="H148" s="7">
        <f>+IFERROR(+D148*('Regions &amp; Poverty'!$K148/100)*('Regions &amp; Poverty'!$M148/100),"")</f>
        <v>9.1136274854488057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+SUMIF(GVSG2030!$A$4:$A$158,$B149,GVSG2030!$I$4:$I$158)</f>
        <v>0</v>
      </c>
      <c r="D149" s="11">
        <f>+SUMIF(GVSG2015!$A$4:$A$158,$B149,GVSG2015!$I$4:$I$158)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+SUMIF(GVSG2030!$A$4:$A$158,$B150,GVSG2030!$I$4:$I$158)</f>
        <v>0</v>
      </c>
      <c r="D150" s="11">
        <f>+SUMIF(GVSG2015!$A$4:$A$158,$B150,GVSG2015!$I$4:$I$158)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+SUMIF(GVSG2030!$A$4:$A$158,$B151,GVSG2030!$I$4:$I$158)</f>
        <v>0</v>
      </c>
      <c r="D151" s="11">
        <f>+SUMIF(GVSG2015!$A$4:$A$158,$B151,GVSG2015!$I$4:$I$158)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+SUMIF(GVSG2030!$A$4:$A$158,$B152,GVSG2030!$I$4:$I$158)</f>
        <v>0</v>
      </c>
      <c r="D152" s="11">
        <f>+SUMIF(GVSG2015!$A$4:$A$158,$B152,GVSG2015!$I$4:$I$158)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+SUMIF(GVSG2030!$A$4:$A$158,$B153,GVSG2030!$I$4:$I$158)</f>
        <v>41.116809963475028</v>
      </c>
      <c r="D153" s="11">
        <f>+SUMIF(GVSG2015!$A$4:$A$158,$B153,GVSG2015!$I$4:$I$158)</f>
        <v>30.525662353926123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+SUMIF(GVSG2030!$A$4:$A$158,$B154,GVSG2030!$I$4:$I$158)</f>
        <v>662.1847665454361</v>
      </c>
      <c r="D154" s="11">
        <f>+SUMIF(GVSG2015!$A$4:$A$158,$B154,GVSG2015!$I$4:$I$158)</f>
        <v>438.98400089926884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+SUMIF(GVSG2030!$A$4:$A$158,$B155,GVSG2030!$I$4:$I$158)</f>
        <v>1677.7307490334229</v>
      </c>
      <c r="D155" s="11">
        <f>+SUMIF(GVSG2015!$A$4:$A$158,$B155,GVSG2015!$I$4:$I$158)</f>
        <v>869.22404595903936</v>
      </c>
      <c r="E155" s="7">
        <f>+IFERROR(+C155*('Regions &amp; Poverty'!$K155/100),"")</f>
        <v>46.976460972935833</v>
      </c>
      <c r="F155" s="7">
        <f>+IFERROR(+D155*('Regions &amp; Poverty'!$K155/100),"")</f>
        <v>24.338273286853099</v>
      </c>
      <c r="G155" s="7">
        <f>+IFERROR(+C155*('Regions &amp; Poverty'!$K155/100)*('Regions &amp; Poverty'!$M155/100),"")</f>
        <v>0.28185876583761499</v>
      </c>
      <c r="H155" s="7">
        <f>+IFERROR(+D155*('Regions &amp; Poverty'!$K155/100)*('Regions &amp; Poverty'!$M155/100),"")</f>
        <v>0.1460296397211186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+SUMIF(GVSG2030!$A$4:$A$158,$B156,GVSG2030!$I$4:$I$158)</f>
        <v>0.27068796065277573</v>
      </c>
      <c r="D156" s="11">
        <f>+SUMIF(GVSG2015!$A$4:$A$158,$B156,GVSG2015!$I$4:$I$158)</f>
        <v>0.16577796492965138</v>
      </c>
      <c r="E156" s="7">
        <f>+IFERROR(+C156*('Regions &amp; Poverty'!$K156/100),"")</f>
        <v>3.5460122845513621E-2</v>
      </c>
      <c r="F156" s="7">
        <f>+IFERROR(+D156*('Regions &amp; Poverty'!$K156/100),"")</f>
        <v>2.1716913405784331E-2</v>
      </c>
      <c r="G156" s="7">
        <f>+IFERROR(+C156*('Regions &amp; Poverty'!$K156/100)*('Regions &amp; Poverty'!$M156/100),"")</f>
        <v>1.1701840539019496E-3</v>
      </c>
      <c r="H156" s="7">
        <f>+IFERROR(+D156*('Regions &amp; Poverty'!$K156/100)*('Regions &amp; Poverty'!$M156/100),"")</f>
        <v>7.1665814239088295E-4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+SUMIF(GVSG2030!$A$4:$A$158,$B157,GVSG2030!$I$4:$I$158)</f>
        <v>54.391167665804808</v>
      </c>
      <c r="D157" s="11">
        <f>+SUMIF(GVSG2015!$A$4:$A$158,$B157,GVSG2015!$I$4:$I$158)</f>
        <v>20.837281714069338</v>
      </c>
      <c r="E157" s="7">
        <f>+IFERROR(+C157*('Regions &amp; Poverty'!$K157/100),"")</f>
        <v>10.225539521171305</v>
      </c>
      <c r="F157" s="7">
        <f>+IFERROR(+D157*('Regions &amp; Poverty'!$K157/100),"")</f>
        <v>3.9174089622450357</v>
      </c>
      <c r="G157" s="7">
        <f>+IFERROR(+C157*('Regions &amp; Poverty'!$K157/100)*('Regions &amp; Poverty'!$M157/100),"")</f>
        <v>0.4601492784527087</v>
      </c>
      <c r="H157" s="7">
        <f>+IFERROR(+D157*('Regions &amp; Poverty'!$K157/100)*('Regions &amp; Poverty'!$M157/100),"")</f>
        <v>0.1762834033010266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+SUMIF(GVSG2030!$A$4:$A$158,$B158,GVSG2030!$I$4:$I$158)</f>
        <v>3740.247064031571</v>
      </c>
      <c r="D158" s="11">
        <f>+SUMIF(GVSG2015!$A$4:$A$158,$B158,GVSG2015!$I$4:$I$158)</f>
        <v>2154.3376740616518</v>
      </c>
      <c r="E158" s="7">
        <f>+IFERROR(+C158*('Regions &amp; Poverty'!$K158/100),"")</f>
        <v>620.88101262924079</v>
      </c>
      <c r="F158" s="7">
        <f>+IFERROR(+D158*('Regions &amp; Poverty'!$K158/100),"")</f>
        <v>357.62005389423422</v>
      </c>
      <c r="G158" s="7">
        <f>+IFERROR(+C158*('Regions &amp; Poverty'!$K158/100)*('Regions &amp; Poverty'!$M158/100),"")</f>
        <v>30.423169618832798</v>
      </c>
      <c r="H158" s="7">
        <f>+IFERROR(+D158*('Regions &amp; Poverty'!$K158/100)*('Regions &amp; Poverty'!$M158/100),"")</f>
        <v>17.523382640817477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+SUMIF(GVSG2030!$A$4:$A$158,$B159,GVSG2030!$I$4:$I$158)</f>
        <v>443.56582440935</v>
      </c>
      <c r="D159" s="11">
        <f>+SUMIF(GVSG2015!$A$4:$A$158,$B159,GVSG2015!$I$4:$I$158)</f>
        <v>272.52158335401487</v>
      </c>
      <c r="E159" s="7">
        <f>+IFERROR(+C159*('Regions &amp; Poverty'!$K159/100),"")</f>
        <v>255.05034903537623</v>
      </c>
      <c r="F159" s="7">
        <f>+IFERROR(+D159*('Regions &amp; Poverty'!$K159/100),"")</f>
        <v>156.69991042855852</v>
      </c>
      <c r="G159" s="7">
        <f>+IFERROR(+C159*('Regions &amp; Poverty'!$K159/100)*('Regions &amp; Poverty'!$M159/100),"")</f>
        <v>75.239852965435986</v>
      </c>
      <c r="H159" s="7">
        <f>+IFERROR(+D159*('Regions &amp; Poverty'!$K159/100)*('Regions &amp; Poverty'!$M159/100),"")</f>
        <v>46.226473576424759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+SUMIF(GVSG2030!$A$4:$A$158,$B160,GVSG2030!$I$4:$I$158)</f>
        <v>946.70373744440622</v>
      </c>
      <c r="D160" s="11">
        <f>+SUMIF(GVSG2015!$A$4:$A$158,$B160,GVSG2015!$I$4:$I$158)</f>
        <v>326.62962724831982</v>
      </c>
      <c r="E160" s="7">
        <f>+IFERROR(+C160*('Regions &amp; Poverty'!$K160/100),"")</f>
        <v>202.59459981310292</v>
      </c>
      <c r="F160" s="7">
        <f>+IFERROR(+D160*('Regions &amp; Poverty'!$K160/100),"")</f>
        <v>69.898740231140437</v>
      </c>
      <c r="G160" s="7">
        <f>+IFERROR(+C160*('Regions &amp; Poverty'!$K160/100)*('Regions &amp; Poverty'!$M160/100),"")</f>
        <v>10.534919190281352</v>
      </c>
      <c r="H160" s="7">
        <f>+IFERROR(+D160*('Regions &amp; Poverty'!$K160/100)*('Regions &amp; Poverty'!$M160/100),"")</f>
        <v>3.634734492019303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47632.597595035106</v>
      </c>
      <c r="D162" s="35">
        <f t="shared" si="0"/>
        <v>28714.549413459827</v>
      </c>
      <c r="E162" s="35">
        <f t="shared" si="0"/>
        <v>7835.1590919875525</v>
      </c>
      <c r="F162" s="35">
        <f t="shared" si="0"/>
        <v>4712.3037164377574</v>
      </c>
      <c r="G162" s="35">
        <f t="shared" si="0"/>
        <v>1144.8301866658692</v>
      </c>
      <c r="H162" s="35">
        <f t="shared" si="0"/>
        <v>693.14314624039764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2372.8515682277221</v>
      </c>
      <c r="D167" s="35">
        <f>+SUMIF('Regions &amp; Poverty'!$F$3:$F$160,$B167,D$3:D$160)</f>
        <v>1487.7561625834485</v>
      </c>
      <c r="E167" s="35">
        <f>+SUMIF('Regions &amp; Poverty'!$F$3:$F$160,$B167,E$3:E$160)</f>
        <v>1105.433464182451</v>
      </c>
      <c r="F167" s="35">
        <f>+SUMIF('Regions &amp; Poverty'!$F$3:$F$160,$B167,F$3:F$160)</f>
        <v>708.46730269619729</v>
      </c>
      <c r="G167" s="35">
        <f>+SUMIF('Regions &amp; Poverty'!$F$3:$F$160,$B167,G$3:G$160)</f>
        <v>242.64596893694392</v>
      </c>
      <c r="H167" s="35">
        <f>+SUMIF('Regions &amp; Poverty'!$F$3:$F$160,$B167,H$3:H$160)</f>
        <v>152.3553144063178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2825.1508827452772</v>
      </c>
      <c r="D168" s="35">
        <f>+SUMIF('Regions &amp; Poverty'!$F$3:$F$160,$B168,D$3:D$160)</f>
        <v>1762.1961356272559</v>
      </c>
      <c r="E168" s="35">
        <f>+SUMIF('Regions &amp; Poverty'!$F$3:$F$160,$B168,E$3:E$160)</f>
        <v>603.32126217305654</v>
      </c>
      <c r="F168" s="35">
        <f>+SUMIF('Regions &amp; Poverty'!$F$3:$F$160,$B168,F$3:F$160)</f>
        <v>377.65303955436457</v>
      </c>
      <c r="G168" s="35">
        <f>+SUMIF('Regions &amp; Poverty'!$F$3:$F$160,$B168,G$3:G$160)</f>
        <v>66.27216566372374</v>
      </c>
      <c r="H168" s="35">
        <f>+SUMIF('Regions &amp; Poverty'!$F$3:$F$160,$B168,H$3:H$160)</f>
        <v>41.220846645270271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6547.1280662741028</v>
      </c>
      <c r="D170" s="35">
        <f>+SUMIF('Regions &amp; Poverty'!$F$3:$F$160,$B170,D$3:D$160)</f>
        <v>3521.2762181244034</v>
      </c>
      <c r="E170" s="35">
        <f>+SUMIF('Regions &amp; Poverty'!$F$3:$F$160,$B170,E$3:E$160)</f>
        <v>2059.3459365805343</v>
      </c>
      <c r="F170" s="35">
        <f>+SUMIF('Regions &amp; Poverty'!$F$3:$F$160,$B170,F$3:F$160)</f>
        <v>1116.6734389179933</v>
      </c>
      <c r="G170" s="35">
        <f>+SUMIF('Regions &amp; Poverty'!$F$3:$F$160,$B170,G$3:G$160)</f>
        <v>439.12365705812624</v>
      </c>
      <c r="H170" s="35">
        <f>+SUMIF('Regions &amp; Poverty'!$F$3:$F$160,$B170,H$3:H$160)</f>
        <v>243.29820595599026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3919.4261679285805</v>
      </c>
      <c r="D172" s="35">
        <f>+SUMIF('Regions &amp; Poverty'!$F$3:$F$160,$B172,D$3:D$160)</f>
        <v>2519.3348728915157</v>
      </c>
      <c r="E172" s="35">
        <f>+SUMIF('Regions &amp; Poverty'!$F$3:$F$160,$B172,E$3:E$160)</f>
        <v>1720.4903890773321</v>
      </c>
      <c r="F172" s="35">
        <f>+SUMIF('Regions &amp; Poverty'!$F$3:$F$160,$B172,F$3:F$160)</f>
        <v>1126.6455518241708</v>
      </c>
      <c r="G172" s="35">
        <f>+SUMIF('Regions &amp; Poverty'!$F$3:$F$160,$B172,G$3:G$160)</f>
        <v>323.65015620394257</v>
      </c>
      <c r="H172" s="35">
        <f>+SUMIF('Regions &amp; Poverty'!$F$3:$F$160,$B172,H$3:H$160)</f>
        <v>214.47752816453536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15664.556685175683</v>
      </c>
      <c r="D173" s="36">
        <f t="shared" si="1"/>
        <v>9290.5633892266233</v>
      </c>
      <c r="E173" s="36">
        <f t="shared" si="1"/>
        <v>5488.5910520133739</v>
      </c>
      <c r="F173" s="36">
        <f t="shared" si="1"/>
        <v>3329.4393329927261</v>
      </c>
      <c r="G173" s="36">
        <f t="shared" si="1"/>
        <v>1071.6919478627365</v>
      </c>
      <c r="H173" s="36">
        <f t="shared" si="1"/>
        <v>651.3518951721137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233.12197832733523</v>
      </c>
      <c r="D174" s="35">
        <f>+SUMIF('Regions &amp; Poverty'!$F$3:$F$160,$B174,D$3:D$160)</f>
        <v>133.75962595509705</v>
      </c>
      <c r="E174" s="35">
        <f>+SUMIF('Regions &amp; Poverty'!$F$3:$F$160,$B174,E$3:E$160)</f>
        <v>24.066087420999146</v>
      </c>
      <c r="F174" s="35">
        <f>+SUMIF('Regions &amp; Poverty'!$F$3:$F$160,$B174,F$3:F$160)</f>
        <v>11.959198997087531</v>
      </c>
      <c r="G174" s="35">
        <f>+SUMIF('Regions &amp; Poverty'!$F$3:$F$160,$B174,G$3:G$160)</f>
        <v>1.8867182944747254</v>
      </c>
      <c r="H174" s="35">
        <f>+SUMIF('Regions &amp; Poverty'!$F$3:$F$160,$B174,H$3:H$160)</f>
        <v>0.93701972978342973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9075.0398279472865</v>
      </c>
      <c r="D175" s="35">
        <f>+SUMIF('Regions &amp; Poverty'!$F$3:$F$160,$B175,D$3:D$160)</f>
        <v>5174.3472230066445</v>
      </c>
      <c r="E175" s="35">
        <f>+SUMIF('Regions &amp; Poverty'!$F$3:$F$160,$B175,E$3:E$160)</f>
        <v>323.34658666172919</v>
      </c>
      <c r="F175" s="35">
        <f>+SUMIF('Regions &amp; Poverty'!$F$3:$F$160,$B175,F$3:F$160)</f>
        <v>185.80769066765023</v>
      </c>
      <c r="G175" s="35">
        <f>+SUMIF('Regions &amp; Poverty'!$F$3:$F$160,$B175,G$3:G$160)</f>
        <v>4.9592489969086655</v>
      </c>
      <c r="H175" s="35">
        <f>+SUMIF('Regions &amp; Poverty'!$F$3:$F$160,$B175,H$3:H$160)</f>
        <v>2.9104896937405087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2435.6724064175255</v>
      </c>
      <c r="D176" s="35">
        <f>+SUMIF('Regions &amp; Poverty'!$F$3:$F$160,$B176,D$3:D$160)</f>
        <v>1425.5243212874507</v>
      </c>
      <c r="E176" s="35">
        <f>+SUMIF('Regions &amp; Poverty'!$F$3:$F$160,$B176,E$3:E$160)</f>
        <v>83.150385680072077</v>
      </c>
      <c r="F176" s="35">
        <f>+SUMIF('Regions &amp; Poverty'!$F$3:$F$160,$B176,F$3:F$160)</f>
        <v>47.919165394039453</v>
      </c>
      <c r="G176" s="35">
        <f>+SUMIF('Regions &amp; Poverty'!$F$3:$F$160,$B176,G$3:G$160)</f>
        <v>1.8095012532338055</v>
      </c>
      <c r="H176" s="35">
        <f>+SUMIF('Regions &amp; Poverty'!$F$3:$F$160,$B176,H$3:H$160)</f>
        <v>1.0663002723813608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11743.834212692147</v>
      </c>
      <c r="D179" s="36">
        <f t="shared" si="2"/>
        <v>6733.631170249193</v>
      </c>
      <c r="E179" s="36">
        <f t="shared" ref="E179:F179" si="3">+SUM(E174:E178)</f>
        <v>430.56305976280044</v>
      </c>
      <c r="F179" s="36">
        <f t="shared" si="3"/>
        <v>245.68605505877721</v>
      </c>
      <c r="G179" s="36">
        <f t="shared" ref="G179:H179" si="4">+SUM(G174:G178)</f>
        <v>8.6554685446171966</v>
      </c>
      <c r="H179" s="36">
        <f t="shared" si="4"/>
        <v>4.9138096959052993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7993.7126535776242</v>
      </c>
      <c r="D183" s="35">
        <f>+SUMIF('Regions &amp; Poverty'!$F$3:$F$160,$B183,D$3:D$160)</f>
        <v>5335.424840256489</v>
      </c>
      <c r="E183" s="35">
        <f>+SUMIF('Regions &amp; Poverty'!$F$3:$F$160,$B183,E$3:E$160)</f>
        <v>464.05623684009902</v>
      </c>
      <c r="F183" s="35">
        <f>+SUMIF('Regions &amp; Poverty'!$F$3:$F$160,$B183,F$3:F$160)</f>
        <v>314.57809404270904</v>
      </c>
      <c r="G183" s="35">
        <f>+SUMIF('Regions &amp; Poverty'!$F$3:$F$160,$B183,G$3:G$160)</f>
        <v>7.0039246307183216</v>
      </c>
      <c r="H183" s="35">
        <f>+SUMIF('Regions &amp; Poverty'!$F$3:$F$160,$B183,H$3:H$160)</f>
        <v>4.8729381576665105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2.4373203533602492</v>
      </c>
      <c r="D184" s="35">
        <f>+SUMIF('Regions &amp; Poverty'!$F$3:$F$160,$B184,D$3:D$160)</f>
        <v>1.5757698393448136</v>
      </c>
      <c r="E184" s="35">
        <f>+SUMIF('Regions &amp; Poverty'!$F$3:$F$160,$B184,E$3:E$160)</f>
        <v>0.78095343340447565</v>
      </c>
      <c r="F184" s="35">
        <f>+SUMIF('Regions &amp; Poverty'!$F$3:$F$160,$B184,F$3:F$160)</f>
        <v>0.50280248606557421</v>
      </c>
      <c r="G184" s="35">
        <f>+SUMIF('Regions &amp; Poverty'!$F$3:$F$160,$B184,G$3:G$160)</f>
        <v>0.11103623202460909</v>
      </c>
      <c r="H184" s="35">
        <f>+SUMIF('Regions &amp; Poverty'!$F$3:$F$160,$B184,H$3:H$160)</f>
        <v>7.158905485833196E-2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7521.721516482844</v>
      </c>
      <c r="D185" s="35">
        <f>+SUMIF('Regions &amp; Poverty'!$F$3:$F$160,$B185,D$3:D$160)</f>
        <v>4378.7353957066107</v>
      </c>
      <c r="E185" s="35">
        <f>+SUMIF('Regions &amp; Poverty'!$F$3:$F$160,$B185,E$3:E$160)</f>
        <v>1384.9950820804022</v>
      </c>
      <c r="F185" s="35">
        <f>+SUMIF('Regions &amp; Poverty'!$F$3:$F$160,$B185,F$3:F$160)</f>
        <v>784.3528188696032</v>
      </c>
      <c r="G185" s="35">
        <f>+SUMIF('Regions &amp; Poverty'!$F$3:$F$160,$B185,G$3:G$160)</f>
        <v>56.535068110877702</v>
      </c>
      <c r="H185" s="35">
        <f>+SUMIF('Regions &amp; Poverty'!$F$3:$F$160,$B185,H$3:H$160)</f>
        <v>31.5492311314012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15517.871490413829</v>
      </c>
      <c r="D186" s="36">
        <f t="shared" si="5"/>
        <v>9715.7360058024442</v>
      </c>
      <c r="E186" s="36">
        <f t="shared" ref="E186:F186" si="6">+SUM(E182:E185)</f>
        <v>1849.8322723539056</v>
      </c>
      <c r="F186" s="36">
        <f t="shared" si="6"/>
        <v>1099.4337153983779</v>
      </c>
      <c r="G186" s="36">
        <f t="shared" ref="G186:H186" si="7">+SUM(G182:G185)</f>
        <v>63.650028973620635</v>
      </c>
      <c r="H186" s="36">
        <f t="shared" si="7"/>
        <v>36.493758343926039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2172.7159750170254</v>
      </c>
      <c r="D191" s="35">
        <f>+SUMIF('Regions &amp; Poverty'!$F$3:$F$160,$B191,D$3:D$160)</f>
        <v>1346.1165841170787</v>
      </c>
      <c r="E191" s="35">
        <f>+SUMIF('Regions &amp; Poverty'!$F$3:$F$160,$B191,E$3:E$160)</f>
        <v>29.462526243854381</v>
      </c>
      <c r="F191" s="35">
        <f>+SUMIF('Regions &amp; Poverty'!$F$3:$F$160,$B191,F$3:F$160)</f>
        <v>18.269294834128264</v>
      </c>
      <c r="G191" s="35">
        <f>+SUMIF('Regions &amp; Poverty'!$F$3:$F$160,$B191,G$3:G$160)</f>
        <v>5.892314962388389E-2</v>
      </c>
      <c r="H191" s="35">
        <f>+SUMIF('Regions &amp; Poverty'!$F$3:$F$160,$B191,H$3:H$160)</f>
        <v>3.6537450979050201E-2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2075.6276684490763</v>
      </c>
      <c r="D192" s="35">
        <f>+SUMIF('Regions &amp; Poverty'!$F$3:$F$160,$B192,D$3:D$160)</f>
        <v>1373.3412401915848</v>
      </c>
      <c r="E192" s="35">
        <f>+SUMIF('Regions &amp; Poverty'!$F$3:$F$160,$B192,E$3:E$160)</f>
        <v>18.656996578502003</v>
      </c>
      <c r="F192" s="35">
        <f>+SUMIF('Regions &amp; Poverty'!$F$3:$F$160,$B192,F$3:F$160)</f>
        <v>9.6125050653812778</v>
      </c>
      <c r="G192" s="35">
        <f>+SUMIF('Regions &amp; Poverty'!$F$3:$F$160,$B192,G$3:G$160)</f>
        <v>0.47499912294054808</v>
      </c>
      <c r="H192" s="35">
        <f>+SUMIF('Regions &amp; Poverty'!$F$3:$F$160,$B192,H$3:H$160)</f>
        <v>0.18609278722912129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4248.3436434661016</v>
      </c>
      <c r="D193" s="36">
        <f t="shared" si="11"/>
        <v>2719.4578243086635</v>
      </c>
      <c r="E193" s="36">
        <f t="shared" ref="E193:F193" si="12">+SUM(E191:E192)</f>
        <v>48.119522822356387</v>
      </c>
      <c r="F193" s="36">
        <f t="shared" si="12"/>
        <v>27.881799899509542</v>
      </c>
      <c r="G193" s="36">
        <f t="shared" ref="G193:H193" si="13">+SUM(G191:G192)</f>
        <v>0.53392227256443192</v>
      </c>
      <c r="H193" s="36">
        <f t="shared" si="13"/>
        <v>0.22263023820817149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457.99156328734728</v>
      </c>
      <c r="D196" s="35">
        <f>+SUMIF('Regions &amp; Poverty'!$F$3:$F$160,$B196,D$3:D$160)</f>
        <v>255.16102387291303</v>
      </c>
      <c r="E196" s="35">
        <f>+SUMIF('Regions &amp; Poverty'!$F$3:$F$160,$B196,E$3:E$160)</f>
        <v>18.053185035115739</v>
      </c>
      <c r="F196" s="35">
        <f>+SUMIF('Regions &amp; Poverty'!$F$3:$F$160,$B196,F$3:F$160)</f>
        <v>9.8628130883678029</v>
      </c>
      <c r="G196" s="35">
        <f>+SUMIF('Regions &amp; Poverty'!$F$3:$F$160,$B196,G$3:G$160)</f>
        <v>0.29881901233033747</v>
      </c>
      <c r="H196" s="35">
        <f>+SUMIF('Regions &amp; Poverty'!$F$3:$F$160,$B196,H$3:H$160)</f>
        <v>0.16105279024456659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457.99156328734728</v>
      </c>
      <c r="D198" s="36">
        <f t="shared" si="14"/>
        <v>255.16102387291303</v>
      </c>
      <c r="E198" s="36">
        <f t="shared" ref="E198:F198" si="15">+SUM(E195:E197)</f>
        <v>18.053185035115739</v>
      </c>
      <c r="F198" s="36">
        <f t="shared" si="15"/>
        <v>9.8628130883678029</v>
      </c>
      <c r="G198" s="36">
        <f t="shared" ref="G198:H198" si="16">+SUM(G195:G197)</f>
        <v>0.29881901233033747</v>
      </c>
      <c r="H198" s="36">
        <f t="shared" si="16"/>
        <v>0.16105279024456659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457.99156328734728</v>
      </c>
      <c r="D201" s="35">
        <f t="shared" si="19"/>
        <v>255.16102387291303</v>
      </c>
      <c r="E201" s="35">
        <f t="shared" ref="E201:H201" si="20">+SUM(E198,E189)</f>
        <v>18.053185035115739</v>
      </c>
      <c r="F201" s="35">
        <f t="shared" si="20"/>
        <v>9.8628130883678029</v>
      </c>
      <c r="G201" s="35">
        <f t="shared" si="20"/>
        <v>0.29881901233033747</v>
      </c>
      <c r="H201" s="35">
        <f t="shared" si="20"/>
        <v>0.16105279024456659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47632.597595035113</v>
      </c>
      <c r="D202" s="35">
        <f t="shared" si="21"/>
        <v>28714.549413459841</v>
      </c>
      <c r="E202" s="35">
        <f t="shared" ref="E202:H202" si="22">+SUM(E173,E179,E182:E185,E193,E196)</f>
        <v>7835.1590919875516</v>
      </c>
      <c r="F202" s="35">
        <f t="shared" si="22"/>
        <v>4712.3037164377583</v>
      </c>
      <c r="G202" s="35">
        <f t="shared" si="22"/>
        <v>1144.8301866658692</v>
      </c>
      <c r="H202" s="35">
        <f t="shared" si="22"/>
        <v>693.14314624039775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47632.597595035113</v>
      </c>
      <c r="D203" s="35">
        <f t="shared" si="23"/>
        <v>28714.549413459841</v>
      </c>
      <c r="E203" s="35">
        <f t="shared" ref="E203:H203" si="24">+SUM(E173,E174:E176,E183:E185,E193,E196)</f>
        <v>7835.1590919875507</v>
      </c>
      <c r="F203" s="35">
        <f t="shared" si="24"/>
        <v>4712.3037164377583</v>
      </c>
      <c r="G203" s="35">
        <f t="shared" si="24"/>
        <v>1144.8301866658692</v>
      </c>
      <c r="H203" s="35">
        <f t="shared" si="24"/>
        <v>693.14314624039775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47632.597595035113</v>
      </c>
      <c r="D204" s="35">
        <f t="shared" si="25"/>
        <v>28714.549413459841</v>
      </c>
      <c r="E204" s="35">
        <f t="shared" ref="E204:H204" si="26">+SUM(E173,E179:E185,E190,E193:E194,E198)</f>
        <v>7835.1590919875516</v>
      </c>
      <c r="F204" s="35">
        <f t="shared" si="26"/>
        <v>4712.3037164377583</v>
      </c>
      <c r="G204" s="35">
        <f t="shared" si="26"/>
        <v>1144.8301866658692</v>
      </c>
      <c r="H204" s="35">
        <f t="shared" si="26"/>
        <v>693.14314624039775</v>
      </c>
      <c r="I204" s="35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  <col min="11" max="11" width="34.26953125" customWidth="1"/>
    <col min="15" max="18" width="11.7265625" customWidth="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+SUMIF(GVSG2030!$A$4:$A$158,$B3,GVSG2030!$J$4:$J$158)</f>
        <v>4.975377501694755</v>
      </c>
      <c r="D3" s="11">
        <f>+SUMIF(GVSG2015!$A$4:$A$158,$B3,GVSG2015!$J$4:$J$158)</f>
        <v>3.6380785620110729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+SUMIF(GVSG2030!$A$4:$A$158,$B4,GVSG2030!$J$4:$J$158)</f>
        <v>59.883171230334952</v>
      </c>
      <c r="D4" s="11">
        <f>+SUMIF(GVSG2015!$A$4:$A$158,$B4,GVSG2015!$J$4:$J$158)</f>
        <v>33.10555755589472</v>
      </c>
      <c r="E4" s="7">
        <f>+IFERROR(+C4*('Regions &amp; Poverty'!$K4/100),"")</f>
        <v>18.024834540330819</v>
      </c>
      <c r="F4" s="7">
        <f>+IFERROR(+D4*('Regions &amp; Poverty'!$K4/100),"")</f>
        <v>9.9647728243243101</v>
      </c>
      <c r="G4" s="7">
        <f>+IFERROR(+C4*('Regions &amp; Poverty'!$K4/100)*('Regions &amp; Poverty'!$M4/100),"")</f>
        <v>1.7303841158717586</v>
      </c>
      <c r="H4" s="7">
        <f>+IFERROR(+D4*('Regions &amp; Poverty'!$K4/100)*('Regions &amp; Poverty'!$M4/100),"")</f>
        <v>0.9566181911351338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+SUMIF(GVSG2030!$A$4:$A$158,$B5,GVSG2030!$J$4:$J$158)</f>
        <v>0</v>
      </c>
      <c r="D5" s="11">
        <f>+SUMIF(GVSG2015!$A$4:$A$158,$B5,GVSG2015!$J$4:$J$158)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+SUMIF(GVSG2030!$A$4:$A$158,$B6,GVSG2030!$J$4:$J$158)</f>
        <v>0</v>
      </c>
      <c r="D6" s="11">
        <f>+SUMIF(GVSG2015!$A$4:$A$158,$B6,GVSG2015!$J$4:$J$158)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+SUMIF(GVSG2030!$A$4:$A$158,$B7,GVSG2030!$J$4:$J$158)</f>
        <v>0</v>
      </c>
      <c r="D7" s="11">
        <f>+SUMIF(GVSG2015!$A$4:$A$158,$B7,GVSG2015!$J$4:$J$158)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+SUMIF(GVSG2030!$A$4:$A$158,$B8,GVSG2030!$J$4:$J$158)</f>
        <v>0</v>
      </c>
      <c r="D8" s="11">
        <f>+SUMIF(GVSG2015!$A$4:$A$158,$B8,GVSG2015!$J$4:$J$158)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+SUMIF(GVSG2030!$A$4:$A$158,$B9,GVSG2030!$J$4:$J$158)</f>
        <v>0</v>
      </c>
      <c r="D9" s="11">
        <f>+SUMIF(GVSG2015!$A$4:$A$158,$B9,GVSG2015!$J$4:$J$158)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+SUMIF(GVSG2030!$A$4:$A$158,$B10,GVSG2030!$J$4:$J$158)</f>
        <v>1.0506926356725706E-2</v>
      </c>
      <c r="D10" s="11">
        <f>+SUMIF(GVSG2015!$A$4:$A$158,$B10,GVSG2015!$J$4:$J$158)</f>
        <v>7.5915822565558186E-3</v>
      </c>
      <c r="E10" s="7">
        <f>+IFERROR(+C10*('Regions &amp; Poverty'!$K10/100),"")</f>
        <v>5.2534631783628528E-5</v>
      </c>
      <c r="F10" s="7">
        <f>+IFERROR(+D10*('Regions &amp; Poverty'!$K10/100),"")</f>
        <v>3.7957911282779091E-5</v>
      </c>
      <c r="G10" s="7">
        <f>+IFERROR(+C10*('Regions &amp; Poverty'!$K10/100)*('Regions &amp; Poverty'!$M10/100),"")</f>
        <v>1.0506926356725705E-7</v>
      </c>
      <c r="H10" s="7">
        <f>+IFERROR(+D10*('Regions &amp; Poverty'!$K10/100)*('Regions &amp; Poverty'!$M10/100),"")</f>
        <v>7.5915822565558187E-8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+SUMIF(GVSG2030!$A$4:$A$158,$B11,GVSG2030!$J$4:$J$158)</f>
        <v>4.2191076681632085</v>
      </c>
      <c r="D11" s="11">
        <f>+SUMIF(GVSG2015!$A$4:$A$158,$B11,GVSG2015!$J$4:$J$158)</f>
        <v>2.5424287220303006</v>
      </c>
      <c r="E11" s="7">
        <f>+IFERROR(+C11*('Regions &amp; Poverty'!$K11/100),"")</f>
        <v>3.1094823514362848</v>
      </c>
      <c r="F11" s="7">
        <f>+IFERROR(+D11*('Regions &amp; Poverty'!$K11/100),"")</f>
        <v>1.8737699681363316</v>
      </c>
      <c r="G11" s="7">
        <f>+IFERROR(+C11*('Regions &amp; Poverty'!$K11/100)*('Regions &amp; Poverty'!$M11/100),"")</f>
        <v>1.0074722818653563</v>
      </c>
      <c r="H11" s="7">
        <f>+IFERROR(+D11*('Regions &amp; Poverty'!$K11/100)*('Regions &amp; Poverty'!$M11/100),"")</f>
        <v>0.6071014696761714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+SUMIF(GVSG2030!$A$4:$A$158,$B12,GVSG2030!$J$4:$J$158)</f>
        <v>22.74928427730034</v>
      </c>
      <c r="D12" s="11">
        <f>+SUMIF(GVSG2015!$A$4:$A$158,$B12,GVSG2015!$J$4:$J$158)</f>
        <v>10.295766187281176</v>
      </c>
      <c r="E12" s="7">
        <f>+IFERROR(+C12*('Regions &amp; Poverty'!$K12/100),"")</f>
        <v>11.260895717263669</v>
      </c>
      <c r="F12" s="7">
        <f>+IFERROR(+D12*('Regions &amp; Poverty'!$K12/100),"")</f>
        <v>5.0964042627041817</v>
      </c>
      <c r="G12" s="7">
        <f>+IFERROR(+C12*('Regions &amp; Poverty'!$K12/100)*('Regions &amp; Poverty'!$M12/100),"")</f>
        <v>2.5224406406670616</v>
      </c>
      <c r="H12" s="7">
        <f>+IFERROR(+D12*('Regions &amp; Poverty'!$K12/100)*('Regions &amp; Poverty'!$M12/100),"")</f>
        <v>1.1415945548457367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+SUMIF(GVSG2030!$A$4:$A$158,$B13,GVSG2030!$J$4:$J$158)</f>
        <v>509.32874770724658</v>
      </c>
      <c r="D13" s="11">
        <f>+SUMIF(GVSG2015!$A$4:$A$158,$B13,GVSG2015!$J$4:$J$158)</f>
        <v>299.97787460176176</v>
      </c>
      <c r="E13" s="7">
        <f>+IFERROR(+C13*('Regions &amp; Poverty'!$K13/100),"")</f>
        <v>222.57666274806678</v>
      </c>
      <c r="F13" s="7">
        <f>+IFERROR(+D13*('Regions &amp; Poverty'!$K13/100),"")</f>
        <v>131.0903312009699</v>
      </c>
      <c r="G13" s="7">
        <f>+IFERROR(+C13*('Regions &amp; Poverty'!$K13/100)*('Regions &amp; Poverty'!$M13/100),"")</f>
        <v>24.706009565035412</v>
      </c>
      <c r="H13" s="7">
        <f>+IFERROR(+D13*('Regions &amp; Poverty'!$K13/100)*('Regions &amp; Poverty'!$M13/100),"")</f>
        <v>14.551026763307659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+SUMIF(GVSG2030!$A$4:$A$158,$B14,GVSG2030!$J$4:$J$158)</f>
        <v>6.7507949984459028</v>
      </c>
      <c r="D14" s="11">
        <f>+SUMIF(GVSG2015!$A$4:$A$158,$B14,GVSG2015!$J$4:$J$158)</f>
        <v>5.2201919749212804</v>
      </c>
      <c r="E14" s="7">
        <f>+IFERROR(+C14*('Regions &amp; Poverty'!$K14/100),"")</f>
        <v>1.2488970747124919</v>
      </c>
      <c r="F14" s="7">
        <f>+IFERROR(+D14*('Regions &amp; Poverty'!$K14/100),"")</f>
        <v>0.96573551536043689</v>
      </c>
      <c r="G14" s="7">
        <f>+IFERROR(+C14*('Regions &amp; Poverty'!$K14/100)*('Regions &amp; Poverty'!$M14/100),"")</f>
        <v>4.1213603465512234E-2</v>
      </c>
      <c r="H14" s="7">
        <f>+IFERROR(+D14*('Regions &amp; Poverty'!$K14/100)*('Regions &amp; Poverty'!$M14/100),"")</f>
        <v>3.186927200689442E-2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+SUMIF(GVSG2030!$A$4:$A$158,$B15,GVSG2030!$J$4:$J$158)</f>
        <v>0</v>
      </c>
      <c r="D15" s="11">
        <f>+SUMIF(GVSG2015!$A$4:$A$158,$B15,GVSG2015!$J$4:$J$158)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+SUMIF(GVSG2030!$A$4:$A$158,$B16,GVSG2030!$J$4:$J$158)</f>
        <v>0</v>
      </c>
      <c r="D16" s="11">
        <f>+SUMIF(GVSG2015!$A$4:$A$158,$B16,GVSG2015!$J$4:$J$158)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+SUMIF(GVSG2030!$A$4:$A$158,$B17,GVSG2030!$J$4:$J$158)</f>
        <v>0</v>
      </c>
      <c r="D17" s="11">
        <f>+SUMIF(GVSG2015!$A$4:$A$158,$B17,GVSG2015!$J$4:$J$158)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+SUMIF(GVSG2030!$A$4:$A$158,$B18,GVSG2030!$J$4:$J$158)</f>
        <v>0</v>
      </c>
      <c r="D18" s="11">
        <f>+SUMIF(GVSG2015!$A$4:$A$158,$B18,GVSG2015!$J$4:$J$158)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+SUMIF(GVSG2030!$A$4:$A$158,$B19,GVSG2030!$J$4:$J$158)</f>
        <v>0</v>
      </c>
      <c r="D19" s="11">
        <f>+SUMIF(GVSG2015!$A$4:$A$158,$B19,GVSG2015!$J$4:$J$158)</f>
        <v>0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+SUMIF(GVSG2030!$A$4:$A$158,$B20,GVSG2030!$J$4:$J$158)</f>
        <v>0</v>
      </c>
      <c r="D20" s="11">
        <f>+SUMIF(GVSG2015!$A$4:$A$158,$B20,GVSG2015!$J$4:$J$158)</f>
        <v>0</v>
      </c>
      <c r="E20" s="7">
        <f>+IFERROR(+C20*('Regions &amp; Poverty'!$K20/100),"")</f>
        <v>0</v>
      </c>
      <c r="F20" s="7">
        <f>+IFERROR(+D20*('Regions &amp; Poverty'!$K20/100),"")</f>
        <v>0</v>
      </c>
      <c r="G20" s="7">
        <f>+IFERROR(+C20*('Regions &amp; Poverty'!$K20/100)*('Regions &amp; Poverty'!$M20/100),"")</f>
        <v>0</v>
      </c>
      <c r="H20" s="7">
        <f>+IFERROR(+D20*('Regions &amp; Poverty'!$K20/100)*('Regions &amp; Poverty'!$M20/100),"")</f>
        <v>0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+SUMIF(GVSG2030!$A$4:$A$158,$B21,GVSG2030!$J$4:$J$158)</f>
        <v>0</v>
      </c>
      <c r="D21" s="11">
        <f>+SUMIF(GVSG2015!$A$4:$A$158,$B21,GVSG2015!$J$4:$J$158)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+SUMIF(GVSG2030!$A$4:$A$158,$B22,GVSG2030!$J$4:$J$158)</f>
        <v>2.2084335626728042</v>
      </c>
      <c r="D22" s="11">
        <f>+SUMIF(GVSG2015!$A$4:$A$158,$B22,GVSG2015!$J$4:$J$158)</f>
        <v>1.5170892743332627</v>
      </c>
      <c r="E22" s="7">
        <f>+IFERROR(+C22*('Regions &amp; Poverty'!$K22/100),"")</f>
        <v>4.8585538378801696E-2</v>
      </c>
      <c r="F22" s="7">
        <f>+IFERROR(+D22*('Regions &amp; Poverty'!$K22/100),"")</f>
        <v>3.337596403533178E-2</v>
      </c>
      <c r="G22" s="7">
        <f>+IFERROR(+C22*('Regions &amp; Poverty'!$K22/100)*('Regions &amp; Poverty'!$M22/100),"")</f>
        <v>1.9434215351520678E-4</v>
      </c>
      <c r="H22" s="7">
        <f>+IFERROR(+D22*('Regions &amp; Poverty'!$K22/100)*('Regions &amp; Poverty'!$M22/100),"")</f>
        <v>1.3350385614132712E-4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+SUMIF(GVSG2030!$A$4:$A$158,$B23,GVSG2030!$J$4:$J$158)</f>
        <v>0.34876790029278032</v>
      </c>
      <c r="D23" s="11">
        <f>+SUMIF(GVSG2015!$A$4:$A$158,$B23,GVSG2015!$J$4:$J$158)</f>
        <v>0.13752219748777744</v>
      </c>
      <c r="E23" s="7">
        <f>+IFERROR(+C23*('Regions &amp; Poverty'!$K23/100),"")</f>
        <v>6.3475757853286019E-2</v>
      </c>
      <c r="F23" s="7">
        <f>+IFERROR(+D23*('Regions &amp; Poverty'!$K23/100),"")</f>
        <v>2.5029039942775493E-2</v>
      </c>
      <c r="G23" s="7">
        <f>+IFERROR(+C23*('Regions &amp; Poverty'!$K23/100)*('Regions &amp; Poverty'!$M23/100),"")</f>
        <v>3.6815939554905889E-3</v>
      </c>
      <c r="H23" s="7">
        <f>+IFERROR(+D23*('Regions &amp; Poverty'!$K23/100)*('Regions &amp; Poverty'!$M23/100),"")</f>
        <v>1.4516843166809785E-3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+SUMIF(GVSG2030!$A$4:$A$158,$B24,GVSG2030!$J$4:$J$158)</f>
        <v>8.3985150301166716</v>
      </c>
      <c r="D24" s="11">
        <f>+SUMIF(GVSG2015!$A$4:$A$158,$B24,GVSG2015!$J$4:$J$158)</f>
        <v>3.4470761666095102</v>
      </c>
      <c r="E24" s="7">
        <f>+IFERROR(+C24*('Regions &amp; Poverty'!$K24/100),"")</f>
        <v>5.568215464967353</v>
      </c>
      <c r="F24" s="7">
        <f>+IFERROR(+D24*('Regions &amp; Poverty'!$K24/100),"")</f>
        <v>2.2854114984621052</v>
      </c>
      <c r="G24" s="7">
        <f>+IFERROR(+C24*('Regions &amp; Poverty'!$K24/100)*('Regions &amp; Poverty'!$M24/100),"")</f>
        <v>1.8430793189041939</v>
      </c>
      <c r="H24" s="7">
        <f>+IFERROR(+D24*('Regions &amp; Poverty'!$K24/100)*('Regions &amp; Poverty'!$M24/100),"")</f>
        <v>0.75647120599095685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+SUMIF(GVSG2030!$A$4:$A$158,$B25,GVSG2030!$J$4:$J$158)</f>
        <v>0</v>
      </c>
      <c r="D25" s="11">
        <f>+SUMIF(GVSG2015!$A$4:$A$158,$B25,GVSG2015!$J$4:$J$158)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+SUMIF(GVSG2030!$A$4:$A$158,$B26,GVSG2030!$J$4:$J$158)</f>
        <v>0</v>
      </c>
      <c r="D26" s="11">
        <f>+SUMIF(GVSG2015!$A$4:$A$158,$B26,GVSG2015!$J$4:$J$158)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+SUMIF(GVSG2030!$A$4:$A$158,$B27,GVSG2030!$J$4:$J$158)</f>
        <v>0</v>
      </c>
      <c r="D27" s="11">
        <f>+SUMIF(GVSG2015!$A$4:$A$158,$B27,GVSG2015!$J$4:$J$158)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+SUMIF(GVSG2030!$A$4:$A$158,$B28,GVSG2030!$J$4:$J$158)</f>
        <v>0</v>
      </c>
      <c r="D28" s="11">
        <f>+SUMIF(GVSG2015!$A$4:$A$158,$B28,GVSG2015!$J$4:$J$158)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+SUMIF(GVSG2030!$A$4:$A$158,$B29,GVSG2030!$J$4:$J$158)</f>
        <v>25.146429317073633</v>
      </c>
      <c r="D29" s="11">
        <f>+SUMIF(GVSG2015!$A$4:$A$158,$B29,GVSG2015!$J$4:$J$158)</f>
        <v>10.042190226327008</v>
      </c>
      <c r="E29" s="7">
        <f>+IFERROR(+C29*('Regions &amp; Poverty'!$K29/100),"")</f>
        <v>7.0158537794635425</v>
      </c>
      <c r="F29" s="7">
        <f>+IFERROR(+D29*('Regions &amp; Poverty'!$K29/100),"")</f>
        <v>2.8017710731452352</v>
      </c>
      <c r="G29" s="7">
        <f>+IFERROR(+C29*('Regions &amp; Poverty'!$K29/100)*('Regions &amp; Poverty'!$M29/100),"")</f>
        <v>0.63142684015171879</v>
      </c>
      <c r="H29" s="7">
        <f>+IFERROR(+D29*('Regions &amp; Poverty'!$K29/100)*('Regions &amp; Poverty'!$M29/100),"")</f>
        <v>0.25215939658307118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+SUMIF(GVSG2030!$A$4:$A$158,$B30,GVSG2030!$J$4:$J$158)</f>
        <v>38.549141044815933</v>
      </c>
      <c r="D30" s="11">
        <f>+SUMIF(GVSG2015!$A$4:$A$158,$B30,GVSG2015!$J$4:$J$158)</f>
        <v>18.636137149304098</v>
      </c>
      <c r="E30" s="7">
        <f>+IFERROR(+C30*('Regions &amp; Poverty'!$K30/100),"")</f>
        <v>9.2517938507558242</v>
      </c>
      <c r="F30" s="7">
        <f>+IFERROR(+D30*('Regions &amp; Poverty'!$K30/100),"")</f>
        <v>4.472672915832983</v>
      </c>
      <c r="G30" s="7">
        <f>+IFERROR(+C30*('Regions &amp; Poverty'!$K30/100)*('Regions &amp; Poverty'!$M30/100),"")</f>
        <v>0.71238812650819849</v>
      </c>
      <c r="H30" s="7">
        <f>+IFERROR(+D30*('Regions &amp; Poverty'!$K30/100)*('Regions &amp; Poverty'!$M30/100),"")</f>
        <v>0.3443958145191397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+SUMIF(GVSG2030!$A$4:$A$158,$B31,GVSG2030!$J$4:$J$158)</f>
        <v>30.280773764809982</v>
      </c>
      <c r="D31" s="11">
        <f>+SUMIF(GVSG2015!$A$4:$A$158,$B31,GVSG2015!$J$4:$J$158)</f>
        <v>11.578260221830877</v>
      </c>
      <c r="E31" s="7">
        <f>+IFERROR(+C31*('Regions &amp; Poverty'!$K31/100),"")</f>
        <v>23.346476572668493</v>
      </c>
      <c r="F31" s="7">
        <f>+IFERROR(+D31*('Regions &amp; Poverty'!$K31/100),"")</f>
        <v>8.9268386310316057</v>
      </c>
      <c r="G31" s="7">
        <f>+IFERROR(+C31*('Regions &amp; Poverty'!$K31/100)*('Regions &amp; Poverty'!$M31/100),"")</f>
        <v>9.151818816486049</v>
      </c>
      <c r="H31" s="7">
        <f>+IFERROR(+D31*('Regions &amp; Poverty'!$K31/100)*('Regions &amp; Poverty'!$M31/100),"")</f>
        <v>3.4993207433643896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+SUMIF(GVSG2030!$A$4:$A$158,$B32,GVSG2030!$J$4:$J$158)</f>
        <v>3.0111395969477064</v>
      </c>
      <c r="D32" s="11">
        <f>+SUMIF(GVSG2015!$A$4:$A$158,$B32,GVSG2015!$J$4:$J$158)</f>
        <v>2.5327164061624843</v>
      </c>
      <c r="E32" s="7">
        <f>+IFERROR(+C32*('Regions &amp; Poverty'!$K32/100),"")</f>
        <v>1.1141216508706513</v>
      </c>
      <c r="F32" s="7">
        <f>+IFERROR(+D32*('Regions &amp; Poverty'!$K32/100),"")</f>
        <v>0.93710507028011913</v>
      </c>
      <c r="G32" s="7">
        <f>+IFERROR(+C32*('Regions &amp; Poverty'!$K32/100)*('Regions &amp; Poverty'!$M32/100),"")</f>
        <v>0.16600412597972702</v>
      </c>
      <c r="H32" s="7">
        <f>+IFERROR(+D32*('Regions &amp; Poverty'!$K32/100)*('Regions &amp; Poverty'!$M32/100),"")</f>
        <v>0.13962865547173775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+SUMIF(GVSG2030!$A$4:$A$158,$B33,GVSG2030!$J$4:$J$158)</f>
        <v>0</v>
      </c>
      <c r="D33" s="11">
        <f>+SUMIF(GVSG2015!$A$4:$A$158,$B33,GVSG2015!$J$4:$J$158)</f>
        <v>0</v>
      </c>
      <c r="E33" s="7">
        <f>+IFERROR(+C33*('Regions &amp; Poverty'!$K33/100),"")</f>
        <v>0</v>
      </c>
      <c r="F33" s="7">
        <f>+IFERROR(+D33*('Regions &amp; Poverty'!$K33/100),"")</f>
        <v>0</v>
      </c>
      <c r="G33" s="7">
        <f>+IFERROR(+C33*('Regions &amp; Poverty'!$K33/100)*('Regions &amp; Poverty'!$M33/100),"")</f>
        <v>0</v>
      </c>
      <c r="H33" s="7">
        <f>+IFERROR(+D33*('Regions &amp; Poverty'!$K33/100)*('Regions &amp; Poverty'!$M33/100),"")</f>
        <v>0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+SUMIF(GVSG2030!$A$4:$A$158,$B34,GVSG2030!$J$4:$J$158)</f>
        <v>0</v>
      </c>
      <c r="D34" s="11">
        <f>+SUMIF(GVSG2015!$A$4:$A$158,$B34,GVSG2015!$J$4:$J$158)</f>
        <v>0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+SUMIF(GVSG2030!$A$4:$A$158,$B35,GVSG2030!$J$4:$J$158)</f>
        <v>0</v>
      </c>
      <c r="D35" s="11">
        <f>+SUMIF(GVSG2015!$A$4:$A$158,$B35,GVSG2015!$J$4:$J$158)</f>
        <v>0</v>
      </c>
      <c r="E35" s="7">
        <f>+IFERROR(+C35*('Regions &amp; Poverty'!$K35/100),"")</f>
        <v>0</v>
      </c>
      <c r="F35" s="7">
        <f>+IFERROR(+D35*('Regions &amp; Poverty'!$K35/100),"")</f>
        <v>0</v>
      </c>
      <c r="G35" s="7">
        <f>+IFERROR(+C35*('Regions &amp; Poverty'!$K35/100)*('Regions &amp; Poverty'!$M35/100),"")</f>
        <v>0</v>
      </c>
      <c r="H35" s="7">
        <f>+IFERROR(+D35*('Regions &amp; Poverty'!$K35/100)*('Regions &amp; Poverty'!$M35/100),"")</f>
        <v>0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+SUMIF(GVSG2030!$A$4:$A$158,$B36,GVSG2030!$J$4:$J$158)</f>
        <v>0</v>
      </c>
      <c r="D36" s="11">
        <f>+SUMIF(GVSG2015!$A$4:$A$158,$B36,GVSG2015!$J$4:$J$158)</f>
        <v>0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+SUMIF(GVSG2030!$A$4:$A$158,$B37,GVSG2030!$J$4:$J$158)</f>
        <v>0</v>
      </c>
      <c r="D37" s="11">
        <f>+SUMIF(GVSG2015!$A$4:$A$158,$B37,GVSG2015!$J$4:$J$158)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+SUMIF(GVSG2030!$A$4:$A$158,$B38,GVSG2030!$J$4:$J$158)</f>
        <v>0</v>
      </c>
      <c r="D38" s="11">
        <f>+SUMIF(GVSG2015!$A$4:$A$158,$B38,GVSG2015!$J$4:$J$158)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+SUMIF(GVSG2030!$A$4:$A$158,$B39,GVSG2030!$J$4:$J$158)</f>
        <v>0</v>
      </c>
      <c r="D39" s="11">
        <f>+SUMIF(GVSG2015!$A$4:$A$158,$B39,GVSG2015!$J$4:$J$158)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+SUMIF(GVSG2030!$A$4:$A$158,$B40,GVSG2030!$J$4:$J$158)</f>
        <v>0</v>
      </c>
      <c r="D40" s="11">
        <f>+SUMIF(GVSG2015!$A$4:$A$158,$B40,GVSG2015!$J$4:$J$158)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+SUMIF(GVSG2030!$A$4:$A$158,$B41,GVSG2030!$J$4:$J$158)</f>
        <v>0</v>
      </c>
      <c r="D41" s="11">
        <f>+SUMIF(GVSG2015!$A$4:$A$158,$B41,GVSG2015!$J$4:$J$158)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+SUMIF(GVSG2030!$A$4:$A$158,$B42,GVSG2030!$J$4:$J$158)</f>
        <v>0</v>
      </c>
      <c r="D42" s="11">
        <f>+SUMIF(GVSG2015!$A$4:$A$158,$B42,GVSG2015!$J$4:$J$158)</f>
        <v>0</v>
      </c>
      <c r="E42" s="7">
        <f>+IFERROR(+C42*('Regions &amp; Poverty'!$K42/100),"")</f>
        <v>0</v>
      </c>
      <c r="F42" s="7">
        <f>+IFERROR(+D42*('Regions &amp; Poverty'!$K42/100),"")</f>
        <v>0</v>
      </c>
      <c r="G42" s="7">
        <f>+IFERROR(+C42*('Regions &amp; Poverty'!$K42/100)*('Regions &amp; Poverty'!$M42/100),"")</f>
        <v>0</v>
      </c>
      <c r="H42" s="7">
        <f>+IFERROR(+D42*('Regions &amp; Poverty'!$K42/100)*('Regions &amp; Poverty'!$M42/100),"")</f>
        <v>0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+SUMIF(GVSG2030!$A$4:$A$158,$B43,GVSG2030!$J$4:$J$158)</f>
        <v>0</v>
      </c>
      <c r="D43" s="11">
        <f>+SUMIF(GVSG2015!$A$4:$A$158,$B43,GVSG2015!$J$4:$J$158)</f>
        <v>0</v>
      </c>
      <c r="E43" s="7">
        <f>+IFERROR(+C43*('Regions &amp; Poverty'!$K43/100),"")</f>
        <v>0</v>
      </c>
      <c r="F43" s="7">
        <f>+IFERROR(+D43*('Regions &amp; Poverty'!$K43/100),"")</f>
        <v>0</v>
      </c>
      <c r="G43" s="7">
        <f>+IFERROR(+C43*('Regions &amp; Poverty'!$K43/100)*('Regions &amp; Poverty'!$M43/100),"")</f>
        <v>0</v>
      </c>
      <c r="H43" s="7">
        <f>+IFERROR(+D43*('Regions &amp; Poverty'!$K43/100)*('Regions &amp; Poverty'!$M43/100),"")</f>
        <v>0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+SUMIF(GVSG2030!$A$4:$A$158,$B44,GVSG2030!$J$4:$J$158)</f>
        <v>0</v>
      </c>
      <c r="D44" s="11">
        <f>+SUMIF(GVSG2015!$A$4:$A$158,$B44,GVSG2015!$J$4:$J$158)</f>
        <v>0</v>
      </c>
      <c r="E44" s="7">
        <f>+IFERROR(+C44*('Regions &amp; Poverty'!$K44/100),"")</f>
        <v>0</v>
      </c>
      <c r="F44" s="7">
        <f>+IFERROR(+D44*('Regions &amp; Poverty'!$K44/100),"")</f>
        <v>0</v>
      </c>
      <c r="G44" s="7">
        <f>+IFERROR(+C44*('Regions &amp; Poverty'!$K44/100)*('Regions &amp; Poverty'!$M44/100),"")</f>
        <v>0</v>
      </c>
      <c r="H44" s="7">
        <f>+IFERROR(+D44*('Regions &amp; Poverty'!$K44/100)*('Regions &amp; Poverty'!$M44/100),"")</f>
        <v>0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+SUMIF(GVSG2030!$A$4:$A$158,$B45,GVSG2030!$J$4:$J$158)</f>
        <v>0</v>
      </c>
      <c r="D45" s="11">
        <f>+SUMIF(GVSG2015!$A$4:$A$158,$B45,GVSG2015!$J$4:$J$158)</f>
        <v>0</v>
      </c>
      <c r="E45" s="7">
        <f>+IFERROR(+C45*('Regions &amp; Poverty'!$K45/100),"")</f>
        <v>0</v>
      </c>
      <c r="F45" s="7">
        <f>+IFERROR(+D45*('Regions &amp; Poverty'!$K45/100),"")</f>
        <v>0</v>
      </c>
      <c r="G45" s="7">
        <f>+IFERROR(+C45*('Regions &amp; Poverty'!$K45/100)*('Regions &amp; Poverty'!$M45/100),"")</f>
        <v>0</v>
      </c>
      <c r="H45" s="7">
        <f>+IFERROR(+D45*('Regions &amp; Poverty'!$K45/100)*('Regions &amp; Poverty'!$M45/100),"")</f>
        <v>0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+SUMIF(GVSG2030!$A$4:$A$158,$B46,GVSG2030!$J$4:$J$158)</f>
        <v>18.443551960885518</v>
      </c>
      <c r="D46" s="11">
        <f>+SUMIF(GVSG2015!$A$4:$A$158,$B46,GVSG2015!$J$4:$J$158)</f>
        <v>9.4336921553855557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+SUMIF(GVSG2030!$A$4:$A$158,$B47,GVSG2030!$J$4:$J$158)</f>
        <v>316.36257995428275</v>
      </c>
      <c r="D47" s="11">
        <f>+SUMIF(GVSG2015!$A$4:$A$158,$B47,GVSG2015!$J$4:$J$158)</f>
        <v>135.43346928536778</v>
      </c>
      <c r="E47" s="7">
        <f>+IFERROR(+C47*('Regions &amp; Poverty'!$K47/100),"")</f>
        <v>105.98146428468473</v>
      </c>
      <c r="F47" s="7">
        <f>+IFERROR(+D47*('Regions &amp; Poverty'!$K47/100),"")</f>
        <v>45.370212210598211</v>
      </c>
      <c r="G47" s="7">
        <f>+IFERROR(+C47*('Regions &amp; Poverty'!$K47/100)*('Regions &amp; Poverty'!$M47/100),"")</f>
        <v>9.5383317856216259</v>
      </c>
      <c r="H47" s="7">
        <f>+IFERROR(+D47*('Regions &amp; Poverty'!$K47/100)*('Regions &amp; Poverty'!$M47/100),"")</f>
        <v>4.0833190989538393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+SUMIF(GVSG2030!$A$4:$A$158,$B48,GVSG2030!$J$4:$J$158)</f>
        <v>0</v>
      </c>
      <c r="D48" s="11">
        <f>+SUMIF(GVSG2015!$A$4:$A$158,$B48,GVSG2015!$J$4:$J$158)</f>
        <v>0</v>
      </c>
      <c r="E48" s="7">
        <f>+IFERROR(+C48*('Regions &amp; Poverty'!$K48/100),"")</f>
        <v>0</v>
      </c>
      <c r="F48" s="7">
        <f>+IFERROR(+D48*('Regions &amp; Poverty'!$K48/100),"")</f>
        <v>0</v>
      </c>
      <c r="G48" s="7">
        <f>+IFERROR(+C48*('Regions &amp; Poverty'!$K48/100)*('Regions &amp; Poverty'!$M48/100),"")</f>
        <v>0</v>
      </c>
      <c r="H48" s="7">
        <f>+IFERROR(+D48*('Regions &amp; Poverty'!$K48/100)*('Regions &amp; Poverty'!$M48/100),"")</f>
        <v>0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+SUMIF(GVSG2030!$A$4:$A$158,$B49,GVSG2030!$J$4:$J$158)</f>
        <v>0</v>
      </c>
      <c r="D49" s="11">
        <f>+SUMIF(GVSG2015!$A$4:$A$158,$B49,GVSG2015!$J$4:$J$158)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+SUMIF(GVSG2030!$A$4:$A$158,$B50,GVSG2030!$J$4:$J$158)</f>
        <v>0</v>
      </c>
      <c r="D50" s="11">
        <f>+SUMIF(GVSG2015!$A$4:$A$158,$B50,GVSG2015!$J$4:$J$158)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+SUMIF(GVSG2030!$A$4:$A$158,$B51,GVSG2030!$J$4:$J$158)</f>
        <v>0</v>
      </c>
      <c r="D51" s="11">
        <f>+SUMIF(GVSG2015!$A$4:$A$158,$B51,GVSG2015!$J$4:$J$158)</f>
        <v>0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+SUMIF(GVSG2030!$A$4:$A$158,$B52,GVSG2030!$J$4:$J$158)</f>
        <v>0</v>
      </c>
      <c r="D52" s="11">
        <f>+SUMIF(GVSG2015!$A$4:$A$158,$B52,GVSG2015!$J$4:$J$158)</f>
        <v>0</v>
      </c>
      <c r="E52" s="7">
        <f>+IFERROR(+C52*('Regions &amp; Poverty'!$K52/100),"")</f>
        <v>0</v>
      </c>
      <c r="F52" s="7">
        <f>+IFERROR(+D52*('Regions &amp; Poverty'!$K52/100),"")</f>
        <v>0</v>
      </c>
      <c r="G52" s="7">
        <f>+IFERROR(+C52*('Regions &amp; Poverty'!$K52/100)*('Regions &amp; Poverty'!$M52/100),"")</f>
        <v>0</v>
      </c>
      <c r="H52" s="7">
        <f>+IFERROR(+D52*('Regions &amp; Poverty'!$K52/100)*('Regions &amp; Poverty'!$M52/100),"")</f>
        <v>0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+SUMIF(GVSG2030!$A$4:$A$158,$B53,GVSG2030!$J$4:$J$158)</f>
        <v>102.38482950526226</v>
      </c>
      <c r="D53" s="11">
        <f>+SUMIF(GVSG2015!$A$4:$A$158,$B53,GVSG2015!$J$4:$J$158)</f>
        <v>48.932338363455237</v>
      </c>
      <c r="E53" s="7">
        <f>+IFERROR(+C53*('Regions &amp; Poverty'!$K53/100),"")</f>
        <v>13.924336812715669</v>
      </c>
      <c r="F53" s="7">
        <f>+IFERROR(+D53*('Regions &amp; Poverty'!$K53/100),"")</f>
        <v>6.6547980174299131</v>
      </c>
      <c r="G53" s="7">
        <f>+IFERROR(+C53*('Regions &amp; Poverty'!$K53/100)*('Regions &amp; Poverty'!$M53/100),"")</f>
        <v>0.55697347250862683</v>
      </c>
      <c r="H53" s="7">
        <f>+IFERROR(+D53*('Regions &amp; Poverty'!$K53/100)*('Regions &amp; Poverty'!$M53/100),"")</f>
        <v>0.26619192069719655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+SUMIF(GVSG2030!$A$4:$A$158,$B54,GVSG2030!$J$4:$J$158)</f>
        <v>172.58157408212335</v>
      </c>
      <c r="D54" s="11">
        <f>+SUMIF(GVSG2015!$A$4:$A$158,$B54,GVSG2015!$J$4:$J$158)</f>
        <v>73.679539299275859</v>
      </c>
      <c r="E54" s="7">
        <f>+IFERROR(+C54*('Regions &amp; Poverty'!$K54/100),"")</f>
        <v>60.921295650989542</v>
      </c>
      <c r="F54" s="7">
        <f>+IFERROR(+D54*('Regions &amp; Poverty'!$K54/100),"")</f>
        <v>26.008877372644378</v>
      </c>
      <c r="G54" s="7">
        <f>+IFERROR(+C54*('Regions &amp; Poverty'!$K54/100)*('Regions &amp; Poverty'!$M54/100),"")</f>
        <v>6.2748934520519235</v>
      </c>
      <c r="H54" s="7">
        <f>+IFERROR(+D54*('Regions &amp; Poverty'!$K54/100)*('Regions &amp; Poverty'!$M54/100),"")</f>
        <v>2.6789143693823712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+SUMIF(GVSG2030!$A$4:$A$158,$B55,GVSG2030!$J$4:$J$158)</f>
        <v>69.868553088615641</v>
      </c>
      <c r="D55" s="11">
        <f>+SUMIF(GVSG2015!$A$4:$A$158,$B55,GVSG2015!$J$4:$J$158)</f>
        <v>36.970832510988153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+SUMIF(GVSG2030!$A$4:$A$158,$B56,GVSG2030!$J$4:$J$158)</f>
        <v>27.640465238612233</v>
      </c>
      <c r="D56" s="11">
        <f>+SUMIF(GVSG2015!$A$4:$A$158,$B56,GVSG2015!$J$4:$J$158)</f>
        <v>14.83201200809058</v>
      </c>
      <c r="E56" s="7">
        <f>+IFERROR(+C56*('Regions &amp; Poverty'!$K56/100),"")</f>
        <v>18.546752175108807</v>
      </c>
      <c r="F56" s="7">
        <f>+IFERROR(+D56*('Regions &amp; Poverty'!$K56/100),"")</f>
        <v>9.9522800574287782</v>
      </c>
      <c r="G56" s="7">
        <f>+IFERROR(+C56*('Regions &amp; Poverty'!$K56/100)*('Regions &amp; Poverty'!$M56/100),"")</f>
        <v>5.656759413408186</v>
      </c>
      <c r="H56" s="7">
        <f>+IFERROR(+D56*('Regions &amp; Poverty'!$K56/100)*('Regions &amp; Poverty'!$M56/100),"")</f>
        <v>3.0354454175157772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+SUMIF(GVSG2030!$A$4:$A$158,$B57,GVSG2030!$J$4:$J$158)</f>
        <v>0</v>
      </c>
      <c r="D57" s="11">
        <f>+SUMIF(GVSG2015!$A$4:$A$158,$B57,GVSG2015!$J$4:$J$158)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+SUMIF(GVSG2030!$A$4:$A$158,$B58,GVSG2030!$J$4:$J$158)</f>
        <v>0</v>
      </c>
      <c r="D58" s="11">
        <f>+SUMIF(GVSG2015!$A$4:$A$158,$B58,GVSG2015!$J$4:$J$158)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+SUMIF(GVSG2030!$A$4:$A$158,$B59,GVSG2030!$J$4:$J$158)</f>
        <v>0</v>
      </c>
      <c r="D59" s="11">
        <f>+SUMIF(GVSG2015!$A$4:$A$158,$B59,GVSG2015!$J$4:$J$158)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+SUMIF(GVSG2030!$A$4:$A$158,$B60,GVSG2030!$J$4:$J$158)</f>
        <v>0</v>
      </c>
      <c r="D60" s="11">
        <f>+SUMIF(GVSG2015!$A$4:$A$158,$B60,GVSG2015!$J$4:$J$158)</f>
        <v>0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+SUMIF(GVSG2030!$A$4:$A$158,$B61,GVSG2030!$J$4:$J$158)</f>
        <v>0</v>
      </c>
      <c r="D61" s="11">
        <f>+SUMIF(GVSG2015!$A$4:$A$158,$B61,GVSG2015!$J$4:$J$158)</f>
        <v>0</v>
      </c>
      <c r="E61" s="7">
        <f>+IFERROR(+C61*('Regions &amp; Poverty'!$K61/100),"")</f>
        <v>0</v>
      </c>
      <c r="F61" s="7">
        <f>+IFERROR(+D61*('Regions &amp; Poverty'!$K61/100),"")</f>
        <v>0</v>
      </c>
      <c r="G61" s="7">
        <f>+IFERROR(+C61*('Regions &amp; Poverty'!$K61/100)*('Regions &amp; Poverty'!$M61/100),"")</f>
        <v>0</v>
      </c>
      <c r="H61" s="7">
        <f>+IFERROR(+D61*('Regions &amp; Poverty'!$K61/100)*('Regions &amp; Poverty'!$M61/100),"")</f>
        <v>0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+SUMIF(GVSG2030!$A$4:$A$158,$B62,GVSG2030!$J$4:$J$158)</f>
        <v>0</v>
      </c>
      <c r="D62" s="11">
        <f>+SUMIF(GVSG2015!$A$4:$A$158,$B62,GVSG2015!$J$4:$J$158)</f>
        <v>0</v>
      </c>
      <c r="E62" s="7">
        <f>+IFERROR(+C62*('Regions &amp; Poverty'!$K62/100),"")</f>
        <v>0</v>
      </c>
      <c r="F62" s="7">
        <f>+IFERROR(+D62*('Regions &amp; Poverty'!$K62/100),"")</f>
        <v>0</v>
      </c>
      <c r="G62" s="7">
        <f>+IFERROR(+C62*('Regions &amp; Poverty'!$K62/100)*('Regions &amp; Poverty'!$M62/100),"")</f>
        <v>0</v>
      </c>
      <c r="H62" s="7">
        <f>+IFERROR(+D62*('Regions &amp; Poverty'!$K62/100)*('Regions &amp; Poverty'!$M62/100),"")</f>
        <v>0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+SUMIF(GVSG2030!$A$4:$A$158,$B63,GVSG2030!$J$4:$J$158)</f>
        <v>0</v>
      </c>
      <c r="D63" s="11">
        <f>+SUMIF(GVSG2015!$A$4:$A$158,$B63,GVSG2015!$J$4:$J$158)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+SUMIF(GVSG2030!$A$4:$A$158,$B64,GVSG2030!$J$4:$J$158)</f>
        <v>0</v>
      </c>
      <c r="D64" s="11">
        <f>+SUMIF(GVSG2015!$A$4:$A$158,$B64,GVSG2015!$J$4:$J$158)</f>
        <v>0</v>
      </c>
      <c r="E64" s="7">
        <f>+IFERROR(+C64*('Regions &amp; Poverty'!$K64/100),"")</f>
        <v>0</v>
      </c>
      <c r="F64" s="7">
        <f>+IFERROR(+D64*('Regions &amp; Poverty'!$K64/100),"")</f>
        <v>0</v>
      </c>
      <c r="G64" s="7">
        <f>+IFERROR(+C64*('Regions &amp; Poverty'!$K64/100)*('Regions &amp; Poverty'!$M64/100),"")</f>
        <v>0</v>
      </c>
      <c r="H64" s="7">
        <f>+IFERROR(+D64*('Regions &amp; Poverty'!$K64/100)*('Regions &amp; Poverty'!$M64/100),"")</f>
        <v>0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+SUMIF(GVSG2030!$A$4:$A$158,$B65,GVSG2030!$J$4:$J$158)</f>
        <v>0</v>
      </c>
      <c r="D65" s="11">
        <f>+SUMIF(GVSG2015!$A$4:$A$158,$B65,GVSG2015!$J$4:$J$158)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+SUMIF(GVSG2030!$A$4:$A$158,$B66,GVSG2030!$J$4:$J$158)</f>
        <v>0</v>
      </c>
      <c r="D66" s="11">
        <f>+SUMIF(GVSG2015!$A$4:$A$158,$B66,GVSG2015!$J$4:$J$158)</f>
        <v>0</v>
      </c>
      <c r="E66" s="7">
        <f>+IFERROR(+C66*('Regions &amp; Poverty'!$K66/100),"")</f>
        <v>0</v>
      </c>
      <c r="F66" s="7">
        <f>+IFERROR(+D66*('Regions &amp; Poverty'!$K66/100),"")</f>
        <v>0</v>
      </c>
      <c r="G66" s="7">
        <f>+IFERROR(+C66*('Regions &amp; Poverty'!$K66/100)*('Regions &amp; Poverty'!$M66/100),"")</f>
        <v>0</v>
      </c>
      <c r="H66" s="7">
        <f>+IFERROR(+D66*('Regions &amp; Poverty'!$K66/100)*('Regions &amp; Poverty'!$M66/100),"")</f>
        <v>0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+SUMIF(GVSG2030!$A$4:$A$158,$B67,GVSG2030!$J$4:$J$158)</f>
        <v>2895.5569831048056</v>
      </c>
      <c r="D67" s="11">
        <f>+SUMIF(GVSG2015!$A$4:$A$158,$B67,GVSG2015!$J$4:$J$158)</f>
        <v>2447.5565435299786</v>
      </c>
      <c r="E67" s="7">
        <f>+IFERROR(+C67*('Regions &amp; Poverty'!$K67/100),"")</f>
        <v>613.85808041821872</v>
      </c>
      <c r="F67" s="7">
        <f>+IFERROR(+D67*('Regions &amp; Poverty'!$K67/100),"")</f>
        <v>518.88198722835546</v>
      </c>
      <c r="G67" s="7">
        <f>+IFERROR(+C67*('Regions &amp; Poverty'!$K67/100)*('Regions &amp; Poverty'!$M67/100),"")</f>
        <v>26.395897457983402</v>
      </c>
      <c r="H67" s="7">
        <f>+IFERROR(+D67*('Regions &amp; Poverty'!$K67/100)*('Regions &amp; Poverty'!$M67/100),"")</f>
        <v>22.311925450819285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+SUMIF(GVSG2030!$A$4:$A$158,$B68,GVSG2030!$J$4:$J$158)</f>
        <v>0</v>
      </c>
      <c r="D68" s="11">
        <f>+SUMIF(GVSG2015!$A$4:$A$158,$B68,GVSG2015!$J$4:$J$158)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+SUMIF(GVSG2030!$A$4:$A$158,$B69,GVSG2030!$J$4:$J$158)</f>
        <v>2.7661370412442743</v>
      </c>
      <c r="D69" s="11">
        <f>+SUMIF(GVSG2015!$A$4:$A$158,$B69,GVSG2015!$J$4:$J$158)</f>
        <v>2.0193428517275551</v>
      </c>
      <c r="E69" s="7">
        <f>+IFERROR(+C69*('Regions &amp; Poverty'!$K69/100),"")</f>
        <v>8.2984111237328229E-3</v>
      </c>
      <c r="F69" s="7">
        <f>+IFERROR(+D69*('Regions &amp; Poverty'!$K69/100),"")</f>
        <v>6.0580285551826655E-3</v>
      </c>
      <c r="G69" s="7">
        <f>+IFERROR(+C69*('Regions &amp; Poverty'!$K69/100)*('Regions &amp; Poverty'!$M69/100),"")</f>
        <v>8.2984111237328231E-6</v>
      </c>
      <c r="H69" s="7">
        <f>+IFERROR(+D69*('Regions &amp; Poverty'!$K69/100)*('Regions &amp; Poverty'!$M69/100),"")</f>
        <v>6.0580285551826658E-6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+SUMIF(GVSG2030!$A$4:$A$158,$B70,GVSG2030!$J$4:$J$158)</f>
        <v>0.94456090117858704</v>
      </c>
      <c r="D70" s="11">
        <f>+SUMIF(GVSG2015!$A$4:$A$158,$B70,GVSG2015!$J$4:$J$158)</f>
        <v>0.77355454130828283</v>
      </c>
      <c r="E70" s="7">
        <f>+IFERROR(+C70*('Regions &amp; Poverty'!$K70/100),"")</f>
        <v>2.3614022529464679E-2</v>
      </c>
      <c r="F70" s="7">
        <f>+IFERROR(+D70*('Regions &amp; Poverty'!$K70/100),"")</f>
        <v>1.9338863532707071E-2</v>
      </c>
      <c r="G70" s="7">
        <f>+IFERROR(+C70*('Regions &amp; Poverty'!$K70/100)*('Regions &amp; Poverty'!$M70/100),"")</f>
        <v>9.4456090117858723E-5</v>
      </c>
      <c r="H70" s="7">
        <f>+IFERROR(+D70*('Regions &amp; Poverty'!$K70/100)*('Regions &amp; Poverty'!$M70/100),"")</f>
        <v>7.7355454130828287E-5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+SUMIF(GVSG2030!$A$4:$A$158,$B71,GVSG2030!$J$4:$J$158)</f>
        <v>0</v>
      </c>
      <c r="D71" s="11">
        <f>+SUMIF(GVSG2015!$A$4:$A$158,$B71,GVSG2015!$J$4:$J$158)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+SUMIF(GVSG2030!$A$4:$A$158,$B72,GVSG2030!$J$4:$J$158)</f>
        <v>0</v>
      </c>
      <c r="D72" s="11">
        <f>+SUMIF(GVSG2015!$A$4:$A$158,$B72,GVSG2015!$J$4:$J$158)</f>
        <v>0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+SUMIF(GVSG2030!$A$4:$A$158,$B73,GVSG2030!$J$4:$J$158)</f>
        <v>0</v>
      </c>
      <c r="D73" s="11">
        <f>+SUMIF(GVSG2015!$A$4:$A$158,$B73,GVSG2015!$J$4:$J$158)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+SUMIF(GVSG2030!$A$4:$A$158,$B74,GVSG2030!$J$4:$J$158)</f>
        <v>0</v>
      </c>
      <c r="D74" s="11">
        <f>+SUMIF(GVSG2015!$A$4:$A$158,$B74,GVSG2015!$J$4:$J$158)</f>
        <v>0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+SUMIF(GVSG2030!$A$4:$A$158,$B75,GVSG2030!$J$4:$J$158)</f>
        <v>2.9310239085898259E-2</v>
      </c>
      <c r="D75" s="11">
        <f>+SUMIF(GVSG2015!$A$4:$A$158,$B75,GVSG2015!$J$4:$J$158)</f>
        <v>1.4723795804535686E-2</v>
      </c>
      <c r="E75" s="7">
        <f>+IFERROR(+C75*('Regions &amp; Poverty'!$K75/100),"")</f>
        <v>2.9310239085898261E-5</v>
      </c>
      <c r="F75" s="7">
        <f>+IFERROR(+D75*('Regions &amp; Poverty'!$K75/100),"")</f>
        <v>1.4723795804535686E-5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+SUMIF(GVSG2030!$A$4:$A$158,$B76,GVSG2030!$J$4:$J$158)</f>
        <v>0</v>
      </c>
      <c r="D76" s="11">
        <f>+SUMIF(GVSG2015!$A$4:$A$158,$B76,GVSG2015!$J$4:$J$158)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+SUMIF(GVSG2030!$A$4:$A$158,$B77,GVSG2030!$J$4:$J$158)</f>
        <v>0</v>
      </c>
      <c r="D77" s="11">
        <f>+SUMIF(GVSG2015!$A$4:$A$158,$B77,GVSG2015!$J$4:$J$158)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+SUMIF(GVSG2030!$A$4:$A$158,$B78,GVSG2030!$J$4:$J$158)</f>
        <v>36.101809382717569</v>
      </c>
      <c r="D78" s="11">
        <f>+SUMIF(GVSG2015!$A$4:$A$158,$B78,GVSG2015!$J$4:$J$158)</f>
        <v>17.216724188094489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+SUMIF(GVSG2030!$A$4:$A$158,$B79,GVSG2030!$J$4:$J$158)</f>
        <v>7.2850607753110308E-2</v>
      </c>
      <c r="D79" s="11">
        <f>+SUMIF(GVSG2015!$A$4:$A$158,$B79,GVSG2015!$J$4:$J$158)</f>
        <v>4.3461526462908434E-2</v>
      </c>
      <c r="E79" s="7">
        <f>+IFERROR(+C79*('Regions &amp; Poverty'!$K79/100),"")</f>
        <v>1.8212651938277577E-3</v>
      </c>
      <c r="F79" s="7">
        <f>+IFERROR(+D79*('Regions &amp; Poverty'!$K79/100),"")</f>
        <v>1.0865381615727109E-3</v>
      </c>
      <c r="G79" s="7">
        <f>+IFERROR(+C79*('Regions &amp; Poverty'!$K79/100)*('Regions &amp; Poverty'!$M79/100),"")</f>
        <v>9.1063259691387889E-6</v>
      </c>
      <c r="H79" s="7">
        <f>+IFERROR(+D79*('Regions &amp; Poverty'!$K79/100)*('Regions &amp; Poverty'!$M79/100),"")</f>
        <v>5.4326908078635542E-6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+SUMIF(GVSG2030!$A$4:$A$158,$B80,GVSG2030!$J$4:$J$158)</f>
        <v>0</v>
      </c>
      <c r="D80" s="11">
        <f>+SUMIF(GVSG2015!$A$4:$A$158,$B80,GVSG2015!$J$4:$J$158)</f>
        <v>0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+SUMIF(GVSG2030!$A$4:$A$158,$B81,GVSG2030!$J$4:$J$158)</f>
        <v>0</v>
      </c>
      <c r="D81" s="11">
        <f>+SUMIF(GVSG2015!$A$4:$A$158,$B81,GVSG2015!$J$4:$J$158)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+SUMIF(GVSG2030!$A$4:$A$158,$B82,GVSG2030!$J$4:$J$158)</f>
        <v>0</v>
      </c>
      <c r="D82" s="11">
        <f>+SUMIF(GVSG2015!$A$4:$A$158,$B82,GVSG2015!$J$4:$J$158)</f>
        <v>0</v>
      </c>
      <c r="E82" s="7">
        <f>+IFERROR(+C82*('Regions &amp; Poverty'!$K82/100),"")</f>
        <v>0</v>
      </c>
      <c r="F82" s="7">
        <f>+IFERROR(+D82*('Regions &amp; Poverty'!$K82/100),"")</f>
        <v>0</v>
      </c>
      <c r="G82" s="7">
        <f>+IFERROR(+C82*('Regions &amp; Poverty'!$K82/100)*('Regions &amp; Poverty'!$M82/100),"")</f>
        <v>0</v>
      </c>
      <c r="H82" s="7">
        <f>+IFERROR(+D82*('Regions &amp; Poverty'!$K82/100)*('Regions &amp; Poverty'!$M82/100),"")</f>
        <v>0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+SUMIF(GVSG2030!$A$4:$A$158,$B83,GVSG2030!$J$4:$J$158)</f>
        <v>0</v>
      </c>
      <c r="D83" s="11">
        <f>+SUMIF(GVSG2015!$A$4:$A$158,$B83,GVSG2015!$J$4:$J$158)</f>
        <v>0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+SUMIF(GVSG2030!$A$4:$A$158,$B84,GVSG2030!$J$4:$J$158)</f>
        <v>0</v>
      </c>
      <c r="D84" s="11">
        <f>+SUMIF(GVSG2015!$A$4:$A$158,$B84,GVSG2015!$J$4:$J$158)</f>
        <v>0</v>
      </c>
      <c r="E84" s="7">
        <f>+IFERROR(+C84*('Regions &amp; Poverty'!$K84/100),"")</f>
        <v>0</v>
      </c>
      <c r="F84" s="7">
        <f>+IFERROR(+D84*('Regions &amp; Poverty'!$K84/100),"")</f>
        <v>0</v>
      </c>
      <c r="G84" s="7">
        <f>+IFERROR(+C84*('Regions &amp; Poverty'!$K84/100)*('Regions &amp; Poverty'!$M84/100),"")</f>
        <v>0</v>
      </c>
      <c r="H84" s="7">
        <f>+IFERROR(+D84*('Regions &amp; Poverty'!$K84/100)*('Regions &amp; Poverty'!$M84/100),"")</f>
        <v>0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+SUMIF(GVSG2030!$A$4:$A$158,$B85,GVSG2030!$J$4:$J$158)</f>
        <v>1.9101997093637797</v>
      </c>
      <c r="D85" s="11">
        <f>+SUMIF(GVSG2015!$A$4:$A$158,$B85,GVSG2015!$J$4:$J$158)</f>
        <v>1.2745199624452919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+SUMIF(GVSG2030!$A$4:$A$158,$B86,GVSG2030!$J$4:$J$158)</f>
        <v>1.993048004480827</v>
      </c>
      <c r="D86" s="11">
        <f>+SUMIF(GVSG2015!$A$4:$A$158,$B86,GVSG2015!$J$4:$J$158)</f>
        <v>1.5017856646425294</v>
      </c>
      <c r="E86" s="7">
        <f>+IFERROR(+C86*('Regions &amp; Poverty'!$K86/100),"")</f>
        <v>6.3777536143386465E-2</v>
      </c>
      <c r="F86" s="7">
        <f>+IFERROR(+D86*('Regions &amp; Poverty'!$K86/100),"")</f>
        <v>4.8057141268560942E-2</v>
      </c>
      <c r="G86" s="7">
        <f>+IFERROR(+C86*('Regions &amp; Poverty'!$K86/100)*('Regions &amp; Poverty'!$M86/100),"")</f>
        <v>1.9133260843015939E-4</v>
      </c>
      <c r="H86" s="7">
        <f>+IFERROR(+D86*('Regions &amp; Poverty'!$K86/100)*('Regions &amp; Poverty'!$M86/100),"")</f>
        <v>1.4417142380568283E-4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+SUMIF(GVSG2030!$A$4:$A$158,$B87,GVSG2030!$J$4:$J$158)</f>
        <v>0</v>
      </c>
      <c r="D87" s="11">
        <f>+SUMIF(GVSG2015!$A$4:$A$158,$B87,GVSG2015!$J$4:$J$158)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+SUMIF(GVSG2030!$A$4:$A$158,$B88,GVSG2030!$J$4:$J$158)</f>
        <v>0</v>
      </c>
      <c r="D88" s="11">
        <f>+SUMIF(GVSG2015!$A$4:$A$158,$B88,GVSG2015!$J$4:$J$158)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+SUMIF(GVSG2030!$A$4:$A$158,$B89,GVSG2030!$J$4:$J$158)</f>
        <v>0</v>
      </c>
      <c r="D89" s="11">
        <f>+SUMIF(GVSG2015!$A$4:$A$158,$B89,GVSG2015!$J$4:$J$158)</f>
        <v>0</v>
      </c>
      <c r="E89" s="7">
        <f>+IFERROR(+C89*('Regions &amp; Poverty'!$K89/100),"")</f>
        <v>0</v>
      </c>
      <c r="F89" s="7">
        <f>+IFERROR(+D89*('Regions &amp; Poverty'!$K89/100),"")</f>
        <v>0</v>
      </c>
      <c r="G89" s="7">
        <f>+IFERROR(+C89*('Regions &amp; Poverty'!$K89/100)*('Regions &amp; Poverty'!$M89/100),"")</f>
        <v>0</v>
      </c>
      <c r="H89" s="7">
        <f>+IFERROR(+D89*('Regions &amp; Poverty'!$K89/100)*('Regions &amp; Poverty'!$M89/100),"")</f>
        <v>0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+SUMIF(GVSG2030!$A$4:$A$158,$B90,GVSG2030!$J$4:$J$158)</f>
        <v>0.36216745434650044</v>
      </c>
      <c r="D90" s="11">
        <f>+SUMIF(GVSG2015!$A$4:$A$158,$B90,GVSG2015!$J$4:$J$158)</f>
        <v>0.19446614060763667</v>
      </c>
      <c r="E90" s="7">
        <f>+IFERROR(+C90*('Regions &amp; Poverty'!$K90/100),"")</f>
        <v>1.0865023630395012E-2</v>
      </c>
      <c r="F90" s="7">
        <f>+IFERROR(+D90*('Regions &amp; Poverty'!$K90/100),"")</f>
        <v>5.8339842182291001E-3</v>
      </c>
      <c r="G90" s="7">
        <f>+IFERROR(+C90*('Regions &amp; Poverty'!$K90/100)*('Regions &amp; Poverty'!$M90/100),"")</f>
        <v>8.6920189043160101E-5</v>
      </c>
      <c r="H90" s="7">
        <f>+IFERROR(+D90*('Regions &amp; Poverty'!$K90/100)*('Regions &amp; Poverty'!$M90/100),"")</f>
        <v>4.6671873745832801E-5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+SUMIF(GVSG2030!$A$4:$A$158,$B91,GVSG2030!$J$4:$J$158)</f>
        <v>479.19769874157447</v>
      </c>
      <c r="D91" s="11">
        <f>+SUMIF(GVSG2015!$A$4:$A$158,$B91,GVSG2015!$J$4:$J$158)</f>
        <v>274.09714691582133</v>
      </c>
      <c r="E91" s="7">
        <f>+IFERROR(+C91*('Regions &amp; Poverty'!$K91/100),"")</f>
        <v>236.24446547959622</v>
      </c>
      <c r="F91" s="7">
        <f>+IFERROR(+D91*('Regions &amp; Poverty'!$K91/100),"")</f>
        <v>135.1298934294999</v>
      </c>
      <c r="G91" s="7">
        <f>+IFERROR(+C91*('Regions &amp; Poverty'!$K91/100)*('Regions &amp; Poverty'!$M91/100),"")</f>
        <v>35.909158752898627</v>
      </c>
      <c r="H91" s="7">
        <f>+IFERROR(+D91*('Regions &amp; Poverty'!$K91/100)*('Regions &amp; Poverty'!$M91/100),"")</f>
        <v>20.539743801283983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+SUMIF(GVSG2030!$A$4:$A$158,$B92,GVSG2030!$J$4:$J$158)</f>
        <v>73.60956174946277</v>
      </c>
      <c r="D92" s="11">
        <f>+SUMIF(GVSG2015!$A$4:$A$158,$B92,GVSG2015!$J$4:$J$158)</f>
        <v>47.512120444035986</v>
      </c>
      <c r="E92" s="7">
        <f>+IFERROR(+C92*('Regions &amp; Poverty'!$K92/100),"")</f>
        <v>4.7846215137150798</v>
      </c>
      <c r="F92" s="7">
        <f>+IFERROR(+D92*('Regions &amp; Poverty'!$K92/100),"")</f>
        <v>3.088287828862339</v>
      </c>
      <c r="G92" s="7">
        <f>+IFERROR(+C92*('Regions &amp; Poverty'!$K92/100)*('Regions &amp; Poverty'!$M92/100),"")</f>
        <v>7.1769322705726196E-2</v>
      </c>
      <c r="H92" s="7">
        <f>+IFERROR(+D92*('Regions &amp; Poverty'!$K92/100)*('Regions &amp; Poverty'!$M92/100),"")</f>
        <v>4.632431743293508E-2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+SUMIF(GVSG2030!$A$4:$A$158,$B93,GVSG2030!$J$4:$J$158)</f>
        <v>0</v>
      </c>
      <c r="D93" s="11">
        <f>+SUMIF(GVSG2015!$A$4:$A$158,$B93,GVSG2015!$J$4:$J$158)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+SUMIF(GVSG2030!$A$4:$A$158,$B94,GVSG2030!$J$4:$J$158)</f>
        <v>5.5919936539309587</v>
      </c>
      <c r="D94" s="11">
        <f>+SUMIF(GVSG2015!$A$4:$A$158,$B94,GVSG2015!$J$4:$J$158)</f>
        <v>2.8669840770156907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+SUMIF(GVSG2030!$A$4:$A$158,$B95,GVSG2030!$J$4:$J$158)</f>
        <v>7.7480008840234085</v>
      </c>
      <c r="D95" s="11">
        <f>+SUMIF(GVSG2015!$A$4:$A$158,$B95,GVSG2015!$J$4:$J$158)</f>
        <v>4.4575697089381254</v>
      </c>
      <c r="E95" s="7">
        <f>+IFERROR(+C95*('Regions &amp; Poverty'!$K95/100),"")</f>
        <v>5.3228766073240816</v>
      </c>
      <c r="F95" s="7">
        <f>+IFERROR(+D95*('Regions &amp; Poverty'!$K95/100),"")</f>
        <v>3.0623503900404923</v>
      </c>
      <c r="G95" s="7">
        <f>+IFERROR(+C95*('Regions &amp; Poverty'!$K95/100)*('Regions &amp; Poverty'!$M95/100),"")</f>
        <v>1.6713832546997616</v>
      </c>
      <c r="H95" s="7">
        <f>+IFERROR(+D95*('Regions &amp; Poverty'!$K95/100)*('Regions &amp; Poverty'!$M95/100),"")</f>
        <v>0.96157802247271462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+SUMIF(GVSG2030!$A$4:$A$158,$B96,GVSG2030!$J$4:$J$158)</f>
        <v>2.370670869622876</v>
      </c>
      <c r="D96" s="11">
        <f>+SUMIF(GVSG2015!$A$4:$A$158,$B96,GVSG2015!$J$4:$J$158)</f>
        <v>1.2837576131486526</v>
      </c>
      <c r="E96" s="7">
        <f>+IFERROR(+C96*('Regions &amp; Poverty'!$K96/100),"")</f>
        <v>0.13986958130774968</v>
      </c>
      <c r="F96" s="7">
        <f>+IFERROR(+D96*('Regions &amp; Poverty'!$K96/100),"")</f>
        <v>7.5741699175770505E-2</v>
      </c>
      <c r="G96" s="7">
        <f>+IFERROR(+C96*('Regions &amp; Poverty'!$K96/100)*('Regions &amp; Poverty'!$M96/100),"")</f>
        <v>1.9581741383084953E-3</v>
      </c>
      <c r="H96" s="7">
        <f>+IFERROR(+D96*('Regions &amp; Poverty'!$K96/100)*('Regions &amp; Poverty'!$M96/100),"")</f>
        <v>1.0603837884607869E-3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+SUMIF(GVSG2030!$A$4:$A$158,$B97,GVSG2030!$J$4:$J$158)</f>
        <v>10.319122300109969</v>
      </c>
      <c r="D97" s="11">
        <f>+SUMIF(GVSG2015!$A$4:$A$158,$B97,GVSG2015!$J$4:$J$158)</f>
        <v>4.9555146484118744</v>
      </c>
      <c r="E97" s="7">
        <f>+IFERROR(+C97*('Regions &amp; Poverty'!$K97/100),"")</f>
        <v>7.3162577107779692</v>
      </c>
      <c r="F97" s="7">
        <f>+IFERROR(+D97*('Regions &amp; Poverty'!$K97/100),"")</f>
        <v>3.5134598857240191</v>
      </c>
      <c r="G97" s="7">
        <f>+IFERROR(+C97*('Regions &amp; Poverty'!$K97/100)*('Regions &amp; Poverty'!$M97/100),"")</f>
        <v>2.4363138176890633</v>
      </c>
      <c r="H97" s="7">
        <f>+IFERROR(+D97*('Regions &amp; Poverty'!$K97/100)*('Regions &amp; Poverty'!$M97/100),"")</f>
        <v>1.1699821419460983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+SUMIF(GVSG2030!$A$4:$A$158,$B98,GVSG2030!$J$4:$J$158)</f>
        <v>0</v>
      </c>
      <c r="D98" s="11">
        <f>+SUMIF(GVSG2015!$A$4:$A$158,$B98,GVSG2015!$J$4:$J$158)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+SUMIF(GVSG2030!$A$4:$A$158,$B99,GVSG2030!$J$4:$J$158)</f>
        <v>44.904369494253842</v>
      </c>
      <c r="D99" s="11">
        <f>+SUMIF(GVSG2015!$A$4:$A$158,$B99,GVSG2015!$J$4:$J$158)</f>
        <v>20.788135896617476</v>
      </c>
      <c r="E99" s="7">
        <f>+IFERROR(+C99*('Regions &amp; Poverty'!$K99/100),"")</f>
        <v>10.148387505701368</v>
      </c>
      <c r="F99" s="7">
        <f>+IFERROR(+D99*('Regions &amp; Poverty'!$K99/100),"")</f>
        <v>4.6981187126355497</v>
      </c>
      <c r="G99" s="7">
        <f>+IFERROR(+C99*('Regions &amp; Poverty'!$K99/100)*('Regions &amp; Poverty'!$M99/100),"")</f>
        <v>0.67994196288199171</v>
      </c>
      <c r="H99" s="7">
        <f>+IFERROR(+D99*('Regions &amp; Poverty'!$K99/100)*('Regions &amp; Poverty'!$M99/100),"")</f>
        <v>0.31477395374658185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+SUMIF(GVSG2030!$A$4:$A$158,$B100,GVSG2030!$J$4:$J$158)</f>
        <v>1159.6589616841766</v>
      </c>
      <c r="D100" s="11">
        <f>+SUMIF(GVSG2015!$A$4:$A$158,$B100,GVSG2015!$J$4:$J$158)</f>
        <v>699.78635765470392</v>
      </c>
      <c r="E100" s="7">
        <f>+IFERROR(+C100*('Regions &amp; Poverty'!$K100/100),"")</f>
        <v>527.64482756630036</v>
      </c>
      <c r="F100" s="7">
        <f>+IFERROR(+D100*('Regions &amp; Poverty'!$K100/100),"")</f>
        <v>318.4027927328903</v>
      </c>
      <c r="G100" s="7">
        <f>+IFERROR(+C100*('Regions &amp; Poverty'!$K100/100)*('Regions &amp; Poverty'!$M100/100),"")</f>
        <v>71.759696549016851</v>
      </c>
      <c r="H100" s="7">
        <f>+IFERROR(+D100*('Regions &amp; Poverty'!$K100/100)*('Regions &amp; Poverty'!$M100/100),"")</f>
        <v>43.302779811673084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+SUMIF(GVSG2030!$A$4:$A$158,$B101,GVSG2030!$J$4:$J$158)</f>
        <v>2976.117836970192</v>
      </c>
      <c r="D101" s="11">
        <f>+SUMIF(GVSG2015!$A$4:$A$158,$B101,GVSG2015!$J$4:$J$158)</f>
        <v>1888.122189271035</v>
      </c>
      <c r="E101" s="7">
        <f>+IFERROR(+C101*('Regions &amp; Poverty'!$K101/100),"")</f>
        <v>1592.2230427790528</v>
      </c>
      <c r="F101" s="7">
        <f>+IFERROR(+D101*('Regions &amp; Poverty'!$K101/100),"")</f>
        <v>1010.1453712600038</v>
      </c>
      <c r="G101" s="7">
        <f>+IFERROR(+C101*('Regions &amp; Poverty'!$K101/100)*('Regions &amp; Poverty'!$M101/100),"")</f>
        <v>347.10462332583353</v>
      </c>
      <c r="H101" s="7">
        <f>+IFERROR(+D101*('Regions &amp; Poverty'!$K101/100)*('Regions &amp; Poverty'!$M101/100),"")</f>
        <v>220.21169093468083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+SUMIF(GVSG2030!$A$4:$A$158,$B102,GVSG2030!$J$4:$J$158)</f>
        <v>0</v>
      </c>
      <c r="D102" s="11">
        <f>+SUMIF(GVSG2015!$A$4:$A$158,$B102,GVSG2015!$J$4:$J$158)</f>
        <v>0</v>
      </c>
      <c r="E102" s="7">
        <f>+IFERROR(+C102*('Regions &amp; Poverty'!$K102/100),"")</f>
        <v>0</v>
      </c>
      <c r="F102" s="7">
        <f>+IFERROR(+D102*('Regions &amp; Poverty'!$K102/100),"")</f>
        <v>0</v>
      </c>
      <c r="G102" s="7">
        <f>+IFERROR(+C102*('Regions &amp; Poverty'!$K102/100)*('Regions &amp; Poverty'!$M102/100),"")</f>
        <v>0</v>
      </c>
      <c r="H102" s="7">
        <f>+IFERROR(+D102*('Regions &amp; Poverty'!$K102/100)*('Regions &amp; Poverty'!$M102/100),"")</f>
        <v>0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+SUMIF(GVSG2030!$A$4:$A$158,$B103,GVSG2030!$J$4:$J$158)</f>
        <v>0</v>
      </c>
      <c r="D103" s="11">
        <f>+SUMIF(GVSG2015!$A$4:$A$158,$B103,GVSG2015!$J$4:$J$158)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+SUMIF(GVSG2030!$A$4:$A$158,$B104,GVSG2030!$J$4:$J$158)</f>
        <v>0</v>
      </c>
      <c r="D104" s="11">
        <f>+SUMIF(GVSG2015!$A$4:$A$158,$B104,GVSG2015!$J$4:$J$158)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+SUMIF(GVSG2030!$A$4:$A$158,$B105,GVSG2030!$J$4:$J$158)</f>
        <v>84.676966189980931</v>
      </c>
      <c r="D105" s="11">
        <f>+SUMIF(GVSG2015!$A$4:$A$158,$B105,GVSG2015!$J$4:$J$158)</f>
        <v>63.548860809333121</v>
      </c>
      <c r="E105" s="7">
        <f>+IFERROR(+C105*('Regions &amp; Poverty'!$K105/100),"")</f>
        <v>12.701544928497139</v>
      </c>
      <c r="F105" s="7">
        <f>+IFERROR(+D105*('Regions &amp; Poverty'!$K105/100),"")</f>
        <v>9.5323291213999681</v>
      </c>
      <c r="G105" s="7">
        <f>+IFERROR(+C105*('Regions &amp; Poverty'!$K105/100)*('Regions &amp; Poverty'!$M105/100),"")</f>
        <v>0.38104634785491415</v>
      </c>
      <c r="H105" s="7">
        <f>+IFERROR(+D105*('Regions &amp; Poverty'!$K105/100)*('Regions &amp; Poverty'!$M105/100),"")</f>
        <v>0.28596987364199905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+SUMIF(GVSG2030!$A$4:$A$158,$B106,GVSG2030!$J$4:$J$158)</f>
        <v>0</v>
      </c>
      <c r="D106" s="11">
        <f>+SUMIF(GVSG2015!$A$4:$A$158,$B106,GVSG2015!$J$4:$J$158)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+SUMIF(GVSG2030!$A$4:$A$158,$B107,GVSG2030!$J$4:$J$158)</f>
        <v>0</v>
      </c>
      <c r="D107" s="11">
        <f>+SUMIF(GVSG2015!$A$4:$A$158,$B107,GVSG2015!$J$4:$J$158)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+SUMIF(GVSG2030!$A$4:$A$158,$B108,GVSG2030!$J$4:$J$158)</f>
        <v>0</v>
      </c>
      <c r="D108" s="11">
        <f>+SUMIF(GVSG2015!$A$4:$A$158,$B108,GVSG2015!$J$4:$J$158)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+SUMIF(GVSG2030!$A$4:$A$158,$B109,GVSG2030!$J$4:$J$158)</f>
        <v>0</v>
      </c>
      <c r="D109" s="11">
        <f>+SUMIF(GVSG2015!$A$4:$A$158,$B109,GVSG2015!$J$4:$J$158)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+SUMIF(GVSG2030!$A$4:$A$158,$B110,GVSG2030!$J$4:$J$158)</f>
        <v>0</v>
      </c>
      <c r="D110" s="11">
        <f>+SUMIF(GVSG2015!$A$4:$A$158,$B110,GVSG2015!$J$4:$J$158)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+SUMIF(GVSG2030!$A$4:$A$158,$B111,GVSG2030!$J$4:$J$158)</f>
        <v>0</v>
      </c>
      <c r="D111" s="11">
        <f>+SUMIF(GVSG2015!$A$4:$A$158,$B111,GVSG2015!$J$4:$J$158)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+SUMIF(GVSG2030!$A$4:$A$158,$B112,GVSG2030!$J$4:$J$158)</f>
        <v>60.214112163367346</v>
      </c>
      <c r="D112" s="11">
        <f>+SUMIF(GVSG2015!$A$4:$A$158,$B112,GVSG2015!$J$4:$J$158)</f>
        <v>46.562242251166673</v>
      </c>
      <c r="E112" s="7">
        <f>+IFERROR(+C112*('Regions &amp; Poverty'!$K112/100),"")</f>
        <v>3.6730608419654081</v>
      </c>
      <c r="F112" s="7">
        <f>+IFERROR(+D112*('Regions &amp; Poverty'!$K112/100),"")</f>
        <v>2.8402967773211669</v>
      </c>
      <c r="G112" s="7">
        <f>+IFERROR(+C112*('Regions &amp; Poverty'!$K112/100)*('Regions &amp; Poverty'!$M112/100),"")</f>
        <v>3.3057547577688674E-2</v>
      </c>
      <c r="H112" s="7">
        <f>+IFERROR(+D112*('Regions &amp; Poverty'!$K112/100)*('Regions &amp; Poverty'!$M112/100),"")</f>
        <v>2.5562670995890505E-2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+SUMIF(GVSG2030!$A$4:$A$158,$B113,GVSG2030!$J$4:$J$158)</f>
        <v>0</v>
      </c>
      <c r="D113" s="11">
        <f>+SUMIF(GVSG2015!$A$4:$A$158,$B113,GVSG2015!$J$4:$J$158)</f>
        <v>0</v>
      </c>
      <c r="E113" s="7">
        <f>+IFERROR(+C113*('Regions &amp; Poverty'!$K113/100),"")</f>
        <v>0</v>
      </c>
      <c r="F113" s="7">
        <f>+IFERROR(+D113*('Regions &amp; Poverty'!$K113/100),"")</f>
        <v>0</v>
      </c>
      <c r="G113" s="7">
        <f>+IFERROR(+C113*('Regions &amp; Poverty'!$K113/100)*('Regions &amp; Poverty'!$M113/100),"")</f>
        <v>0</v>
      </c>
      <c r="H113" s="7">
        <f>+IFERROR(+D113*('Regions &amp; Poverty'!$K113/100)*('Regions &amp; Poverty'!$M113/100),"")</f>
        <v>0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+SUMIF(GVSG2030!$A$4:$A$158,$B114,GVSG2030!$J$4:$J$158)</f>
        <v>0</v>
      </c>
      <c r="D114" s="11">
        <f>+SUMIF(GVSG2015!$A$4:$A$158,$B114,GVSG2015!$J$4:$J$158)</f>
        <v>0</v>
      </c>
      <c r="E114" s="7">
        <f>+IFERROR(+C114*('Regions &amp; Poverty'!$K114/100),"")</f>
        <v>0</v>
      </c>
      <c r="F114" s="7">
        <f>+IFERROR(+D114*('Regions &amp; Poverty'!$K114/100),"")</f>
        <v>0</v>
      </c>
      <c r="G114" s="7">
        <f>+IFERROR(+C114*('Regions &amp; Poverty'!$K114/100)*('Regions &amp; Poverty'!$M114/100),"")</f>
        <v>0</v>
      </c>
      <c r="H114" s="7">
        <f>+IFERROR(+D114*('Regions &amp; Poverty'!$K114/100)*('Regions &amp; Poverty'!$M114/100),"")</f>
        <v>0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+SUMIF(GVSG2030!$A$4:$A$158,$B115,GVSG2030!$J$4:$J$158)</f>
        <v>0</v>
      </c>
      <c r="D115" s="11">
        <f>+SUMIF(GVSG2015!$A$4:$A$158,$B115,GVSG2015!$J$4:$J$158)</f>
        <v>0</v>
      </c>
      <c r="E115" s="7">
        <f>+IFERROR(+C115*('Regions &amp; Poverty'!$K115/100),"")</f>
        <v>0</v>
      </c>
      <c r="F115" s="7">
        <f>+IFERROR(+D115*('Regions &amp; Poverty'!$K115/100),"")</f>
        <v>0</v>
      </c>
      <c r="G115" s="7">
        <f>+IFERROR(+C115*('Regions &amp; Poverty'!$K115/100)*('Regions &amp; Poverty'!$M115/100),"")</f>
        <v>0</v>
      </c>
      <c r="H115" s="7">
        <f>+IFERROR(+D115*('Regions &amp; Poverty'!$K115/100)*('Regions &amp; Poverty'!$M115/100),"")</f>
        <v>0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+SUMIF(GVSG2030!$A$4:$A$158,$B116,GVSG2030!$J$4:$J$158)</f>
        <v>0</v>
      </c>
      <c r="D116" s="11">
        <f>+SUMIF(GVSG2015!$A$4:$A$158,$B116,GVSG2015!$J$4:$J$158)</f>
        <v>0</v>
      </c>
      <c r="E116" s="7">
        <f>+IFERROR(+C116*('Regions &amp; Poverty'!$K116/100),"")</f>
        <v>0</v>
      </c>
      <c r="F116" s="7">
        <f>+IFERROR(+D116*('Regions &amp; Poverty'!$K116/100),"")</f>
        <v>0</v>
      </c>
      <c r="G116" s="7">
        <f>+IFERROR(+C116*('Regions &amp; Poverty'!$K116/100)*('Regions &amp; Poverty'!$M116/100),"")</f>
        <v>0</v>
      </c>
      <c r="H116" s="7">
        <f>+IFERROR(+D116*('Regions &amp; Poverty'!$K116/100)*('Regions &amp; Poverty'!$M116/100),"")</f>
        <v>0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+SUMIF(GVSG2030!$A$4:$A$158,$B117,GVSG2030!$J$4:$J$158)</f>
        <v>0</v>
      </c>
      <c r="D117" s="11">
        <f>+SUMIF(GVSG2015!$A$4:$A$158,$B117,GVSG2015!$J$4:$J$158)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+SUMIF(GVSG2030!$A$4:$A$158,$B118,GVSG2030!$J$4:$J$158)</f>
        <v>0</v>
      </c>
      <c r="D118" s="11">
        <f>+SUMIF(GVSG2015!$A$4:$A$158,$B118,GVSG2015!$J$4:$J$158)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+SUMIF(GVSG2030!$A$4:$A$158,$B119,GVSG2030!$J$4:$J$158)</f>
        <v>0</v>
      </c>
      <c r="D119" s="11">
        <f>+SUMIF(GVSG2015!$A$4:$A$158,$B119,GVSG2015!$J$4:$J$158)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+SUMIF(GVSG2030!$A$4:$A$158,$B120,GVSG2030!$J$4:$J$158)</f>
        <v>0</v>
      </c>
      <c r="D120" s="11">
        <f>+SUMIF(GVSG2015!$A$4:$A$158,$B120,GVSG2015!$J$4:$J$158)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+SUMIF(GVSG2030!$A$4:$A$158,$B121,GVSG2030!$J$4:$J$158)</f>
        <v>0</v>
      </c>
      <c r="D121" s="11">
        <f>+SUMIF(GVSG2015!$A$4:$A$158,$B121,GVSG2015!$J$4:$J$158)</f>
        <v>0</v>
      </c>
      <c r="E121" s="7">
        <f>+IFERROR(+C121*('Regions &amp; Poverty'!$K121/100),"")</f>
        <v>0</v>
      </c>
      <c r="F121" s="7">
        <f>+IFERROR(+D121*('Regions &amp; Poverty'!$K121/100),"")</f>
        <v>0</v>
      </c>
      <c r="G121" s="7">
        <f>+IFERROR(+C121*('Regions &amp; Poverty'!$K121/100)*('Regions &amp; Poverty'!$M121/100),"")</f>
        <v>0</v>
      </c>
      <c r="H121" s="7">
        <f>+IFERROR(+D121*('Regions &amp; Poverty'!$K121/100)*('Regions &amp; Poverty'!$M121/100),"")</f>
        <v>0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+SUMIF(GVSG2030!$A$4:$A$158,$B122,GVSG2030!$J$4:$J$158)</f>
        <v>0</v>
      </c>
      <c r="D122" s="11">
        <f>+SUMIF(GVSG2015!$A$4:$A$158,$B122,GVSG2015!$J$4:$J$158)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+SUMIF(GVSG2030!$A$4:$A$158,$B123,GVSG2030!$J$4:$J$158)</f>
        <v>0</v>
      </c>
      <c r="D123" s="11">
        <f>+SUMIF(GVSG2015!$A$4:$A$158,$B123,GVSG2015!$J$4:$J$158)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+SUMIF(GVSG2030!$A$4:$A$158,$B124,GVSG2030!$J$4:$J$158)</f>
        <v>0</v>
      </c>
      <c r="D124" s="11">
        <f>+SUMIF(GVSG2015!$A$4:$A$158,$B124,GVSG2015!$J$4:$J$158)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+SUMIF(GVSG2030!$A$4:$A$158,$B125,GVSG2030!$J$4:$J$158)</f>
        <v>2.0019644189236394</v>
      </c>
      <c r="D125" s="11">
        <f>+SUMIF(GVSG2015!$A$4:$A$158,$B125,GVSG2015!$J$4:$J$158)</f>
        <v>1.0460881177857311</v>
      </c>
      <c r="E125" s="7">
        <f>+IFERROR(+C125*('Regions &amp; Poverty'!$K125/100),"")</f>
        <v>1.2091865090298781</v>
      </c>
      <c r="F125" s="7">
        <f>+IFERROR(+D125*('Regions &amp; Poverty'!$K125/100),"")</f>
        <v>0.63183722314258151</v>
      </c>
      <c r="G125" s="7">
        <f>+IFERROR(+C125*('Regions &amp; Poverty'!$K125/100)*('Regions &amp; Poverty'!$M125/100),"")</f>
        <v>0.28657720264008107</v>
      </c>
      <c r="H125" s="7">
        <f>+IFERROR(+D125*('Regions &amp; Poverty'!$K125/100)*('Regions &amp; Poverty'!$M125/100),"")</f>
        <v>0.14974542188479181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+SUMIF(GVSG2030!$A$4:$A$158,$B126,GVSG2030!$J$4:$J$158)</f>
        <v>2.5832104440065535</v>
      </c>
      <c r="D126" s="11">
        <f>+SUMIF(GVSG2015!$A$4:$A$158,$B126,GVSG2015!$J$4:$J$158)</f>
        <v>1.841083290738095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+SUMIF(GVSG2030!$A$4:$A$158,$B127,GVSG2030!$J$4:$J$158)</f>
        <v>292.57271941514</v>
      </c>
      <c r="D127" s="11">
        <f>+SUMIF(GVSG2015!$A$4:$A$158,$B127,GVSG2015!$J$4:$J$158)</f>
        <v>180.12072036029693</v>
      </c>
      <c r="E127" s="7">
        <f>+IFERROR(+C127*('Regions &amp; Poverty'!$K127/100),"")</f>
        <v>43.593335192855861</v>
      </c>
      <c r="F127" s="7">
        <f>+IFERROR(+D127*('Regions &amp; Poverty'!$K127/100),"")</f>
        <v>26.837987333684243</v>
      </c>
      <c r="G127" s="7">
        <f>+IFERROR(+C127*('Regions &amp; Poverty'!$K127/100)*('Regions &amp; Poverty'!$M127/100),"")</f>
        <v>1.7437334077142346</v>
      </c>
      <c r="H127" s="7">
        <f>+IFERROR(+D127*('Regions &amp; Poverty'!$K127/100)*('Regions &amp; Poverty'!$M127/100),"")</f>
        <v>1.0735194933473697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+SUMIF(GVSG2030!$A$4:$A$158,$B128,GVSG2030!$J$4:$J$158)</f>
        <v>243.96099556224689</v>
      </c>
      <c r="D128" s="11">
        <f>+SUMIF(GVSG2015!$A$4:$A$158,$B128,GVSG2015!$J$4:$J$158)</f>
        <v>122.43778032503722</v>
      </c>
      <c r="E128" s="7">
        <f>+IFERROR(+C128*('Regions &amp; Poverty'!$K128/100),"")</f>
        <v>92.705178313653818</v>
      </c>
      <c r="F128" s="7">
        <f>+IFERROR(+D128*('Regions &amp; Poverty'!$K128/100),"")</f>
        <v>46.526356523514146</v>
      </c>
      <c r="G128" s="7">
        <f>+IFERROR(+C128*('Regions &amp; Poverty'!$K128/100)*('Regions &amp; Poverty'!$M128/100),"")</f>
        <v>11.86626282414769</v>
      </c>
      <c r="H128" s="7">
        <f>+IFERROR(+D128*('Regions &amp; Poverty'!$K128/100)*('Regions &amp; Poverty'!$M128/100),"")</f>
        <v>5.9553736350098108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+SUMIF(GVSG2030!$A$4:$A$158,$B129,GVSG2030!$J$4:$J$158)</f>
        <v>0</v>
      </c>
      <c r="D129" s="11">
        <f>+SUMIF(GVSG2015!$A$4:$A$158,$B129,GVSG2015!$J$4:$J$158)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+SUMIF(GVSG2030!$A$4:$A$158,$B130,GVSG2030!$J$4:$J$158)</f>
        <v>10.341146385581061</v>
      </c>
      <c r="D130" s="11">
        <f>+SUMIF(GVSG2015!$A$4:$A$158,$B130,GVSG2015!$J$4:$J$158)</f>
        <v>5.8252918090715413</v>
      </c>
      <c r="E130" s="7">
        <f>+IFERROR(+C130*('Regions &amp; Poverty'!$K130/100),"")</f>
        <v>5.4084195596588946</v>
      </c>
      <c r="F130" s="7">
        <f>+IFERROR(+D130*('Regions &amp; Poverty'!$K130/100),"")</f>
        <v>3.0466276161444164</v>
      </c>
      <c r="G130" s="7">
        <f>+IFERROR(+C130*('Regions &amp; Poverty'!$K130/100)*('Regions &amp; Poverty'!$M130/100),"")</f>
        <v>0.90320606646303536</v>
      </c>
      <c r="H130" s="7">
        <f>+IFERROR(+D130*('Regions &amp; Poverty'!$K130/100)*('Regions &amp; Poverty'!$M130/100),"")</f>
        <v>0.50878681189611752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+SUMIF(GVSG2030!$A$4:$A$158,$B131,GVSG2030!$J$4:$J$158)</f>
        <v>0</v>
      </c>
      <c r="D131" s="11">
        <f>+SUMIF(GVSG2015!$A$4:$A$158,$B131,GVSG2015!$J$4:$J$158)</f>
        <v>0</v>
      </c>
      <c r="E131" s="7">
        <f>+IFERROR(+C131*('Regions &amp; Poverty'!$K131/100),"")</f>
        <v>0</v>
      </c>
      <c r="F131" s="7">
        <f>+IFERROR(+D131*('Regions &amp; Poverty'!$K131/100),"")</f>
        <v>0</v>
      </c>
      <c r="G131" s="7">
        <f>+IFERROR(+C131*('Regions &amp; Poverty'!$K131/100)*('Regions &amp; Poverty'!$M131/100),"")</f>
        <v>0</v>
      </c>
      <c r="H131" s="7">
        <f>+IFERROR(+D131*('Regions &amp; Poverty'!$K131/100)*('Regions &amp; Poverty'!$M131/100),"")</f>
        <v>0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+SUMIF(GVSG2030!$A$4:$A$158,$B132,GVSG2030!$J$4:$J$158)</f>
        <v>0</v>
      </c>
      <c r="D132" s="11">
        <f>+SUMIF(GVSG2015!$A$4:$A$158,$B132,GVSG2015!$J$4:$J$158)</f>
        <v>0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+SUMIF(GVSG2030!$A$4:$A$158,$B133,GVSG2030!$J$4:$J$158)</f>
        <v>0</v>
      </c>
      <c r="D133" s="11">
        <f>+SUMIF(GVSG2015!$A$4:$A$158,$B133,GVSG2015!$J$4:$J$158)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+SUMIF(GVSG2030!$A$4:$A$158,$B134,GVSG2030!$J$4:$J$158)</f>
        <v>0</v>
      </c>
      <c r="D134" s="11">
        <f>+SUMIF(GVSG2015!$A$4:$A$158,$B134,GVSG2015!$J$4:$J$158)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+SUMIF(GVSG2030!$A$4:$A$158,$B135,GVSG2030!$J$4:$J$158)</f>
        <v>0</v>
      </c>
      <c r="D135" s="11">
        <f>+SUMIF(GVSG2015!$A$4:$A$158,$B135,GVSG2015!$J$4:$J$158)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+SUMIF(GVSG2030!$A$4:$A$158,$B136,GVSG2030!$J$4:$J$158)</f>
        <v>0</v>
      </c>
      <c r="D136" s="11">
        <f>+SUMIF(GVSG2015!$A$4:$A$158,$B136,GVSG2015!$J$4:$J$158)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+SUMIF(GVSG2030!$A$4:$A$158,$B137,GVSG2030!$J$4:$J$158)</f>
        <v>0</v>
      </c>
      <c r="D137" s="11">
        <f>+SUMIF(GVSG2015!$A$4:$A$158,$B137,GVSG2015!$J$4:$J$158)</f>
        <v>0</v>
      </c>
      <c r="E137" s="7">
        <f>+IFERROR(+C137*('Regions &amp; Poverty'!$K137/100),"")</f>
        <v>0</v>
      </c>
      <c r="F137" s="7">
        <f>+IFERROR(+D137*('Regions &amp; Poverty'!$K137/100),"")</f>
        <v>0</v>
      </c>
      <c r="G137" s="7">
        <f>+IFERROR(+C137*('Regions &amp; Poverty'!$K137/100)*('Regions &amp; Poverty'!$M137/100),"")</f>
        <v>0</v>
      </c>
      <c r="H137" s="7">
        <f>+IFERROR(+D137*('Regions &amp; Poverty'!$K137/100)*('Regions &amp; Poverty'!$M137/100),"")</f>
        <v>0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+SUMIF(GVSG2030!$A$4:$A$158,$B138,GVSG2030!$J$4:$J$158)</f>
        <v>2.853963620169965</v>
      </c>
      <c r="D138" s="11">
        <f>+SUMIF(GVSG2015!$A$4:$A$158,$B138,GVSG2015!$J$4:$J$158)</f>
        <v>1.3427969241616711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+SUMIF(GVSG2030!$A$4:$A$158,$B139,GVSG2030!$J$4:$J$158)</f>
        <v>282.89909037628144</v>
      </c>
      <c r="D139" s="11">
        <f>+SUMIF(GVSG2015!$A$4:$A$158,$B139,GVSG2015!$J$4:$J$158)</f>
        <v>150.17364434202764</v>
      </c>
      <c r="E139" s="7">
        <f>+IFERROR(+C139*('Regions &amp; Poverty'!$K139/100),"")</f>
        <v>108.63325070449207</v>
      </c>
      <c r="F139" s="7">
        <f>+IFERROR(+D139*('Regions &amp; Poverty'!$K139/100),"")</f>
        <v>57.666679427338615</v>
      </c>
      <c r="G139" s="7">
        <f>+IFERROR(+C139*('Regions &amp; Poverty'!$K139/100)*('Regions &amp; Poverty'!$M139/100),"")</f>
        <v>16.620887357787286</v>
      </c>
      <c r="H139" s="7">
        <f>+IFERROR(+D139*('Regions &amp; Poverty'!$K139/100)*('Regions &amp; Poverty'!$M139/100),"")</f>
        <v>8.8230019523828087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+SUMIF(GVSG2030!$A$4:$A$158,$B140,GVSG2030!$J$4:$J$158)</f>
        <v>28.903512953095319</v>
      </c>
      <c r="D140" s="11">
        <f>+SUMIF(GVSG2015!$A$4:$A$158,$B140,GVSG2015!$J$4:$J$158)</f>
        <v>14.002560502432413</v>
      </c>
      <c r="E140" s="7">
        <f>+IFERROR(+C140*('Regions &amp; Poverty'!$K140/100),"")</f>
        <v>14.191624859969801</v>
      </c>
      <c r="F140" s="7">
        <f>+IFERROR(+D140*('Regions &amp; Poverty'!$K140/100),"")</f>
        <v>6.8752572066943145</v>
      </c>
      <c r="G140" s="7">
        <f>+IFERROR(+C140*('Regions &amp; Poverty'!$K140/100)*('Regions &amp; Poverty'!$M140/100),"")</f>
        <v>2.8241333471339902</v>
      </c>
      <c r="H140" s="7">
        <f>+IFERROR(+D140*('Regions &amp; Poverty'!$K140/100)*('Regions &amp; Poverty'!$M140/100),"")</f>
        <v>1.3681761841321685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+SUMIF(GVSG2030!$A$4:$A$158,$B141,GVSG2030!$J$4:$J$158)</f>
        <v>0</v>
      </c>
      <c r="D141" s="11">
        <f>+SUMIF(GVSG2015!$A$4:$A$158,$B141,GVSG2015!$J$4:$J$158)</f>
        <v>0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+SUMIF(GVSG2030!$A$4:$A$158,$B142,GVSG2030!$J$4:$J$158)</f>
        <v>3.3335104916790538E-3</v>
      </c>
      <c r="D142" s="11">
        <f>+SUMIF(GVSG2015!$A$4:$A$158,$B142,GVSG2015!$J$4:$J$158)</f>
        <v>2.4639613332886642E-3</v>
      </c>
      <c r="E142" s="7">
        <f>+IFERROR(+C142*('Regions &amp; Poverty'!$K142/100),"")</f>
        <v>1.5667499310891554E-4</v>
      </c>
      <c r="F142" s="7">
        <f>+IFERROR(+D142*('Regions &amp; Poverty'!$K142/100),"")</f>
        <v>1.1580618266456722E-4</v>
      </c>
      <c r="G142" s="7">
        <f>+IFERROR(+C142*('Regions &amp; Poverty'!$K142/100)*('Regions &amp; Poverty'!$M142/100),"")</f>
        <v>1.5667499310891554E-6</v>
      </c>
      <c r="H142" s="7">
        <f>+IFERROR(+D142*('Regions &amp; Poverty'!$K142/100)*('Regions &amp; Poverty'!$M142/100),"")</f>
        <v>1.1580618266456722E-6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+SUMIF(GVSG2030!$A$4:$A$158,$B143,GVSG2030!$J$4:$J$158)</f>
        <v>0</v>
      </c>
      <c r="D143" s="11">
        <f>+SUMIF(GVSG2015!$A$4:$A$158,$B143,GVSG2015!$J$4:$J$158)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+SUMIF(GVSG2030!$A$4:$A$158,$B144,GVSG2030!$J$4:$J$158)</f>
        <v>0</v>
      </c>
      <c r="D144" s="11">
        <f>+SUMIF(GVSG2015!$A$4:$A$158,$B144,GVSG2015!$J$4:$J$158)</f>
        <v>0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+SUMIF(GVSG2030!$A$4:$A$158,$B145,GVSG2030!$J$4:$J$158)</f>
        <v>0</v>
      </c>
      <c r="D145" s="11">
        <f>+SUMIF(GVSG2015!$A$4:$A$158,$B145,GVSG2015!$J$4:$J$158)</f>
        <v>0</v>
      </c>
      <c r="E145" s="7">
        <f>+IFERROR(+C145*('Regions &amp; Poverty'!$K145/100),"")</f>
        <v>0</v>
      </c>
      <c r="F145" s="7">
        <f>+IFERROR(+D145*('Regions &amp; Poverty'!$K145/100),"")</f>
        <v>0</v>
      </c>
      <c r="G145" s="7">
        <f>+IFERROR(+C145*('Regions &amp; Poverty'!$K145/100)*('Regions &amp; Poverty'!$M145/100),"")</f>
        <v>0</v>
      </c>
      <c r="H145" s="7">
        <f>+IFERROR(+D145*('Regions &amp; Poverty'!$K145/100)*('Regions &amp; Poverty'!$M145/100),"")</f>
        <v>0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+SUMIF(GVSG2030!$A$4:$A$158,$B146,GVSG2030!$J$4:$J$158)</f>
        <v>3.8779363834676261</v>
      </c>
      <c r="D146" s="11">
        <f>+SUMIF(GVSG2015!$A$4:$A$158,$B146,GVSG2015!$J$4:$J$158)</f>
        <v>1.8971666241822462</v>
      </c>
      <c r="E146" s="7">
        <f>+IFERROR(+C146*('Regions &amp; Poverty'!$K146/100),"")</f>
        <v>1.1633809150402878E-2</v>
      </c>
      <c r="F146" s="7">
        <f>+IFERROR(+D146*('Regions &amp; Poverty'!$K146/100),"")</f>
        <v>5.6914998725467389E-3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+SUMIF(GVSG2030!$A$4:$A$158,$B147,GVSG2030!$J$4:$J$158)</f>
        <v>150.05471531870481</v>
      </c>
      <c r="D147" s="11">
        <f>+SUMIF(GVSG2015!$A$4:$A$158,$B147,GVSG2015!$J$4:$J$158)</f>
        <v>63.442212168190345</v>
      </c>
      <c r="E147" s="7">
        <f>+IFERROR(+C147*('Regions &amp; Poverty'!$K147/100),"")</f>
        <v>73.676865221484064</v>
      </c>
      <c r="F147" s="7">
        <f>+IFERROR(+D147*('Regions &amp; Poverty'!$K147/100),"")</f>
        <v>31.150126174581459</v>
      </c>
      <c r="G147" s="7">
        <f>+IFERROR(+C147*('Regions &amp; Poverty'!$K147/100)*('Regions &amp; Poverty'!$M147/100),"")</f>
        <v>11.346237244108545</v>
      </c>
      <c r="H147" s="7">
        <f>+IFERROR(+D147*('Regions &amp; Poverty'!$K147/100)*('Regions &amp; Poverty'!$M147/100),"")</f>
        <v>4.7971194308855445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+SUMIF(GVSG2030!$A$4:$A$158,$B148,GVSG2030!$J$4:$J$158)</f>
        <v>334.55800861679052</v>
      </c>
      <c r="D148" s="11">
        <f>+SUMIF(GVSG2015!$A$4:$A$158,$B148,GVSG2015!$J$4:$J$158)</f>
        <v>182.83951762075682</v>
      </c>
      <c r="E148" s="7">
        <f>+IFERROR(+C148*('Regions &amp; Poverty'!$K148/100),"")</f>
        <v>115.75707098140953</v>
      </c>
      <c r="F148" s="7">
        <f>+IFERROR(+D148*('Regions &amp; Poverty'!$K148/100),"")</f>
        <v>63.262473096781868</v>
      </c>
      <c r="G148" s="7">
        <f>+IFERROR(+C148*('Regions &amp; Poverty'!$K148/100)*('Regions &amp; Poverty'!$M148/100),"")</f>
        <v>11.922978311085183</v>
      </c>
      <c r="H148" s="7">
        <f>+IFERROR(+D148*('Regions &amp; Poverty'!$K148/100)*('Regions &amp; Poverty'!$M148/100),"")</f>
        <v>6.516034728968533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+SUMIF(GVSG2030!$A$4:$A$158,$B149,GVSG2030!$J$4:$J$158)</f>
        <v>0</v>
      </c>
      <c r="D149" s="11">
        <f>+SUMIF(GVSG2015!$A$4:$A$158,$B149,GVSG2015!$J$4:$J$158)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+SUMIF(GVSG2030!$A$4:$A$158,$B150,GVSG2030!$J$4:$J$158)</f>
        <v>0</v>
      </c>
      <c r="D150" s="11">
        <f>+SUMIF(GVSG2015!$A$4:$A$158,$B150,GVSG2015!$J$4:$J$158)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+SUMIF(GVSG2030!$A$4:$A$158,$B151,GVSG2030!$J$4:$J$158)</f>
        <v>0</v>
      </c>
      <c r="D151" s="11">
        <f>+SUMIF(GVSG2015!$A$4:$A$158,$B151,GVSG2015!$J$4:$J$158)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+SUMIF(GVSG2030!$A$4:$A$158,$B152,GVSG2030!$J$4:$J$158)</f>
        <v>0</v>
      </c>
      <c r="D152" s="11">
        <f>+SUMIF(GVSG2015!$A$4:$A$158,$B152,GVSG2015!$J$4:$J$158)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+SUMIF(GVSG2030!$A$4:$A$158,$B153,GVSG2030!$J$4:$J$158)</f>
        <v>1.3633527504951442</v>
      </c>
      <c r="D153" s="11">
        <f>+SUMIF(GVSG2015!$A$4:$A$158,$B153,GVSG2015!$J$4:$J$158)</f>
        <v>0.79503622223602477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+SUMIF(GVSG2030!$A$4:$A$158,$B154,GVSG2030!$J$4:$J$158)</f>
        <v>0</v>
      </c>
      <c r="D154" s="11">
        <f>+SUMIF(GVSG2015!$A$4:$A$158,$B154,GVSG2015!$J$4:$J$158)</f>
        <v>0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+SUMIF(GVSG2030!$A$4:$A$158,$B155,GVSG2030!$J$4:$J$158)</f>
        <v>0.44215443861987735</v>
      </c>
      <c r="D155" s="11">
        <f>+SUMIF(GVSG2015!$A$4:$A$158,$B155,GVSG2015!$J$4:$J$158)</f>
        <v>0.34218005477193653</v>
      </c>
      <c r="E155" s="7">
        <f>+IFERROR(+C155*('Regions &amp; Poverty'!$K155/100),"")</f>
        <v>1.2380324281356565E-2</v>
      </c>
      <c r="F155" s="7">
        <f>+IFERROR(+D155*('Regions &amp; Poverty'!$K155/100),"")</f>
        <v>9.5810415336142225E-3</v>
      </c>
      <c r="G155" s="7">
        <f>+IFERROR(+C155*('Regions &amp; Poverty'!$K155/100)*('Regions &amp; Poverty'!$M155/100),"")</f>
        <v>7.4281945688139386E-5</v>
      </c>
      <c r="H155" s="7">
        <f>+IFERROR(+D155*('Regions &amp; Poverty'!$K155/100)*('Regions &amp; Poverty'!$M155/100),"")</f>
        <v>5.7486249201685334E-5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+SUMIF(GVSG2030!$A$4:$A$158,$B156,GVSG2030!$J$4:$J$158)</f>
        <v>0</v>
      </c>
      <c r="D156" s="11">
        <f>+SUMIF(GVSG2015!$A$4:$A$158,$B156,GVSG2015!$J$4:$J$158)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+SUMIF(GVSG2030!$A$4:$A$158,$B157,GVSG2030!$J$4:$J$158)</f>
        <v>60.28318849127502</v>
      </c>
      <c r="D157" s="11">
        <f>+SUMIF(GVSG2015!$A$4:$A$158,$B157,GVSG2015!$J$4:$J$158)</f>
        <v>31.587768921738636</v>
      </c>
      <c r="E157" s="7">
        <f>+IFERROR(+C157*('Regions &amp; Poverty'!$K157/100),"")</f>
        <v>11.333239436359703</v>
      </c>
      <c r="F157" s="7">
        <f>+IFERROR(+D157*('Regions &amp; Poverty'!$K157/100),"")</f>
        <v>5.9385005572868632</v>
      </c>
      <c r="G157" s="7">
        <f>+IFERROR(+C157*('Regions &amp; Poverty'!$K157/100)*('Regions &amp; Poverty'!$M157/100),"")</f>
        <v>0.50999577463618662</v>
      </c>
      <c r="H157" s="7">
        <f>+IFERROR(+D157*('Regions &amp; Poverty'!$K157/100)*('Regions &amp; Poverty'!$M157/100),"")</f>
        <v>0.26723252507790884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+SUMIF(GVSG2030!$A$4:$A$158,$B158,GVSG2030!$J$4:$J$158)</f>
        <v>5.3369409473929172</v>
      </c>
      <c r="D158" s="11">
        <f>+SUMIF(GVSG2015!$A$4:$A$158,$B158,GVSG2015!$J$4:$J$158)</f>
        <v>2.4454850696843549</v>
      </c>
      <c r="E158" s="7">
        <f>+IFERROR(+C158*('Regions &amp; Poverty'!$K158/100),"")</f>
        <v>0.88593219726722428</v>
      </c>
      <c r="F158" s="7">
        <f>+IFERROR(+D158*('Regions &amp; Poverty'!$K158/100),"")</f>
        <v>0.40595052156760292</v>
      </c>
      <c r="G158" s="7">
        <f>+IFERROR(+C158*('Regions &amp; Poverty'!$K158/100)*('Regions &amp; Poverty'!$M158/100),"")</f>
        <v>4.3410677666093994E-2</v>
      </c>
      <c r="H158" s="7">
        <f>+IFERROR(+D158*('Regions &amp; Poverty'!$K158/100)*('Regions &amp; Poverty'!$M158/100),"")</f>
        <v>1.9891575556812542E-2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+SUMIF(GVSG2030!$A$4:$A$158,$B159,GVSG2030!$J$4:$J$158)</f>
        <v>19.816218165568351</v>
      </c>
      <c r="D159" s="11">
        <f>+SUMIF(GVSG2015!$A$4:$A$158,$B159,GVSG2015!$J$4:$J$158)</f>
        <v>10.493395396512653</v>
      </c>
      <c r="E159" s="7">
        <f>+IFERROR(+C159*('Regions &amp; Poverty'!$K159/100),"")</f>
        <v>11.394325445201801</v>
      </c>
      <c r="F159" s="7">
        <f>+IFERROR(+D159*('Regions &amp; Poverty'!$K159/100),"")</f>
        <v>6.0337023529947755</v>
      </c>
      <c r="G159" s="7">
        <f>+IFERROR(+C159*('Regions &amp; Poverty'!$K159/100)*('Regions &amp; Poverty'!$M159/100),"")</f>
        <v>3.3613260063345312</v>
      </c>
      <c r="H159" s="7">
        <f>+IFERROR(+D159*('Regions &amp; Poverty'!$K159/100)*('Regions &amp; Poverty'!$M159/100),"")</f>
        <v>1.7799421941334588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+SUMIF(GVSG2030!$A$4:$A$158,$B160,GVSG2030!$J$4:$J$158)</f>
        <v>43.91662522719745</v>
      </c>
      <c r="D160" s="11">
        <f>+SUMIF(GVSG2015!$A$4:$A$158,$B160,GVSG2015!$J$4:$J$158)</f>
        <v>19.742907833215121</v>
      </c>
      <c r="E160" s="7">
        <f>+IFERROR(+C160*('Regions &amp; Poverty'!$K160/100),"")</f>
        <v>9.3981577986202538</v>
      </c>
      <c r="F160" s="7">
        <f>+IFERROR(+D160*('Regions &amp; Poverty'!$K160/100),"")</f>
        <v>4.2249822763080358</v>
      </c>
      <c r="G160" s="7">
        <f>+IFERROR(+C160*('Regions &amp; Poverty'!$K160/100)*('Regions &amp; Poverty'!$M160/100),"")</f>
        <v>0.48870420552825322</v>
      </c>
      <c r="H160" s="7">
        <f>+IFERROR(+D160*('Regions &amp; Poverty'!$K160/100)*('Regions &amp; Poverty'!$M160/100),"")</f>
        <v>0.21969907836801789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10753.057182527173</v>
      </c>
      <c r="D162" s="35">
        <f t="shared" si="0"/>
        <v>7036.9144654862494</v>
      </c>
      <c r="E162" s="35">
        <f t="shared" si="0"/>
        <v>4004.3793940346422</v>
      </c>
      <c r="F162" s="35">
        <f t="shared" si="0"/>
        <v>2518.5263105833073</v>
      </c>
      <c r="G162" s="35">
        <f t="shared" si="0"/>
        <v>612.90583650054873</v>
      </c>
      <c r="H162" s="35">
        <f t="shared" si="0"/>
        <v>372.99589486544608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573.07654636201153</v>
      </c>
      <c r="D167" s="35">
        <f>+SUMIF('Regions &amp; Poverty'!$F$3:$F$160,$B167,D$3:D$160)</f>
        <v>282.91560401001965</v>
      </c>
      <c r="E167" s="35">
        <f>+SUMIF('Regions &amp; Poverty'!$F$3:$F$160,$B167,E$3:E$160)</f>
        <v>239.61555800556928</v>
      </c>
      <c r="F167" s="35">
        <f>+SUMIF('Regions &amp; Poverty'!$F$3:$F$160,$B167,F$3:F$160)</f>
        <v>115.40360654185119</v>
      </c>
      <c r="G167" s="35">
        <f>+SUMIF('Regions &amp; Poverty'!$F$3:$F$160,$B167,G$3:G$160)</f>
        <v>41.570799105645754</v>
      </c>
      <c r="H167" s="35">
        <f>+SUMIF('Regions &amp; Poverty'!$F$3:$F$160,$B167,H$3:H$160)</f>
        <v>19.316555993749709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1004.2597414169032</v>
      </c>
      <c r="D168" s="35">
        <f>+SUMIF('Regions &amp; Poverty'!$F$3:$F$160,$B168,D$3:D$160)</f>
        <v>528.63264044971766</v>
      </c>
      <c r="E168" s="35">
        <f>+SUMIF('Regions &amp; Poverty'!$F$3:$F$160,$B168,E$3:E$160)</f>
        <v>269.65053931941628</v>
      </c>
      <c r="F168" s="35">
        <f>+SUMIF('Regions &amp; Poverty'!$F$3:$F$160,$B168,F$3:F$160)</f>
        <v>137.97627983234324</v>
      </c>
      <c r="G168" s="35">
        <f>+SUMIF('Regions &amp; Poverty'!$F$3:$F$160,$B168,G$3:G$160)</f>
        <v>24.499092988926481</v>
      </c>
      <c r="H168" s="35">
        <f>+SUMIF('Regions &amp; Poverty'!$F$3:$F$160,$B168,H$3:H$160)</f>
        <v>12.429720212830706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132.3900449188387</v>
      </c>
      <c r="D170" s="35">
        <f>+SUMIF('Regions &amp; Poverty'!$F$3:$F$160,$B170,D$3:D$160)</f>
        <v>63.02053075086738</v>
      </c>
      <c r="E170" s="35">
        <f>+SUMIF('Regions &amp; Poverty'!$F$3:$F$160,$B170,E$3:E$160)</f>
        <v>44.529413022745985</v>
      </c>
      <c r="F170" s="35">
        <f>+SUMIF('Regions &amp; Poverty'!$F$3:$F$160,$B170,F$3:F$160)</f>
        <v>21.963593179213252</v>
      </c>
      <c r="G170" s="35">
        <f>+SUMIF('Regions &amp; Poverty'!$F$3:$F$160,$B170,G$3:G$160)</f>
        <v>8.6847615187551828</v>
      </c>
      <c r="H170" s="35">
        <f>+SUMIF('Regions &amp; Poverty'!$F$3:$F$160,$B170,H$3:H$160)</f>
        <v>4.4673186505403653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5830.2507063827243</v>
      </c>
      <c r="D172" s="35">
        <f>+SUMIF('Regions &amp; Poverty'!$F$3:$F$160,$B172,D$3:D$160)</f>
        <v>3500.2856372884298</v>
      </c>
      <c r="E172" s="35">
        <f>+SUMIF('Regions &amp; Poverty'!$F$3:$F$160,$B172,E$3:E$160)</f>
        <v>2802.8032250231477</v>
      </c>
      <c r="F172" s="35">
        <f>+SUMIF('Regions &amp; Poverty'!$F$3:$F$160,$B172,F$3:F$160)</f>
        <v>1701.8065024522452</v>
      </c>
      <c r="G172" s="35">
        <f>+SUMIF('Regions &amp; Poverty'!$F$3:$F$160,$B172,G$3:G$160)</f>
        <v>510.71754242345492</v>
      </c>
      <c r="H172" s="35">
        <f>+SUMIF('Regions &amp; Poverty'!$F$3:$F$160,$B172,H$3:H$160)</f>
        <v>313.81294398479628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7539.9770390804779</v>
      </c>
      <c r="D173" s="36">
        <f t="shared" si="1"/>
        <v>4374.8544124990349</v>
      </c>
      <c r="E173" s="36">
        <f t="shared" si="1"/>
        <v>3356.5987353708792</v>
      </c>
      <c r="F173" s="36">
        <f t="shared" si="1"/>
        <v>1977.1499820056529</v>
      </c>
      <c r="G173" s="36">
        <f t="shared" si="1"/>
        <v>585.47219603678229</v>
      </c>
      <c r="H173" s="36">
        <f t="shared" si="1"/>
        <v>350.02653884191704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0</v>
      </c>
      <c r="D174" s="35">
        <f>+SUMIF('Regions &amp; Poverty'!$F$3:$F$160,$B174,D$3:D$160)</f>
        <v>0</v>
      </c>
      <c r="E174" s="35">
        <f>+SUMIF('Regions &amp; Poverty'!$F$3:$F$160,$B174,E$3:E$160)</f>
        <v>0</v>
      </c>
      <c r="F174" s="35">
        <f>+SUMIF('Regions &amp; Poverty'!$F$3:$F$160,$B174,F$3:F$160)</f>
        <v>0</v>
      </c>
      <c r="G174" s="35">
        <f>+SUMIF('Regions &amp; Poverty'!$F$3:$F$160,$B174,G$3:G$160)</f>
        <v>0</v>
      </c>
      <c r="H174" s="35">
        <f>+SUMIF('Regions &amp; Poverty'!$F$3:$F$160,$B174,H$3:H$160)</f>
        <v>0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0.36216745434650044</v>
      </c>
      <c r="D175" s="35">
        <f>+SUMIF('Regions &amp; Poverty'!$F$3:$F$160,$B175,D$3:D$160)</f>
        <v>0.19446614060763667</v>
      </c>
      <c r="E175" s="35">
        <f>+SUMIF('Regions &amp; Poverty'!$F$3:$F$160,$B175,E$3:E$160)</f>
        <v>1.0865023630395012E-2</v>
      </c>
      <c r="F175" s="35">
        <f>+SUMIF('Regions &amp; Poverty'!$F$3:$F$160,$B175,F$3:F$160)</f>
        <v>5.8339842182291001E-3</v>
      </c>
      <c r="G175" s="35">
        <f>+SUMIF('Regions &amp; Poverty'!$F$3:$F$160,$B175,G$3:G$160)</f>
        <v>8.6920189043160101E-5</v>
      </c>
      <c r="H175" s="35">
        <f>+SUMIF('Regions &amp; Poverty'!$F$3:$F$160,$B175,H$3:H$160)</f>
        <v>4.6671873745832801E-5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0</v>
      </c>
      <c r="D176" s="35">
        <f>+SUMIF('Regions &amp; Poverty'!$F$3:$F$160,$B176,D$3:D$160)</f>
        <v>0</v>
      </c>
      <c r="E176" s="35">
        <f>+SUMIF('Regions &amp; Poverty'!$F$3:$F$160,$B176,E$3:E$160)</f>
        <v>0</v>
      </c>
      <c r="F176" s="35">
        <f>+SUMIF('Regions &amp; Poverty'!$F$3:$F$160,$B176,F$3:F$160)</f>
        <v>0</v>
      </c>
      <c r="G176" s="35">
        <f>+SUMIF('Regions &amp; Poverty'!$F$3:$F$160,$B176,G$3:G$160)</f>
        <v>0</v>
      </c>
      <c r="H176" s="35">
        <f>+SUMIF('Regions &amp; Poverty'!$F$3:$F$160,$B176,H$3:H$160)</f>
        <v>0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0.36216745434650044</v>
      </c>
      <c r="D179" s="36">
        <f t="shared" si="2"/>
        <v>0.19446614060763667</v>
      </c>
      <c r="E179" s="36">
        <f t="shared" ref="E179:F179" si="3">+SUM(E174:E178)</f>
        <v>1.0865023630395012E-2</v>
      </c>
      <c r="F179" s="36">
        <f t="shared" si="3"/>
        <v>5.8339842182291001E-3</v>
      </c>
      <c r="G179" s="36">
        <f t="shared" ref="G179:H179" si="4">+SUM(G174:G178)</f>
        <v>8.6920189043160101E-5</v>
      </c>
      <c r="H179" s="36">
        <f t="shared" si="4"/>
        <v>4.6671873745832801E-5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74.051716188082651</v>
      </c>
      <c r="D183" s="35">
        <f>+SUMIF('Regions &amp; Poverty'!$F$3:$F$160,$B183,D$3:D$160)</f>
        <v>47.854300498807923</v>
      </c>
      <c r="E183" s="35">
        <f>+SUMIF('Regions &amp; Poverty'!$F$3:$F$160,$B183,E$3:E$160)</f>
        <v>4.7970018379964365</v>
      </c>
      <c r="F183" s="35">
        <f>+SUMIF('Regions &amp; Poverty'!$F$3:$F$160,$B183,F$3:F$160)</f>
        <v>3.0978688703959532</v>
      </c>
      <c r="G183" s="35">
        <f>+SUMIF('Regions &amp; Poverty'!$F$3:$F$160,$B183,G$3:G$160)</f>
        <v>7.1843604651414331E-2</v>
      </c>
      <c r="H183" s="35">
        <f>+SUMIF('Regions &amp; Poverty'!$F$3:$F$160,$B183,H$3:H$160)</f>
        <v>4.6381803682136763E-2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0</v>
      </c>
      <c r="D184" s="35">
        <f>+SUMIF('Regions &amp; Poverty'!$F$3:$F$160,$B184,D$3:D$160)</f>
        <v>0</v>
      </c>
      <c r="E184" s="35">
        <f>+SUMIF('Regions &amp; Poverty'!$F$3:$F$160,$B184,E$3:E$160)</f>
        <v>0</v>
      </c>
      <c r="F184" s="35">
        <f>+SUMIF('Regions &amp; Poverty'!$F$3:$F$160,$B184,F$3:F$160)</f>
        <v>0</v>
      </c>
      <c r="G184" s="35">
        <f>+SUMIF('Regions &amp; Poverty'!$F$3:$F$160,$B184,G$3:G$160)</f>
        <v>0</v>
      </c>
      <c r="H184" s="35">
        <f>+SUMIF('Regions &amp; Poverty'!$F$3:$F$160,$B184,H$3:H$160)</f>
        <v>0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3056.3757155254484</v>
      </c>
      <c r="D185" s="35">
        <f>+SUMIF('Regions &amp; Poverty'!$F$3:$F$160,$B185,D$3:D$160)</f>
        <v>2569.5447920663869</v>
      </c>
      <c r="E185" s="35">
        <f>+SUMIF('Regions &amp; Poverty'!$F$3:$F$160,$B185,E$3:E$160)</f>
        <v>631.5939463379159</v>
      </c>
      <c r="F185" s="35">
        <f>+SUMIF('Regions &amp; Poverty'!$F$3:$F$160,$B185,F$3:F$160)</f>
        <v>532.30178174774096</v>
      </c>
      <c r="G185" s="35">
        <f>+SUMIF('Regions &amp; Poverty'!$F$3:$F$160,$B185,G$3:G$160)</f>
        <v>26.851600631643461</v>
      </c>
      <c r="H185" s="35">
        <f>+SUMIF('Regions &amp; Poverty'!$F$3:$F$160,$B185,H$3:H$160)</f>
        <v>22.655604942744013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3130.427431713531</v>
      </c>
      <c r="D186" s="36">
        <f t="shared" si="5"/>
        <v>2617.3990925651947</v>
      </c>
      <c r="E186" s="36">
        <f t="shared" ref="E186:F186" si="6">+SUM(E182:E185)</f>
        <v>636.39094817591229</v>
      </c>
      <c r="F186" s="36">
        <f t="shared" si="6"/>
        <v>535.39965061813689</v>
      </c>
      <c r="G186" s="36">
        <f t="shared" ref="G186:H186" si="7">+SUM(G182:G185)</f>
        <v>26.923444236294873</v>
      </c>
      <c r="H186" s="36">
        <f t="shared" si="7"/>
        <v>22.701986746426151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7.5021933632947384</v>
      </c>
      <c r="D191" s="35">
        <f>+SUMIF('Regions &amp; Poverty'!$F$3:$F$160,$B191,D$3:D$160)</f>
        <v>4.1415040394609823</v>
      </c>
      <c r="E191" s="35">
        <f>+SUMIF('Regions &amp; Poverty'!$F$3:$F$160,$B191,E$3:E$160)</f>
        <v>0</v>
      </c>
      <c r="F191" s="35">
        <f>+SUMIF('Regions &amp; Poverty'!$F$3:$F$160,$B191,F$3:F$160)</f>
        <v>0</v>
      </c>
      <c r="G191" s="35">
        <f>+SUMIF('Regions &amp; Poverty'!$F$3:$F$160,$B191,G$3:G$160)</f>
        <v>0</v>
      </c>
      <c r="H191" s="35">
        <f>+SUMIF('Regions &amp; Poverty'!$F$3:$F$160,$B191,H$3:H$160)</f>
        <v>0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73.338307120427928</v>
      </c>
      <c r="D192" s="35">
        <f>+SUMIF('Regions &amp; Poverty'!$F$3:$F$160,$B192,D$3:D$160)</f>
        <v>39.476436949661021</v>
      </c>
      <c r="E192" s="35">
        <f>+SUMIF('Regions &amp; Poverty'!$F$3:$F$160,$B192,E$3:E$160)</f>
        <v>11.376814989402389</v>
      </c>
      <c r="F192" s="35">
        <f>+SUMIF('Regions &amp; Poverty'!$F$3:$F$160,$B192,F$3:F$160)</f>
        <v>5.9696036730431041</v>
      </c>
      <c r="G192" s="35">
        <f>+SUMIF('Regions &amp; Poverty'!$F$3:$F$160,$B192,G$3:G$160)</f>
        <v>0.51009852913742826</v>
      </c>
      <c r="H192" s="35">
        <f>+SUMIF('Regions &amp; Poverty'!$F$3:$F$160,$B192,H$3:H$160)</f>
        <v>0.26731593856059488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80.840500483722664</v>
      </c>
      <c r="D193" s="36">
        <f t="shared" si="11"/>
        <v>43.617940989122005</v>
      </c>
      <c r="E193" s="36">
        <f t="shared" ref="E193:F193" si="12">+SUM(E191:E192)</f>
        <v>11.376814989402389</v>
      </c>
      <c r="F193" s="36">
        <f t="shared" si="12"/>
        <v>5.9696036730431041</v>
      </c>
      <c r="G193" s="36">
        <f t="shared" ref="G193:H193" si="13">+SUM(G191:G192)</f>
        <v>0.51009852913742826</v>
      </c>
      <c r="H193" s="36">
        <f t="shared" si="13"/>
        <v>0.26731593856059488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1.4500437950966591</v>
      </c>
      <c r="D196" s="35">
        <f>+SUMIF('Regions &amp; Poverty'!$F$3:$F$160,$B196,D$3:D$160)</f>
        <v>0.84855329228877774</v>
      </c>
      <c r="E196" s="35">
        <f>+SUMIF('Regions &amp; Poverty'!$F$3:$F$160,$B196,E$3:E$160)</f>
        <v>2.0304748187203021E-3</v>
      </c>
      <c r="F196" s="35">
        <f>+SUMIF('Regions &amp; Poverty'!$F$3:$F$160,$B196,F$3:F$160)</f>
        <v>1.2403022555200574E-3</v>
      </c>
      <c r="G196" s="35">
        <f>+SUMIF('Regions &amp; Poverty'!$F$3:$F$160,$B196,G$3:G$160)</f>
        <v>1.07781451637952E-5</v>
      </c>
      <c r="H196" s="35">
        <f>+SUMIF('Regions &amp; Poverty'!$F$3:$F$160,$B196,H$3:H$160)</f>
        <v>6.6666684570747848E-6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1.4500437950966591</v>
      </c>
      <c r="D198" s="36">
        <f t="shared" si="14"/>
        <v>0.84855329228877774</v>
      </c>
      <c r="E198" s="36">
        <f t="shared" ref="E198:F198" si="15">+SUM(E195:E197)</f>
        <v>2.0304748187203021E-3</v>
      </c>
      <c r="F198" s="36">
        <f t="shared" si="15"/>
        <v>1.2403022555200574E-3</v>
      </c>
      <c r="G198" s="36">
        <f t="shared" ref="G198:H198" si="16">+SUM(G195:G197)</f>
        <v>1.07781451637952E-5</v>
      </c>
      <c r="H198" s="36">
        <f t="shared" si="16"/>
        <v>6.6666684570747848E-6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1.4500437950966591</v>
      </c>
      <c r="D201" s="35">
        <f t="shared" si="19"/>
        <v>0.84855329228877774</v>
      </c>
      <c r="E201" s="35">
        <f t="shared" ref="E201:H201" si="20">+SUM(E198,E189)</f>
        <v>2.0304748187203021E-3</v>
      </c>
      <c r="F201" s="35">
        <f t="shared" si="20"/>
        <v>1.2403022555200574E-3</v>
      </c>
      <c r="G201" s="35">
        <f t="shared" si="20"/>
        <v>1.07781451637952E-5</v>
      </c>
      <c r="H201" s="35">
        <f t="shared" si="20"/>
        <v>6.6666684570747848E-6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10753.057182527175</v>
      </c>
      <c r="D202" s="35">
        <f t="shared" si="21"/>
        <v>7036.9144654862484</v>
      </c>
      <c r="E202" s="35">
        <f t="shared" ref="E202:H202" si="22">+SUM(E173,E179,E182:E185,E193,E196)</f>
        <v>4004.3793940346427</v>
      </c>
      <c r="F202" s="35">
        <f t="shared" si="22"/>
        <v>2518.5263105833064</v>
      </c>
      <c r="G202" s="35">
        <f t="shared" si="22"/>
        <v>612.90583650054873</v>
      </c>
      <c r="H202" s="35">
        <f t="shared" si="22"/>
        <v>372.99589486544602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10753.057182527175</v>
      </c>
      <c r="D203" s="35">
        <f t="shared" si="23"/>
        <v>7036.9144654862484</v>
      </c>
      <c r="E203" s="35">
        <f t="shared" ref="E203:H203" si="24">+SUM(E173,E174:E176,E183:E185,E193,E196)</f>
        <v>4004.3793940346427</v>
      </c>
      <c r="F203" s="35">
        <f t="shared" si="24"/>
        <v>2518.5263105833064</v>
      </c>
      <c r="G203" s="35">
        <f t="shared" si="24"/>
        <v>612.90583650054873</v>
      </c>
      <c r="H203" s="35">
        <f t="shared" si="24"/>
        <v>372.99589486544602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10753.057182527175</v>
      </c>
      <c r="D204" s="35">
        <f t="shared" si="25"/>
        <v>7036.9144654862484</v>
      </c>
      <c r="E204" s="35">
        <f t="shared" ref="E204:H204" si="26">+SUM(E173,E179:E185,E190,E193:E194,E198)</f>
        <v>4004.3793940346427</v>
      </c>
      <c r="F204" s="35">
        <f t="shared" si="26"/>
        <v>2518.5263105833064</v>
      </c>
      <c r="G204" s="35">
        <f t="shared" si="26"/>
        <v>612.90583650054873</v>
      </c>
      <c r="H204" s="35">
        <f t="shared" si="26"/>
        <v>372.99589486544602</v>
      </c>
      <c r="I204" s="35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+SUMIF(GVSG2030!$A$4:$A$158,$B3,GVSG2030!$K$4:$K$158)</f>
        <v>19.91802607605981</v>
      </c>
      <c r="D3" s="11">
        <f>+SUMIF(GVSG2015!$A$4:$A$158,$B3,GVSG2015!$K$4:$K$158)</f>
        <v>16.863298585793537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+SUMIF(GVSG2030!$A$4:$A$158,$B4,GVSG2030!$K$4:$K$158)</f>
        <v>0</v>
      </c>
      <c r="D4" s="11">
        <f>+SUMIF(GVSG2015!$A$4:$A$158,$B4,GVSG2015!$K$4:$K$158)</f>
        <v>0</v>
      </c>
      <c r="E4" s="7">
        <f>+IFERROR(+C4*('Regions &amp; Poverty'!$K4/100),"")</f>
        <v>0</v>
      </c>
      <c r="F4" s="7">
        <f>+IFERROR(+D4*('Regions &amp; Poverty'!$K4/100),"")</f>
        <v>0</v>
      </c>
      <c r="G4" s="7">
        <f>+IFERROR(+C4*('Regions &amp; Poverty'!$K4/100)*('Regions &amp; Poverty'!$M4/100),"")</f>
        <v>0</v>
      </c>
      <c r="H4" s="7">
        <f>+IFERROR(+D4*('Regions &amp; Poverty'!$K4/100)*('Regions &amp; Poverty'!$M4/100),"")</f>
        <v>0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+SUMIF(GVSG2030!$A$4:$A$158,$B5,GVSG2030!$K$4:$K$158)</f>
        <v>0</v>
      </c>
      <c r="D5" s="11">
        <f>+SUMIF(GVSG2015!$A$4:$A$158,$B5,GVSG2015!$K$4:$K$158)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+SUMIF(GVSG2030!$A$4:$A$158,$B6,GVSG2030!$K$4:$K$158)</f>
        <v>0</v>
      </c>
      <c r="D6" s="11">
        <f>+SUMIF(GVSG2015!$A$4:$A$158,$B6,GVSG2015!$K$4:$K$158)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+SUMIF(GVSG2030!$A$4:$A$158,$B7,GVSG2030!$K$4:$K$158)</f>
        <v>0.13463753209744017</v>
      </c>
      <c r="D7" s="11">
        <f>+SUMIF(GVSG2015!$A$4:$A$158,$B7,GVSG2015!$K$4:$K$158)</f>
        <v>0.11362459835197354</v>
      </c>
      <c r="E7" s="7">
        <f>+IFERROR(+C7*('Regions &amp; Poverty'!$K7/100),"")</f>
        <v>4.3084010271180855E-3</v>
      </c>
      <c r="F7" s="7">
        <f>+IFERROR(+D7*('Regions &amp; Poverty'!$K7/100),"")</f>
        <v>3.6359871472631533E-3</v>
      </c>
      <c r="G7" s="7">
        <f>+IFERROR(+C7*('Regions &amp; Poverty'!$K7/100)*('Regions &amp; Poverty'!$M7/100),"")</f>
        <v>1.2925203081354256E-5</v>
      </c>
      <c r="H7" s="7">
        <f>+IFERROR(+D7*('Regions &amp; Poverty'!$K7/100)*('Regions &amp; Poverty'!$M7/100),"")</f>
        <v>1.0907961441789461E-5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+SUMIF(GVSG2030!$A$4:$A$158,$B8,GVSG2030!$K$4:$K$158)</f>
        <v>0</v>
      </c>
      <c r="D8" s="11">
        <f>+SUMIF(GVSG2015!$A$4:$A$158,$B8,GVSG2015!$K$4:$K$158)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+SUMIF(GVSG2030!$A$4:$A$158,$B9,GVSG2030!$K$4:$K$158)</f>
        <v>0</v>
      </c>
      <c r="D9" s="11">
        <f>+SUMIF(GVSG2015!$A$4:$A$158,$B9,GVSG2015!$K$4:$K$158)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+SUMIF(GVSG2030!$A$4:$A$158,$B10,GVSG2030!$K$4:$K$158)</f>
        <v>6.538143799333068</v>
      </c>
      <c r="D10" s="11">
        <f>+SUMIF(GVSG2015!$A$4:$A$158,$B10,GVSG2015!$K$4:$K$158)</f>
        <v>4.5974014339260236</v>
      </c>
      <c r="E10" s="7">
        <f>+IFERROR(+C10*('Regions &amp; Poverty'!$K10/100),"")</f>
        <v>3.2690718996665341E-2</v>
      </c>
      <c r="F10" s="7">
        <f>+IFERROR(+D10*('Regions &amp; Poverty'!$K10/100),"")</f>
        <v>2.2987007169630119E-2</v>
      </c>
      <c r="G10" s="7">
        <f>+IFERROR(+C10*('Regions &amp; Poverty'!$K10/100)*('Regions &amp; Poverty'!$M10/100),"")</f>
        <v>6.5381437993330681E-5</v>
      </c>
      <c r="H10" s="7">
        <f>+IFERROR(+D10*('Regions &amp; Poverty'!$K10/100)*('Regions &amp; Poverty'!$M10/100),"")</f>
        <v>4.5974014339260238E-5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+SUMIF(GVSG2030!$A$4:$A$158,$B11,GVSG2030!$K$4:$K$158)</f>
        <v>18.068975445942066</v>
      </c>
      <c r="D11" s="11">
        <f>+SUMIF(GVSG2015!$A$4:$A$158,$B11,GVSG2015!$K$4:$K$158)</f>
        <v>15.933210023420367</v>
      </c>
      <c r="E11" s="7">
        <f>+IFERROR(+C11*('Regions &amp; Poverty'!$K11/100),"")</f>
        <v>13.316834903659302</v>
      </c>
      <c r="F11" s="7">
        <f>+IFERROR(+D11*('Regions &amp; Poverty'!$K11/100),"")</f>
        <v>11.742775787260809</v>
      </c>
      <c r="G11" s="7">
        <f>+IFERROR(+C11*('Regions &amp; Poverty'!$K11/100)*('Regions &amp; Poverty'!$M11/100),"")</f>
        <v>4.3146545087856136</v>
      </c>
      <c r="H11" s="7">
        <f>+IFERROR(+D11*('Regions &amp; Poverty'!$K11/100)*('Regions &amp; Poverty'!$M11/100),"")</f>
        <v>3.8046593550725025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+SUMIF(GVSG2030!$A$4:$A$158,$B12,GVSG2030!$K$4:$K$158)</f>
        <v>8.7919102037662622</v>
      </c>
      <c r="D12" s="11">
        <f>+SUMIF(GVSG2015!$A$4:$A$158,$B12,GVSG2015!$K$4:$K$158)</f>
        <v>7.7900437551528841</v>
      </c>
      <c r="E12" s="7">
        <f>+IFERROR(+C12*('Regions &amp; Poverty'!$K12/100),"")</f>
        <v>4.3519955508642996</v>
      </c>
      <c r="F12" s="7">
        <f>+IFERROR(+D12*('Regions &amp; Poverty'!$K12/100),"")</f>
        <v>3.8560716588006776</v>
      </c>
      <c r="G12" s="7">
        <f>+IFERROR(+C12*('Regions &amp; Poverty'!$K12/100)*('Regions &amp; Poverty'!$M12/100),"")</f>
        <v>0.97484700339360297</v>
      </c>
      <c r="H12" s="7">
        <f>+IFERROR(+D12*('Regions &amp; Poverty'!$K12/100)*('Regions &amp; Poverty'!$M12/100),"")</f>
        <v>0.86376005157135172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+SUMIF(GVSG2030!$A$4:$A$158,$B13,GVSG2030!$K$4:$K$158)</f>
        <v>27.888833279300155</v>
      </c>
      <c r="D13" s="11">
        <f>+SUMIF(GVSG2015!$A$4:$A$158,$B13,GVSG2015!$K$4:$K$158)</f>
        <v>25.494611309212686</v>
      </c>
      <c r="E13" s="7">
        <f>+IFERROR(+C13*('Regions &amp; Poverty'!$K13/100),"")</f>
        <v>12.187420143054169</v>
      </c>
      <c r="F13" s="7">
        <f>+IFERROR(+D13*('Regions &amp; Poverty'!$K13/100),"")</f>
        <v>11.141145142125945</v>
      </c>
      <c r="G13" s="7">
        <f>+IFERROR(+C13*('Regions &amp; Poverty'!$K13/100)*('Regions &amp; Poverty'!$M13/100),"")</f>
        <v>1.3528036358790128</v>
      </c>
      <c r="H13" s="7">
        <f>+IFERROR(+D13*('Regions &amp; Poverty'!$K13/100)*('Regions &amp; Poverty'!$M13/100),"")</f>
        <v>1.2366671107759799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+SUMIF(GVSG2030!$A$4:$A$158,$B14,GVSG2030!$K$4:$K$158)</f>
        <v>62.098281453436158</v>
      </c>
      <c r="D14" s="11">
        <f>+SUMIF(GVSG2015!$A$4:$A$158,$B14,GVSG2015!$K$4:$K$158)</f>
        <v>55.69848838467329</v>
      </c>
      <c r="E14" s="7">
        <f>+IFERROR(+C14*('Regions &amp; Poverty'!$K14/100),"")</f>
        <v>11.488182068885688</v>
      </c>
      <c r="F14" s="7">
        <f>+IFERROR(+D14*('Regions &amp; Poverty'!$K14/100),"")</f>
        <v>10.304220351164558</v>
      </c>
      <c r="G14" s="7">
        <f>+IFERROR(+C14*('Regions &amp; Poverty'!$K14/100)*('Regions &amp; Poverty'!$M14/100),"")</f>
        <v>0.37911000827322772</v>
      </c>
      <c r="H14" s="7">
        <f>+IFERROR(+D14*('Regions &amp; Poverty'!$K14/100)*('Regions &amp; Poverty'!$M14/100),"")</f>
        <v>0.34003927158843045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+SUMIF(GVSG2030!$A$4:$A$158,$B15,GVSG2030!$K$4:$K$158)</f>
        <v>0</v>
      </c>
      <c r="D15" s="11">
        <f>+SUMIF(GVSG2015!$A$4:$A$158,$B15,GVSG2015!$K$4:$K$158)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+SUMIF(GVSG2030!$A$4:$A$158,$B16,GVSG2030!$K$4:$K$158)</f>
        <v>0</v>
      </c>
      <c r="D16" s="11">
        <f>+SUMIF(GVSG2015!$A$4:$A$158,$B16,GVSG2015!$K$4:$K$158)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+SUMIF(GVSG2030!$A$4:$A$158,$B17,GVSG2030!$K$4:$K$158)</f>
        <v>0</v>
      </c>
      <c r="D17" s="11">
        <f>+SUMIF(GVSG2015!$A$4:$A$158,$B17,GVSG2015!$K$4:$K$158)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+SUMIF(GVSG2030!$A$4:$A$158,$B18,GVSG2030!$K$4:$K$158)</f>
        <v>0</v>
      </c>
      <c r="D18" s="11">
        <f>+SUMIF(GVSG2015!$A$4:$A$158,$B18,GVSG2015!$K$4:$K$158)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+SUMIF(GVSG2030!$A$4:$A$158,$B19,GVSG2030!$K$4:$K$158)</f>
        <v>0.93651510519656234</v>
      </c>
      <c r="D19" s="11">
        <f>+SUMIF(GVSG2015!$A$4:$A$158,$B19,GVSG2015!$K$4:$K$158)</f>
        <v>0.96779224936883068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+SUMIF(GVSG2030!$A$4:$A$158,$B20,GVSG2030!$K$4:$K$158)</f>
        <v>7.6018293671670678</v>
      </c>
      <c r="D20" s="11">
        <f>+SUMIF(GVSG2015!$A$4:$A$158,$B20,GVSG2015!$K$4:$K$158)</f>
        <v>6.7431244123472274</v>
      </c>
      <c r="E20" s="7">
        <f>+IFERROR(+C20*('Regions &amp; Poverty'!$K20/100),"")</f>
        <v>0.53972988506886177</v>
      </c>
      <c r="F20" s="7">
        <f>+IFERROR(+D20*('Regions &amp; Poverty'!$K20/100),"")</f>
        <v>0.47876183327665311</v>
      </c>
      <c r="G20" s="7">
        <f>+IFERROR(+C20*('Regions &amp; Poverty'!$K20/100)*('Regions &amp; Poverty'!$M20/100),"")</f>
        <v>1.83508160923413E-2</v>
      </c>
      <c r="H20" s="7">
        <f>+IFERROR(+D20*('Regions &amp; Poverty'!$K20/100)*('Regions &amp; Poverty'!$M20/100),"")</f>
        <v>1.6277902331406208E-2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+SUMIF(GVSG2030!$A$4:$A$158,$B21,GVSG2030!$K$4:$K$158)</f>
        <v>0</v>
      </c>
      <c r="D21" s="11">
        <f>+SUMIF(GVSG2015!$A$4:$A$158,$B21,GVSG2015!$K$4:$K$158)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+SUMIF(GVSG2030!$A$4:$A$158,$B22,GVSG2030!$K$4:$K$158)</f>
        <v>1.4585872695886695</v>
      </c>
      <c r="D22" s="11">
        <f>+SUMIF(GVSG2015!$A$4:$A$158,$B22,GVSG2015!$K$4:$K$158)</f>
        <v>1.3956749822765704</v>
      </c>
      <c r="E22" s="7">
        <f>+IFERROR(+C22*('Regions &amp; Poverty'!$K22/100),"")</f>
        <v>3.2088919930950734E-2</v>
      </c>
      <c r="F22" s="7">
        <f>+IFERROR(+D22*('Regions &amp; Poverty'!$K22/100),"")</f>
        <v>3.0704849610084552E-2</v>
      </c>
      <c r="G22" s="7">
        <f>+IFERROR(+C22*('Regions &amp; Poverty'!$K22/100)*('Regions &amp; Poverty'!$M22/100),"")</f>
        <v>1.2835567972380293E-4</v>
      </c>
      <c r="H22" s="7">
        <f>+IFERROR(+D22*('Regions &amp; Poverty'!$K22/100)*('Regions &amp; Poverty'!$M22/100),"")</f>
        <v>1.2281939844033821E-4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+SUMIF(GVSG2030!$A$4:$A$158,$B23,GVSG2030!$K$4:$K$158)</f>
        <v>10.177447494556224</v>
      </c>
      <c r="D23" s="11">
        <f>+SUMIF(GVSG2015!$A$4:$A$158,$B23,GVSG2015!$K$4:$K$158)</f>
        <v>6.9412690446988332</v>
      </c>
      <c r="E23" s="7">
        <f>+IFERROR(+C23*('Regions &amp; Poverty'!$K23/100),"")</f>
        <v>1.8522954440092327</v>
      </c>
      <c r="F23" s="7">
        <f>+IFERROR(+D23*('Regions &amp; Poverty'!$K23/100),"")</f>
        <v>1.2633109661351876</v>
      </c>
      <c r="G23" s="7">
        <f>+IFERROR(+C23*('Regions &amp; Poverty'!$K23/100)*('Regions &amp; Poverty'!$M23/100),"")</f>
        <v>0.10743313575253549</v>
      </c>
      <c r="H23" s="7">
        <f>+IFERROR(+D23*('Regions &amp; Poverty'!$K23/100)*('Regions &amp; Poverty'!$M23/100),"")</f>
        <v>7.3272036035840871E-2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+SUMIF(GVSG2030!$A$4:$A$158,$B24,GVSG2030!$K$4:$K$158)</f>
        <v>13.242740580335445</v>
      </c>
      <c r="D24" s="11">
        <f>+SUMIF(GVSG2015!$A$4:$A$158,$B24,GVSG2015!$K$4:$K$158)</f>
        <v>11.236152719625192</v>
      </c>
      <c r="E24" s="7">
        <f>+IFERROR(+C24*('Regions &amp; Poverty'!$K24/100),"")</f>
        <v>8.7799370047623988</v>
      </c>
      <c r="F24" s="7">
        <f>+IFERROR(+D24*('Regions &amp; Poverty'!$K24/100),"")</f>
        <v>7.4495692531115019</v>
      </c>
      <c r="G24" s="7">
        <f>+IFERROR(+C24*('Regions &amp; Poverty'!$K24/100)*('Regions &amp; Poverty'!$M24/100),"")</f>
        <v>2.906159148576354</v>
      </c>
      <c r="H24" s="7">
        <f>+IFERROR(+D24*('Regions &amp; Poverty'!$K24/100)*('Regions &amp; Poverty'!$M24/100),"")</f>
        <v>2.4658074227799074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+SUMIF(GVSG2030!$A$4:$A$158,$B25,GVSG2030!$K$4:$K$158)</f>
        <v>0</v>
      </c>
      <c r="D25" s="11">
        <f>+SUMIF(GVSG2015!$A$4:$A$158,$B25,GVSG2015!$K$4:$K$158)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+SUMIF(GVSG2030!$A$4:$A$158,$B26,GVSG2030!$K$4:$K$158)</f>
        <v>0</v>
      </c>
      <c r="D26" s="11">
        <f>+SUMIF(GVSG2015!$A$4:$A$158,$B26,GVSG2015!$K$4:$K$158)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+SUMIF(GVSG2030!$A$4:$A$158,$B27,GVSG2030!$K$4:$K$158)</f>
        <v>0</v>
      </c>
      <c r="D27" s="11">
        <f>+SUMIF(GVSG2015!$A$4:$A$158,$B27,GVSG2015!$K$4:$K$158)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+SUMIF(GVSG2030!$A$4:$A$158,$B28,GVSG2030!$K$4:$K$158)</f>
        <v>0</v>
      </c>
      <c r="D28" s="11">
        <f>+SUMIF(GVSG2015!$A$4:$A$158,$B28,GVSG2015!$K$4:$K$158)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+SUMIF(GVSG2030!$A$4:$A$158,$B29,GVSG2030!$K$4:$K$158)</f>
        <v>5.8870566283251033</v>
      </c>
      <c r="D29" s="11">
        <f>+SUMIF(GVSG2015!$A$4:$A$158,$B29,GVSG2015!$K$4:$K$158)</f>
        <v>4.8487253957229983</v>
      </c>
      <c r="E29" s="7">
        <f>+IFERROR(+C29*('Regions &amp; Poverty'!$K29/100),"")</f>
        <v>1.6424887993027038</v>
      </c>
      <c r="F29" s="7">
        <f>+IFERROR(+D29*('Regions &amp; Poverty'!$K29/100),"")</f>
        <v>1.3527943854067164</v>
      </c>
      <c r="G29" s="7">
        <f>+IFERROR(+C29*('Regions &amp; Poverty'!$K29/100)*('Regions &amp; Poverty'!$M29/100),"")</f>
        <v>0.14782399193724333</v>
      </c>
      <c r="H29" s="7">
        <f>+IFERROR(+D29*('Regions &amp; Poverty'!$K29/100)*('Regions &amp; Poverty'!$M29/100),"")</f>
        <v>0.12175149468660447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+SUMIF(GVSG2030!$A$4:$A$158,$B30,GVSG2030!$K$4:$K$158)</f>
        <v>10.597269146532318</v>
      </c>
      <c r="D30" s="11">
        <f>+SUMIF(GVSG2015!$A$4:$A$158,$B30,GVSG2015!$K$4:$K$158)</f>
        <v>8.7937498517177435</v>
      </c>
      <c r="E30" s="7">
        <f>+IFERROR(+C30*('Regions &amp; Poverty'!$K30/100),"")</f>
        <v>2.5433445951677562</v>
      </c>
      <c r="F30" s="7">
        <f>+IFERROR(+D30*('Regions &amp; Poverty'!$K30/100),"")</f>
        <v>2.1104999644122584</v>
      </c>
      <c r="G30" s="7">
        <f>+IFERROR(+C30*('Regions &amp; Poverty'!$K30/100)*('Regions &amp; Poverty'!$M30/100),"")</f>
        <v>0.19583753382791722</v>
      </c>
      <c r="H30" s="7">
        <f>+IFERROR(+D30*('Regions &amp; Poverty'!$K30/100)*('Regions &amp; Poverty'!$M30/100),"")</f>
        <v>0.16250849725974389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+SUMIF(GVSG2030!$A$4:$A$158,$B31,GVSG2030!$K$4:$K$158)</f>
        <v>11.238514726617739</v>
      </c>
      <c r="D31" s="11">
        <f>+SUMIF(GVSG2015!$A$4:$A$158,$B31,GVSG2015!$K$4:$K$158)</f>
        <v>8.9824447015565934</v>
      </c>
      <c r="E31" s="7">
        <f>+IFERROR(+C31*('Regions &amp; Poverty'!$K31/100),"")</f>
        <v>8.6648948542222755</v>
      </c>
      <c r="F31" s="7">
        <f>+IFERROR(+D31*('Regions &amp; Poverty'!$K31/100),"")</f>
        <v>6.9254648649001327</v>
      </c>
      <c r="G31" s="7">
        <f>+IFERROR(+C31*('Regions &amp; Poverty'!$K31/100)*('Regions &amp; Poverty'!$M31/100),"")</f>
        <v>3.3966387828551321</v>
      </c>
      <c r="H31" s="7">
        <f>+IFERROR(+D31*('Regions &amp; Poverty'!$K31/100)*('Regions &amp; Poverty'!$M31/100),"")</f>
        <v>2.7147822270408519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+SUMIF(GVSG2030!$A$4:$A$158,$B32,GVSG2030!$K$4:$K$158)</f>
        <v>2.8117686783812821</v>
      </c>
      <c r="D32" s="11">
        <f>+SUMIF(GVSG2015!$A$4:$A$158,$B32,GVSG2015!$K$4:$K$158)</f>
        <v>2.736143514143432</v>
      </c>
      <c r="E32" s="7">
        <f>+IFERROR(+C32*('Regions &amp; Poverty'!$K32/100),"")</f>
        <v>1.0403544110010743</v>
      </c>
      <c r="F32" s="7">
        <f>+IFERROR(+D32*('Regions &amp; Poverty'!$K32/100),"")</f>
        <v>1.0123731002330698</v>
      </c>
      <c r="G32" s="7">
        <f>+IFERROR(+C32*('Regions &amp; Poverty'!$K32/100)*('Regions &amp; Poverty'!$M32/100),"")</f>
        <v>0.15501280723916006</v>
      </c>
      <c r="H32" s="7">
        <f>+IFERROR(+D32*('Regions &amp; Poverty'!$K32/100)*('Regions &amp; Poverty'!$M32/100),"")</f>
        <v>0.15084359193472741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+SUMIF(GVSG2030!$A$4:$A$158,$B33,GVSG2030!$K$4:$K$158)</f>
        <v>25.000186320330947</v>
      </c>
      <c r="D33" s="11">
        <f>+SUMIF(GVSG2015!$A$4:$A$158,$B33,GVSG2015!$K$4:$K$158)</f>
        <v>21.387056200685237</v>
      </c>
      <c r="E33" s="7">
        <f>+IFERROR(+C33*('Regions &amp; Poverty'!$K33/100),"")</f>
        <v>1.375010247618202</v>
      </c>
      <c r="F33" s="7">
        <f>+IFERROR(+D33*('Regions &amp; Poverty'!$K33/100),"")</f>
        <v>1.1762880910376881</v>
      </c>
      <c r="G33" s="7">
        <f>+IFERROR(+C33*('Regions &amp; Poverty'!$K33/100)*('Regions &amp; Poverty'!$M33/100),"")</f>
        <v>3.0250225447600448E-2</v>
      </c>
      <c r="H33" s="7">
        <f>+IFERROR(+D33*('Regions &amp; Poverty'!$K33/100)*('Regions &amp; Poverty'!$M33/100),"")</f>
        <v>2.587833800282914E-2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+SUMIF(GVSG2030!$A$4:$A$158,$B34,GVSG2030!$K$4:$K$158)</f>
        <v>0.50425475969712075</v>
      </c>
      <c r="D34" s="11">
        <f>+SUMIF(GVSG2015!$A$4:$A$158,$B34,GVSG2015!$K$4:$K$158)</f>
        <v>0.53602091105012006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+SUMIF(GVSG2030!$A$4:$A$158,$B35,GVSG2030!$K$4:$K$158)</f>
        <v>0</v>
      </c>
      <c r="D35" s="11">
        <f>+SUMIF(GVSG2015!$A$4:$A$158,$B35,GVSG2015!$K$4:$K$158)</f>
        <v>0</v>
      </c>
      <c r="E35" s="7">
        <f>+IFERROR(+C35*('Regions &amp; Poverty'!$K35/100),"")</f>
        <v>0</v>
      </c>
      <c r="F35" s="7">
        <f>+IFERROR(+D35*('Regions &amp; Poverty'!$K35/100),"")</f>
        <v>0</v>
      </c>
      <c r="G35" s="7">
        <f>+IFERROR(+C35*('Regions &amp; Poverty'!$K35/100)*('Regions &amp; Poverty'!$M35/100),"")</f>
        <v>0</v>
      </c>
      <c r="H35" s="7">
        <f>+IFERROR(+D35*('Regions &amp; Poverty'!$K35/100)*('Regions &amp; Poverty'!$M35/100),"")</f>
        <v>0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+SUMIF(GVSG2030!$A$4:$A$158,$B36,GVSG2030!$K$4:$K$158)</f>
        <v>0</v>
      </c>
      <c r="D36" s="11">
        <f>+SUMIF(GVSG2015!$A$4:$A$158,$B36,GVSG2015!$K$4:$K$158)</f>
        <v>0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+SUMIF(GVSG2030!$A$4:$A$158,$B37,GVSG2030!$K$4:$K$158)</f>
        <v>0</v>
      </c>
      <c r="D37" s="11">
        <f>+SUMIF(GVSG2015!$A$4:$A$158,$B37,GVSG2015!$K$4:$K$158)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+SUMIF(GVSG2030!$A$4:$A$158,$B38,GVSG2030!$K$4:$K$158)</f>
        <v>0</v>
      </c>
      <c r="D38" s="11">
        <f>+SUMIF(GVSG2015!$A$4:$A$158,$B38,GVSG2015!$K$4:$K$158)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+SUMIF(GVSG2030!$A$4:$A$158,$B39,GVSG2030!$K$4:$K$158)</f>
        <v>0</v>
      </c>
      <c r="D39" s="11">
        <f>+SUMIF(GVSG2015!$A$4:$A$158,$B39,GVSG2015!$K$4:$K$158)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+SUMIF(GVSG2030!$A$4:$A$158,$B40,GVSG2030!$K$4:$K$158)</f>
        <v>0</v>
      </c>
      <c r="D40" s="11">
        <f>+SUMIF(GVSG2015!$A$4:$A$158,$B40,GVSG2015!$K$4:$K$158)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+SUMIF(GVSG2030!$A$4:$A$158,$B41,GVSG2030!$K$4:$K$158)</f>
        <v>0</v>
      </c>
      <c r="D41" s="11">
        <f>+SUMIF(GVSG2015!$A$4:$A$158,$B41,GVSG2015!$K$4:$K$158)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+SUMIF(GVSG2030!$A$4:$A$158,$B42,GVSG2030!$K$4:$K$158)</f>
        <v>6.2282842886702579</v>
      </c>
      <c r="D42" s="11">
        <f>+SUMIF(GVSG2015!$A$4:$A$158,$B42,GVSG2015!$K$4:$K$158)</f>
        <v>4.5937926702594369</v>
      </c>
      <c r="E42" s="7">
        <f>+IFERROR(+C42*('Regions &amp; Poverty'!$K42/100),"")</f>
        <v>0.19930509723744824</v>
      </c>
      <c r="F42" s="7">
        <f>+IFERROR(+D42*('Regions &amp; Poverty'!$K42/100),"")</f>
        <v>0.14700136544830197</v>
      </c>
      <c r="G42" s="7">
        <f>+IFERROR(+C42*('Regions &amp; Poverty'!$K42/100)*('Regions &amp; Poverty'!$M42/100),"")</f>
        <v>9.9652548618724113E-4</v>
      </c>
      <c r="H42" s="7">
        <f>+IFERROR(+D42*('Regions &amp; Poverty'!$K42/100)*('Regions &amp; Poverty'!$M42/100),"")</f>
        <v>7.3500682724150985E-4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+SUMIF(GVSG2030!$A$4:$A$158,$B43,GVSG2030!$K$4:$K$158)</f>
        <v>16.770489791525865</v>
      </c>
      <c r="D43" s="11">
        <f>+SUMIF(GVSG2015!$A$4:$A$158,$B43,GVSG2015!$K$4:$K$158)</f>
        <v>15.000384880242358</v>
      </c>
      <c r="E43" s="7">
        <f>+IFERROR(+C43*('Regions &amp; Poverty'!$K43/100),"")</f>
        <v>8.3852448957629319E-2</v>
      </c>
      <c r="F43" s="7">
        <f>+IFERROR(+D43*('Regions &amp; Poverty'!$K43/100),"")</f>
        <v>7.5001924401211784E-2</v>
      </c>
      <c r="G43" s="7">
        <f>+IFERROR(+C43*('Regions &amp; Poverty'!$K43/100)*('Regions &amp; Poverty'!$M43/100),"")</f>
        <v>8.3852448957629316E-5</v>
      </c>
      <c r="H43" s="7">
        <f>+IFERROR(+D43*('Regions &amp; Poverty'!$K43/100)*('Regions &amp; Poverty'!$M43/100),"")</f>
        <v>7.5001924401211782E-5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+SUMIF(GVSG2030!$A$4:$A$158,$B44,GVSG2030!$K$4:$K$158)</f>
        <v>4.0296903095292507</v>
      </c>
      <c r="D44" s="11">
        <f>+SUMIF(GVSG2015!$A$4:$A$158,$B44,GVSG2015!$K$4:$K$158)</f>
        <v>3.0683676638190827</v>
      </c>
      <c r="E44" s="7">
        <f>+IFERROR(+C44*('Regions &amp; Poverty'!$K44/100),"")</f>
        <v>0.19342513485740404</v>
      </c>
      <c r="F44" s="7">
        <f>+IFERROR(+D44*('Regions &amp; Poverty'!$K44/100),"")</f>
        <v>0.14728164786331596</v>
      </c>
      <c r="G44" s="7">
        <f>+IFERROR(+C44*('Regions &amp; Poverty'!$K44/100)*('Regions &amp; Poverty'!$M44/100),"")</f>
        <v>4.2553529668628888E-3</v>
      </c>
      <c r="H44" s="7">
        <f>+IFERROR(+D44*('Regions &amp; Poverty'!$K44/100)*('Regions &amp; Poverty'!$M44/100),"")</f>
        <v>3.2401962529929515E-3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+SUMIF(GVSG2030!$A$4:$A$158,$B45,GVSG2030!$K$4:$K$158)</f>
        <v>165.27768523350807</v>
      </c>
      <c r="D45" s="11">
        <f>+SUMIF(GVSG2015!$A$4:$A$158,$B45,GVSG2015!$K$4:$K$158)</f>
        <v>130.85788034070171</v>
      </c>
      <c r="E45" s="7">
        <f>+IFERROR(+C45*('Regions &amp; Poverty'!$K45/100),"")</f>
        <v>2.3138875932691128</v>
      </c>
      <c r="F45" s="7">
        <f>+IFERROR(+D45*('Regions &amp; Poverty'!$K45/100),"")</f>
        <v>1.8320103247698238</v>
      </c>
      <c r="G45" s="7">
        <f>+IFERROR(+C45*('Regions &amp; Poverty'!$K45/100)*('Regions &amp; Poverty'!$M45/100),"")</f>
        <v>4.6277751865382256E-3</v>
      </c>
      <c r="H45" s="7">
        <f>+IFERROR(+D45*('Regions &amp; Poverty'!$K45/100)*('Regions &amp; Poverty'!$M45/100),"")</f>
        <v>3.6640206495396478E-3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+SUMIF(GVSG2030!$A$4:$A$158,$B46,GVSG2030!$K$4:$K$158)</f>
        <v>17.936262562090153</v>
      </c>
      <c r="D46" s="11">
        <f>+SUMIF(GVSG2015!$A$4:$A$158,$B46,GVSG2015!$K$4:$K$158)</f>
        <v>13.24821992051735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+SUMIF(GVSG2030!$A$4:$A$158,$B47,GVSG2030!$K$4:$K$158)</f>
        <v>565.20722938141523</v>
      </c>
      <c r="D47" s="11">
        <f>+SUMIF(GVSG2015!$A$4:$A$158,$B47,GVSG2015!$K$4:$K$158)</f>
        <v>433.24347982648084</v>
      </c>
      <c r="E47" s="7">
        <f>+IFERROR(+C47*('Regions &amp; Poverty'!$K47/100),"")</f>
        <v>189.34442184277412</v>
      </c>
      <c r="F47" s="7">
        <f>+IFERROR(+D47*('Regions &amp; Poverty'!$K47/100),"")</f>
        <v>145.1365657418711</v>
      </c>
      <c r="G47" s="7">
        <f>+IFERROR(+C47*('Regions &amp; Poverty'!$K47/100)*('Regions &amp; Poverty'!$M47/100),"")</f>
        <v>17.04099796584967</v>
      </c>
      <c r="H47" s="7">
        <f>+IFERROR(+D47*('Regions &amp; Poverty'!$K47/100)*('Regions &amp; Poverty'!$M47/100),"")</f>
        <v>13.062290916768399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+SUMIF(GVSG2030!$A$4:$A$158,$B48,GVSG2030!$K$4:$K$158)</f>
        <v>7.0831525910595841E-2</v>
      </c>
      <c r="D48" s="11">
        <f>+SUMIF(GVSG2015!$A$4:$A$158,$B48,GVSG2015!$K$4:$K$158)</f>
        <v>6.6540024066197814E-2</v>
      </c>
      <c r="E48" s="7">
        <f>+IFERROR(+C48*('Regions &amp; Poverty'!$K48/100),"")</f>
        <v>1.0624728886589375E-3</v>
      </c>
      <c r="F48" s="7">
        <f>+IFERROR(+D48*('Regions &amp; Poverty'!$K48/100),"")</f>
        <v>9.981003609929671E-4</v>
      </c>
      <c r="G48" s="7">
        <f>+IFERROR(+C48*('Regions &amp; Poverty'!$K48/100)*('Regions &amp; Poverty'!$M48/100),"")</f>
        <v>2.1249457773178751E-6</v>
      </c>
      <c r="H48" s="7">
        <f>+IFERROR(+D48*('Regions &amp; Poverty'!$K48/100)*('Regions &amp; Poverty'!$M48/100),"")</f>
        <v>1.9962007219859341E-6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+SUMIF(GVSG2030!$A$4:$A$158,$B49,GVSG2030!$K$4:$K$158)</f>
        <v>0</v>
      </c>
      <c r="D49" s="11">
        <f>+SUMIF(GVSG2015!$A$4:$A$158,$B49,GVSG2015!$K$4:$K$158)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+SUMIF(GVSG2030!$A$4:$A$158,$B50,GVSG2030!$K$4:$K$158)</f>
        <v>0</v>
      </c>
      <c r="D50" s="11">
        <f>+SUMIF(GVSG2015!$A$4:$A$158,$B50,GVSG2015!$K$4:$K$158)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+SUMIF(GVSG2030!$A$4:$A$158,$B51,GVSG2030!$K$4:$K$158)</f>
        <v>0.16576947542669521</v>
      </c>
      <c r="D51" s="11">
        <f>+SUMIF(GVSG2015!$A$4:$A$158,$B51,GVSG2015!$K$4:$K$158)</f>
        <v>0.15781668015270703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+SUMIF(GVSG2030!$A$4:$A$158,$B52,GVSG2030!$K$4:$K$158)</f>
        <v>5.1293944196337725E-2</v>
      </c>
      <c r="D52" s="11">
        <f>+SUMIF(GVSG2015!$A$4:$A$158,$B52,GVSG2015!$K$4:$K$158)</f>
        <v>5.4838743412620079E-2</v>
      </c>
      <c r="E52" s="7">
        <f>+IFERROR(+C52*('Regions &amp; Poverty'!$K52/100),"")</f>
        <v>4.2573973682960313E-3</v>
      </c>
      <c r="F52" s="7">
        <f>+IFERROR(+D52*('Regions &amp; Poverty'!$K52/100),"")</f>
        <v>4.5516157032474665E-3</v>
      </c>
      <c r="G52" s="7">
        <f>+IFERROR(+C52*('Regions &amp; Poverty'!$K52/100)*('Regions &amp; Poverty'!$M52/100),"")</f>
        <v>9.36627421025127E-5</v>
      </c>
      <c r="H52" s="7">
        <f>+IFERROR(+D52*('Regions &amp; Poverty'!$K52/100)*('Regions &amp; Poverty'!$M52/100),"")</f>
        <v>1.0013554547144427E-4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+SUMIF(GVSG2030!$A$4:$A$158,$B53,GVSG2030!$K$4:$K$158)</f>
        <v>25.800921800174891</v>
      </c>
      <c r="D53" s="11">
        <f>+SUMIF(GVSG2015!$A$4:$A$158,$B53,GVSG2015!$K$4:$K$158)</f>
        <v>19.904542536653903</v>
      </c>
      <c r="E53" s="7">
        <f>+IFERROR(+C53*('Regions &amp; Poverty'!$K53/100),"")</f>
        <v>3.5089253648237855</v>
      </c>
      <c r="F53" s="7">
        <f>+IFERROR(+D53*('Regions &amp; Poverty'!$K53/100),"")</f>
        <v>2.7070177849849308</v>
      </c>
      <c r="G53" s="7">
        <f>+IFERROR(+C53*('Regions &amp; Poverty'!$K53/100)*('Regions &amp; Poverty'!$M53/100),"")</f>
        <v>0.14035701459295141</v>
      </c>
      <c r="H53" s="7">
        <f>+IFERROR(+D53*('Regions &amp; Poverty'!$K53/100)*('Regions &amp; Poverty'!$M53/100),"")</f>
        <v>0.10828071139939724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+SUMIF(GVSG2030!$A$4:$A$158,$B54,GVSG2030!$K$4:$K$158)</f>
        <v>38.959796859699395</v>
      </c>
      <c r="D54" s="11">
        <f>+SUMIF(GVSG2015!$A$4:$A$158,$B54,GVSG2015!$K$4:$K$158)</f>
        <v>31.050893122957508</v>
      </c>
      <c r="E54" s="7">
        <f>+IFERROR(+C54*('Regions &amp; Poverty'!$K54/100),"")</f>
        <v>13.752808291473885</v>
      </c>
      <c r="F54" s="7">
        <f>+IFERROR(+D54*('Regions &amp; Poverty'!$K54/100),"")</f>
        <v>10.960965272404</v>
      </c>
      <c r="G54" s="7">
        <f>+IFERROR(+C54*('Regions &amp; Poverty'!$K54/100)*('Regions &amp; Poverty'!$M54/100),"")</f>
        <v>1.4165392540218102</v>
      </c>
      <c r="H54" s="7">
        <f>+IFERROR(+D54*('Regions &amp; Poverty'!$K54/100)*('Regions &amp; Poverty'!$M54/100),"")</f>
        <v>1.128979423057612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+SUMIF(GVSG2030!$A$4:$A$158,$B55,GVSG2030!$K$4:$K$158)</f>
        <v>1.5715135201155774</v>
      </c>
      <c r="D55" s="11">
        <f>+SUMIF(GVSG2015!$A$4:$A$158,$B55,GVSG2015!$K$4:$K$158)</f>
        <v>1.5349016519406491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+SUMIF(GVSG2030!$A$4:$A$158,$B56,GVSG2030!$K$4:$K$158)</f>
        <v>1.1919189961263559</v>
      </c>
      <c r="D56" s="11">
        <f>+SUMIF(GVSG2015!$A$4:$A$158,$B56,GVSG2015!$K$4:$K$158)</f>
        <v>1.0274774887987232</v>
      </c>
      <c r="E56" s="7">
        <f>+IFERROR(+C56*('Regions &amp; Poverty'!$K56/100),"")</f>
        <v>0.79977764640078475</v>
      </c>
      <c r="F56" s="7">
        <f>+IFERROR(+D56*('Regions &amp; Poverty'!$K56/100),"")</f>
        <v>0.68943739498394319</v>
      </c>
      <c r="G56" s="7">
        <f>+IFERROR(+C56*('Regions &amp; Poverty'!$K56/100)*('Regions &amp; Poverty'!$M56/100),"")</f>
        <v>0.24393218215223933</v>
      </c>
      <c r="H56" s="7">
        <f>+IFERROR(+D56*('Regions &amp; Poverty'!$K56/100)*('Regions &amp; Poverty'!$M56/100),"")</f>
        <v>0.21027840547010268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+SUMIF(GVSG2030!$A$4:$A$158,$B57,GVSG2030!$K$4:$K$158)</f>
        <v>0</v>
      </c>
      <c r="D57" s="11">
        <f>+SUMIF(GVSG2015!$A$4:$A$158,$B57,GVSG2015!$K$4:$K$158)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+SUMIF(GVSG2030!$A$4:$A$158,$B58,GVSG2030!$K$4:$K$158)</f>
        <v>0</v>
      </c>
      <c r="D58" s="11">
        <f>+SUMIF(GVSG2015!$A$4:$A$158,$B58,GVSG2015!$K$4:$K$158)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+SUMIF(GVSG2030!$A$4:$A$158,$B59,GVSG2030!$K$4:$K$158)</f>
        <v>0</v>
      </c>
      <c r="D59" s="11">
        <f>+SUMIF(GVSG2015!$A$4:$A$158,$B59,GVSG2015!$K$4:$K$158)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+SUMIF(GVSG2030!$A$4:$A$158,$B60,GVSG2030!$K$4:$K$158)</f>
        <v>0.36976664667636061</v>
      </c>
      <c r="D60" s="11">
        <f>+SUMIF(GVSG2015!$A$4:$A$158,$B60,GVSG2015!$K$4:$K$158)</f>
        <v>0.31998117467564696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+SUMIF(GVSG2030!$A$4:$A$158,$B61,GVSG2030!$K$4:$K$158)</f>
        <v>18.918737434356931</v>
      </c>
      <c r="D61" s="11">
        <f>+SUMIF(GVSG2015!$A$4:$A$158,$B61,GVSG2015!$K$4:$K$158)</f>
        <v>15.46763194273213</v>
      </c>
      <c r="E61" s="7">
        <f>+IFERROR(+C61*('Regions &amp; Poverty'!$K61/100),"")</f>
        <v>1.7972800562639084</v>
      </c>
      <c r="F61" s="7">
        <f>+IFERROR(+D61*('Regions &amp; Poverty'!$K61/100),"")</f>
        <v>1.4694250345595523</v>
      </c>
      <c r="G61" s="7">
        <f>+IFERROR(+C61*('Regions &amp; Poverty'!$K61/100)*('Regions &amp; Poverty'!$M61/100),"")</f>
        <v>5.0323841575389432E-2</v>
      </c>
      <c r="H61" s="7">
        <f>+IFERROR(+D61*('Regions &amp; Poverty'!$K61/100)*('Regions &amp; Poverty'!$M61/100),"")</f>
        <v>4.1143900967667457E-2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+SUMIF(GVSG2030!$A$4:$A$158,$B62,GVSG2030!$K$4:$K$158)</f>
        <v>0</v>
      </c>
      <c r="D62" s="11">
        <f>+SUMIF(GVSG2015!$A$4:$A$158,$B62,GVSG2015!$K$4:$K$158)</f>
        <v>0</v>
      </c>
      <c r="E62" s="7">
        <f>+IFERROR(+C62*('Regions &amp; Poverty'!$K62/100),"")</f>
        <v>0</v>
      </c>
      <c r="F62" s="7">
        <f>+IFERROR(+D62*('Regions &amp; Poverty'!$K62/100),"")</f>
        <v>0</v>
      </c>
      <c r="G62" s="7">
        <f>+IFERROR(+C62*('Regions &amp; Poverty'!$K62/100)*('Regions &amp; Poverty'!$M62/100),"")</f>
        <v>0</v>
      </c>
      <c r="H62" s="7">
        <f>+IFERROR(+D62*('Regions &amp; Poverty'!$K62/100)*('Regions &amp; Poverty'!$M62/100),"")</f>
        <v>0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+SUMIF(GVSG2030!$A$4:$A$158,$B63,GVSG2030!$K$4:$K$158)</f>
        <v>0</v>
      </c>
      <c r="D63" s="11">
        <f>+SUMIF(GVSG2015!$A$4:$A$158,$B63,GVSG2015!$K$4:$K$158)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+SUMIF(GVSG2030!$A$4:$A$158,$B64,GVSG2030!$K$4:$K$158)</f>
        <v>0</v>
      </c>
      <c r="D64" s="11">
        <f>+SUMIF(GVSG2015!$A$4:$A$158,$B64,GVSG2015!$K$4:$K$158)</f>
        <v>0</v>
      </c>
      <c r="E64" s="7">
        <f>+IFERROR(+C64*('Regions &amp; Poverty'!$K64/100),"")</f>
        <v>0</v>
      </c>
      <c r="F64" s="7">
        <f>+IFERROR(+D64*('Regions &amp; Poverty'!$K64/100),"")</f>
        <v>0</v>
      </c>
      <c r="G64" s="7">
        <f>+IFERROR(+C64*('Regions &amp; Poverty'!$K64/100)*('Regions &amp; Poverty'!$M64/100),"")</f>
        <v>0</v>
      </c>
      <c r="H64" s="7">
        <f>+IFERROR(+D64*('Regions &amp; Poverty'!$K64/100)*('Regions &amp; Poverty'!$M64/100),"")</f>
        <v>0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+SUMIF(GVSG2030!$A$4:$A$158,$B65,GVSG2030!$K$4:$K$158)</f>
        <v>0</v>
      </c>
      <c r="D65" s="11">
        <f>+SUMIF(GVSG2015!$A$4:$A$158,$B65,GVSG2015!$K$4:$K$158)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+SUMIF(GVSG2030!$A$4:$A$158,$B66,GVSG2030!$K$4:$K$158)</f>
        <v>0.5496670899968612</v>
      </c>
      <c r="D66" s="11">
        <f>+SUMIF(GVSG2015!$A$4:$A$158,$B66,GVSG2015!$K$4:$K$158)</f>
        <v>0.50265979184047693</v>
      </c>
      <c r="E66" s="7">
        <f>+IFERROR(+C66*('Regions &amp; Poverty'!$K66/100),"")</f>
        <v>4.1225031749764586E-2</v>
      </c>
      <c r="F66" s="7">
        <f>+IFERROR(+D66*('Regions &amp; Poverty'!$K66/100),"")</f>
        <v>3.7699484388035769E-2</v>
      </c>
      <c r="G66" s="7">
        <f>+IFERROR(+C66*('Regions &amp; Poverty'!$K66/100)*('Regions &amp; Poverty'!$M66/100),"")</f>
        <v>5.3592541274693963E-4</v>
      </c>
      <c r="H66" s="7">
        <f>+IFERROR(+D66*('Regions &amp; Poverty'!$K66/100)*('Regions &amp; Poverty'!$M66/100),"")</f>
        <v>4.9009329704446502E-4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+SUMIF(GVSG2030!$A$4:$A$158,$B67,GVSG2030!$K$4:$K$158)</f>
        <v>537.89015632720839</v>
      </c>
      <c r="D67" s="11">
        <f>+SUMIF(GVSG2015!$A$4:$A$158,$B67,GVSG2015!$K$4:$K$158)</f>
        <v>539.75464591145374</v>
      </c>
      <c r="E67" s="7">
        <f>+IFERROR(+C67*('Regions &amp; Poverty'!$K67/100),"")</f>
        <v>114.03271314136818</v>
      </c>
      <c r="F67" s="7">
        <f>+IFERROR(+D67*('Regions &amp; Poverty'!$K67/100),"")</f>
        <v>114.42798493322819</v>
      </c>
      <c r="G67" s="7">
        <f>+IFERROR(+C67*('Regions &amp; Poverty'!$K67/100)*('Regions &amp; Poverty'!$M67/100),"")</f>
        <v>4.9034066650788315</v>
      </c>
      <c r="H67" s="7">
        <f>+IFERROR(+D67*('Regions &amp; Poverty'!$K67/100)*('Regions &amp; Poverty'!$M67/100),"")</f>
        <v>4.9204033521288117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+SUMIF(GVSG2030!$A$4:$A$158,$B68,GVSG2030!$K$4:$K$158)</f>
        <v>0</v>
      </c>
      <c r="D68" s="11">
        <f>+SUMIF(GVSG2015!$A$4:$A$158,$B68,GVSG2015!$K$4:$K$158)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+SUMIF(GVSG2030!$A$4:$A$158,$B69,GVSG2030!$K$4:$K$158)</f>
        <v>14.29059643542803</v>
      </c>
      <c r="D69" s="11">
        <f>+SUMIF(GVSG2015!$A$4:$A$158,$B69,GVSG2015!$K$4:$K$158)</f>
        <v>15.566266836816897</v>
      </c>
      <c r="E69" s="7">
        <f>+IFERROR(+C69*('Regions &amp; Poverty'!$K69/100),"")</f>
        <v>4.2871789306284089E-2</v>
      </c>
      <c r="F69" s="7">
        <f>+IFERROR(+D69*('Regions &amp; Poverty'!$K69/100),"")</f>
        <v>4.6698800510450694E-2</v>
      </c>
      <c r="G69" s="7">
        <f>+IFERROR(+C69*('Regions &amp; Poverty'!$K69/100)*('Regions &amp; Poverty'!$M69/100),"")</f>
        <v>4.2871789306284086E-5</v>
      </c>
      <c r="H69" s="7">
        <f>+IFERROR(+D69*('Regions &amp; Poverty'!$K69/100)*('Regions &amp; Poverty'!$M69/100),"")</f>
        <v>4.6698800510450698E-5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+SUMIF(GVSG2030!$A$4:$A$158,$B70,GVSG2030!$K$4:$K$158)</f>
        <v>3.6363523143384686</v>
      </c>
      <c r="D70" s="11">
        <f>+SUMIF(GVSG2015!$A$4:$A$158,$B70,GVSG2015!$K$4:$K$158)</f>
        <v>2.8418296049381877</v>
      </c>
      <c r="E70" s="7">
        <f>+IFERROR(+C70*('Regions &amp; Poverty'!$K70/100),"")</f>
        <v>9.0908807858461727E-2</v>
      </c>
      <c r="F70" s="7">
        <f>+IFERROR(+D70*('Regions &amp; Poverty'!$K70/100),"")</f>
        <v>7.1045740123454701E-2</v>
      </c>
      <c r="G70" s="7">
        <f>+IFERROR(+C70*('Regions &amp; Poverty'!$K70/100)*('Regions &amp; Poverty'!$M70/100),"")</f>
        <v>3.6363523143384692E-4</v>
      </c>
      <c r="H70" s="7">
        <f>+IFERROR(+D70*('Regions &amp; Poverty'!$K70/100)*('Regions &amp; Poverty'!$M70/100),"")</f>
        <v>2.8418296049381882E-4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+SUMIF(GVSG2030!$A$4:$A$158,$B71,GVSG2030!$K$4:$K$158)</f>
        <v>0</v>
      </c>
      <c r="D71" s="11">
        <f>+SUMIF(GVSG2015!$A$4:$A$158,$B71,GVSG2015!$K$4:$K$158)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+SUMIF(GVSG2030!$A$4:$A$158,$B72,GVSG2030!$K$4:$K$158)</f>
        <v>13.99053826384476</v>
      </c>
      <c r="D72" s="11">
        <f>+SUMIF(GVSG2015!$A$4:$A$158,$B72,GVSG2015!$K$4:$K$158)</f>
        <v>7.7362233271663765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+SUMIF(GVSG2030!$A$4:$A$158,$B73,GVSG2030!$K$4:$K$158)</f>
        <v>0</v>
      </c>
      <c r="D73" s="11">
        <f>+SUMIF(GVSG2015!$A$4:$A$158,$B73,GVSG2015!$K$4:$K$158)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+SUMIF(GVSG2030!$A$4:$A$158,$B74,GVSG2030!$K$4:$K$158)</f>
        <v>0.37151329211529893</v>
      </c>
      <c r="D74" s="11">
        <f>+SUMIF(GVSG2015!$A$4:$A$158,$B74,GVSG2015!$K$4:$K$158)</f>
        <v>0.32184087958999624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+SUMIF(GVSG2030!$A$4:$A$158,$B75,GVSG2030!$K$4:$K$158)</f>
        <v>0.52300311739196859</v>
      </c>
      <c r="D75" s="11">
        <f>+SUMIF(GVSG2015!$A$4:$A$158,$B75,GVSG2015!$K$4:$K$158)</f>
        <v>0.60029217170073434</v>
      </c>
      <c r="E75" s="7">
        <f>+IFERROR(+C75*('Regions &amp; Poverty'!$K75/100),"")</f>
        <v>5.2300311739196862E-4</v>
      </c>
      <c r="F75" s="7">
        <f>+IFERROR(+D75*('Regions &amp; Poverty'!$K75/100),"")</f>
        <v>6.0029217170073435E-4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+SUMIF(GVSG2030!$A$4:$A$158,$B76,GVSG2030!$K$4:$K$158)</f>
        <v>0</v>
      </c>
      <c r="D76" s="11">
        <f>+SUMIF(GVSG2015!$A$4:$A$158,$B76,GVSG2015!$K$4:$K$158)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+SUMIF(GVSG2030!$A$4:$A$158,$B77,GVSG2030!$K$4:$K$158)</f>
        <v>0</v>
      </c>
      <c r="D77" s="11">
        <f>+SUMIF(GVSG2015!$A$4:$A$158,$B77,GVSG2015!$K$4:$K$158)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+SUMIF(GVSG2030!$A$4:$A$158,$B78,GVSG2030!$K$4:$K$158)</f>
        <v>8.0880586810987047</v>
      </c>
      <c r="D78" s="11">
        <f>+SUMIF(GVSG2015!$A$4:$A$158,$B78,GVSG2015!$K$4:$K$158)</f>
        <v>6.5523515833716246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+SUMIF(GVSG2030!$A$4:$A$158,$B79,GVSG2030!$K$4:$K$158)</f>
        <v>0.92669562366192659</v>
      </c>
      <c r="D79" s="11">
        <f>+SUMIF(GVSG2015!$A$4:$A$158,$B79,GVSG2015!$K$4:$K$158)</f>
        <v>0.65227917848786032</v>
      </c>
      <c r="E79" s="7">
        <f>+IFERROR(+C79*('Regions &amp; Poverty'!$K79/100),"")</f>
        <v>2.3167390591548168E-2</v>
      </c>
      <c r="F79" s="7">
        <f>+IFERROR(+D79*('Regions &amp; Poverty'!$K79/100),"")</f>
        <v>1.6306979462196509E-2</v>
      </c>
      <c r="G79" s="7">
        <f>+IFERROR(+C79*('Regions &amp; Poverty'!$K79/100)*('Regions &amp; Poverty'!$M79/100),"")</f>
        <v>1.1583695295774084E-4</v>
      </c>
      <c r="H79" s="7">
        <f>+IFERROR(+D79*('Regions &amp; Poverty'!$K79/100)*('Regions &amp; Poverty'!$M79/100),"")</f>
        <v>8.1534897310982552E-5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+SUMIF(GVSG2030!$A$4:$A$158,$B80,GVSG2030!$K$4:$K$158)</f>
        <v>0</v>
      </c>
      <c r="D80" s="11">
        <f>+SUMIF(GVSG2015!$A$4:$A$158,$B80,GVSG2015!$K$4:$K$158)</f>
        <v>0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+SUMIF(GVSG2030!$A$4:$A$158,$B81,GVSG2030!$K$4:$K$158)</f>
        <v>0</v>
      </c>
      <c r="D81" s="11">
        <f>+SUMIF(GVSG2015!$A$4:$A$158,$B81,GVSG2015!$K$4:$K$158)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+SUMIF(GVSG2030!$A$4:$A$158,$B82,GVSG2030!$K$4:$K$158)</f>
        <v>6.0291060813191768</v>
      </c>
      <c r="D82" s="11">
        <f>+SUMIF(GVSG2015!$A$4:$A$158,$B82,GVSG2015!$K$4:$K$158)</f>
        <v>5.5101984249375375</v>
      </c>
      <c r="E82" s="7">
        <f>+IFERROR(+C82*('Regions &amp; Poverty'!$K82/100),"")</f>
        <v>1.368607080459453</v>
      </c>
      <c r="F82" s="7">
        <f>+IFERROR(+D82*('Regions &amp; Poverty'!$K82/100),"")</f>
        <v>1.2508150424608209</v>
      </c>
      <c r="G82" s="7">
        <f>+IFERROR(+C82*('Regions &amp; Poverty'!$K82/100)*('Regions &amp; Poverty'!$M82/100),"")</f>
        <v>7.1167568183891569E-2</v>
      </c>
      <c r="H82" s="7">
        <f>+IFERROR(+D82*('Regions &amp; Poverty'!$K82/100)*('Regions &amp; Poverty'!$M82/100),"")</f>
        <v>6.5042382207962685E-2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+SUMIF(GVSG2030!$A$4:$A$158,$B83,GVSG2030!$K$4:$K$158)</f>
        <v>3.0230115999328975</v>
      </c>
      <c r="D83" s="11">
        <f>+SUMIF(GVSG2015!$A$4:$A$158,$B83,GVSG2015!$K$4:$K$158)</f>
        <v>2.5664610433342649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+SUMIF(GVSG2030!$A$4:$A$158,$B84,GVSG2030!$K$4:$K$158)</f>
        <v>1.3356101049620193</v>
      </c>
      <c r="D84" s="11">
        <f>+SUMIF(GVSG2015!$A$4:$A$158,$B84,GVSG2015!$K$4:$K$158)</f>
        <v>1.5095154308793228</v>
      </c>
      <c r="E84" s="7">
        <f>+IFERROR(+C84*('Regions &amp; Poverty'!$K84/100),"")</f>
        <v>0.51554550051533943</v>
      </c>
      <c r="F84" s="7">
        <f>+IFERROR(+D84*('Regions &amp; Poverty'!$K84/100),"")</f>
        <v>0.58267295631941862</v>
      </c>
      <c r="G84" s="7">
        <f>+IFERROR(+C84*('Regions &amp; Poverty'!$K84/100)*('Regions &amp; Poverty'!$M84/100),"")</f>
        <v>6.0318823560294707E-2</v>
      </c>
      <c r="H84" s="7">
        <f>+IFERROR(+D84*('Regions &amp; Poverty'!$K84/100)*('Regions &amp; Poverty'!$M84/100),"")</f>
        <v>6.8172735889371977E-2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+SUMIF(GVSG2030!$A$4:$A$158,$B85,GVSG2030!$K$4:$K$158)</f>
        <v>5.1123413864174605</v>
      </c>
      <c r="D85" s="11">
        <f>+SUMIF(GVSG2015!$A$4:$A$158,$B85,GVSG2015!$K$4:$K$158)</f>
        <v>2.9045796514960722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+SUMIF(GVSG2030!$A$4:$A$158,$B86,GVSG2030!$K$4:$K$158)</f>
        <v>0</v>
      </c>
      <c r="D86" s="11">
        <f>+SUMIF(GVSG2015!$A$4:$A$158,$B86,GVSG2015!$K$4:$K$158)</f>
        <v>0</v>
      </c>
      <c r="E86" s="7">
        <f>+IFERROR(+C86*('Regions &amp; Poverty'!$K86/100),"")</f>
        <v>0</v>
      </c>
      <c r="F86" s="7">
        <f>+IFERROR(+D86*('Regions &amp; Poverty'!$K86/100),"")</f>
        <v>0</v>
      </c>
      <c r="G86" s="7">
        <f>+IFERROR(+C86*('Regions &amp; Poverty'!$K86/100)*('Regions &amp; Poverty'!$M86/100),"")</f>
        <v>0</v>
      </c>
      <c r="H86" s="7">
        <f>+IFERROR(+D86*('Regions &amp; Poverty'!$K86/100)*('Regions &amp; Poverty'!$M86/100),"")</f>
        <v>0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+SUMIF(GVSG2030!$A$4:$A$158,$B87,GVSG2030!$K$4:$K$158)</f>
        <v>0.66402070092506948</v>
      </c>
      <c r="D87" s="11">
        <f>+SUMIF(GVSG2015!$A$4:$A$158,$B87,GVSG2015!$K$4:$K$158)</f>
        <v>0.6737828326398847</v>
      </c>
      <c r="E87" s="7">
        <f>+IFERROR(+C87*('Regions &amp; Poverty'!$K87/100),"")</f>
        <v>0.39642035845226647</v>
      </c>
      <c r="F87" s="7">
        <f>+IFERROR(+D87*('Regions &amp; Poverty'!$K87/100),"")</f>
        <v>0.40224835108601115</v>
      </c>
      <c r="G87" s="7">
        <f>+IFERROR(+C87*('Regions &amp; Poverty'!$K87/100)*('Regions &amp; Poverty'!$M87/100),"")</f>
        <v>0.12606167398782073</v>
      </c>
      <c r="H87" s="7">
        <f>+IFERROR(+D87*('Regions &amp; Poverty'!$K87/100)*('Regions &amp; Poverty'!$M87/100),"")</f>
        <v>0.12791497564535154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+SUMIF(GVSG2030!$A$4:$A$158,$B88,GVSG2030!$K$4:$K$158)</f>
        <v>0</v>
      </c>
      <c r="D88" s="11">
        <f>+SUMIF(GVSG2015!$A$4:$A$158,$B88,GVSG2015!$K$4:$K$158)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+SUMIF(GVSG2030!$A$4:$A$158,$B89,GVSG2030!$K$4:$K$158)</f>
        <v>10.390927698855389</v>
      </c>
      <c r="D89" s="11">
        <f>+SUMIF(GVSG2015!$A$4:$A$158,$B89,GVSG2015!$K$4:$K$158)</f>
        <v>8.9357038740867214</v>
      </c>
      <c r="E89" s="7">
        <f>+IFERROR(+C89*('Regions &amp; Poverty'!$K89/100),"")</f>
        <v>8.0841417497094934</v>
      </c>
      <c r="F89" s="7">
        <f>+IFERROR(+D89*('Regions &amp; Poverty'!$K89/100),"")</f>
        <v>6.9519776140394693</v>
      </c>
      <c r="G89" s="7">
        <f>+IFERROR(+C89*('Regions &amp; Poverty'!$K89/100)*('Regions &amp; Poverty'!$M89/100),"")</f>
        <v>3.1689835658861214</v>
      </c>
      <c r="H89" s="7">
        <f>+IFERROR(+D89*('Regions &amp; Poverty'!$K89/100)*('Regions &amp; Poverty'!$M89/100),"")</f>
        <v>2.725175224703472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+SUMIF(GVSG2030!$A$4:$A$158,$B90,GVSG2030!$K$4:$K$158)</f>
        <v>49.378556061304572</v>
      </c>
      <c r="D90" s="11">
        <f>+SUMIF(GVSG2015!$A$4:$A$158,$B90,GVSG2015!$K$4:$K$158)</f>
        <v>45.453826105657171</v>
      </c>
      <c r="E90" s="7">
        <f>+IFERROR(+C90*('Regions &amp; Poverty'!$K90/100),"")</f>
        <v>1.481356681839137</v>
      </c>
      <c r="F90" s="7">
        <f>+IFERROR(+D90*('Regions &amp; Poverty'!$K90/100),"")</f>
        <v>1.3636147831697152</v>
      </c>
      <c r="G90" s="7">
        <f>+IFERROR(+C90*('Regions &amp; Poverty'!$K90/100)*('Regions &amp; Poverty'!$M90/100),"")</f>
        <v>1.1850853454713097E-2</v>
      </c>
      <c r="H90" s="7">
        <f>+IFERROR(+D90*('Regions &amp; Poverty'!$K90/100)*('Regions &amp; Poverty'!$M90/100),"")</f>
        <v>1.0908918265357722E-2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+SUMIF(GVSG2030!$A$4:$A$158,$B91,GVSG2030!$K$4:$K$158)</f>
        <v>7.2235084729669712</v>
      </c>
      <c r="D91" s="11">
        <f>+SUMIF(GVSG2015!$A$4:$A$158,$B91,GVSG2015!$K$4:$K$158)</f>
        <v>7.0128072927551273</v>
      </c>
      <c r="E91" s="7">
        <f>+IFERROR(+C91*('Regions &amp; Poverty'!$K91/100),"")</f>
        <v>3.5611896771727167</v>
      </c>
      <c r="F91" s="7">
        <f>+IFERROR(+D91*('Regions &amp; Poverty'!$K91/100),"")</f>
        <v>3.4573139953282777</v>
      </c>
      <c r="G91" s="7">
        <f>+IFERROR(+C91*('Regions &amp; Poverty'!$K91/100)*('Regions &amp; Poverty'!$M91/100),"")</f>
        <v>0.54130083093025294</v>
      </c>
      <c r="H91" s="7">
        <f>+IFERROR(+D91*('Regions &amp; Poverty'!$K91/100)*('Regions &amp; Poverty'!$M91/100),"")</f>
        <v>0.52551172728989815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+SUMIF(GVSG2030!$A$4:$A$158,$B92,GVSG2030!$K$4:$K$158)</f>
        <v>17.97368442254</v>
      </c>
      <c r="D92" s="11">
        <f>+SUMIF(GVSG2015!$A$4:$A$158,$B92,GVSG2015!$K$4:$K$158)</f>
        <v>19.236865054677693</v>
      </c>
      <c r="E92" s="7">
        <f>+IFERROR(+C92*('Regions &amp; Poverty'!$K92/100),"")</f>
        <v>1.1682894874651</v>
      </c>
      <c r="F92" s="7">
        <f>+IFERROR(+D92*('Regions &amp; Poverty'!$K92/100),"")</f>
        <v>1.2503962285540502</v>
      </c>
      <c r="G92" s="7">
        <f>+IFERROR(+C92*('Regions &amp; Poverty'!$K92/100)*('Regions &amp; Poverty'!$M92/100),"")</f>
        <v>1.7524342311976498E-2</v>
      </c>
      <c r="H92" s="7">
        <f>+IFERROR(+D92*('Regions &amp; Poverty'!$K92/100)*('Regions &amp; Poverty'!$M92/100),"")</f>
        <v>1.8755943428310752E-2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+SUMIF(GVSG2030!$A$4:$A$158,$B93,GVSG2030!$K$4:$K$158)</f>
        <v>0</v>
      </c>
      <c r="D93" s="11">
        <f>+SUMIF(GVSG2015!$A$4:$A$158,$B93,GVSG2015!$K$4:$K$158)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+SUMIF(GVSG2030!$A$4:$A$158,$B94,GVSG2030!$K$4:$K$158)</f>
        <v>92.063824855461093</v>
      </c>
      <c r="D94" s="11">
        <f>+SUMIF(GVSG2015!$A$4:$A$158,$B94,GVSG2015!$K$4:$K$158)</f>
        <v>84.144991556903847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+SUMIF(GVSG2030!$A$4:$A$158,$B95,GVSG2030!$K$4:$K$158)</f>
        <v>72.461890964152303</v>
      </c>
      <c r="D95" s="11">
        <f>+SUMIF(GVSG2015!$A$4:$A$158,$B95,GVSG2015!$K$4:$K$158)</f>
        <v>61.812365843909717</v>
      </c>
      <c r="E95" s="7">
        <f>+IFERROR(+C95*('Regions &amp; Poverty'!$K95/100),"")</f>
        <v>49.781319092372634</v>
      </c>
      <c r="F95" s="7">
        <f>+IFERROR(+D95*('Regions &amp; Poverty'!$K95/100),"")</f>
        <v>42.465095334765977</v>
      </c>
      <c r="G95" s="7">
        <f>+IFERROR(+C95*('Regions &amp; Poverty'!$K95/100)*('Regions &amp; Poverty'!$M95/100),"")</f>
        <v>15.631334195005007</v>
      </c>
      <c r="H95" s="7">
        <f>+IFERROR(+D95*('Regions &amp; Poverty'!$K95/100)*('Regions &amp; Poverty'!$M95/100),"")</f>
        <v>13.334039935116516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+SUMIF(GVSG2030!$A$4:$A$158,$B96,GVSG2030!$K$4:$K$158)</f>
        <v>14.669988494130541</v>
      </c>
      <c r="D96" s="11">
        <f>+SUMIF(GVSG2015!$A$4:$A$158,$B96,GVSG2015!$K$4:$K$158)</f>
        <v>11.88344139048818</v>
      </c>
      <c r="E96" s="7">
        <f>+IFERROR(+C96*('Regions &amp; Poverty'!$K96/100),"")</f>
        <v>0.86552932115370196</v>
      </c>
      <c r="F96" s="7">
        <f>+IFERROR(+D96*('Regions &amp; Poverty'!$K96/100),"")</f>
        <v>0.70112304203880271</v>
      </c>
      <c r="G96" s="7">
        <f>+IFERROR(+C96*('Regions &amp; Poverty'!$K96/100)*('Regions &amp; Poverty'!$M96/100),"")</f>
        <v>1.2117410496151827E-2</v>
      </c>
      <c r="H96" s="7">
        <f>+IFERROR(+D96*('Regions &amp; Poverty'!$K96/100)*('Regions &amp; Poverty'!$M96/100),"")</f>
        <v>9.8157225885432374E-3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+SUMIF(GVSG2030!$A$4:$A$158,$B97,GVSG2030!$K$4:$K$158)</f>
        <v>7.0513217367576315</v>
      </c>
      <c r="D97" s="11">
        <f>+SUMIF(GVSG2015!$A$4:$A$158,$B97,GVSG2015!$K$4:$K$158)</f>
        <v>5.9648085695376443</v>
      </c>
      <c r="E97" s="7">
        <f>+IFERROR(+C97*('Regions &amp; Poverty'!$K97/100),"")</f>
        <v>4.9993871113611617</v>
      </c>
      <c r="F97" s="7">
        <f>+IFERROR(+D97*('Regions &amp; Poverty'!$K97/100),"")</f>
        <v>4.2290492758021898</v>
      </c>
      <c r="G97" s="7">
        <f>+IFERROR(+C97*('Regions &amp; Poverty'!$K97/100)*('Regions &amp; Poverty'!$M97/100),"")</f>
        <v>1.6647959080832666</v>
      </c>
      <c r="H97" s="7">
        <f>+IFERROR(+D97*('Regions &amp; Poverty'!$K97/100)*('Regions &amp; Poverty'!$M97/100),"")</f>
        <v>1.4082734088421291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+SUMIF(GVSG2030!$A$4:$A$158,$B98,GVSG2030!$K$4:$K$158)</f>
        <v>0</v>
      </c>
      <c r="D98" s="11">
        <f>+SUMIF(GVSG2015!$A$4:$A$158,$B98,GVSG2015!$K$4:$K$158)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+SUMIF(GVSG2030!$A$4:$A$158,$B99,GVSG2030!$K$4:$K$158)</f>
        <v>6.8594698517287869</v>
      </c>
      <c r="D99" s="11">
        <f>+SUMIF(GVSG2015!$A$4:$A$158,$B99,GVSG2015!$K$4:$K$158)</f>
        <v>6.572922447714201</v>
      </c>
      <c r="E99" s="7">
        <f>+IFERROR(+C99*('Regions &amp; Poverty'!$K99/100),"")</f>
        <v>1.5502401864907058</v>
      </c>
      <c r="F99" s="7">
        <f>+IFERROR(+D99*('Regions &amp; Poverty'!$K99/100),"")</f>
        <v>1.4854804731834095</v>
      </c>
      <c r="G99" s="7">
        <f>+IFERROR(+C99*('Regions &amp; Poverty'!$K99/100)*('Regions &amp; Poverty'!$M99/100),"")</f>
        <v>0.1038660924948773</v>
      </c>
      <c r="H99" s="7">
        <f>+IFERROR(+D99*('Regions &amp; Poverty'!$K99/100)*('Regions &amp; Poverty'!$M99/100),"")</f>
        <v>9.9527191703288442E-2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+SUMIF(GVSG2030!$A$4:$A$158,$B100,GVSG2030!$K$4:$K$158)</f>
        <v>7.9979633245574266</v>
      </c>
      <c r="D100" s="11">
        <f>+SUMIF(GVSG2015!$A$4:$A$158,$B100,GVSG2015!$K$4:$K$158)</f>
        <v>5.9553729704950387</v>
      </c>
      <c r="E100" s="7">
        <f>+IFERROR(+C100*('Regions &amp; Poverty'!$K100/100),"")</f>
        <v>3.6390733126736294</v>
      </c>
      <c r="F100" s="7">
        <f>+IFERROR(+D100*('Regions &amp; Poverty'!$K100/100),"")</f>
        <v>2.7096947015752426</v>
      </c>
      <c r="G100" s="7">
        <f>+IFERROR(+C100*('Regions &amp; Poverty'!$K100/100)*('Regions &amp; Poverty'!$M100/100),"")</f>
        <v>0.49491397052361363</v>
      </c>
      <c r="H100" s="7">
        <f>+IFERROR(+D100*('Regions &amp; Poverty'!$K100/100)*('Regions &amp; Poverty'!$M100/100),"")</f>
        <v>0.36851847941423305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+SUMIF(GVSG2030!$A$4:$A$158,$B101,GVSG2030!$K$4:$K$158)</f>
        <v>40.662576076141619</v>
      </c>
      <c r="D101" s="11">
        <f>+SUMIF(GVSG2015!$A$4:$A$158,$B101,GVSG2015!$K$4:$K$158)</f>
        <v>36.711326158250557</v>
      </c>
      <c r="E101" s="7">
        <f>+IFERROR(+C101*('Regions &amp; Poverty'!$K101/100),"")</f>
        <v>21.754478200735768</v>
      </c>
      <c r="F101" s="7">
        <f>+IFERROR(+D101*('Regions &amp; Poverty'!$K101/100),"")</f>
        <v>19.64055949466405</v>
      </c>
      <c r="G101" s="7">
        <f>+IFERROR(+C101*('Regions &amp; Poverty'!$K101/100)*('Regions &amp; Poverty'!$M101/100),"")</f>
        <v>4.7424762477603979</v>
      </c>
      <c r="H101" s="7">
        <f>+IFERROR(+D101*('Regions &amp; Poverty'!$K101/100)*('Regions &amp; Poverty'!$M101/100),"")</f>
        <v>4.2816419698367625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+SUMIF(GVSG2030!$A$4:$A$158,$B102,GVSG2030!$K$4:$K$158)</f>
        <v>0</v>
      </c>
      <c r="D102" s="11">
        <f>+SUMIF(GVSG2015!$A$4:$A$158,$B102,GVSG2015!$K$4:$K$158)</f>
        <v>0</v>
      </c>
      <c r="E102" s="7">
        <f>+IFERROR(+C102*('Regions &amp; Poverty'!$K102/100),"")</f>
        <v>0</v>
      </c>
      <c r="F102" s="7">
        <f>+IFERROR(+D102*('Regions &amp; Poverty'!$K102/100),"")</f>
        <v>0</v>
      </c>
      <c r="G102" s="7">
        <f>+IFERROR(+C102*('Regions &amp; Poverty'!$K102/100)*('Regions &amp; Poverty'!$M102/100),"")</f>
        <v>0</v>
      </c>
      <c r="H102" s="7">
        <f>+IFERROR(+D102*('Regions &amp; Poverty'!$K102/100)*('Regions &amp; Poverty'!$M102/100),"")</f>
        <v>0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+SUMIF(GVSG2030!$A$4:$A$158,$B103,GVSG2030!$K$4:$K$158)</f>
        <v>0</v>
      </c>
      <c r="D103" s="11">
        <f>+SUMIF(GVSG2015!$A$4:$A$158,$B103,GVSG2015!$K$4:$K$158)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+SUMIF(GVSG2030!$A$4:$A$158,$B104,GVSG2030!$K$4:$K$158)</f>
        <v>0</v>
      </c>
      <c r="D104" s="11">
        <f>+SUMIF(GVSG2015!$A$4:$A$158,$B104,GVSG2015!$K$4:$K$158)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+SUMIF(GVSG2030!$A$4:$A$158,$B105,GVSG2030!$K$4:$K$158)</f>
        <v>12.372192366179807</v>
      </c>
      <c r="D105" s="11">
        <f>+SUMIF(GVSG2015!$A$4:$A$158,$B105,GVSG2015!$K$4:$K$158)</f>
        <v>11.531475558482589</v>
      </c>
      <c r="E105" s="7">
        <f>+IFERROR(+C105*('Regions &amp; Poverty'!$K105/100),"")</f>
        <v>1.8558288549269708</v>
      </c>
      <c r="F105" s="7">
        <f>+IFERROR(+D105*('Regions &amp; Poverty'!$K105/100),"")</f>
        <v>1.7297213337723882</v>
      </c>
      <c r="G105" s="7">
        <f>+IFERROR(+C105*('Regions &amp; Poverty'!$K105/100)*('Regions &amp; Poverty'!$M105/100),"")</f>
        <v>5.5674865647809123E-2</v>
      </c>
      <c r="H105" s="7">
        <f>+IFERROR(+D105*('Regions &amp; Poverty'!$K105/100)*('Regions &amp; Poverty'!$M105/100),"")</f>
        <v>5.1891640013171647E-2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+SUMIF(GVSG2030!$A$4:$A$158,$B106,GVSG2030!$K$4:$K$158)</f>
        <v>0</v>
      </c>
      <c r="D106" s="11">
        <f>+SUMIF(GVSG2015!$A$4:$A$158,$B106,GVSG2015!$K$4:$K$158)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+SUMIF(GVSG2030!$A$4:$A$158,$B107,GVSG2030!$K$4:$K$158)</f>
        <v>0</v>
      </c>
      <c r="D107" s="11">
        <f>+SUMIF(GVSG2015!$A$4:$A$158,$B107,GVSG2015!$K$4:$K$158)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+SUMIF(GVSG2030!$A$4:$A$158,$B108,GVSG2030!$K$4:$K$158)</f>
        <v>0</v>
      </c>
      <c r="D108" s="11">
        <f>+SUMIF(GVSG2015!$A$4:$A$158,$B108,GVSG2015!$K$4:$K$158)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+SUMIF(GVSG2030!$A$4:$A$158,$B109,GVSG2030!$K$4:$K$158)</f>
        <v>0</v>
      </c>
      <c r="D109" s="11">
        <f>+SUMIF(GVSG2015!$A$4:$A$158,$B109,GVSG2015!$K$4:$K$158)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+SUMIF(GVSG2030!$A$4:$A$158,$B110,GVSG2030!$K$4:$K$158)</f>
        <v>0</v>
      </c>
      <c r="D110" s="11">
        <f>+SUMIF(GVSG2015!$A$4:$A$158,$B110,GVSG2015!$K$4:$K$158)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+SUMIF(GVSG2030!$A$4:$A$158,$B111,GVSG2030!$K$4:$K$158)</f>
        <v>0</v>
      </c>
      <c r="D111" s="11">
        <f>+SUMIF(GVSG2015!$A$4:$A$158,$B111,GVSG2015!$K$4:$K$158)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+SUMIF(GVSG2030!$A$4:$A$158,$B112,GVSG2030!$K$4:$K$158)</f>
        <v>72.683171582292502</v>
      </c>
      <c r="D112" s="11">
        <f>+SUMIF(GVSG2015!$A$4:$A$158,$B112,GVSG2015!$K$4:$K$158)</f>
        <v>67.387165024108327</v>
      </c>
      <c r="E112" s="7">
        <f>+IFERROR(+C112*('Regions &amp; Poverty'!$K112/100),"")</f>
        <v>4.433673466519843</v>
      </c>
      <c r="F112" s="7">
        <f>+IFERROR(+D112*('Regions &amp; Poverty'!$K112/100),"")</f>
        <v>4.1106170664706081</v>
      </c>
      <c r="G112" s="7">
        <f>+IFERROR(+C112*('Regions &amp; Poverty'!$K112/100)*('Regions &amp; Poverty'!$M112/100),"")</f>
        <v>3.9903061198678591E-2</v>
      </c>
      <c r="H112" s="7">
        <f>+IFERROR(+D112*('Regions &amp; Poverty'!$K112/100)*('Regions &amp; Poverty'!$M112/100),"")</f>
        <v>3.6995553598235476E-2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+SUMIF(GVSG2030!$A$4:$A$158,$B113,GVSG2030!$K$4:$K$158)</f>
        <v>2.0407340247163464</v>
      </c>
      <c r="D113" s="11">
        <f>+SUMIF(GVSG2015!$A$4:$A$158,$B113,GVSG2015!$K$4:$K$158)</f>
        <v>1.5772046161517801</v>
      </c>
      <c r="E113" s="7">
        <f>+IFERROR(+C113*('Regions &amp; Poverty'!$K113/100),"")</f>
        <v>4.4896148543759624E-2</v>
      </c>
      <c r="F113" s="7">
        <f>+IFERROR(+D113*('Regions &amp; Poverty'!$K113/100),"")</f>
        <v>3.4698501555339163E-2</v>
      </c>
      <c r="G113" s="7">
        <f>+IFERROR(+C113*('Regions &amp; Poverty'!$K113/100)*('Regions &amp; Poverty'!$M113/100),"")</f>
        <v>2.6937689126255778E-4</v>
      </c>
      <c r="H113" s="7">
        <f>+IFERROR(+D113*('Regions &amp; Poverty'!$K113/100)*('Regions &amp; Poverty'!$M113/100),"")</f>
        <v>2.0819100933203499E-4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+SUMIF(GVSG2030!$A$4:$A$158,$B114,GVSG2030!$K$4:$K$158)</f>
        <v>58.437732803949324</v>
      </c>
      <c r="D114" s="11">
        <f>+SUMIF(GVSG2015!$A$4:$A$158,$B114,GVSG2015!$K$4:$K$158)</f>
        <v>38.457753544920195</v>
      </c>
      <c r="E114" s="7">
        <f>+IFERROR(+C114*('Regions &amp; Poverty'!$K114/100),"")</f>
        <v>1.7531319841184796</v>
      </c>
      <c r="F114" s="7">
        <f>+IFERROR(+D114*('Regions &amp; Poverty'!$K114/100),"")</f>
        <v>1.1537326063476059</v>
      </c>
      <c r="G114" s="7">
        <f>+IFERROR(+C114*('Regions &amp; Poverty'!$K114/100)*('Regions &amp; Poverty'!$M114/100),"")</f>
        <v>1.4025055872947837E-2</v>
      </c>
      <c r="H114" s="7">
        <f>+IFERROR(+D114*('Regions &amp; Poverty'!$K114/100)*('Regions &amp; Poverty'!$M114/100),"")</f>
        <v>9.229860850780848E-3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+SUMIF(GVSG2030!$A$4:$A$158,$B115,GVSG2030!$K$4:$K$158)</f>
        <v>13.049850478381058</v>
      </c>
      <c r="D115" s="11">
        <f>+SUMIF(GVSG2015!$A$4:$A$158,$B115,GVSG2015!$K$4:$K$158)</f>
        <v>11.875143123892524</v>
      </c>
      <c r="E115" s="7">
        <f>+IFERROR(+C115*('Regions &amp; Poverty'!$K115/100),"")</f>
        <v>1.0831375897056279</v>
      </c>
      <c r="F115" s="7">
        <f>+IFERROR(+D115*('Regions &amp; Poverty'!$K115/100),"")</f>
        <v>0.98563687928307953</v>
      </c>
      <c r="G115" s="7">
        <f>+IFERROR(+C115*('Regions &amp; Poverty'!$K115/100)*('Regions &amp; Poverty'!$M115/100),"")</f>
        <v>1.7330201435290047E-2</v>
      </c>
      <c r="H115" s="7">
        <f>+IFERROR(+D115*('Regions &amp; Poverty'!$K115/100)*('Regions &amp; Poverty'!$M115/100),"")</f>
        <v>1.5770190068529272E-2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+SUMIF(GVSG2030!$A$4:$A$158,$B116,GVSG2030!$K$4:$K$158)</f>
        <v>1.1864832293773075</v>
      </c>
      <c r="D116" s="11">
        <f>+SUMIF(GVSG2015!$A$4:$A$158,$B116,GVSG2015!$K$4:$K$158)</f>
        <v>1.0820977841448505</v>
      </c>
      <c r="E116" s="7">
        <f>+IFERROR(+C116*('Regions &amp; Poverty'!$K116/100),"")</f>
        <v>0.45086362716337686</v>
      </c>
      <c r="F116" s="7">
        <f>+IFERROR(+D116*('Regions &amp; Poverty'!$K116/100),"")</f>
        <v>0.41119715797504319</v>
      </c>
      <c r="G116" s="7">
        <f>+IFERROR(+C116*('Regions &amp; Poverty'!$K116/100)*('Regions &amp; Poverty'!$M116/100),"")</f>
        <v>6.6727816820179781E-2</v>
      </c>
      <c r="H116" s="7">
        <f>+IFERROR(+D116*('Regions &amp; Poverty'!$K116/100)*('Regions &amp; Poverty'!$M116/100),"")</f>
        <v>6.0857179380306402E-2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+SUMIF(GVSG2030!$A$4:$A$158,$B117,GVSG2030!$K$4:$K$158)</f>
        <v>0</v>
      </c>
      <c r="D117" s="11">
        <f>+SUMIF(GVSG2015!$A$4:$A$158,$B117,GVSG2015!$K$4:$K$158)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+SUMIF(GVSG2030!$A$4:$A$158,$B118,GVSG2030!$K$4:$K$158)</f>
        <v>0</v>
      </c>
      <c r="D118" s="11">
        <f>+SUMIF(GVSG2015!$A$4:$A$158,$B118,GVSG2015!$K$4:$K$158)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+SUMIF(GVSG2030!$A$4:$A$158,$B119,GVSG2030!$K$4:$K$158)</f>
        <v>0</v>
      </c>
      <c r="D119" s="11">
        <f>+SUMIF(GVSG2015!$A$4:$A$158,$B119,GVSG2015!$K$4:$K$158)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+SUMIF(GVSG2030!$A$4:$A$158,$B120,GVSG2030!$K$4:$K$158)</f>
        <v>0</v>
      </c>
      <c r="D120" s="11">
        <f>+SUMIF(GVSG2015!$A$4:$A$158,$B120,GVSG2015!$K$4:$K$158)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+SUMIF(GVSG2030!$A$4:$A$158,$B121,GVSG2030!$K$4:$K$158)</f>
        <v>1.4092075424747204</v>
      </c>
      <c r="D121" s="11">
        <f>+SUMIF(GVSG2015!$A$4:$A$158,$B121,GVSG2015!$K$4:$K$158)</f>
        <v>1.1579619724006209</v>
      </c>
      <c r="E121" s="7">
        <f>+IFERROR(+C121*('Regions &amp; Poverty'!$K121/100),"")</f>
        <v>2.8184150849494406E-3</v>
      </c>
      <c r="F121" s="7">
        <f>+IFERROR(+D121*('Regions &amp; Poverty'!$K121/100),"")</f>
        <v>2.3159239448012417E-3</v>
      </c>
      <c r="G121" s="7">
        <f>+IFERROR(+C121*('Regions &amp; Poverty'!$K121/100)*('Regions &amp; Poverty'!$M121/100),"")</f>
        <v>2.8184150849494406E-6</v>
      </c>
      <c r="H121" s="7">
        <f>+IFERROR(+D121*('Regions &amp; Poverty'!$K121/100)*('Regions &amp; Poverty'!$M121/100),"")</f>
        <v>2.3159239448012417E-6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+SUMIF(GVSG2030!$A$4:$A$158,$B122,GVSG2030!$K$4:$K$158)</f>
        <v>3.8808431303336446E-3</v>
      </c>
      <c r="D122" s="11">
        <f>+SUMIF(GVSG2015!$A$4:$A$158,$B122,GVSG2015!$K$4:$K$158)</f>
        <v>3.6671103590423621E-3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+SUMIF(GVSG2030!$A$4:$A$158,$B123,GVSG2030!$K$4:$K$158)</f>
        <v>0</v>
      </c>
      <c r="D123" s="11">
        <f>+SUMIF(GVSG2015!$A$4:$A$158,$B123,GVSG2015!$K$4:$K$158)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+SUMIF(GVSG2030!$A$4:$A$158,$B124,GVSG2030!$K$4:$K$158)</f>
        <v>0</v>
      </c>
      <c r="D124" s="11">
        <f>+SUMIF(GVSG2015!$A$4:$A$158,$B124,GVSG2015!$K$4:$K$158)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+SUMIF(GVSG2030!$A$4:$A$158,$B125,GVSG2030!$K$4:$K$158)</f>
        <v>9.2229567457728354</v>
      </c>
      <c r="D125" s="11">
        <f>+SUMIF(GVSG2015!$A$4:$A$158,$B125,GVSG2015!$K$4:$K$158)</f>
        <v>7.4764433239367429</v>
      </c>
      <c r="E125" s="7">
        <f>+IFERROR(+C125*('Regions &amp; Poverty'!$K125/100),"")</f>
        <v>5.5706658744467923</v>
      </c>
      <c r="F125" s="7">
        <f>+IFERROR(+D125*('Regions &amp; Poverty'!$K125/100),"")</f>
        <v>4.5157717676577924</v>
      </c>
      <c r="G125" s="7">
        <f>+IFERROR(+C125*('Regions &amp; Poverty'!$K125/100)*('Regions &amp; Poverty'!$M125/100),"")</f>
        <v>1.3202478122438897</v>
      </c>
      <c r="H125" s="7">
        <f>+IFERROR(+D125*('Regions &amp; Poverty'!$K125/100)*('Regions &amp; Poverty'!$M125/100),"")</f>
        <v>1.0702379089348968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+SUMIF(GVSG2030!$A$4:$A$158,$B126,GVSG2030!$K$4:$K$158)</f>
        <v>6.0608195619059764</v>
      </c>
      <c r="D126" s="11">
        <f>+SUMIF(GVSG2015!$A$4:$A$158,$B126,GVSG2015!$K$4:$K$158)</f>
        <v>5.014654552090934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+SUMIF(GVSG2030!$A$4:$A$158,$B127,GVSG2030!$K$4:$K$158)</f>
        <v>98.870384391192047</v>
      </c>
      <c r="D127" s="11">
        <f>+SUMIF(GVSG2015!$A$4:$A$158,$B127,GVSG2015!$K$4:$K$158)</f>
        <v>85.42909795809021</v>
      </c>
      <c r="E127" s="7">
        <f>+IFERROR(+C127*('Regions &amp; Poverty'!$K127/100),"")</f>
        <v>14.731687274287614</v>
      </c>
      <c r="F127" s="7">
        <f>+IFERROR(+D127*('Regions &amp; Poverty'!$K127/100),"")</f>
        <v>12.728935595755441</v>
      </c>
      <c r="G127" s="7">
        <f>+IFERROR(+C127*('Regions &amp; Poverty'!$K127/100)*('Regions &amp; Poverty'!$M127/100),"")</f>
        <v>0.58926749097150455</v>
      </c>
      <c r="H127" s="7">
        <f>+IFERROR(+D127*('Regions &amp; Poverty'!$K127/100)*('Regions &amp; Poverty'!$M127/100),"")</f>
        <v>0.50915742383021767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+SUMIF(GVSG2030!$A$4:$A$158,$B128,GVSG2030!$K$4:$K$158)</f>
        <v>0.11056291641612577</v>
      </c>
      <c r="D128" s="11">
        <f>+SUMIF(GVSG2015!$A$4:$A$158,$B128,GVSG2015!$K$4:$K$158)</f>
        <v>0.12517006220292937</v>
      </c>
      <c r="E128" s="7">
        <f>+IFERROR(+C128*('Regions &amp; Poverty'!$K128/100),"")</f>
        <v>4.2013908238127791E-2</v>
      </c>
      <c r="F128" s="7">
        <f>+IFERROR(+D128*('Regions &amp; Poverty'!$K128/100),"")</f>
        <v>4.7564623637113161E-2</v>
      </c>
      <c r="G128" s="7">
        <f>+IFERROR(+C128*('Regions &amp; Poverty'!$K128/100)*('Regions &amp; Poverty'!$M128/100),"")</f>
        <v>5.3777802544803573E-3</v>
      </c>
      <c r="H128" s="7">
        <f>+IFERROR(+D128*('Regions &amp; Poverty'!$K128/100)*('Regions &amp; Poverty'!$M128/100),"")</f>
        <v>6.0882718255504849E-3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+SUMIF(GVSG2030!$A$4:$A$158,$B129,GVSG2030!$K$4:$K$158)</f>
        <v>1.8472234968379111</v>
      </c>
      <c r="D129" s="11">
        <f>+SUMIF(GVSG2015!$A$4:$A$158,$B129,GVSG2015!$K$4:$K$158)</f>
        <v>1.6045606830719517</v>
      </c>
      <c r="E129" s="7">
        <f>+IFERROR(+C129*('Regions &amp; Poverty'!$K129/100),"")</f>
        <v>0.46365309770631569</v>
      </c>
      <c r="F129" s="7">
        <f>+IFERROR(+D129*('Regions &amp; Poverty'!$K129/100),"")</f>
        <v>0.40274473145105988</v>
      </c>
      <c r="G129" s="7">
        <f>+IFERROR(+C129*('Regions &amp; Poverty'!$K129/100)*('Regions &amp; Poverty'!$M129/100),"")</f>
        <v>3.1528410644029468E-2</v>
      </c>
      <c r="H129" s="7">
        <f>+IFERROR(+D129*('Regions &amp; Poverty'!$K129/100)*('Regions &amp; Poverty'!$M129/100),"")</f>
        <v>2.7386641738672075E-2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+SUMIF(GVSG2030!$A$4:$A$158,$B130,GVSG2030!$K$4:$K$158)</f>
        <v>38.42595745591187</v>
      </c>
      <c r="D130" s="11">
        <f>+SUMIF(GVSG2015!$A$4:$A$158,$B130,GVSG2015!$K$4:$K$158)</f>
        <v>31.036218693477309</v>
      </c>
      <c r="E130" s="7">
        <f>+IFERROR(+C130*('Regions &amp; Poverty'!$K130/100),"")</f>
        <v>20.09677574944191</v>
      </c>
      <c r="F130" s="7">
        <f>+IFERROR(+D130*('Regions &amp; Poverty'!$K130/100),"")</f>
        <v>16.231942376688632</v>
      </c>
      <c r="G130" s="7">
        <f>+IFERROR(+C130*('Regions &amp; Poverty'!$K130/100)*('Regions &amp; Poverty'!$M130/100),"")</f>
        <v>3.3561615501567985</v>
      </c>
      <c r="H130" s="7">
        <f>+IFERROR(+D130*('Regions &amp; Poverty'!$K130/100)*('Regions &amp; Poverty'!$M130/100),"")</f>
        <v>2.7107343769070011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+SUMIF(GVSG2030!$A$4:$A$158,$B131,GVSG2030!$K$4:$K$158)</f>
        <v>0</v>
      </c>
      <c r="D131" s="11">
        <f>+SUMIF(GVSG2015!$A$4:$A$158,$B131,GVSG2015!$K$4:$K$158)</f>
        <v>0</v>
      </c>
      <c r="E131" s="7">
        <f>+IFERROR(+C131*('Regions &amp; Poverty'!$K131/100),"")</f>
        <v>0</v>
      </c>
      <c r="F131" s="7">
        <f>+IFERROR(+D131*('Regions &amp; Poverty'!$K131/100),"")</f>
        <v>0</v>
      </c>
      <c r="G131" s="7">
        <f>+IFERROR(+C131*('Regions &amp; Poverty'!$K131/100)*('Regions &amp; Poverty'!$M131/100),"")</f>
        <v>0</v>
      </c>
      <c r="H131" s="7">
        <f>+IFERROR(+D131*('Regions &amp; Poverty'!$K131/100)*('Regions &amp; Poverty'!$M131/100),"")</f>
        <v>0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+SUMIF(GVSG2030!$A$4:$A$158,$B132,GVSG2030!$K$4:$K$158)</f>
        <v>0</v>
      </c>
      <c r="D132" s="11">
        <f>+SUMIF(GVSG2015!$A$4:$A$158,$B132,GVSG2015!$K$4:$K$158)</f>
        <v>0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+SUMIF(GVSG2030!$A$4:$A$158,$B133,GVSG2030!$K$4:$K$158)</f>
        <v>0</v>
      </c>
      <c r="D133" s="11">
        <f>+SUMIF(GVSG2015!$A$4:$A$158,$B133,GVSG2015!$K$4:$K$158)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+SUMIF(GVSG2030!$A$4:$A$158,$B134,GVSG2030!$K$4:$K$158)</f>
        <v>0</v>
      </c>
      <c r="D134" s="11">
        <f>+SUMIF(GVSG2015!$A$4:$A$158,$B134,GVSG2015!$K$4:$K$158)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+SUMIF(GVSG2030!$A$4:$A$158,$B135,GVSG2030!$K$4:$K$158)</f>
        <v>0</v>
      </c>
      <c r="D135" s="11">
        <f>+SUMIF(GVSG2015!$A$4:$A$158,$B135,GVSG2015!$K$4:$K$158)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+SUMIF(GVSG2030!$A$4:$A$158,$B136,GVSG2030!$K$4:$K$158)</f>
        <v>0</v>
      </c>
      <c r="D136" s="11">
        <f>+SUMIF(GVSG2015!$A$4:$A$158,$B136,GVSG2015!$K$4:$K$158)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+SUMIF(GVSG2030!$A$4:$A$158,$B137,GVSG2030!$K$4:$K$158)</f>
        <v>0.55769571037869936</v>
      </c>
      <c r="D137" s="11">
        <f>+SUMIF(GVSG2015!$A$4:$A$158,$B137,GVSG2015!$K$4:$K$158)</f>
        <v>0.57725250197155731</v>
      </c>
      <c r="E137" s="7">
        <f>+IFERROR(+C137*('Regions &amp; Poverty'!$K137/100),"")</f>
        <v>0.23423219835905373</v>
      </c>
      <c r="F137" s="7">
        <f>+IFERROR(+D137*('Regions &amp; Poverty'!$K137/100),"")</f>
        <v>0.24244605082805407</v>
      </c>
      <c r="G137" s="7">
        <f>+IFERROR(+C137*('Regions &amp; Poverty'!$K137/100)*('Regions &amp; Poverty'!$M137/100),"")</f>
        <v>3.8882544927602923E-2</v>
      </c>
      <c r="H137" s="7">
        <f>+IFERROR(+D137*('Regions &amp; Poverty'!$K137/100)*('Regions &amp; Poverty'!$M137/100),"")</f>
        <v>4.0246044437456975E-2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+SUMIF(GVSG2030!$A$4:$A$158,$B138,GVSG2030!$K$4:$K$158)</f>
        <v>30.747858657995593</v>
      </c>
      <c r="D138" s="11">
        <f>+SUMIF(GVSG2015!$A$4:$A$158,$B138,GVSG2015!$K$4:$K$158)</f>
        <v>28.217832711133394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+SUMIF(GVSG2030!$A$4:$A$158,$B139,GVSG2030!$K$4:$K$158)</f>
        <v>21.513353947656611</v>
      </c>
      <c r="D139" s="11">
        <f>+SUMIF(GVSG2015!$A$4:$A$158,$B139,GVSG2015!$K$4:$K$158)</f>
        <v>19.408522642853047</v>
      </c>
      <c r="E139" s="7">
        <f>+IFERROR(+C139*('Regions &amp; Poverty'!$K139/100),"")</f>
        <v>8.2611279159001381</v>
      </c>
      <c r="F139" s="7">
        <f>+IFERROR(+D139*('Regions &amp; Poverty'!$K139/100),"")</f>
        <v>7.4528726948555706</v>
      </c>
      <c r="G139" s="7">
        <f>+IFERROR(+C139*('Regions &amp; Poverty'!$K139/100)*('Regions &amp; Poverty'!$M139/100),"")</f>
        <v>1.2639525711327211</v>
      </c>
      <c r="H139" s="7">
        <f>+IFERROR(+D139*('Regions &amp; Poverty'!$K139/100)*('Regions &amp; Poverty'!$M139/100),"")</f>
        <v>1.1402895223129024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+SUMIF(GVSG2030!$A$4:$A$158,$B140,GVSG2030!$K$4:$K$158)</f>
        <v>1.6090029334702054</v>
      </c>
      <c r="D140" s="11">
        <f>+SUMIF(GVSG2015!$A$4:$A$158,$B140,GVSG2015!$K$4:$K$158)</f>
        <v>1.3243969974621683</v>
      </c>
      <c r="E140" s="7">
        <f>+IFERROR(+C140*('Regions &amp; Poverty'!$K140/100),"")</f>
        <v>0.79002044033387087</v>
      </c>
      <c r="F140" s="7">
        <f>+IFERROR(+D140*('Regions &amp; Poverty'!$K140/100),"")</f>
        <v>0.65027892575392465</v>
      </c>
      <c r="G140" s="7">
        <f>+IFERROR(+C140*('Regions &amp; Poverty'!$K140/100)*('Regions &amp; Poverty'!$M140/100),"")</f>
        <v>0.1572140676264403</v>
      </c>
      <c r="H140" s="7">
        <f>+IFERROR(+D140*('Regions &amp; Poverty'!$K140/100)*('Regions &amp; Poverty'!$M140/100),"")</f>
        <v>0.129405506225031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+SUMIF(GVSG2030!$A$4:$A$158,$B141,GVSG2030!$K$4:$K$158)</f>
        <v>22.324585020170169</v>
      </c>
      <c r="D141" s="11">
        <f>+SUMIF(GVSG2015!$A$4:$A$158,$B141,GVSG2015!$K$4:$K$158)</f>
        <v>19.130822272287901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+SUMIF(GVSG2030!$A$4:$A$158,$B142,GVSG2030!$K$4:$K$158)</f>
        <v>14.267099188145075</v>
      </c>
      <c r="D142" s="11">
        <f>+SUMIF(GVSG2015!$A$4:$A$158,$B142,GVSG2015!$K$4:$K$158)</f>
        <v>11.183063964820898</v>
      </c>
      <c r="E142" s="7">
        <f>+IFERROR(+C142*('Regions &amp; Poverty'!$K142/100),"")</f>
        <v>0.6705536618428185</v>
      </c>
      <c r="F142" s="7">
        <f>+IFERROR(+D142*('Regions &amp; Poverty'!$K142/100),"")</f>
        <v>0.52560400634658222</v>
      </c>
      <c r="G142" s="7">
        <f>+IFERROR(+C142*('Regions &amp; Poverty'!$K142/100)*('Regions &amp; Poverty'!$M142/100),"")</f>
        <v>6.7055366184281852E-3</v>
      </c>
      <c r="H142" s="7">
        <f>+IFERROR(+D142*('Regions &amp; Poverty'!$K142/100)*('Regions &amp; Poverty'!$M142/100),"")</f>
        <v>5.256040063465822E-3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+SUMIF(GVSG2030!$A$4:$A$158,$B143,GVSG2030!$K$4:$K$158)</f>
        <v>4.7343365868425593</v>
      </c>
      <c r="D143" s="11">
        <f>+SUMIF(GVSG2015!$A$4:$A$158,$B143,GVSG2015!$K$4:$K$158)</f>
        <v>4.4796143902687984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+SUMIF(GVSG2030!$A$4:$A$158,$B144,GVSG2030!$K$4:$K$158)</f>
        <v>0</v>
      </c>
      <c r="D144" s="11">
        <f>+SUMIF(GVSG2015!$A$4:$A$158,$B144,GVSG2015!$K$4:$K$158)</f>
        <v>0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+SUMIF(GVSG2030!$A$4:$A$158,$B145,GVSG2030!$K$4:$K$158)</f>
        <v>37.758332435893166</v>
      </c>
      <c r="D145" s="11">
        <f>+SUMIF(GVSG2015!$A$4:$A$158,$B145,GVSG2015!$K$4:$K$158)</f>
        <v>37.341907328048016</v>
      </c>
      <c r="E145" s="7">
        <f>+IFERROR(+C145*('Regions &amp; Poverty'!$K145/100),"")</f>
        <v>0.75516664871786332</v>
      </c>
      <c r="F145" s="7">
        <f>+IFERROR(+D145*('Regions &amp; Poverty'!$K145/100),"")</f>
        <v>0.74683814656096037</v>
      </c>
      <c r="G145" s="7">
        <f>+IFERROR(+C145*('Regions &amp; Poverty'!$K145/100)*('Regions &amp; Poverty'!$M145/100),"")</f>
        <v>3.0206665948714533E-3</v>
      </c>
      <c r="H145" s="7">
        <f>+IFERROR(+D145*('Regions &amp; Poverty'!$K145/100)*('Regions &amp; Poverty'!$M145/100),"")</f>
        <v>2.9873525862438416E-3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+SUMIF(GVSG2030!$A$4:$A$158,$B146,GVSG2030!$K$4:$K$158)</f>
        <v>78.011546104537999</v>
      </c>
      <c r="D146" s="11">
        <f>+SUMIF(GVSG2015!$A$4:$A$158,$B146,GVSG2015!$K$4:$K$158)</f>
        <v>80.823300911916974</v>
      </c>
      <c r="E146" s="7">
        <f>+IFERROR(+C146*('Regions &amp; Poverty'!$K146/100),"")</f>
        <v>0.23403463831361401</v>
      </c>
      <c r="F146" s="7">
        <f>+IFERROR(+D146*('Regions &amp; Poverty'!$K146/100),"")</f>
        <v>0.24246990273575092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+SUMIF(GVSG2030!$A$4:$A$158,$B147,GVSG2030!$K$4:$K$158)</f>
        <v>39.745766025045263</v>
      </c>
      <c r="D147" s="11">
        <f>+SUMIF(GVSG2015!$A$4:$A$158,$B147,GVSG2015!$K$4:$K$158)</f>
        <v>37.523228890462491</v>
      </c>
      <c r="E147" s="7">
        <f>+IFERROR(+C147*('Regions &amp; Poverty'!$K147/100),"")</f>
        <v>19.515171118297225</v>
      </c>
      <c r="F147" s="7">
        <f>+IFERROR(+D147*('Regions &amp; Poverty'!$K147/100),"")</f>
        <v>18.423905385217083</v>
      </c>
      <c r="G147" s="7">
        <f>+IFERROR(+C147*('Regions &amp; Poverty'!$K147/100)*('Regions &amp; Poverty'!$M147/100),"")</f>
        <v>3.0053363522177725</v>
      </c>
      <c r="H147" s="7">
        <f>+IFERROR(+D147*('Regions &amp; Poverty'!$K147/100)*('Regions &amp; Poverty'!$M147/100),"")</f>
        <v>2.8372814293234305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+SUMIF(GVSG2030!$A$4:$A$158,$B148,GVSG2030!$K$4:$K$158)</f>
        <v>5.1722256622711926</v>
      </c>
      <c r="D148" s="11">
        <f>+SUMIF(GVSG2015!$A$4:$A$158,$B148,GVSG2015!$K$4:$K$158)</f>
        <v>5.494124694839142</v>
      </c>
      <c r="E148" s="7">
        <f>+IFERROR(+C148*('Regions &amp; Poverty'!$K148/100),"")</f>
        <v>1.7895900791458328</v>
      </c>
      <c r="F148" s="7">
        <f>+IFERROR(+D148*('Regions &amp; Poverty'!$K148/100),"")</f>
        <v>1.9009671444143432</v>
      </c>
      <c r="G148" s="7">
        <f>+IFERROR(+C148*('Regions &amp; Poverty'!$K148/100)*('Regions &amp; Poverty'!$M148/100),"")</f>
        <v>0.18432777815202078</v>
      </c>
      <c r="H148" s="7">
        <f>+IFERROR(+D148*('Regions &amp; Poverty'!$K148/100)*('Regions &amp; Poverty'!$M148/100),"")</f>
        <v>0.19579961587467737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+SUMIF(GVSG2030!$A$4:$A$158,$B149,GVSG2030!$K$4:$K$158)</f>
        <v>0</v>
      </c>
      <c r="D149" s="11">
        <f>+SUMIF(GVSG2015!$A$4:$A$158,$B149,GVSG2015!$K$4:$K$158)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+SUMIF(GVSG2030!$A$4:$A$158,$B150,GVSG2030!$K$4:$K$158)</f>
        <v>0</v>
      </c>
      <c r="D150" s="11">
        <f>+SUMIF(GVSG2015!$A$4:$A$158,$B150,GVSG2015!$K$4:$K$158)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+SUMIF(GVSG2030!$A$4:$A$158,$B151,GVSG2030!$K$4:$K$158)</f>
        <v>0</v>
      </c>
      <c r="D151" s="11">
        <f>+SUMIF(GVSG2015!$A$4:$A$158,$B151,GVSG2015!$K$4:$K$158)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+SUMIF(GVSG2030!$A$4:$A$158,$B152,GVSG2030!$K$4:$K$158)</f>
        <v>0</v>
      </c>
      <c r="D152" s="11">
        <f>+SUMIF(GVSG2015!$A$4:$A$158,$B152,GVSG2015!$K$4:$K$158)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+SUMIF(GVSG2030!$A$4:$A$158,$B153,GVSG2030!$K$4:$K$158)</f>
        <v>5.4671673897557156</v>
      </c>
      <c r="D153" s="11">
        <f>+SUMIF(GVSG2015!$A$4:$A$158,$B153,GVSG2015!$K$4:$K$158)</f>
        <v>4.4180142953714734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+SUMIF(GVSG2030!$A$4:$A$158,$B154,GVSG2030!$K$4:$K$158)</f>
        <v>0.12392305025138629</v>
      </c>
      <c r="D154" s="11">
        <f>+SUMIF(GVSG2015!$A$4:$A$158,$B154,GVSG2015!$K$4:$K$158)</f>
        <v>0.11523796574283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+SUMIF(GVSG2030!$A$4:$A$158,$B155,GVSG2030!$K$4:$K$158)</f>
        <v>48.330340536602407</v>
      </c>
      <c r="D155" s="11">
        <f>+SUMIF(GVSG2015!$A$4:$A$158,$B155,GVSG2015!$K$4:$K$158)</f>
        <v>43.722149162420003</v>
      </c>
      <c r="E155" s="7">
        <f>+IFERROR(+C155*('Regions &amp; Poverty'!$K155/100),"")</f>
        <v>1.3532495350248672</v>
      </c>
      <c r="F155" s="7">
        <f>+IFERROR(+D155*('Regions &amp; Poverty'!$K155/100),"")</f>
        <v>1.2242201765477601</v>
      </c>
      <c r="G155" s="7">
        <f>+IFERROR(+C155*('Regions &amp; Poverty'!$K155/100)*('Regions &amp; Poverty'!$M155/100),"")</f>
        <v>8.1194972101492034E-3</v>
      </c>
      <c r="H155" s="7">
        <f>+IFERROR(+D155*('Regions &amp; Poverty'!$K155/100)*('Regions &amp; Poverty'!$M155/100),"")</f>
        <v>7.3453210592865602E-3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+SUMIF(GVSG2030!$A$4:$A$158,$B156,GVSG2030!$K$4:$K$158)</f>
        <v>0</v>
      </c>
      <c r="D156" s="11">
        <f>+SUMIF(GVSG2015!$A$4:$A$158,$B156,GVSG2015!$K$4:$K$158)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+SUMIF(GVSG2030!$A$4:$A$158,$B157,GVSG2030!$K$4:$K$158)</f>
        <v>11.81361714597455</v>
      </c>
      <c r="D157" s="11">
        <f>+SUMIF(GVSG2015!$A$4:$A$158,$B157,GVSG2015!$K$4:$K$158)</f>
        <v>11.142682068425858</v>
      </c>
      <c r="E157" s="7">
        <f>+IFERROR(+C157*('Regions &amp; Poverty'!$K157/100),"")</f>
        <v>2.2209600234432156</v>
      </c>
      <c r="F157" s="7">
        <f>+IFERROR(+D157*('Regions &amp; Poverty'!$K157/100),"")</f>
        <v>2.0948242288640611</v>
      </c>
      <c r="G157" s="7">
        <f>+IFERROR(+C157*('Regions &amp; Poverty'!$K157/100)*('Regions &amp; Poverty'!$M157/100),"")</f>
        <v>9.9943201054944697E-2</v>
      </c>
      <c r="H157" s="7">
        <f>+IFERROR(+D157*('Regions &amp; Poverty'!$K157/100)*('Regions &amp; Poverty'!$M157/100),"")</f>
        <v>9.426709029888275E-2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+SUMIF(GVSG2030!$A$4:$A$158,$B158,GVSG2030!$K$4:$K$158)</f>
        <v>9.5712122958883352</v>
      </c>
      <c r="D158" s="11">
        <f>+SUMIF(GVSG2015!$A$4:$A$158,$B158,GVSG2015!$K$4:$K$158)</f>
        <v>6.0315149658106417</v>
      </c>
      <c r="E158" s="7">
        <f>+IFERROR(+C158*('Regions &amp; Poverty'!$K158/100),"")</f>
        <v>1.5888212411174638</v>
      </c>
      <c r="F158" s="7">
        <f>+IFERROR(+D158*('Regions &amp; Poverty'!$K158/100),"")</f>
        <v>1.0012314843245667</v>
      </c>
      <c r="G158" s="7">
        <f>+IFERROR(+C158*('Regions &amp; Poverty'!$K158/100)*('Regions &amp; Poverty'!$M158/100),"")</f>
        <v>7.7852240814755724E-2</v>
      </c>
      <c r="H158" s="7">
        <f>+IFERROR(+D158*('Regions &amp; Poverty'!$K158/100)*('Regions &amp; Poverty'!$M158/100),"")</f>
        <v>4.9060342731903767E-2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+SUMIF(GVSG2030!$A$4:$A$158,$B159,GVSG2030!$K$4:$K$158)</f>
        <v>11.24793171520543</v>
      </c>
      <c r="D159" s="11">
        <f>+SUMIF(GVSG2015!$A$4:$A$158,$B159,GVSG2015!$K$4:$K$158)</f>
        <v>9.3349961106633526</v>
      </c>
      <c r="E159" s="7">
        <f>+IFERROR(+C159*('Regions &amp; Poverty'!$K159/100),"")</f>
        <v>6.4675607362431222</v>
      </c>
      <c r="F159" s="7">
        <f>+IFERROR(+D159*('Regions &amp; Poverty'!$K159/100),"")</f>
        <v>5.3676227636314273</v>
      </c>
      <c r="G159" s="7">
        <f>+IFERROR(+C159*('Regions &amp; Poverty'!$K159/100)*('Regions &amp; Poverty'!$M159/100),"")</f>
        <v>1.9079304171917209</v>
      </c>
      <c r="H159" s="7">
        <f>+IFERROR(+D159*('Regions &amp; Poverty'!$K159/100)*('Regions &amp; Poverty'!$M159/100),"")</f>
        <v>1.5834487152712711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+SUMIF(GVSG2030!$A$4:$A$158,$B160,GVSG2030!$K$4:$K$158)</f>
        <v>1.2408747737472805</v>
      </c>
      <c r="D160" s="11">
        <f>+SUMIF(GVSG2015!$A$4:$A$158,$B160,GVSG2015!$K$4:$K$158)</f>
        <v>1.2307577075766116</v>
      </c>
      <c r="E160" s="7">
        <f>+IFERROR(+C160*('Regions &amp; Poverty'!$K160/100),"")</f>
        <v>0.26554720158191802</v>
      </c>
      <c r="F160" s="7">
        <f>+IFERROR(+D160*('Regions &amp; Poverty'!$K160/100),"")</f>
        <v>0.26338214942139487</v>
      </c>
      <c r="G160" s="7">
        <f>+IFERROR(+C160*('Regions &amp; Poverty'!$K160/100)*('Regions &amp; Poverty'!$M160/100),"")</f>
        <v>1.3808454482259739E-2</v>
      </c>
      <c r="H160" s="7">
        <f>+IFERROR(+D160*('Regions &amp; Poverty'!$K160/100)*('Regions &amp; Poverty'!$M160/100),"")</f>
        <v>1.3695871769912535E-2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2678.567579231692</v>
      </c>
      <c r="D162" s="35">
        <f t="shared" si="0"/>
        <v>2337.2909722636682</v>
      </c>
      <c r="E162" s="35">
        <f t="shared" si="0"/>
        <v>587.92274764678325</v>
      </c>
      <c r="F162" s="35">
        <f t="shared" si="0"/>
        <v>505.62277859605445</v>
      </c>
      <c r="G162" s="35">
        <f t="shared" si="0"/>
        <v>76.696123798068299</v>
      </c>
      <c r="H162" s="35">
        <f t="shared" si="0"/>
        <v>65.097463598568424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99.315182579995351</v>
      </c>
      <c r="D167" s="35">
        <f>+SUMIF('Regions &amp; Poverty'!$F$3:$F$160,$B167,D$3:D$160)</f>
        <v>88.838059000511208</v>
      </c>
      <c r="E167" s="35">
        <f>+SUMIF('Regions &amp; Poverty'!$F$3:$F$160,$B167,E$3:E$160)</f>
        <v>48.804829899350871</v>
      </c>
      <c r="F167" s="35">
        <f>+SUMIF('Regions &amp; Poverty'!$F$3:$F$160,$B167,F$3:F$160)</f>
        <v>43.374685262729614</v>
      </c>
      <c r="G167" s="35">
        <f>+SUMIF('Regions &amp; Poverty'!$F$3:$F$160,$B167,G$3:G$160)</f>
        <v>10.922937195849057</v>
      </c>
      <c r="H167" s="35">
        <f>+SUMIF('Regions &amp; Poverty'!$F$3:$F$160,$B167,H$3:H$160)</f>
        <v>9.4715126906515632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722.56609286978232</v>
      </c>
      <c r="D168" s="35">
        <f>+SUMIF('Regions &amp; Poverty'!$F$3:$F$160,$B168,D$3:D$160)</f>
        <v>567.37692733065626</v>
      </c>
      <c r="E168" s="35">
        <f>+SUMIF('Regions &amp; Poverty'!$F$3:$F$160,$B168,E$3:E$160)</f>
        <v>224.75319997431367</v>
      </c>
      <c r="F168" s="35">
        <f>+SUMIF('Regions &amp; Poverty'!$F$3:$F$160,$B168,F$3:F$160)</f>
        <v>176.02501603695947</v>
      </c>
      <c r="G168" s="35">
        <f>+SUMIF('Regions &amp; Poverty'!$F$3:$F$160,$B168,G$3:G$160)</f>
        <v>23.449495556002699</v>
      </c>
      <c r="H168" s="35">
        <f>+SUMIF('Regions &amp; Poverty'!$F$3:$F$160,$B168,H$3:H$160)</f>
        <v>18.642145220480693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130.22279294219516</v>
      </c>
      <c r="D170" s="35">
        <f>+SUMIF('Regions &amp; Poverty'!$F$3:$F$160,$B170,D$3:D$160)</f>
        <v>108.07537389860917</v>
      </c>
      <c r="E170" s="35">
        <f>+SUMIF('Regions &amp; Poverty'!$F$3:$F$160,$B170,E$3:E$160)</f>
        <v>75.219965319697067</v>
      </c>
      <c r="F170" s="35">
        <f>+SUMIF('Regions &amp; Poverty'!$F$3:$F$160,$B170,F$3:F$160)</f>
        <v>63.671844463217688</v>
      </c>
      <c r="G170" s="35">
        <f>+SUMIF('Regions &amp; Poverty'!$F$3:$F$160,$B170,G$3:G$160)</f>
        <v>22.840948228625965</v>
      </c>
      <c r="H170" s="35">
        <f>+SUMIF('Regions &amp; Poverty'!$F$3:$F$160,$B170,H$3:H$160)</f>
        <v>19.454653746257137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222.12712106606449</v>
      </c>
      <c r="D172" s="35">
        <f>+SUMIF('Regions &amp; Poverty'!$F$3:$F$160,$B172,D$3:D$160)</f>
        <v>187.20944425644998</v>
      </c>
      <c r="E172" s="35">
        <f>+SUMIF('Regions &amp; Poverty'!$F$3:$F$160,$B172,E$3:E$160)</f>
        <v>87.508041906184701</v>
      </c>
      <c r="F172" s="35">
        <f>+SUMIF('Regions &amp; Poverty'!$F$3:$F$160,$B172,F$3:F$160)</f>
        <v>74.728581754711684</v>
      </c>
      <c r="G172" s="35">
        <f>+SUMIF('Regions &amp; Poverty'!$F$3:$F$160,$B172,G$3:G$160)</f>
        <v>13.64618376328529</v>
      </c>
      <c r="H172" s="35">
        <f>+SUMIF('Regions &amp; Poverty'!$F$3:$F$160,$B172,H$3:H$160)</f>
        <v>11.769605986937439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1174.2311894580373</v>
      </c>
      <c r="D173" s="36">
        <f t="shared" si="1"/>
        <v>951.49980448622659</v>
      </c>
      <c r="E173" s="36">
        <f t="shared" si="1"/>
        <v>436.28603709954632</v>
      </c>
      <c r="F173" s="36">
        <f t="shared" si="1"/>
        <v>357.80012751761842</v>
      </c>
      <c r="G173" s="36">
        <f t="shared" si="1"/>
        <v>70.859564743763016</v>
      </c>
      <c r="H173" s="36">
        <f t="shared" si="1"/>
        <v>59.337917644326836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7.4738189871590386</v>
      </c>
      <c r="D174" s="35">
        <f>+SUMIF('Regions &amp; Poverty'!$F$3:$F$160,$B174,D$3:D$160)</f>
        <v>5.7716356355752003</v>
      </c>
      <c r="E174" s="35">
        <f>+SUMIF('Regions &amp; Poverty'!$F$3:$F$160,$B174,E$3:E$160)</f>
        <v>0.19930509723744824</v>
      </c>
      <c r="F174" s="35">
        <f>+SUMIF('Regions &amp; Poverty'!$F$3:$F$160,$B174,F$3:F$160)</f>
        <v>0.14700136544830197</v>
      </c>
      <c r="G174" s="35">
        <f>+SUMIF('Regions &amp; Poverty'!$F$3:$F$160,$B174,G$3:G$160)</f>
        <v>9.9652548618724113E-4</v>
      </c>
      <c r="H174" s="35">
        <f>+SUMIF('Regions &amp; Poverty'!$F$3:$F$160,$B174,H$3:H$160)</f>
        <v>7.3500682724150985E-4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71.274542625574412</v>
      </c>
      <c r="D175" s="35">
        <f>+SUMIF('Regions &amp; Poverty'!$F$3:$F$160,$B175,D$3:D$160)</f>
        <v>63.466454913909914</v>
      </c>
      <c r="E175" s="35">
        <f>+SUMIF('Regions &amp; Poverty'!$F$3:$F$160,$B175,E$3:E$160)</f>
        <v>3.323532886646805</v>
      </c>
      <c r="F175" s="35">
        <f>+SUMIF('Regions &amp; Poverty'!$F$3:$F$160,$B175,F$3:F$160)</f>
        <v>2.8677383192846069</v>
      </c>
      <c r="G175" s="35">
        <f>+SUMIF('Regions &amp; Poverty'!$F$3:$F$160,$B175,G$3:G$160)</f>
        <v>6.2444071921365085E-2</v>
      </c>
      <c r="H175" s="35">
        <f>+SUMIF('Regions &amp; Poverty'!$F$3:$F$160,$B175,H$3:H$160)</f>
        <v>5.2261010242357214E-2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95.193361851227991</v>
      </c>
      <c r="D176" s="35">
        <f>+SUMIF('Regions &amp; Poverty'!$F$3:$F$160,$B176,D$3:D$160)</f>
        <v>69.77153978751457</v>
      </c>
      <c r="E176" s="35">
        <f>+SUMIF('Regions &amp; Poverty'!$F$3:$F$160,$B176,E$3:E$160)</f>
        <v>3.8612972516629469</v>
      </c>
      <c r="F176" s="35">
        <f>+SUMIF('Regions &amp; Poverty'!$F$3:$F$160,$B176,F$3:F$160)</f>
        <v>2.9560641785252626</v>
      </c>
      <c r="G176" s="35">
        <f>+SUMIF('Regions &amp; Poverty'!$F$3:$F$160,$B176,G$3:G$160)</f>
        <v>6.6881450379752475E-2</v>
      </c>
      <c r="H176" s="35">
        <f>+SUMIF('Regions &amp; Poverty'!$F$3:$F$160,$B176,H$3:H$160)</f>
        <v>5.4626297438009147E-2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173.94172346396144</v>
      </c>
      <c r="D179" s="36">
        <f t="shared" si="2"/>
        <v>139.00963033699969</v>
      </c>
      <c r="E179" s="36">
        <f t="shared" ref="E179:F179" si="3">+SUM(E174:E178)</f>
        <v>7.3841352355472001</v>
      </c>
      <c r="F179" s="36">
        <f t="shared" si="3"/>
        <v>5.9708038632581708</v>
      </c>
      <c r="G179" s="36">
        <f t="shared" ref="G179:H179" si="4">+SUM(G174:G178)</f>
        <v>0.1303220477873048</v>
      </c>
      <c r="H179" s="36">
        <f t="shared" si="4"/>
        <v>0.10762231450760787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108.25723362900968</v>
      </c>
      <c r="D183" s="35">
        <f>+SUMIF('Regions &amp; Poverty'!$F$3:$F$160,$B183,D$3:D$160)</f>
        <v>99.977837830056131</v>
      </c>
      <c r="E183" s="35">
        <f>+SUMIF('Regions &amp; Poverty'!$F$3:$F$160,$B183,E$3:E$160)</f>
        <v>5.0145087244048128</v>
      </c>
      <c r="F183" s="35">
        <f>+SUMIF('Regions &amp; Poverty'!$F$3:$F$160,$B183,F$3:F$160)</f>
        <v>4.7487678112337468</v>
      </c>
      <c r="G183" s="35">
        <f>+SUMIF('Regions &amp; Poverty'!$F$3:$F$160,$B183,G$3:G$160)</f>
        <v>0.11467753455405426</v>
      </c>
      <c r="H183" s="35">
        <f>+SUMIF('Regions &amp; Poverty'!$F$3:$F$160,$B183,H$3:H$160)</f>
        <v>0.10740393006113373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3.1045382521258142</v>
      </c>
      <c r="D184" s="35">
        <f>+SUMIF('Regions &amp; Poverty'!$F$3:$F$160,$B184,D$3:D$160)</f>
        <v>2.7531984912829999</v>
      </c>
      <c r="E184" s="35">
        <f>+SUMIF('Regions &amp; Poverty'!$F$3:$F$160,$B184,E$3:E$160)</f>
        <v>0.9155791977583515</v>
      </c>
      <c r="F184" s="35">
        <f>+SUMIF('Regions &amp; Poverty'!$F$3:$F$160,$B184,F$3:F$160)</f>
        <v>0.81493998978709603</v>
      </c>
      <c r="G184" s="35">
        <f>+SUMIF('Regions &amp; Poverty'!$F$3:$F$160,$B184,G$3:G$160)</f>
        <v>9.8258352409986566E-2</v>
      </c>
      <c r="H184" s="35">
        <f>+SUMIF('Regions &amp; Poverty'!$F$3:$F$160,$B184,H$3:H$160)</f>
        <v>8.8245817319700465E-2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706.42041507476529</v>
      </c>
      <c r="D185" s="35">
        <f>+SUMIF('Regions &amp; Poverty'!$F$3:$F$160,$B185,D$3:D$160)</f>
        <v>692.63074844678806</v>
      </c>
      <c r="E185" s="35">
        <f>+SUMIF('Regions &amp; Poverty'!$F$3:$F$160,$B185,E$3:E$160)</f>
        <v>131.84248645163163</v>
      </c>
      <c r="F185" s="35">
        <f>+SUMIF('Regions &amp; Poverty'!$F$3:$F$160,$B185,F$3:F$160)</f>
        <v>130.60324853424581</v>
      </c>
      <c r="G185" s="35">
        <f>+SUMIF('Regions &amp; Poverty'!$F$3:$F$160,$B185,G$3:G$160)</f>
        <v>5.3782229558782708</v>
      </c>
      <c r="H185" s="35">
        <f>+SUMIF('Regions &amp; Poverty'!$F$3:$F$160,$B185,H$3:H$160)</f>
        <v>5.34945263672709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817.78218695590078</v>
      </c>
      <c r="D186" s="36">
        <f t="shared" si="5"/>
        <v>795.36178476812722</v>
      </c>
      <c r="E186" s="36">
        <f t="shared" ref="E186:F186" si="6">+SUM(E182:E185)</f>
        <v>137.77257437379478</v>
      </c>
      <c r="F186" s="36">
        <f t="shared" si="6"/>
        <v>136.16695633526666</v>
      </c>
      <c r="G186" s="36">
        <f t="shared" ref="G186:H186" si="7">+SUM(G182:G185)</f>
        <v>5.5911588428423116</v>
      </c>
      <c r="H186" s="36">
        <f t="shared" si="7"/>
        <v>5.5451023841079241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316.98267370280564</v>
      </c>
      <c r="D191" s="35">
        <f>+SUMIF('Regions &amp; Poverty'!$F$3:$F$160,$B191,D$3:D$160)</f>
        <v>270.24974375739203</v>
      </c>
      <c r="E191" s="35">
        <f>+SUMIF('Regions &amp; Poverty'!$F$3:$F$160,$B191,E$3:E$160)</f>
        <v>3.1529066909446053</v>
      </c>
      <c r="F191" s="35">
        <f>+SUMIF('Regions &amp; Poverty'!$F$3:$F$160,$B191,F$3:F$160)</f>
        <v>2.6538503957319959</v>
      </c>
      <c r="G191" s="35">
        <f>+SUMIF('Regions &amp; Poverty'!$F$3:$F$160,$B191,G$3:G$160)</f>
        <v>7.7322942303673084E-3</v>
      </c>
      <c r="H191" s="35">
        <f>+SUMIF('Regions &amp; Poverty'!$F$3:$F$160,$B191,H$3:H$160)</f>
        <v>6.7263751601847012E-3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163.51043158695529</v>
      </c>
      <c r="D192" s="35">
        <f>+SUMIF('Regions &amp; Poverty'!$F$3:$F$160,$B192,D$3:D$160)</f>
        <v>155.67117231028328</v>
      </c>
      <c r="E192" s="35">
        <f>+SUMIF('Regions &amp; Poverty'!$F$3:$F$160,$B192,E$3:E$160)</f>
        <v>2.5921166771239168</v>
      </c>
      <c r="F192" s="35">
        <f>+SUMIF('Regions &amp; Poverty'!$F$3:$F$160,$B192,F$3:F$160)</f>
        <v>2.4579548883502191</v>
      </c>
      <c r="G192" s="35">
        <f>+SUMIF('Regions &amp; Poverty'!$F$3:$F$160,$B192,G$3:G$160)</f>
        <v>0.10035252649076978</v>
      </c>
      <c r="H192" s="35">
        <f>+SUMIF('Regions &amp; Poverty'!$F$3:$F$160,$B192,H$3:H$160)</f>
        <v>9.4600287983831827E-2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480.49310528976093</v>
      </c>
      <c r="D193" s="36">
        <f t="shared" si="11"/>
        <v>425.92091606767531</v>
      </c>
      <c r="E193" s="36">
        <f t="shared" ref="E193:F193" si="12">+SUM(E191:E192)</f>
        <v>5.7450233680685221</v>
      </c>
      <c r="F193" s="36">
        <f t="shared" si="12"/>
        <v>5.111805284082215</v>
      </c>
      <c r="G193" s="36">
        <f t="shared" ref="G193:H193" si="13">+SUM(G191:G192)</f>
        <v>0.10808482072113709</v>
      </c>
      <c r="H193" s="36">
        <f t="shared" si="13"/>
        <v>0.10132666314401653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32.119374064032122</v>
      </c>
      <c r="D196" s="35">
        <f>+SUMIF('Regions &amp; Poverty'!$F$3:$F$160,$B196,D$3:D$160)</f>
        <v>25.498836604639646</v>
      </c>
      <c r="E196" s="35">
        <f>+SUMIF('Regions &amp; Poverty'!$F$3:$F$160,$B196,E$3:E$160)</f>
        <v>0.73497756982644613</v>
      </c>
      <c r="F196" s="35">
        <f>+SUMIF('Regions &amp; Poverty'!$F$3:$F$160,$B196,F$3:F$160)</f>
        <v>0.57308559582891949</v>
      </c>
      <c r="G196" s="35">
        <f>+SUMIF('Regions &amp; Poverty'!$F$3:$F$160,$B196,G$3:G$160)</f>
        <v>6.9933429545631235E-3</v>
      </c>
      <c r="H196" s="35">
        <f>+SUMIF('Regions &amp; Poverty'!$F$3:$F$160,$B196,H$3:H$160)</f>
        <v>5.4945924820292988E-3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32.119374064032122</v>
      </c>
      <c r="D198" s="36">
        <f t="shared" si="14"/>
        <v>25.498836604639646</v>
      </c>
      <c r="E198" s="36">
        <f t="shared" ref="E198:F198" si="15">+SUM(E195:E197)</f>
        <v>0.73497756982644613</v>
      </c>
      <c r="F198" s="36">
        <f t="shared" si="15"/>
        <v>0.57308559582891949</v>
      </c>
      <c r="G198" s="36">
        <f t="shared" ref="G198:H198" si="16">+SUM(G195:G197)</f>
        <v>6.9933429545631235E-3</v>
      </c>
      <c r="H198" s="36">
        <f t="shared" si="16"/>
        <v>5.4945924820292988E-3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32.119374064032122</v>
      </c>
      <c r="D201" s="35">
        <f t="shared" si="19"/>
        <v>25.498836604639646</v>
      </c>
      <c r="E201" s="35">
        <f t="shared" ref="E201:H201" si="20">+SUM(E198,E189)</f>
        <v>0.73497756982644613</v>
      </c>
      <c r="F201" s="35">
        <f t="shared" si="20"/>
        <v>0.57308559582891949</v>
      </c>
      <c r="G201" s="35">
        <f t="shared" si="20"/>
        <v>6.9933429545631235E-3</v>
      </c>
      <c r="H201" s="35">
        <f t="shared" si="20"/>
        <v>5.4945924820292988E-3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2678.5675792316924</v>
      </c>
      <c r="D202" s="35">
        <f t="shared" si="21"/>
        <v>2337.2909722636682</v>
      </c>
      <c r="E202" s="35">
        <f t="shared" ref="E202:H202" si="22">+SUM(E173,E179,E182:E185,E193,E196)</f>
        <v>587.92274764678325</v>
      </c>
      <c r="F202" s="35">
        <f t="shared" si="22"/>
        <v>505.62277859605433</v>
      </c>
      <c r="G202" s="35">
        <f t="shared" si="22"/>
        <v>76.696123798068314</v>
      </c>
      <c r="H202" s="35">
        <f t="shared" si="22"/>
        <v>65.09746359856841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2678.5675792316924</v>
      </c>
      <c r="D203" s="35">
        <f t="shared" si="23"/>
        <v>2337.2909722636682</v>
      </c>
      <c r="E203" s="35">
        <f t="shared" ref="E203:H203" si="24">+SUM(E173,E174:E176,E183:E185,E193,E196)</f>
        <v>587.92274764678336</v>
      </c>
      <c r="F203" s="35">
        <f t="shared" si="24"/>
        <v>505.62277859605433</v>
      </c>
      <c r="G203" s="35">
        <f t="shared" si="24"/>
        <v>76.696123798068314</v>
      </c>
      <c r="H203" s="35">
        <f t="shared" si="24"/>
        <v>65.09746359856841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2678.5675792316924</v>
      </c>
      <c r="D204" s="35">
        <f t="shared" si="25"/>
        <v>2337.2909722636682</v>
      </c>
      <c r="E204" s="35">
        <f t="shared" ref="E204:H204" si="26">+SUM(E173,E179:E185,E190,E193:E194,E198)</f>
        <v>587.92274764678325</v>
      </c>
      <c r="F204" s="35">
        <f t="shared" si="26"/>
        <v>505.62277859605433</v>
      </c>
      <c r="G204" s="35">
        <f t="shared" si="26"/>
        <v>76.696123798068314</v>
      </c>
      <c r="H204" s="35">
        <f t="shared" si="26"/>
        <v>65.09746359856841</v>
      </c>
      <c r="I204" s="35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+SUMIF(GVSG2030!$A$4:$A$158,$B3,GVSG2030!$L$4:$L$158)</f>
        <v>0</v>
      </c>
      <c r="D3" s="11">
        <f>+SUMIF(GVSG2015!$A$4:$A$158,$B3,GVSG2015!$L$4:$L$158)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+SUMIF(GVSG2030!$A$4:$A$158,$B4,GVSG2030!$L$4:$L$158)</f>
        <v>0</v>
      </c>
      <c r="D4" s="11">
        <f>+SUMIF(GVSG2015!$A$4:$A$158,$B4,GVSG2015!$L$4:$L$158)</f>
        <v>0</v>
      </c>
      <c r="E4" s="7">
        <f>+IFERROR(+C4*('Regions &amp; Poverty'!$K4/100),"")</f>
        <v>0</v>
      </c>
      <c r="F4" s="7">
        <f>+IFERROR(+D4*('Regions &amp; Poverty'!$K4/100),"")</f>
        <v>0</v>
      </c>
      <c r="G4" s="7">
        <f>+IFERROR(+C4*('Regions &amp; Poverty'!$K4/100)*('Regions &amp; Poverty'!$M4/100),"")</f>
        <v>0</v>
      </c>
      <c r="H4" s="7">
        <f>+IFERROR(+D4*('Regions &amp; Poverty'!$K4/100)*('Regions &amp; Poverty'!$M4/100),"")</f>
        <v>0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+SUMIF(GVSG2030!$A$4:$A$158,$B5,GVSG2030!$L$4:$L$158)</f>
        <v>0</v>
      </c>
      <c r="D5" s="11">
        <f>+SUMIF(GVSG2015!$A$4:$A$158,$B5,GVSG2015!$L$4:$L$158)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+SUMIF(GVSG2030!$A$4:$A$158,$B6,GVSG2030!$L$4:$L$158)</f>
        <v>0</v>
      </c>
      <c r="D6" s="11">
        <f>+SUMIF(GVSG2015!$A$4:$A$158,$B6,GVSG2015!$L$4:$L$158)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+SUMIF(GVSG2030!$A$4:$A$158,$B7,GVSG2030!$L$4:$L$158)</f>
        <v>0</v>
      </c>
      <c r="D7" s="11">
        <f>+SUMIF(GVSG2015!$A$4:$A$158,$B7,GVSG2015!$L$4:$L$158)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+SUMIF(GVSG2030!$A$4:$A$158,$B8,GVSG2030!$L$4:$L$158)</f>
        <v>0</v>
      </c>
      <c r="D8" s="11">
        <f>+SUMIF(GVSG2015!$A$4:$A$158,$B8,GVSG2015!$L$4:$L$158)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+SUMIF(GVSG2030!$A$4:$A$158,$B9,GVSG2030!$L$4:$L$158)</f>
        <v>0</v>
      </c>
      <c r="D9" s="11">
        <f>+SUMIF(GVSG2015!$A$4:$A$158,$B9,GVSG2015!$L$4:$L$158)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+SUMIF(GVSG2030!$A$4:$A$158,$B10,GVSG2030!$L$4:$L$158)</f>
        <v>0</v>
      </c>
      <c r="D10" s="11">
        <f>+SUMIF(GVSG2015!$A$4:$A$158,$B10,GVSG2015!$L$4:$L$158)</f>
        <v>0</v>
      </c>
      <c r="E10" s="7">
        <f>+IFERROR(+C10*('Regions &amp; Poverty'!$K10/100),"")</f>
        <v>0</v>
      </c>
      <c r="F10" s="7">
        <f>+IFERROR(+D10*('Regions &amp; Poverty'!$K10/100),"")</f>
        <v>0</v>
      </c>
      <c r="G10" s="7">
        <f>+IFERROR(+C10*('Regions &amp; Poverty'!$K10/100)*('Regions &amp; Poverty'!$M10/100),"")</f>
        <v>0</v>
      </c>
      <c r="H10" s="7">
        <f>+IFERROR(+D10*('Regions &amp; Poverty'!$K10/100)*('Regions &amp; Poverty'!$M10/100),"")</f>
        <v>0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+SUMIF(GVSG2030!$A$4:$A$158,$B11,GVSG2030!$L$4:$L$158)</f>
        <v>2.6280872706888583</v>
      </c>
      <c r="D11" s="11">
        <f>+SUMIF(GVSG2015!$A$4:$A$158,$B11,GVSG2015!$L$4:$L$158)</f>
        <v>1.8064937530589606</v>
      </c>
      <c r="E11" s="7">
        <f>+IFERROR(+C11*('Regions &amp; Poverty'!$K11/100),"")</f>
        <v>1.9369003184976885</v>
      </c>
      <c r="F11" s="7">
        <f>+IFERROR(+D11*('Regions &amp; Poverty'!$K11/100),"")</f>
        <v>1.331385896004454</v>
      </c>
      <c r="G11" s="7">
        <f>+IFERROR(+C11*('Regions &amp; Poverty'!$K11/100)*('Regions &amp; Poverty'!$M11/100),"")</f>
        <v>0.62755570319325105</v>
      </c>
      <c r="H11" s="7">
        <f>+IFERROR(+D11*('Regions &amp; Poverty'!$K11/100)*('Regions &amp; Poverty'!$M11/100),"")</f>
        <v>0.4313690303054431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+SUMIF(GVSG2030!$A$4:$A$158,$B12,GVSG2030!$L$4:$L$158)</f>
        <v>0</v>
      </c>
      <c r="D12" s="11">
        <f>+SUMIF(GVSG2015!$A$4:$A$158,$B12,GVSG2015!$L$4:$L$158)</f>
        <v>0</v>
      </c>
      <c r="E12" s="7">
        <f>+IFERROR(+C12*('Regions &amp; Poverty'!$K12/100),"")</f>
        <v>0</v>
      </c>
      <c r="F12" s="7">
        <f>+IFERROR(+D12*('Regions &amp; Poverty'!$K12/100),"")</f>
        <v>0</v>
      </c>
      <c r="G12" s="7">
        <f>+IFERROR(+C12*('Regions &amp; Poverty'!$K12/100)*('Regions &amp; Poverty'!$M12/100),"")</f>
        <v>0</v>
      </c>
      <c r="H12" s="7">
        <f>+IFERROR(+D12*('Regions &amp; Poverty'!$K12/100)*('Regions &amp; Poverty'!$M12/100),"")</f>
        <v>0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+SUMIF(GVSG2030!$A$4:$A$158,$B13,GVSG2030!$L$4:$L$158)</f>
        <v>0</v>
      </c>
      <c r="D13" s="11">
        <f>+SUMIF(GVSG2015!$A$4:$A$158,$B13,GVSG2015!$L$4:$L$158)</f>
        <v>0</v>
      </c>
      <c r="E13" s="7">
        <f>+IFERROR(+C13*('Regions &amp; Poverty'!$K13/100),"")</f>
        <v>0</v>
      </c>
      <c r="F13" s="7">
        <f>+IFERROR(+D13*('Regions &amp; Poverty'!$K13/100),"")</f>
        <v>0</v>
      </c>
      <c r="G13" s="7">
        <f>+IFERROR(+C13*('Regions &amp; Poverty'!$K13/100)*('Regions &amp; Poverty'!$M13/100),"")</f>
        <v>0</v>
      </c>
      <c r="H13" s="7">
        <f>+IFERROR(+D13*('Regions &amp; Poverty'!$K13/100)*('Regions &amp; Poverty'!$M13/100),"")</f>
        <v>0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+SUMIF(GVSG2030!$A$4:$A$158,$B14,GVSG2030!$L$4:$L$158)</f>
        <v>1.3085149238808818</v>
      </c>
      <c r="D14" s="11">
        <f>+SUMIF(GVSG2015!$A$4:$A$158,$B14,GVSG2015!$L$4:$L$158)</f>
        <v>0.93077007698171743</v>
      </c>
      <c r="E14" s="7">
        <f>+IFERROR(+C14*('Regions &amp; Poverty'!$K14/100),"")</f>
        <v>0.24207526091796311</v>
      </c>
      <c r="F14" s="7">
        <f>+IFERROR(+D14*('Regions &amp; Poverty'!$K14/100),"")</f>
        <v>0.17219246424161772</v>
      </c>
      <c r="G14" s="7">
        <f>+IFERROR(+C14*('Regions &amp; Poverty'!$K14/100)*('Regions &amp; Poverty'!$M14/100),"")</f>
        <v>7.9884836102927827E-3</v>
      </c>
      <c r="H14" s="7">
        <f>+IFERROR(+D14*('Regions &amp; Poverty'!$K14/100)*('Regions &amp; Poverty'!$M14/100),"")</f>
        <v>5.682351319973385E-3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+SUMIF(GVSG2030!$A$4:$A$158,$B15,GVSG2030!$L$4:$L$158)</f>
        <v>0</v>
      </c>
      <c r="D15" s="11">
        <f>+SUMIF(GVSG2015!$A$4:$A$158,$B15,GVSG2015!$L$4:$L$158)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+SUMIF(GVSG2030!$A$4:$A$158,$B16,GVSG2030!$L$4:$L$158)</f>
        <v>0</v>
      </c>
      <c r="D16" s="11">
        <f>+SUMIF(GVSG2015!$A$4:$A$158,$B16,GVSG2015!$L$4:$L$158)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+SUMIF(GVSG2030!$A$4:$A$158,$B17,GVSG2030!$L$4:$L$158)</f>
        <v>0</v>
      </c>
      <c r="D17" s="11">
        <f>+SUMIF(GVSG2015!$A$4:$A$158,$B17,GVSG2015!$L$4:$L$158)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+SUMIF(GVSG2030!$A$4:$A$158,$B18,GVSG2030!$L$4:$L$158)</f>
        <v>0</v>
      </c>
      <c r="D18" s="11">
        <f>+SUMIF(GVSG2015!$A$4:$A$158,$B18,GVSG2015!$L$4:$L$158)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+SUMIF(GVSG2030!$A$4:$A$158,$B19,GVSG2030!$L$4:$L$158)</f>
        <v>0</v>
      </c>
      <c r="D19" s="11">
        <f>+SUMIF(GVSG2015!$A$4:$A$158,$B19,GVSG2015!$L$4:$L$158)</f>
        <v>0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+SUMIF(GVSG2030!$A$4:$A$158,$B20,GVSG2030!$L$4:$L$158)</f>
        <v>0</v>
      </c>
      <c r="D20" s="11">
        <f>+SUMIF(GVSG2015!$A$4:$A$158,$B20,GVSG2015!$L$4:$L$158)</f>
        <v>0</v>
      </c>
      <c r="E20" s="7">
        <f>+IFERROR(+C20*('Regions &amp; Poverty'!$K20/100),"")</f>
        <v>0</v>
      </c>
      <c r="F20" s="7">
        <f>+IFERROR(+D20*('Regions &amp; Poverty'!$K20/100),"")</f>
        <v>0</v>
      </c>
      <c r="G20" s="7">
        <f>+IFERROR(+C20*('Regions &amp; Poverty'!$K20/100)*('Regions &amp; Poverty'!$M20/100),"")</f>
        <v>0</v>
      </c>
      <c r="H20" s="7">
        <f>+IFERROR(+D20*('Regions &amp; Poverty'!$K20/100)*('Regions &amp; Poverty'!$M20/100),"")</f>
        <v>0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+SUMIF(GVSG2030!$A$4:$A$158,$B21,GVSG2030!$L$4:$L$158)</f>
        <v>0</v>
      </c>
      <c r="D21" s="11">
        <f>+SUMIF(GVSG2015!$A$4:$A$158,$B21,GVSG2015!$L$4:$L$158)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+SUMIF(GVSG2030!$A$4:$A$158,$B22,GVSG2030!$L$4:$L$158)</f>
        <v>0</v>
      </c>
      <c r="D22" s="11">
        <f>+SUMIF(GVSG2015!$A$4:$A$158,$B22,GVSG2015!$L$4:$L$158)</f>
        <v>0</v>
      </c>
      <c r="E22" s="7">
        <f>+IFERROR(+C22*('Regions &amp; Poverty'!$K22/100),"")</f>
        <v>0</v>
      </c>
      <c r="F22" s="7">
        <f>+IFERROR(+D22*('Regions &amp; Poverty'!$K22/100),"")</f>
        <v>0</v>
      </c>
      <c r="G22" s="7">
        <f>+IFERROR(+C22*('Regions &amp; Poverty'!$K22/100)*('Regions &amp; Poverty'!$M22/100),"")</f>
        <v>0</v>
      </c>
      <c r="H22" s="7">
        <f>+IFERROR(+D22*('Regions &amp; Poverty'!$K22/100)*('Regions &amp; Poverty'!$M22/100),"")</f>
        <v>0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+SUMIF(GVSG2030!$A$4:$A$158,$B23,GVSG2030!$L$4:$L$158)</f>
        <v>0</v>
      </c>
      <c r="D23" s="11">
        <f>+SUMIF(GVSG2015!$A$4:$A$158,$B23,GVSG2015!$L$4:$L$158)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+SUMIF(GVSG2030!$A$4:$A$158,$B24,GVSG2030!$L$4:$L$158)</f>
        <v>0</v>
      </c>
      <c r="D24" s="11">
        <f>+SUMIF(GVSG2015!$A$4:$A$158,$B24,GVSG2015!$L$4:$L$158)</f>
        <v>0</v>
      </c>
      <c r="E24" s="7">
        <f>+IFERROR(+C24*('Regions &amp; Poverty'!$K24/100),"")</f>
        <v>0</v>
      </c>
      <c r="F24" s="7">
        <f>+IFERROR(+D24*('Regions &amp; Poverty'!$K24/100),"")</f>
        <v>0</v>
      </c>
      <c r="G24" s="7">
        <f>+IFERROR(+C24*('Regions &amp; Poverty'!$K24/100)*('Regions &amp; Poverty'!$M24/100),"")</f>
        <v>0</v>
      </c>
      <c r="H24" s="7">
        <f>+IFERROR(+D24*('Regions &amp; Poverty'!$K24/100)*('Regions &amp; Poverty'!$M24/100),"")</f>
        <v>0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+SUMIF(GVSG2030!$A$4:$A$158,$B25,GVSG2030!$L$4:$L$158)</f>
        <v>0</v>
      </c>
      <c r="D25" s="11">
        <f>+SUMIF(GVSG2015!$A$4:$A$158,$B25,GVSG2015!$L$4:$L$158)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+SUMIF(GVSG2030!$A$4:$A$158,$B26,GVSG2030!$L$4:$L$158)</f>
        <v>0</v>
      </c>
      <c r="D26" s="11">
        <f>+SUMIF(GVSG2015!$A$4:$A$158,$B26,GVSG2015!$L$4:$L$158)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+SUMIF(GVSG2030!$A$4:$A$158,$B27,GVSG2030!$L$4:$L$158)</f>
        <v>0</v>
      </c>
      <c r="D27" s="11">
        <f>+SUMIF(GVSG2015!$A$4:$A$158,$B27,GVSG2015!$L$4:$L$158)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+SUMIF(GVSG2030!$A$4:$A$158,$B28,GVSG2030!$L$4:$L$158)</f>
        <v>0</v>
      </c>
      <c r="D28" s="11">
        <f>+SUMIF(GVSG2015!$A$4:$A$158,$B28,GVSG2015!$L$4:$L$158)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+SUMIF(GVSG2030!$A$4:$A$158,$B29,GVSG2030!$L$4:$L$158)</f>
        <v>0</v>
      </c>
      <c r="D29" s="11">
        <f>+SUMIF(GVSG2015!$A$4:$A$158,$B29,GVSG2015!$L$4:$L$158)</f>
        <v>0</v>
      </c>
      <c r="E29" s="7">
        <f>+IFERROR(+C29*('Regions &amp; Poverty'!$K29/100),"")</f>
        <v>0</v>
      </c>
      <c r="F29" s="7">
        <f>+IFERROR(+D29*('Regions &amp; Poverty'!$K29/100),"")</f>
        <v>0</v>
      </c>
      <c r="G29" s="7">
        <f>+IFERROR(+C29*('Regions &amp; Poverty'!$K29/100)*('Regions &amp; Poverty'!$M29/100),"")</f>
        <v>0</v>
      </c>
      <c r="H29" s="7">
        <f>+IFERROR(+D29*('Regions &amp; Poverty'!$K29/100)*('Regions &amp; Poverty'!$M29/100),"")</f>
        <v>0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+SUMIF(GVSG2030!$A$4:$A$158,$B30,GVSG2030!$L$4:$L$158)</f>
        <v>0</v>
      </c>
      <c r="D30" s="11">
        <f>+SUMIF(GVSG2015!$A$4:$A$158,$B30,GVSG2015!$L$4:$L$158)</f>
        <v>0</v>
      </c>
      <c r="E30" s="7">
        <f>+IFERROR(+C30*('Regions &amp; Poverty'!$K30/100),"")</f>
        <v>0</v>
      </c>
      <c r="F30" s="7">
        <f>+IFERROR(+D30*('Regions &amp; Poverty'!$K30/100),"")</f>
        <v>0</v>
      </c>
      <c r="G30" s="7">
        <f>+IFERROR(+C30*('Regions &amp; Poverty'!$K30/100)*('Regions &amp; Poverty'!$M30/100),"")</f>
        <v>0</v>
      </c>
      <c r="H30" s="7">
        <f>+IFERROR(+D30*('Regions &amp; Poverty'!$K30/100)*('Regions &amp; Poverty'!$M30/100),"")</f>
        <v>0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+SUMIF(GVSG2030!$A$4:$A$158,$B31,GVSG2030!$L$4:$L$158)</f>
        <v>9.7731309964382955</v>
      </c>
      <c r="D31" s="11">
        <f>+SUMIF(GVSG2015!$A$4:$A$158,$B31,GVSG2015!$L$4:$L$158)</f>
        <v>5.9439268700755887</v>
      </c>
      <c r="E31" s="7">
        <f>+IFERROR(+C31*('Regions &amp; Poverty'!$K31/100),"")</f>
        <v>7.5350839982539251</v>
      </c>
      <c r="F31" s="7">
        <f>+IFERROR(+D31*('Regions &amp; Poverty'!$K31/100),"")</f>
        <v>4.5827676168282787</v>
      </c>
      <c r="G31" s="7">
        <f>+IFERROR(+C31*('Regions &amp; Poverty'!$K31/100)*('Regions &amp; Poverty'!$M31/100),"")</f>
        <v>2.9537529273155387</v>
      </c>
      <c r="H31" s="7">
        <f>+IFERROR(+D31*('Regions &amp; Poverty'!$K31/100)*('Regions &amp; Poverty'!$M31/100),"")</f>
        <v>1.7964449057966854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+SUMIF(GVSG2030!$A$4:$A$158,$B32,GVSG2030!$L$4:$L$158)</f>
        <v>0</v>
      </c>
      <c r="D32" s="11">
        <f>+SUMIF(GVSG2015!$A$4:$A$158,$B32,GVSG2015!$L$4:$L$158)</f>
        <v>0</v>
      </c>
      <c r="E32" s="7">
        <f>+IFERROR(+C32*('Regions &amp; Poverty'!$K32/100),"")</f>
        <v>0</v>
      </c>
      <c r="F32" s="7">
        <f>+IFERROR(+D32*('Regions &amp; Poverty'!$K32/100),"")</f>
        <v>0</v>
      </c>
      <c r="G32" s="7">
        <f>+IFERROR(+C32*('Regions &amp; Poverty'!$K32/100)*('Regions &amp; Poverty'!$M32/100),"")</f>
        <v>0</v>
      </c>
      <c r="H32" s="7">
        <f>+IFERROR(+D32*('Regions &amp; Poverty'!$K32/100)*('Regions &amp; Poverty'!$M32/100),"")</f>
        <v>0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+SUMIF(GVSG2030!$A$4:$A$158,$B33,GVSG2030!$L$4:$L$158)</f>
        <v>0</v>
      </c>
      <c r="D33" s="11">
        <f>+SUMIF(GVSG2015!$A$4:$A$158,$B33,GVSG2015!$L$4:$L$158)</f>
        <v>0</v>
      </c>
      <c r="E33" s="7">
        <f>+IFERROR(+C33*('Regions &amp; Poverty'!$K33/100),"")</f>
        <v>0</v>
      </c>
      <c r="F33" s="7">
        <f>+IFERROR(+D33*('Regions &amp; Poverty'!$K33/100),"")</f>
        <v>0</v>
      </c>
      <c r="G33" s="7">
        <f>+IFERROR(+C33*('Regions &amp; Poverty'!$K33/100)*('Regions &amp; Poverty'!$M33/100),"")</f>
        <v>0</v>
      </c>
      <c r="H33" s="7">
        <f>+IFERROR(+D33*('Regions &amp; Poverty'!$K33/100)*('Regions &amp; Poverty'!$M33/100),"")</f>
        <v>0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+SUMIF(GVSG2030!$A$4:$A$158,$B34,GVSG2030!$L$4:$L$158)</f>
        <v>1.6736933785915229</v>
      </c>
      <c r="D34" s="11">
        <f>+SUMIF(GVSG2015!$A$4:$A$158,$B34,GVSG2015!$L$4:$L$158)</f>
        <v>1.363038693545831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+SUMIF(GVSG2030!$A$4:$A$158,$B35,GVSG2030!$L$4:$L$158)</f>
        <v>0</v>
      </c>
      <c r="D35" s="11">
        <f>+SUMIF(GVSG2015!$A$4:$A$158,$B35,GVSG2015!$L$4:$L$158)</f>
        <v>0</v>
      </c>
      <c r="E35" s="7">
        <f>+IFERROR(+C35*('Regions &amp; Poverty'!$K35/100),"")</f>
        <v>0</v>
      </c>
      <c r="F35" s="7">
        <f>+IFERROR(+D35*('Regions &amp; Poverty'!$K35/100),"")</f>
        <v>0</v>
      </c>
      <c r="G35" s="7">
        <f>+IFERROR(+C35*('Regions &amp; Poverty'!$K35/100)*('Regions &amp; Poverty'!$M35/100),"")</f>
        <v>0</v>
      </c>
      <c r="H35" s="7">
        <f>+IFERROR(+D35*('Regions &amp; Poverty'!$K35/100)*('Regions &amp; Poverty'!$M35/100),"")</f>
        <v>0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+SUMIF(GVSG2030!$A$4:$A$158,$B36,GVSG2030!$L$4:$L$158)</f>
        <v>0</v>
      </c>
      <c r="D36" s="11">
        <f>+SUMIF(GVSG2015!$A$4:$A$158,$B36,GVSG2015!$L$4:$L$158)</f>
        <v>0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+SUMIF(GVSG2030!$A$4:$A$158,$B37,GVSG2030!$L$4:$L$158)</f>
        <v>0</v>
      </c>
      <c r="D37" s="11">
        <f>+SUMIF(GVSG2015!$A$4:$A$158,$B37,GVSG2015!$L$4:$L$158)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+SUMIF(GVSG2030!$A$4:$A$158,$B38,GVSG2030!$L$4:$L$158)</f>
        <v>0</v>
      </c>
      <c r="D38" s="11">
        <f>+SUMIF(GVSG2015!$A$4:$A$158,$B38,GVSG2015!$L$4:$L$158)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+SUMIF(GVSG2030!$A$4:$A$158,$B39,GVSG2030!$L$4:$L$158)</f>
        <v>0</v>
      </c>
      <c r="D39" s="11">
        <f>+SUMIF(GVSG2015!$A$4:$A$158,$B39,GVSG2015!$L$4:$L$158)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+SUMIF(GVSG2030!$A$4:$A$158,$B40,GVSG2030!$L$4:$L$158)</f>
        <v>0</v>
      </c>
      <c r="D40" s="11">
        <f>+SUMIF(GVSG2015!$A$4:$A$158,$B40,GVSG2015!$L$4:$L$158)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+SUMIF(GVSG2030!$A$4:$A$158,$B41,GVSG2030!$L$4:$L$158)</f>
        <v>0</v>
      </c>
      <c r="D41" s="11">
        <f>+SUMIF(GVSG2015!$A$4:$A$158,$B41,GVSG2015!$L$4:$L$158)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+SUMIF(GVSG2030!$A$4:$A$158,$B42,GVSG2030!$L$4:$L$158)</f>
        <v>35.360581038185707</v>
      </c>
      <c r="D42" s="11">
        <f>+SUMIF(GVSG2015!$A$4:$A$158,$B42,GVSG2015!$L$4:$L$158)</f>
        <v>18.471657351811228</v>
      </c>
      <c r="E42" s="7">
        <f>+IFERROR(+C42*('Regions &amp; Poverty'!$K42/100),"")</f>
        <v>1.1315385932219426</v>
      </c>
      <c r="F42" s="7">
        <f>+IFERROR(+D42*('Regions &amp; Poverty'!$K42/100),"")</f>
        <v>0.59109303525795931</v>
      </c>
      <c r="G42" s="7">
        <f>+IFERROR(+C42*('Regions &amp; Poverty'!$K42/100)*('Regions &amp; Poverty'!$M42/100),"")</f>
        <v>5.6576929661097128E-3</v>
      </c>
      <c r="H42" s="7">
        <f>+IFERROR(+D42*('Regions &amp; Poverty'!$K42/100)*('Regions &amp; Poverty'!$M42/100),"")</f>
        <v>2.9554651762897966E-3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+SUMIF(GVSG2030!$A$4:$A$158,$B43,GVSG2030!$L$4:$L$158)</f>
        <v>0</v>
      </c>
      <c r="D43" s="11">
        <f>+SUMIF(GVSG2015!$A$4:$A$158,$B43,GVSG2015!$L$4:$L$158)</f>
        <v>0</v>
      </c>
      <c r="E43" s="7">
        <f>+IFERROR(+C43*('Regions &amp; Poverty'!$K43/100),"")</f>
        <v>0</v>
      </c>
      <c r="F43" s="7">
        <f>+IFERROR(+D43*('Regions &amp; Poverty'!$K43/100),"")</f>
        <v>0</v>
      </c>
      <c r="G43" s="7">
        <f>+IFERROR(+C43*('Regions &amp; Poverty'!$K43/100)*('Regions &amp; Poverty'!$M43/100),"")</f>
        <v>0</v>
      </c>
      <c r="H43" s="7">
        <f>+IFERROR(+D43*('Regions &amp; Poverty'!$K43/100)*('Regions &amp; Poverty'!$M43/100),"")</f>
        <v>0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+SUMIF(GVSG2030!$A$4:$A$158,$B44,GVSG2030!$L$4:$L$158)</f>
        <v>0</v>
      </c>
      <c r="D44" s="11">
        <f>+SUMIF(GVSG2015!$A$4:$A$158,$B44,GVSG2015!$L$4:$L$158)</f>
        <v>0</v>
      </c>
      <c r="E44" s="7">
        <f>+IFERROR(+C44*('Regions &amp; Poverty'!$K44/100),"")</f>
        <v>0</v>
      </c>
      <c r="F44" s="7">
        <f>+IFERROR(+D44*('Regions &amp; Poverty'!$K44/100),"")</f>
        <v>0</v>
      </c>
      <c r="G44" s="7">
        <f>+IFERROR(+C44*('Regions &amp; Poverty'!$K44/100)*('Regions &amp; Poverty'!$M44/100),"")</f>
        <v>0</v>
      </c>
      <c r="H44" s="7">
        <f>+IFERROR(+D44*('Regions &amp; Poverty'!$K44/100)*('Regions &amp; Poverty'!$M44/100),"")</f>
        <v>0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+SUMIF(GVSG2030!$A$4:$A$158,$B45,GVSG2030!$L$4:$L$158)</f>
        <v>0</v>
      </c>
      <c r="D45" s="11">
        <f>+SUMIF(GVSG2015!$A$4:$A$158,$B45,GVSG2015!$L$4:$L$158)</f>
        <v>0</v>
      </c>
      <c r="E45" s="7">
        <f>+IFERROR(+C45*('Regions &amp; Poverty'!$K45/100),"")</f>
        <v>0</v>
      </c>
      <c r="F45" s="7">
        <f>+IFERROR(+D45*('Regions &amp; Poverty'!$K45/100),"")</f>
        <v>0</v>
      </c>
      <c r="G45" s="7">
        <f>+IFERROR(+C45*('Regions &amp; Poverty'!$K45/100)*('Regions &amp; Poverty'!$M45/100),"")</f>
        <v>0</v>
      </c>
      <c r="H45" s="7">
        <f>+IFERROR(+D45*('Regions &amp; Poverty'!$K45/100)*('Regions &amp; Poverty'!$M45/100),"")</f>
        <v>0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+SUMIF(GVSG2030!$A$4:$A$158,$B46,GVSG2030!$L$4:$L$158)</f>
        <v>0</v>
      </c>
      <c r="D46" s="11">
        <f>+SUMIF(GVSG2015!$A$4:$A$158,$B46,GVSG2015!$L$4:$L$158)</f>
        <v>0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+SUMIF(GVSG2030!$A$4:$A$158,$B47,GVSG2030!$L$4:$L$158)</f>
        <v>0</v>
      </c>
      <c r="D47" s="11">
        <f>+SUMIF(GVSG2015!$A$4:$A$158,$B47,GVSG2015!$L$4:$L$158)</f>
        <v>0</v>
      </c>
      <c r="E47" s="7">
        <f>+IFERROR(+C47*('Regions &amp; Poverty'!$K47/100),"")</f>
        <v>0</v>
      </c>
      <c r="F47" s="7">
        <f>+IFERROR(+D47*('Regions &amp; Poverty'!$K47/100),"")</f>
        <v>0</v>
      </c>
      <c r="G47" s="7">
        <f>+IFERROR(+C47*('Regions &amp; Poverty'!$K47/100)*('Regions &amp; Poverty'!$M47/100),"")</f>
        <v>0</v>
      </c>
      <c r="H47" s="7">
        <f>+IFERROR(+D47*('Regions &amp; Poverty'!$K47/100)*('Regions &amp; Poverty'!$M47/100),"")</f>
        <v>0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+SUMIF(GVSG2030!$A$4:$A$158,$B48,GVSG2030!$L$4:$L$158)</f>
        <v>0</v>
      </c>
      <c r="D48" s="11">
        <f>+SUMIF(GVSG2015!$A$4:$A$158,$B48,GVSG2015!$L$4:$L$158)</f>
        <v>0</v>
      </c>
      <c r="E48" s="7">
        <f>+IFERROR(+C48*('Regions &amp; Poverty'!$K48/100),"")</f>
        <v>0</v>
      </c>
      <c r="F48" s="7">
        <f>+IFERROR(+D48*('Regions &amp; Poverty'!$K48/100),"")</f>
        <v>0</v>
      </c>
      <c r="G48" s="7">
        <f>+IFERROR(+C48*('Regions &amp; Poverty'!$K48/100)*('Regions &amp; Poverty'!$M48/100),"")</f>
        <v>0</v>
      </c>
      <c r="H48" s="7">
        <f>+IFERROR(+D48*('Regions &amp; Poverty'!$K48/100)*('Regions &amp; Poverty'!$M48/100),"")</f>
        <v>0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+SUMIF(GVSG2030!$A$4:$A$158,$B49,GVSG2030!$L$4:$L$158)</f>
        <v>0</v>
      </c>
      <c r="D49" s="11">
        <f>+SUMIF(GVSG2015!$A$4:$A$158,$B49,GVSG2015!$L$4:$L$158)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+SUMIF(GVSG2030!$A$4:$A$158,$B50,GVSG2030!$L$4:$L$158)</f>
        <v>0</v>
      </c>
      <c r="D50" s="11">
        <f>+SUMIF(GVSG2015!$A$4:$A$158,$B50,GVSG2015!$L$4:$L$158)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+SUMIF(GVSG2030!$A$4:$A$158,$B51,GVSG2030!$L$4:$L$158)</f>
        <v>0</v>
      </c>
      <c r="D51" s="11">
        <f>+SUMIF(GVSG2015!$A$4:$A$158,$B51,GVSG2015!$L$4:$L$158)</f>
        <v>0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+SUMIF(GVSG2030!$A$4:$A$158,$B52,GVSG2030!$L$4:$L$158)</f>
        <v>0</v>
      </c>
      <c r="D52" s="11">
        <f>+SUMIF(GVSG2015!$A$4:$A$158,$B52,GVSG2015!$L$4:$L$158)</f>
        <v>0</v>
      </c>
      <c r="E52" s="7">
        <f>+IFERROR(+C52*('Regions &amp; Poverty'!$K52/100),"")</f>
        <v>0</v>
      </c>
      <c r="F52" s="7">
        <f>+IFERROR(+D52*('Regions &amp; Poverty'!$K52/100),"")</f>
        <v>0</v>
      </c>
      <c r="G52" s="7">
        <f>+IFERROR(+C52*('Regions &amp; Poverty'!$K52/100)*('Regions &amp; Poverty'!$M52/100),"")</f>
        <v>0</v>
      </c>
      <c r="H52" s="7">
        <f>+IFERROR(+D52*('Regions &amp; Poverty'!$K52/100)*('Regions &amp; Poverty'!$M52/100),"")</f>
        <v>0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+SUMIF(GVSG2030!$A$4:$A$158,$B53,GVSG2030!$L$4:$L$158)</f>
        <v>0</v>
      </c>
      <c r="D53" s="11">
        <f>+SUMIF(GVSG2015!$A$4:$A$158,$B53,GVSG2015!$L$4:$L$158)</f>
        <v>0</v>
      </c>
      <c r="E53" s="7">
        <f>+IFERROR(+C53*('Regions &amp; Poverty'!$K53/100),"")</f>
        <v>0</v>
      </c>
      <c r="F53" s="7">
        <f>+IFERROR(+D53*('Regions &amp; Poverty'!$K53/100),"")</f>
        <v>0</v>
      </c>
      <c r="G53" s="7">
        <f>+IFERROR(+C53*('Regions &amp; Poverty'!$K53/100)*('Regions &amp; Poverty'!$M53/100),"")</f>
        <v>0</v>
      </c>
      <c r="H53" s="7">
        <f>+IFERROR(+D53*('Regions &amp; Poverty'!$K53/100)*('Regions &amp; Poverty'!$M53/100),"")</f>
        <v>0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+SUMIF(GVSG2030!$A$4:$A$158,$B54,GVSG2030!$L$4:$L$158)</f>
        <v>0</v>
      </c>
      <c r="D54" s="11">
        <f>+SUMIF(GVSG2015!$A$4:$A$158,$B54,GVSG2015!$L$4:$L$158)</f>
        <v>0</v>
      </c>
      <c r="E54" s="7">
        <f>+IFERROR(+C54*('Regions &amp; Poverty'!$K54/100),"")</f>
        <v>0</v>
      </c>
      <c r="F54" s="7">
        <f>+IFERROR(+D54*('Regions &amp; Poverty'!$K54/100),"")</f>
        <v>0</v>
      </c>
      <c r="G54" s="7">
        <f>+IFERROR(+C54*('Regions &amp; Poverty'!$K54/100)*('Regions &amp; Poverty'!$M54/100),"")</f>
        <v>0</v>
      </c>
      <c r="H54" s="7">
        <f>+IFERROR(+D54*('Regions &amp; Poverty'!$K54/100)*('Regions &amp; Poverty'!$M54/100),"")</f>
        <v>0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+SUMIF(GVSG2030!$A$4:$A$158,$B55,GVSG2030!$L$4:$L$158)</f>
        <v>0</v>
      </c>
      <c r="D55" s="11">
        <f>+SUMIF(GVSG2015!$A$4:$A$158,$B55,GVSG2015!$L$4:$L$158)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+SUMIF(GVSG2030!$A$4:$A$158,$B56,GVSG2030!$L$4:$L$158)</f>
        <v>0</v>
      </c>
      <c r="D56" s="11">
        <f>+SUMIF(GVSG2015!$A$4:$A$158,$B56,GVSG2015!$L$4:$L$158)</f>
        <v>0</v>
      </c>
      <c r="E56" s="7">
        <f>+IFERROR(+C56*('Regions &amp; Poverty'!$K56/100),"")</f>
        <v>0</v>
      </c>
      <c r="F56" s="7">
        <f>+IFERROR(+D56*('Regions &amp; Poverty'!$K56/100),"")</f>
        <v>0</v>
      </c>
      <c r="G56" s="7">
        <f>+IFERROR(+C56*('Regions &amp; Poverty'!$K56/100)*('Regions &amp; Poverty'!$M56/100),"")</f>
        <v>0</v>
      </c>
      <c r="H56" s="7">
        <f>+IFERROR(+D56*('Regions &amp; Poverty'!$K56/100)*('Regions &amp; Poverty'!$M56/100),"")</f>
        <v>0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+SUMIF(GVSG2030!$A$4:$A$158,$B57,GVSG2030!$L$4:$L$158)</f>
        <v>0</v>
      </c>
      <c r="D57" s="11">
        <f>+SUMIF(GVSG2015!$A$4:$A$158,$B57,GVSG2015!$L$4:$L$158)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+SUMIF(GVSG2030!$A$4:$A$158,$B58,GVSG2030!$L$4:$L$158)</f>
        <v>0</v>
      </c>
      <c r="D58" s="11">
        <f>+SUMIF(GVSG2015!$A$4:$A$158,$B58,GVSG2015!$L$4:$L$158)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+SUMIF(GVSG2030!$A$4:$A$158,$B59,GVSG2030!$L$4:$L$158)</f>
        <v>0</v>
      </c>
      <c r="D59" s="11">
        <f>+SUMIF(GVSG2015!$A$4:$A$158,$B59,GVSG2015!$L$4:$L$158)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+SUMIF(GVSG2030!$A$4:$A$158,$B60,GVSG2030!$L$4:$L$158)</f>
        <v>0</v>
      </c>
      <c r="D60" s="11">
        <f>+SUMIF(GVSG2015!$A$4:$A$158,$B60,GVSG2015!$L$4:$L$158)</f>
        <v>0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+SUMIF(GVSG2030!$A$4:$A$158,$B61,GVSG2030!$L$4:$L$158)</f>
        <v>0</v>
      </c>
      <c r="D61" s="11">
        <f>+SUMIF(GVSG2015!$A$4:$A$158,$B61,GVSG2015!$L$4:$L$158)</f>
        <v>0</v>
      </c>
      <c r="E61" s="7">
        <f>+IFERROR(+C61*('Regions &amp; Poverty'!$K61/100),"")</f>
        <v>0</v>
      </c>
      <c r="F61" s="7">
        <f>+IFERROR(+D61*('Regions &amp; Poverty'!$K61/100),"")</f>
        <v>0</v>
      </c>
      <c r="G61" s="7">
        <f>+IFERROR(+C61*('Regions &amp; Poverty'!$K61/100)*('Regions &amp; Poverty'!$M61/100),"")</f>
        <v>0</v>
      </c>
      <c r="H61" s="7">
        <f>+IFERROR(+D61*('Regions &amp; Poverty'!$K61/100)*('Regions &amp; Poverty'!$M61/100),"")</f>
        <v>0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+SUMIF(GVSG2030!$A$4:$A$158,$B62,GVSG2030!$L$4:$L$158)</f>
        <v>0</v>
      </c>
      <c r="D62" s="11">
        <f>+SUMIF(GVSG2015!$A$4:$A$158,$B62,GVSG2015!$L$4:$L$158)</f>
        <v>0</v>
      </c>
      <c r="E62" s="7">
        <f>+IFERROR(+C62*('Regions &amp; Poverty'!$K62/100),"")</f>
        <v>0</v>
      </c>
      <c r="F62" s="7">
        <f>+IFERROR(+D62*('Regions &amp; Poverty'!$K62/100),"")</f>
        <v>0</v>
      </c>
      <c r="G62" s="7">
        <f>+IFERROR(+C62*('Regions &amp; Poverty'!$K62/100)*('Regions &amp; Poverty'!$M62/100),"")</f>
        <v>0</v>
      </c>
      <c r="H62" s="7">
        <f>+IFERROR(+D62*('Regions &amp; Poverty'!$K62/100)*('Regions &amp; Poverty'!$M62/100),"")</f>
        <v>0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+SUMIF(GVSG2030!$A$4:$A$158,$B63,GVSG2030!$L$4:$L$158)</f>
        <v>0</v>
      </c>
      <c r="D63" s="11">
        <f>+SUMIF(GVSG2015!$A$4:$A$158,$B63,GVSG2015!$L$4:$L$158)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+SUMIF(GVSG2030!$A$4:$A$158,$B64,GVSG2030!$L$4:$L$158)</f>
        <v>4.4508418906725202</v>
      </c>
      <c r="D64" s="11">
        <f>+SUMIF(GVSG2015!$A$4:$A$158,$B64,GVSG2015!$L$4:$L$158)</f>
        <v>2.8416166112478876</v>
      </c>
      <c r="E64" s="7">
        <f>+IFERROR(+C64*('Regions &amp; Poverty'!$K64/100),"")</f>
        <v>1.1082596307774575</v>
      </c>
      <c r="F64" s="7">
        <f>+IFERROR(+D64*('Regions &amp; Poverty'!$K64/100),"")</f>
        <v>0.70756253620072396</v>
      </c>
      <c r="G64" s="7">
        <f>+IFERROR(+C64*('Regions &amp; Poverty'!$K64/100)*('Regions &amp; Poverty'!$M64/100),"")</f>
        <v>8.86607704621966E-2</v>
      </c>
      <c r="H64" s="7">
        <f>+IFERROR(+D64*('Regions &amp; Poverty'!$K64/100)*('Regions &amp; Poverty'!$M64/100),"")</f>
        <v>5.6605002896057917E-2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+SUMIF(GVSG2030!$A$4:$A$158,$B65,GVSG2030!$L$4:$L$158)</f>
        <v>0</v>
      </c>
      <c r="D65" s="11">
        <f>+SUMIF(GVSG2015!$A$4:$A$158,$B65,GVSG2015!$L$4:$L$158)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+SUMIF(GVSG2030!$A$4:$A$158,$B66,GVSG2030!$L$4:$L$158)</f>
        <v>0</v>
      </c>
      <c r="D66" s="11">
        <f>+SUMIF(GVSG2015!$A$4:$A$158,$B66,GVSG2015!$L$4:$L$158)</f>
        <v>0</v>
      </c>
      <c r="E66" s="7">
        <f>+IFERROR(+C66*('Regions &amp; Poverty'!$K66/100),"")</f>
        <v>0</v>
      </c>
      <c r="F66" s="7">
        <f>+IFERROR(+D66*('Regions &amp; Poverty'!$K66/100),"")</f>
        <v>0</v>
      </c>
      <c r="G66" s="7">
        <f>+IFERROR(+C66*('Regions &amp; Poverty'!$K66/100)*('Regions &amp; Poverty'!$M66/100),"")</f>
        <v>0</v>
      </c>
      <c r="H66" s="7">
        <f>+IFERROR(+D66*('Regions &amp; Poverty'!$K66/100)*('Regions &amp; Poverty'!$M66/100),"")</f>
        <v>0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+SUMIF(GVSG2030!$A$4:$A$158,$B67,GVSG2030!$L$4:$L$158)</f>
        <v>2968.3973546685438</v>
      </c>
      <c r="D67" s="11">
        <f>+SUMIF(GVSG2015!$A$4:$A$158,$B67,GVSG2015!$L$4:$L$158)</f>
        <v>1916.9598391802226</v>
      </c>
      <c r="E67" s="7">
        <f>+IFERROR(+C67*('Regions &amp; Poverty'!$K67/100),"")</f>
        <v>629.30023918973131</v>
      </c>
      <c r="F67" s="7">
        <f>+IFERROR(+D67*('Regions &amp; Poverty'!$K67/100),"")</f>
        <v>406.39548590620717</v>
      </c>
      <c r="G67" s="7">
        <f>+IFERROR(+C67*('Regions &amp; Poverty'!$K67/100)*('Regions &amp; Poverty'!$M67/100),"")</f>
        <v>27.059910285158445</v>
      </c>
      <c r="H67" s="7">
        <f>+IFERROR(+D67*('Regions &amp; Poverty'!$K67/100)*('Regions &amp; Poverty'!$M67/100),"")</f>
        <v>17.475005893966905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+SUMIF(GVSG2030!$A$4:$A$158,$B68,GVSG2030!$L$4:$L$158)</f>
        <v>0</v>
      </c>
      <c r="D68" s="11">
        <f>+SUMIF(GVSG2015!$A$4:$A$158,$B68,GVSG2015!$L$4:$L$158)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+SUMIF(GVSG2030!$A$4:$A$158,$B69,GVSG2030!$L$4:$L$158)</f>
        <v>0</v>
      </c>
      <c r="D69" s="11">
        <f>+SUMIF(GVSG2015!$A$4:$A$158,$B69,GVSG2015!$L$4:$L$158)</f>
        <v>0</v>
      </c>
      <c r="E69" s="7">
        <f>+IFERROR(+C69*('Regions &amp; Poverty'!$K69/100),"")</f>
        <v>0</v>
      </c>
      <c r="F69" s="7">
        <f>+IFERROR(+D69*('Regions &amp; Poverty'!$K69/100),"")</f>
        <v>0</v>
      </c>
      <c r="G69" s="7">
        <f>+IFERROR(+C69*('Regions &amp; Poverty'!$K69/100)*('Regions &amp; Poverty'!$M69/100),"")</f>
        <v>0</v>
      </c>
      <c r="H69" s="7">
        <f>+IFERROR(+D69*('Regions &amp; Poverty'!$K69/100)*('Regions &amp; Poverty'!$M69/100),"")</f>
        <v>0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+SUMIF(GVSG2030!$A$4:$A$158,$B70,GVSG2030!$L$4:$L$158)</f>
        <v>0</v>
      </c>
      <c r="D70" s="11">
        <f>+SUMIF(GVSG2015!$A$4:$A$158,$B70,GVSG2015!$L$4:$L$158)</f>
        <v>0</v>
      </c>
      <c r="E70" s="7">
        <f>+IFERROR(+C70*('Regions &amp; Poverty'!$K70/100),"")</f>
        <v>0</v>
      </c>
      <c r="F70" s="7">
        <f>+IFERROR(+D70*('Regions &amp; Poverty'!$K70/100),"")</f>
        <v>0</v>
      </c>
      <c r="G70" s="7">
        <f>+IFERROR(+C70*('Regions &amp; Poverty'!$K70/100)*('Regions &amp; Poverty'!$M70/100),"")</f>
        <v>0</v>
      </c>
      <c r="H70" s="7">
        <f>+IFERROR(+D70*('Regions &amp; Poverty'!$K70/100)*('Regions &amp; Poverty'!$M70/100),"")</f>
        <v>0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+SUMIF(GVSG2030!$A$4:$A$158,$B71,GVSG2030!$L$4:$L$158)</f>
        <v>0</v>
      </c>
      <c r="D71" s="11">
        <f>+SUMIF(GVSG2015!$A$4:$A$158,$B71,GVSG2015!$L$4:$L$158)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+SUMIF(GVSG2030!$A$4:$A$158,$B72,GVSG2030!$L$4:$L$158)</f>
        <v>0</v>
      </c>
      <c r="D72" s="11">
        <f>+SUMIF(GVSG2015!$A$4:$A$158,$B72,GVSG2015!$L$4:$L$158)</f>
        <v>0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+SUMIF(GVSG2030!$A$4:$A$158,$B73,GVSG2030!$L$4:$L$158)</f>
        <v>0</v>
      </c>
      <c r="D73" s="11">
        <f>+SUMIF(GVSG2015!$A$4:$A$158,$B73,GVSG2015!$L$4:$L$158)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+SUMIF(GVSG2030!$A$4:$A$158,$B74,GVSG2030!$L$4:$L$158)</f>
        <v>0.84546442436003455</v>
      </c>
      <c r="D74" s="11">
        <f>+SUMIF(GVSG2015!$A$4:$A$158,$B74,GVSG2015!$L$4:$L$158)</f>
        <v>0.58289831712912399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+SUMIF(GVSG2030!$A$4:$A$158,$B75,GVSG2030!$L$4:$L$158)</f>
        <v>0</v>
      </c>
      <c r="D75" s="11">
        <f>+SUMIF(GVSG2015!$A$4:$A$158,$B75,GVSG2015!$L$4:$L$158)</f>
        <v>0</v>
      </c>
      <c r="E75" s="7">
        <f>+IFERROR(+C75*('Regions &amp; Poverty'!$K75/100),"")</f>
        <v>0</v>
      </c>
      <c r="F75" s="7">
        <f>+IFERROR(+D75*('Regions &amp; Poverty'!$K75/100),"")</f>
        <v>0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+SUMIF(GVSG2030!$A$4:$A$158,$B76,GVSG2030!$L$4:$L$158)</f>
        <v>0</v>
      </c>
      <c r="D76" s="11">
        <f>+SUMIF(GVSG2015!$A$4:$A$158,$B76,GVSG2015!$L$4:$L$158)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+SUMIF(GVSG2030!$A$4:$A$158,$B77,GVSG2030!$L$4:$L$158)</f>
        <v>0</v>
      </c>
      <c r="D77" s="11">
        <f>+SUMIF(GVSG2015!$A$4:$A$158,$B77,GVSG2015!$L$4:$L$158)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+SUMIF(GVSG2030!$A$4:$A$158,$B78,GVSG2030!$L$4:$L$158)</f>
        <v>127.90430160374619</v>
      </c>
      <c r="D78" s="11">
        <f>+SUMIF(GVSG2015!$A$4:$A$158,$B78,GVSG2015!$L$4:$L$158)</f>
        <v>90.049674602196404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+SUMIF(GVSG2030!$A$4:$A$158,$B79,GVSG2030!$L$4:$L$158)</f>
        <v>0</v>
      </c>
      <c r="D79" s="11">
        <f>+SUMIF(GVSG2015!$A$4:$A$158,$B79,GVSG2015!$L$4:$L$158)</f>
        <v>0</v>
      </c>
      <c r="E79" s="7">
        <f>+IFERROR(+C79*('Regions &amp; Poverty'!$K79/100),"")</f>
        <v>0</v>
      </c>
      <c r="F79" s="7">
        <f>+IFERROR(+D79*('Regions &amp; Poverty'!$K79/100),"")</f>
        <v>0</v>
      </c>
      <c r="G79" s="7">
        <f>+IFERROR(+C79*('Regions &amp; Poverty'!$K79/100)*('Regions &amp; Poverty'!$M79/100),"")</f>
        <v>0</v>
      </c>
      <c r="H79" s="7">
        <f>+IFERROR(+D79*('Regions &amp; Poverty'!$K79/100)*('Regions &amp; Poverty'!$M79/100),"")</f>
        <v>0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+SUMIF(GVSG2030!$A$4:$A$158,$B80,GVSG2030!$L$4:$L$158)</f>
        <v>0</v>
      </c>
      <c r="D80" s="11">
        <f>+SUMIF(GVSG2015!$A$4:$A$158,$B80,GVSG2015!$L$4:$L$158)</f>
        <v>0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+SUMIF(GVSG2030!$A$4:$A$158,$B81,GVSG2030!$L$4:$L$158)</f>
        <v>0</v>
      </c>
      <c r="D81" s="11">
        <f>+SUMIF(GVSG2015!$A$4:$A$158,$B81,GVSG2015!$L$4:$L$158)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+SUMIF(GVSG2030!$A$4:$A$158,$B82,GVSG2030!$L$4:$L$158)</f>
        <v>0</v>
      </c>
      <c r="D82" s="11">
        <f>+SUMIF(GVSG2015!$A$4:$A$158,$B82,GVSG2015!$L$4:$L$158)</f>
        <v>0</v>
      </c>
      <c r="E82" s="7">
        <f>+IFERROR(+C82*('Regions &amp; Poverty'!$K82/100),"")</f>
        <v>0</v>
      </c>
      <c r="F82" s="7">
        <f>+IFERROR(+D82*('Regions &amp; Poverty'!$K82/100),"")</f>
        <v>0</v>
      </c>
      <c r="G82" s="7">
        <f>+IFERROR(+C82*('Regions &amp; Poverty'!$K82/100)*('Regions &amp; Poverty'!$M82/100),"")</f>
        <v>0</v>
      </c>
      <c r="H82" s="7">
        <f>+IFERROR(+D82*('Regions &amp; Poverty'!$K82/100)*('Regions &amp; Poverty'!$M82/100),"")</f>
        <v>0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+SUMIF(GVSG2030!$A$4:$A$158,$B83,GVSG2030!$L$4:$L$158)</f>
        <v>0</v>
      </c>
      <c r="D83" s="11">
        <f>+SUMIF(GVSG2015!$A$4:$A$158,$B83,GVSG2015!$L$4:$L$158)</f>
        <v>0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+SUMIF(GVSG2030!$A$4:$A$158,$B84,GVSG2030!$L$4:$L$158)</f>
        <v>0</v>
      </c>
      <c r="D84" s="11">
        <f>+SUMIF(GVSG2015!$A$4:$A$158,$B84,GVSG2015!$L$4:$L$158)</f>
        <v>0</v>
      </c>
      <c r="E84" s="7">
        <f>+IFERROR(+C84*('Regions &amp; Poverty'!$K84/100),"")</f>
        <v>0</v>
      </c>
      <c r="F84" s="7">
        <f>+IFERROR(+D84*('Regions &amp; Poverty'!$K84/100),"")</f>
        <v>0</v>
      </c>
      <c r="G84" s="7">
        <f>+IFERROR(+C84*('Regions &amp; Poverty'!$K84/100)*('Regions &amp; Poverty'!$M84/100),"")</f>
        <v>0</v>
      </c>
      <c r="H84" s="7">
        <f>+IFERROR(+D84*('Regions &amp; Poverty'!$K84/100)*('Regions &amp; Poverty'!$M84/100),"")</f>
        <v>0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+SUMIF(GVSG2030!$A$4:$A$158,$B85,GVSG2030!$L$4:$L$158)</f>
        <v>0</v>
      </c>
      <c r="D85" s="11">
        <f>+SUMIF(GVSG2015!$A$4:$A$158,$B85,GVSG2015!$L$4:$L$158)</f>
        <v>0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+SUMIF(GVSG2030!$A$4:$A$158,$B86,GVSG2030!$L$4:$L$158)</f>
        <v>0</v>
      </c>
      <c r="D86" s="11">
        <f>+SUMIF(GVSG2015!$A$4:$A$158,$B86,GVSG2015!$L$4:$L$158)</f>
        <v>0</v>
      </c>
      <c r="E86" s="7">
        <f>+IFERROR(+C86*('Regions &amp; Poverty'!$K86/100),"")</f>
        <v>0</v>
      </c>
      <c r="F86" s="7">
        <f>+IFERROR(+D86*('Regions &amp; Poverty'!$K86/100),"")</f>
        <v>0</v>
      </c>
      <c r="G86" s="7">
        <f>+IFERROR(+C86*('Regions &amp; Poverty'!$K86/100)*('Regions &amp; Poverty'!$M86/100),"")</f>
        <v>0</v>
      </c>
      <c r="H86" s="7">
        <f>+IFERROR(+D86*('Regions &amp; Poverty'!$K86/100)*('Regions &amp; Poverty'!$M86/100),"")</f>
        <v>0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+SUMIF(GVSG2030!$A$4:$A$158,$B87,GVSG2030!$L$4:$L$158)</f>
        <v>0</v>
      </c>
      <c r="D87" s="11">
        <f>+SUMIF(GVSG2015!$A$4:$A$158,$B87,GVSG2015!$L$4:$L$158)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+SUMIF(GVSG2030!$A$4:$A$158,$B88,GVSG2030!$L$4:$L$158)</f>
        <v>0</v>
      </c>
      <c r="D88" s="11">
        <f>+SUMIF(GVSG2015!$A$4:$A$158,$B88,GVSG2015!$L$4:$L$158)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+SUMIF(GVSG2030!$A$4:$A$158,$B89,GVSG2030!$L$4:$L$158)</f>
        <v>0</v>
      </c>
      <c r="D89" s="11">
        <f>+SUMIF(GVSG2015!$A$4:$A$158,$B89,GVSG2015!$L$4:$L$158)</f>
        <v>0</v>
      </c>
      <c r="E89" s="7">
        <f>+IFERROR(+C89*('Regions &amp; Poverty'!$K89/100),"")</f>
        <v>0</v>
      </c>
      <c r="F89" s="7">
        <f>+IFERROR(+D89*('Regions &amp; Poverty'!$K89/100),"")</f>
        <v>0</v>
      </c>
      <c r="G89" s="7">
        <f>+IFERROR(+C89*('Regions &amp; Poverty'!$K89/100)*('Regions &amp; Poverty'!$M89/100),"")</f>
        <v>0</v>
      </c>
      <c r="H89" s="7">
        <f>+IFERROR(+D89*('Regions &amp; Poverty'!$K89/100)*('Regions &amp; Poverty'!$M89/100),"")</f>
        <v>0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+SUMIF(GVSG2030!$A$4:$A$158,$B90,GVSG2030!$L$4:$L$158)</f>
        <v>0</v>
      </c>
      <c r="D90" s="11">
        <f>+SUMIF(GVSG2015!$A$4:$A$158,$B90,GVSG2015!$L$4:$L$158)</f>
        <v>0</v>
      </c>
      <c r="E90" s="7">
        <f>+IFERROR(+C90*('Regions &amp; Poverty'!$K90/100),"")</f>
        <v>0</v>
      </c>
      <c r="F90" s="7">
        <f>+IFERROR(+D90*('Regions &amp; Poverty'!$K90/100),"")</f>
        <v>0</v>
      </c>
      <c r="G90" s="7">
        <f>+IFERROR(+C90*('Regions &amp; Poverty'!$K90/100)*('Regions &amp; Poverty'!$M90/100),"")</f>
        <v>0</v>
      </c>
      <c r="H90" s="7">
        <f>+IFERROR(+D90*('Regions &amp; Poverty'!$K90/100)*('Regions &amp; Poverty'!$M90/100),"")</f>
        <v>0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+SUMIF(GVSG2030!$A$4:$A$158,$B91,GVSG2030!$L$4:$L$158)</f>
        <v>0</v>
      </c>
      <c r="D91" s="11">
        <f>+SUMIF(GVSG2015!$A$4:$A$158,$B91,GVSG2015!$L$4:$L$158)</f>
        <v>0</v>
      </c>
      <c r="E91" s="7">
        <f>+IFERROR(+C91*('Regions &amp; Poverty'!$K91/100),"")</f>
        <v>0</v>
      </c>
      <c r="F91" s="7">
        <f>+IFERROR(+D91*('Regions &amp; Poverty'!$K91/100),"")</f>
        <v>0</v>
      </c>
      <c r="G91" s="7">
        <f>+IFERROR(+C91*('Regions &amp; Poverty'!$K91/100)*('Regions &amp; Poverty'!$M91/100),"")</f>
        <v>0</v>
      </c>
      <c r="H91" s="7">
        <f>+IFERROR(+D91*('Regions &amp; Poverty'!$K91/100)*('Regions &amp; Poverty'!$M91/100),"")</f>
        <v>0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+SUMIF(GVSG2030!$A$4:$A$158,$B92,GVSG2030!$L$4:$L$158)</f>
        <v>585.78080220610696</v>
      </c>
      <c r="D92" s="11">
        <f>+SUMIF(GVSG2015!$A$4:$A$158,$B92,GVSG2015!$L$4:$L$158)</f>
        <v>431.53889809084438</v>
      </c>
      <c r="E92" s="7">
        <f>+IFERROR(+C92*('Regions &amp; Poverty'!$K92/100),"")</f>
        <v>38.075752143396954</v>
      </c>
      <c r="F92" s="7">
        <f>+IFERROR(+D92*('Regions &amp; Poverty'!$K92/100),"")</f>
        <v>28.050028375904887</v>
      </c>
      <c r="G92" s="7">
        <f>+IFERROR(+C92*('Regions &amp; Poverty'!$K92/100)*('Regions &amp; Poverty'!$M92/100),"")</f>
        <v>0.57113628215095424</v>
      </c>
      <c r="H92" s="7">
        <f>+IFERROR(+D92*('Regions &amp; Poverty'!$K92/100)*('Regions &amp; Poverty'!$M92/100),"")</f>
        <v>0.42075042563857329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+SUMIF(GVSG2030!$A$4:$A$158,$B93,GVSG2030!$L$4:$L$158)</f>
        <v>0</v>
      </c>
      <c r="D93" s="11">
        <f>+SUMIF(GVSG2015!$A$4:$A$158,$B93,GVSG2015!$L$4:$L$158)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+SUMIF(GVSG2030!$A$4:$A$158,$B94,GVSG2030!$L$4:$L$158)</f>
        <v>0</v>
      </c>
      <c r="D94" s="11">
        <f>+SUMIF(GVSG2015!$A$4:$A$158,$B94,GVSG2015!$L$4:$L$158)</f>
        <v>0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+SUMIF(GVSG2030!$A$4:$A$158,$B95,GVSG2030!$L$4:$L$158)</f>
        <v>0</v>
      </c>
      <c r="D95" s="11">
        <f>+SUMIF(GVSG2015!$A$4:$A$158,$B95,GVSG2015!$L$4:$L$158)</f>
        <v>0</v>
      </c>
      <c r="E95" s="7">
        <f>+IFERROR(+C95*('Regions &amp; Poverty'!$K95/100),"")</f>
        <v>0</v>
      </c>
      <c r="F95" s="7">
        <f>+IFERROR(+D95*('Regions &amp; Poverty'!$K95/100),"")</f>
        <v>0</v>
      </c>
      <c r="G95" s="7">
        <f>+IFERROR(+C95*('Regions &amp; Poverty'!$K95/100)*('Regions &amp; Poverty'!$M95/100),"")</f>
        <v>0</v>
      </c>
      <c r="H95" s="7">
        <f>+IFERROR(+D95*('Regions &amp; Poverty'!$K95/100)*('Regions &amp; Poverty'!$M95/100),"")</f>
        <v>0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+SUMIF(GVSG2030!$A$4:$A$158,$B96,GVSG2030!$L$4:$L$158)</f>
        <v>0</v>
      </c>
      <c r="D96" s="11">
        <f>+SUMIF(GVSG2015!$A$4:$A$158,$B96,GVSG2015!$L$4:$L$158)</f>
        <v>0</v>
      </c>
      <c r="E96" s="7">
        <f>+IFERROR(+C96*('Regions &amp; Poverty'!$K96/100),"")</f>
        <v>0</v>
      </c>
      <c r="F96" s="7">
        <f>+IFERROR(+D96*('Regions &amp; Poverty'!$K96/100),"")</f>
        <v>0</v>
      </c>
      <c r="G96" s="7">
        <f>+IFERROR(+C96*('Regions &amp; Poverty'!$K96/100)*('Regions &amp; Poverty'!$M96/100),"")</f>
        <v>0</v>
      </c>
      <c r="H96" s="7">
        <f>+IFERROR(+D96*('Regions &amp; Poverty'!$K96/100)*('Regions &amp; Poverty'!$M96/100),"")</f>
        <v>0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+SUMIF(GVSG2030!$A$4:$A$158,$B97,GVSG2030!$L$4:$L$158)</f>
        <v>124.62068713330862</v>
      </c>
      <c r="D97" s="11">
        <f>+SUMIF(GVSG2015!$A$4:$A$158,$B97,GVSG2015!$L$4:$L$158)</f>
        <v>76.947098346851604</v>
      </c>
      <c r="E97" s="7">
        <f>+IFERROR(+C97*('Regions &amp; Poverty'!$K97/100),"")</f>
        <v>88.356067177515826</v>
      </c>
      <c r="F97" s="7">
        <f>+IFERROR(+D97*('Regions &amp; Poverty'!$K97/100),"")</f>
        <v>54.555492727917795</v>
      </c>
      <c r="G97" s="7">
        <f>+IFERROR(+C97*('Regions &amp; Poverty'!$K97/100)*('Regions &amp; Poverty'!$M97/100),"")</f>
        <v>29.422570370112766</v>
      </c>
      <c r="H97" s="7">
        <f>+IFERROR(+D97*('Regions &amp; Poverty'!$K97/100)*('Regions &amp; Poverty'!$M97/100),"")</f>
        <v>18.166979078396622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+SUMIF(GVSG2030!$A$4:$A$158,$B98,GVSG2030!$L$4:$L$158)</f>
        <v>0</v>
      </c>
      <c r="D98" s="11">
        <f>+SUMIF(GVSG2015!$A$4:$A$158,$B98,GVSG2015!$L$4:$L$158)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+SUMIF(GVSG2030!$A$4:$A$158,$B99,GVSG2030!$L$4:$L$158)</f>
        <v>0</v>
      </c>
      <c r="D99" s="11">
        <f>+SUMIF(GVSG2015!$A$4:$A$158,$B99,GVSG2015!$L$4:$L$158)</f>
        <v>0</v>
      </c>
      <c r="E99" s="7">
        <f>+IFERROR(+C99*('Regions &amp; Poverty'!$K99/100),"")</f>
        <v>0</v>
      </c>
      <c r="F99" s="7">
        <f>+IFERROR(+D99*('Regions &amp; Poverty'!$K99/100),"")</f>
        <v>0</v>
      </c>
      <c r="G99" s="7">
        <f>+IFERROR(+C99*('Regions &amp; Poverty'!$K99/100)*('Regions &amp; Poverty'!$M99/100),"")</f>
        <v>0</v>
      </c>
      <c r="H99" s="7">
        <f>+IFERROR(+D99*('Regions &amp; Poverty'!$K99/100)*('Regions &amp; Poverty'!$M99/100),"")</f>
        <v>0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+SUMIF(GVSG2030!$A$4:$A$158,$B100,GVSG2030!$L$4:$L$158)</f>
        <v>0</v>
      </c>
      <c r="D100" s="11">
        <f>+SUMIF(GVSG2015!$A$4:$A$158,$B100,GVSG2015!$L$4:$L$158)</f>
        <v>0</v>
      </c>
      <c r="E100" s="7">
        <f>+IFERROR(+C100*('Regions &amp; Poverty'!$K100/100),"")</f>
        <v>0</v>
      </c>
      <c r="F100" s="7">
        <f>+IFERROR(+D100*('Regions &amp; Poverty'!$K100/100),"")</f>
        <v>0</v>
      </c>
      <c r="G100" s="7">
        <f>+IFERROR(+C100*('Regions &amp; Poverty'!$K100/100)*('Regions &amp; Poverty'!$M100/100),"")</f>
        <v>0</v>
      </c>
      <c r="H100" s="7">
        <f>+IFERROR(+D100*('Regions &amp; Poverty'!$K100/100)*('Regions &amp; Poverty'!$M100/100),"")</f>
        <v>0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+SUMIF(GVSG2030!$A$4:$A$158,$B101,GVSG2030!$L$4:$L$158)</f>
        <v>0</v>
      </c>
      <c r="D101" s="11">
        <f>+SUMIF(GVSG2015!$A$4:$A$158,$B101,GVSG2015!$L$4:$L$158)</f>
        <v>0</v>
      </c>
      <c r="E101" s="7">
        <f>+IFERROR(+C101*('Regions &amp; Poverty'!$K101/100),"")</f>
        <v>0</v>
      </c>
      <c r="F101" s="7">
        <f>+IFERROR(+D101*('Regions &amp; Poverty'!$K101/100),"")</f>
        <v>0</v>
      </c>
      <c r="G101" s="7">
        <f>+IFERROR(+C101*('Regions &amp; Poverty'!$K101/100)*('Regions &amp; Poverty'!$M101/100),"")</f>
        <v>0</v>
      </c>
      <c r="H101" s="7">
        <f>+IFERROR(+D101*('Regions &amp; Poverty'!$K101/100)*('Regions &amp; Poverty'!$M101/100),"")</f>
        <v>0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+SUMIF(GVSG2030!$A$4:$A$158,$B102,GVSG2030!$L$4:$L$158)</f>
        <v>0</v>
      </c>
      <c r="D102" s="11">
        <f>+SUMIF(GVSG2015!$A$4:$A$158,$B102,GVSG2015!$L$4:$L$158)</f>
        <v>0</v>
      </c>
      <c r="E102" s="7">
        <f>+IFERROR(+C102*('Regions &amp; Poverty'!$K102/100),"")</f>
        <v>0</v>
      </c>
      <c r="F102" s="7">
        <f>+IFERROR(+D102*('Regions &amp; Poverty'!$K102/100),"")</f>
        <v>0</v>
      </c>
      <c r="G102" s="7">
        <f>+IFERROR(+C102*('Regions &amp; Poverty'!$K102/100)*('Regions &amp; Poverty'!$M102/100),"")</f>
        <v>0</v>
      </c>
      <c r="H102" s="7">
        <f>+IFERROR(+D102*('Regions &amp; Poverty'!$K102/100)*('Regions &amp; Poverty'!$M102/100),"")</f>
        <v>0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+SUMIF(GVSG2030!$A$4:$A$158,$B103,GVSG2030!$L$4:$L$158)</f>
        <v>0</v>
      </c>
      <c r="D103" s="11">
        <f>+SUMIF(GVSG2015!$A$4:$A$158,$B103,GVSG2015!$L$4:$L$158)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+SUMIF(GVSG2030!$A$4:$A$158,$B104,GVSG2030!$L$4:$L$158)</f>
        <v>0</v>
      </c>
      <c r="D104" s="11">
        <f>+SUMIF(GVSG2015!$A$4:$A$158,$B104,GVSG2015!$L$4:$L$158)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+SUMIF(GVSG2030!$A$4:$A$158,$B105,GVSG2030!$L$4:$L$158)</f>
        <v>17.759318987851163</v>
      </c>
      <c r="D105" s="11">
        <f>+SUMIF(GVSG2015!$A$4:$A$158,$B105,GVSG2015!$L$4:$L$158)</f>
        <v>13.38187717981863</v>
      </c>
      <c r="E105" s="7">
        <f>+IFERROR(+C105*('Regions &amp; Poverty'!$K105/100),"")</f>
        <v>2.6638978481776743</v>
      </c>
      <c r="F105" s="7">
        <f>+IFERROR(+D105*('Regions &amp; Poverty'!$K105/100),"")</f>
        <v>2.0072815769727943</v>
      </c>
      <c r="G105" s="7">
        <f>+IFERROR(+C105*('Regions &amp; Poverty'!$K105/100)*('Regions &amp; Poverty'!$M105/100),"")</f>
        <v>7.9916935445330226E-2</v>
      </c>
      <c r="H105" s="7">
        <f>+IFERROR(+D105*('Regions &amp; Poverty'!$K105/100)*('Regions &amp; Poverty'!$M105/100),"")</f>
        <v>6.0218447309183826E-2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+SUMIF(GVSG2030!$A$4:$A$158,$B106,GVSG2030!$L$4:$L$158)</f>
        <v>0</v>
      </c>
      <c r="D106" s="11">
        <f>+SUMIF(GVSG2015!$A$4:$A$158,$B106,GVSG2015!$L$4:$L$158)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+SUMIF(GVSG2030!$A$4:$A$158,$B107,GVSG2030!$L$4:$L$158)</f>
        <v>0</v>
      </c>
      <c r="D107" s="11">
        <f>+SUMIF(GVSG2015!$A$4:$A$158,$B107,GVSG2015!$L$4:$L$158)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+SUMIF(GVSG2030!$A$4:$A$158,$B108,GVSG2030!$L$4:$L$158)</f>
        <v>0</v>
      </c>
      <c r="D108" s="11">
        <f>+SUMIF(GVSG2015!$A$4:$A$158,$B108,GVSG2015!$L$4:$L$158)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+SUMIF(GVSG2030!$A$4:$A$158,$B109,GVSG2030!$L$4:$L$158)</f>
        <v>0</v>
      </c>
      <c r="D109" s="11">
        <f>+SUMIF(GVSG2015!$A$4:$A$158,$B109,GVSG2015!$L$4:$L$158)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+SUMIF(GVSG2030!$A$4:$A$158,$B110,GVSG2030!$L$4:$L$158)</f>
        <v>0</v>
      </c>
      <c r="D110" s="11">
        <f>+SUMIF(GVSG2015!$A$4:$A$158,$B110,GVSG2015!$L$4:$L$158)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+SUMIF(GVSG2030!$A$4:$A$158,$B111,GVSG2030!$L$4:$L$158)</f>
        <v>0</v>
      </c>
      <c r="D111" s="11">
        <f>+SUMIF(GVSG2015!$A$4:$A$158,$B111,GVSG2015!$L$4:$L$158)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+SUMIF(GVSG2030!$A$4:$A$158,$B112,GVSG2030!$L$4:$L$158)</f>
        <v>0</v>
      </c>
      <c r="D112" s="11">
        <f>+SUMIF(GVSG2015!$A$4:$A$158,$B112,GVSG2015!$L$4:$L$158)</f>
        <v>0</v>
      </c>
      <c r="E112" s="7">
        <f>+IFERROR(+C112*('Regions &amp; Poverty'!$K112/100),"")</f>
        <v>0</v>
      </c>
      <c r="F112" s="7">
        <f>+IFERROR(+D112*('Regions &amp; Poverty'!$K112/100),"")</f>
        <v>0</v>
      </c>
      <c r="G112" s="7">
        <f>+IFERROR(+C112*('Regions &amp; Poverty'!$K112/100)*('Regions &amp; Poverty'!$M112/100),"")</f>
        <v>0</v>
      </c>
      <c r="H112" s="7">
        <f>+IFERROR(+D112*('Regions &amp; Poverty'!$K112/100)*('Regions &amp; Poverty'!$M112/100),"")</f>
        <v>0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+SUMIF(GVSG2030!$A$4:$A$158,$B113,GVSG2030!$L$4:$L$158)</f>
        <v>3.2100908117757467</v>
      </c>
      <c r="D113" s="11">
        <f>+SUMIF(GVSG2015!$A$4:$A$158,$B113,GVSG2015!$L$4:$L$158)</f>
        <v>1.9268176519811515</v>
      </c>
      <c r="E113" s="7">
        <f>+IFERROR(+C113*('Regions &amp; Poverty'!$K113/100),"")</f>
        <v>7.0621997859066435E-2</v>
      </c>
      <c r="F113" s="7">
        <f>+IFERROR(+D113*('Regions &amp; Poverty'!$K113/100),"")</f>
        <v>4.2389988343585337E-2</v>
      </c>
      <c r="G113" s="7">
        <f>+IFERROR(+C113*('Regions &amp; Poverty'!$K113/100)*('Regions &amp; Poverty'!$M113/100),"")</f>
        <v>4.2373198715439864E-4</v>
      </c>
      <c r="H113" s="7">
        <f>+IFERROR(+D113*('Regions &amp; Poverty'!$K113/100)*('Regions &amp; Poverty'!$M113/100),"")</f>
        <v>2.5433993006151204E-4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+SUMIF(GVSG2030!$A$4:$A$158,$B114,GVSG2030!$L$4:$L$158)</f>
        <v>0</v>
      </c>
      <c r="D114" s="11">
        <f>+SUMIF(GVSG2015!$A$4:$A$158,$B114,GVSG2015!$L$4:$L$158)</f>
        <v>0</v>
      </c>
      <c r="E114" s="7">
        <f>+IFERROR(+C114*('Regions &amp; Poverty'!$K114/100),"")</f>
        <v>0</v>
      </c>
      <c r="F114" s="7">
        <f>+IFERROR(+D114*('Regions &amp; Poverty'!$K114/100),"")</f>
        <v>0</v>
      </c>
      <c r="G114" s="7">
        <f>+IFERROR(+C114*('Regions &amp; Poverty'!$K114/100)*('Regions &amp; Poverty'!$M114/100),"")</f>
        <v>0</v>
      </c>
      <c r="H114" s="7">
        <f>+IFERROR(+D114*('Regions &amp; Poverty'!$K114/100)*('Regions &amp; Poverty'!$M114/100),"")</f>
        <v>0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+SUMIF(GVSG2030!$A$4:$A$158,$B115,GVSG2030!$L$4:$L$158)</f>
        <v>1.0711927179766707</v>
      </c>
      <c r="D115" s="11">
        <f>+SUMIF(GVSG2015!$A$4:$A$158,$B115,GVSG2015!$L$4:$L$158)</f>
        <v>0.83411721998582466</v>
      </c>
      <c r="E115" s="7">
        <f>+IFERROR(+C115*('Regions &amp; Poverty'!$K115/100),"")</f>
        <v>8.8908995592063667E-2</v>
      </c>
      <c r="F115" s="7">
        <f>+IFERROR(+D115*('Regions &amp; Poverty'!$K115/100),"")</f>
        <v>6.9231729258823455E-2</v>
      </c>
      <c r="G115" s="7">
        <f>+IFERROR(+C115*('Regions &amp; Poverty'!$K115/100)*('Regions &amp; Poverty'!$M115/100),"")</f>
        <v>1.4225439294730186E-3</v>
      </c>
      <c r="H115" s="7">
        <f>+IFERROR(+D115*('Regions &amp; Poverty'!$K115/100)*('Regions &amp; Poverty'!$M115/100),"")</f>
        <v>1.1077076681411753E-3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+SUMIF(GVSG2030!$A$4:$A$158,$B116,GVSG2030!$L$4:$L$158)</f>
        <v>0</v>
      </c>
      <c r="D116" s="11">
        <f>+SUMIF(GVSG2015!$A$4:$A$158,$B116,GVSG2015!$L$4:$L$158)</f>
        <v>0</v>
      </c>
      <c r="E116" s="7">
        <f>+IFERROR(+C116*('Regions &amp; Poverty'!$K116/100),"")</f>
        <v>0</v>
      </c>
      <c r="F116" s="7">
        <f>+IFERROR(+D116*('Regions &amp; Poverty'!$K116/100),"")</f>
        <v>0</v>
      </c>
      <c r="G116" s="7">
        <f>+IFERROR(+C116*('Regions &amp; Poverty'!$K116/100)*('Regions &amp; Poverty'!$M116/100),"")</f>
        <v>0</v>
      </c>
      <c r="H116" s="7">
        <f>+IFERROR(+D116*('Regions &amp; Poverty'!$K116/100)*('Regions &amp; Poverty'!$M116/100),"")</f>
        <v>0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+SUMIF(GVSG2030!$A$4:$A$158,$B117,GVSG2030!$L$4:$L$158)</f>
        <v>0</v>
      </c>
      <c r="D117" s="11">
        <f>+SUMIF(GVSG2015!$A$4:$A$158,$B117,GVSG2015!$L$4:$L$158)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+SUMIF(GVSG2030!$A$4:$A$158,$B118,GVSG2030!$L$4:$L$158)</f>
        <v>0</v>
      </c>
      <c r="D118" s="11">
        <f>+SUMIF(GVSG2015!$A$4:$A$158,$B118,GVSG2015!$L$4:$L$158)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+SUMIF(GVSG2030!$A$4:$A$158,$B119,GVSG2030!$L$4:$L$158)</f>
        <v>0</v>
      </c>
      <c r="D119" s="11">
        <f>+SUMIF(GVSG2015!$A$4:$A$158,$B119,GVSG2015!$L$4:$L$158)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+SUMIF(GVSG2030!$A$4:$A$158,$B120,GVSG2030!$L$4:$L$158)</f>
        <v>0</v>
      </c>
      <c r="D120" s="11">
        <f>+SUMIF(GVSG2015!$A$4:$A$158,$B120,GVSG2015!$L$4:$L$158)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+SUMIF(GVSG2030!$A$4:$A$158,$B121,GVSG2030!$L$4:$L$158)</f>
        <v>0</v>
      </c>
      <c r="D121" s="11">
        <f>+SUMIF(GVSG2015!$A$4:$A$158,$B121,GVSG2015!$L$4:$L$158)</f>
        <v>0</v>
      </c>
      <c r="E121" s="7">
        <f>+IFERROR(+C121*('Regions &amp; Poverty'!$K121/100),"")</f>
        <v>0</v>
      </c>
      <c r="F121" s="7">
        <f>+IFERROR(+D121*('Regions &amp; Poverty'!$K121/100),"")</f>
        <v>0</v>
      </c>
      <c r="G121" s="7">
        <f>+IFERROR(+C121*('Regions &amp; Poverty'!$K121/100)*('Regions &amp; Poverty'!$M121/100),"")</f>
        <v>0</v>
      </c>
      <c r="H121" s="7">
        <f>+IFERROR(+D121*('Regions &amp; Poverty'!$K121/100)*('Regions &amp; Poverty'!$M121/100),"")</f>
        <v>0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+SUMIF(GVSG2030!$A$4:$A$158,$B122,GVSG2030!$L$4:$L$158)</f>
        <v>0</v>
      </c>
      <c r="D122" s="11">
        <f>+SUMIF(GVSG2015!$A$4:$A$158,$B122,GVSG2015!$L$4:$L$158)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+SUMIF(GVSG2030!$A$4:$A$158,$B123,GVSG2030!$L$4:$L$158)</f>
        <v>0</v>
      </c>
      <c r="D123" s="11">
        <f>+SUMIF(GVSG2015!$A$4:$A$158,$B123,GVSG2015!$L$4:$L$158)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+SUMIF(GVSG2030!$A$4:$A$158,$B124,GVSG2030!$L$4:$L$158)</f>
        <v>0</v>
      </c>
      <c r="D124" s="11">
        <f>+SUMIF(GVSG2015!$A$4:$A$158,$B124,GVSG2015!$L$4:$L$158)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+SUMIF(GVSG2030!$A$4:$A$158,$B125,GVSG2030!$L$4:$L$158)</f>
        <v>0</v>
      </c>
      <c r="D125" s="11">
        <f>+SUMIF(GVSG2015!$A$4:$A$158,$B125,GVSG2015!$L$4:$L$158)</f>
        <v>0</v>
      </c>
      <c r="E125" s="7">
        <f>+IFERROR(+C125*('Regions &amp; Poverty'!$K125/100),"")</f>
        <v>0</v>
      </c>
      <c r="F125" s="7">
        <f>+IFERROR(+D125*('Regions &amp; Poverty'!$K125/100),"")</f>
        <v>0</v>
      </c>
      <c r="G125" s="7">
        <f>+IFERROR(+C125*('Regions &amp; Poverty'!$K125/100)*('Regions &amp; Poverty'!$M125/100),"")</f>
        <v>0</v>
      </c>
      <c r="H125" s="7">
        <f>+IFERROR(+D125*('Regions &amp; Poverty'!$K125/100)*('Regions &amp; Poverty'!$M125/100),"")</f>
        <v>0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+SUMIF(GVSG2030!$A$4:$A$158,$B126,GVSG2030!$L$4:$L$158)</f>
        <v>0</v>
      </c>
      <c r="D126" s="11">
        <f>+SUMIF(GVSG2015!$A$4:$A$158,$B126,GVSG2015!$L$4:$L$158)</f>
        <v>0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+SUMIF(GVSG2030!$A$4:$A$158,$B127,GVSG2030!$L$4:$L$158)</f>
        <v>0</v>
      </c>
      <c r="D127" s="11">
        <f>+SUMIF(GVSG2015!$A$4:$A$158,$B127,GVSG2015!$L$4:$L$158)</f>
        <v>0</v>
      </c>
      <c r="E127" s="7">
        <f>+IFERROR(+C127*('Regions &amp; Poverty'!$K127/100),"")</f>
        <v>0</v>
      </c>
      <c r="F127" s="7">
        <f>+IFERROR(+D127*('Regions &amp; Poverty'!$K127/100),"")</f>
        <v>0</v>
      </c>
      <c r="G127" s="7">
        <f>+IFERROR(+C127*('Regions &amp; Poverty'!$K127/100)*('Regions &amp; Poverty'!$M127/100),"")</f>
        <v>0</v>
      </c>
      <c r="H127" s="7">
        <f>+IFERROR(+D127*('Regions &amp; Poverty'!$K127/100)*('Regions &amp; Poverty'!$M127/100),"")</f>
        <v>0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+SUMIF(GVSG2030!$A$4:$A$158,$B128,GVSG2030!$L$4:$L$158)</f>
        <v>0</v>
      </c>
      <c r="D128" s="11">
        <f>+SUMIF(GVSG2015!$A$4:$A$158,$B128,GVSG2015!$L$4:$L$158)</f>
        <v>0</v>
      </c>
      <c r="E128" s="7">
        <f>+IFERROR(+C128*('Regions &amp; Poverty'!$K128/100),"")</f>
        <v>0</v>
      </c>
      <c r="F128" s="7">
        <f>+IFERROR(+D128*('Regions &amp; Poverty'!$K128/100),"")</f>
        <v>0</v>
      </c>
      <c r="G128" s="7">
        <f>+IFERROR(+C128*('Regions &amp; Poverty'!$K128/100)*('Regions &amp; Poverty'!$M128/100),"")</f>
        <v>0</v>
      </c>
      <c r="H128" s="7">
        <f>+IFERROR(+D128*('Regions &amp; Poverty'!$K128/100)*('Regions &amp; Poverty'!$M128/100),"")</f>
        <v>0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+SUMIF(GVSG2030!$A$4:$A$158,$B129,GVSG2030!$L$4:$L$158)</f>
        <v>0</v>
      </c>
      <c r="D129" s="11">
        <f>+SUMIF(GVSG2015!$A$4:$A$158,$B129,GVSG2015!$L$4:$L$158)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+SUMIF(GVSG2030!$A$4:$A$158,$B130,GVSG2030!$L$4:$L$158)</f>
        <v>0</v>
      </c>
      <c r="D130" s="11">
        <f>+SUMIF(GVSG2015!$A$4:$A$158,$B130,GVSG2015!$L$4:$L$158)</f>
        <v>0</v>
      </c>
      <c r="E130" s="7">
        <f>+IFERROR(+C130*('Regions &amp; Poverty'!$K130/100),"")</f>
        <v>0</v>
      </c>
      <c r="F130" s="7">
        <f>+IFERROR(+D130*('Regions &amp; Poverty'!$K130/100),"")</f>
        <v>0</v>
      </c>
      <c r="G130" s="7">
        <f>+IFERROR(+C130*('Regions &amp; Poverty'!$K130/100)*('Regions &amp; Poverty'!$M130/100),"")</f>
        <v>0</v>
      </c>
      <c r="H130" s="7">
        <f>+IFERROR(+D130*('Regions &amp; Poverty'!$K130/100)*('Regions &amp; Poverty'!$M130/100),"")</f>
        <v>0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+SUMIF(GVSG2030!$A$4:$A$158,$B131,GVSG2030!$L$4:$L$158)</f>
        <v>0</v>
      </c>
      <c r="D131" s="11">
        <f>+SUMIF(GVSG2015!$A$4:$A$158,$B131,GVSG2015!$L$4:$L$158)</f>
        <v>0</v>
      </c>
      <c r="E131" s="7">
        <f>+IFERROR(+C131*('Regions &amp; Poverty'!$K131/100),"")</f>
        <v>0</v>
      </c>
      <c r="F131" s="7">
        <f>+IFERROR(+D131*('Regions &amp; Poverty'!$K131/100),"")</f>
        <v>0</v>
      </c>
      <c r="G131" s="7">
        <f>+IFERROR(+C131*('Regions &amp; Poverty'!$K131/100)*('Regions &amp; Poverty'!$M131/100),"")</f>
        <v>0</v>
      </c>
      <c r="H131" s="7">
        <f>+IFERROR(+D131*('Regions &amp; Poverty'!$K131/100)*('Regions &amp; Poverty'!$M131/100),"")</f>
        <v>0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+SUMIF(GVSG2030!$A$4:$A$158,$B132,GVSG2030!$L$4:$L$158)</f>
        <v>0</v>
      </c>
      <c r="D132" s="11">
        <f>+SUMIF(GVSG2015!$A$4:$A$158,$B132,GVSG2015!$L$4:$L$158)</f>
        <v>0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+SUMIF(GVSG2030!$A$4:$A$158,$B133,GVSG2030!$L$4:$L$158)</f>
        <v>0</v>
      </c>
      <c r="D133" s="11">
        <f>+SUMIF(GVSG2015!$A$4:$A$158,$B133,GVSG2015!$L$4:$L$158)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+SUMIF(GVSG2030!$A$4:$A$158,$B134,GVSG2030!$L$4:$L$158)</f>
        <v>0</v>
      </c>
      <c r="D134" s="11">
        <f>+SUMIF(GVSG2015!$A$4:$A$158,$B134,GVSG2015!$L$4:$L$158)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+SUMIF(GVSG2030!$A$4:$A$158,$B135,GVSG2030!$L$4:$L$158)</f>
        <v>0</v>
      </c>
      <c r="D135" s="11">
        <f>+SUMIF(GVSG2015!$A$4:$A$158,$B135,GVSG2015!$L$4:$L$158)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+SUMIF(GVSG2030!$A$4:$A$158,$B136,GVSG2030!$L$4:$L$158)</f>
        <v>0</v>
      </c>
      <c r="D136" s="11">
        <f>+SUMIF(GVSG2015!$A$4:$A$158,$B136,GVSG2015!$L$4:$L$158)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+SUMIF(GVSG2030!$A$4:$A$158,$B137,GVSG2030!$L$4:$L$158)</f>
        <v>0</v>
      </c>
      <c r="D137" s="11">
        <f>+SUMIF(GVSG2015!$A$4:$A$158,$B137,GVSG2015!$L$4:$L$158)</f>
        <v>0</v>
      </c>
      <c r="E137" s="7">
        <f>+IFERROR(+C137*('Regions &amp; Poverty'!$K137/100),"")</f>
        <v>0</v>
      </c>
      <c r="F137" s="7">
        <f>+IFERROR(+D137*('Regions &amp; Poverty'!$K137/100),"")</f>
        <v>0</v>
      </c>
      <c r="G137" s="7">
        <f>+IFERROR(+C137*('Regions &amp; Poverty'!$K137/100)*('Regions &amp; Poverty'!$M137/100),"")</f>
        <v>0</v>
      </c>
      <c r="H137" s="7">
        <f>+IFERROR(+D137*('Regions &amp; Poverty'!$K137/100)*('Regions &amp; Poverty'!$M137/100),"")</f>
        <v>0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+SUMIF(GVSG2030!$A$4:$A$158,$B138,GVSG2030!$L$4:$L$158)</f>
        <v>0</v>
      </c>
      <c r="D138" s="11">
        <f>+SUMIF(GVSG2015!$A$4:$A$158,$B138,GVSG2015!$L$4:$L$158)</f>
        <v>0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+SUMIF(GVSG2030!$A$4:$A$158,$B139,GVSG2030!$L$4:$L$158)</f>
        <v>0</v>
      </c>
      <c r="D139" s="11">
        <f>+SUMIF(GVSG2015!$A$4:$A$158,$B139,GVSG2015!$L$4:$L$158)</f>
        <v>0</v>
      </c>
      <c r="E139" s="7">
        <f>+IFERROR(+C139*('Regions &amp; Poverty'!$K139/100),"")</f>
        <v>0</v>
      </c>
      <c r="F139" s="7">
        <f>+IFERROR(+D139*('Regions &amp; Poverty'!$K139/100),"")</f>
        <v>0</v>
      </c>
      <c r="G139" s="7">
        <f>+IFERROR(+C139*('Regions &amp; Poverty'!$K139/100)*('Regions &amp; Poverty'!$M139/100),"")</f>
        <v>0</v>
      </c>
      <c r="H139" s="7">
        <f>+IFERROR(+D139*('Regions &amp; Poverty'!$K139/100)*('Regions &amp; Poverty'!$M139/100),"")</f>
        <v>0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+SUMIF(GVSG2030!$A$4:$A$158,$B140,GVSG2030!$L$4:$L$158)</f>
        <v>0</v>
      </c>
      <c r="D140" s="11">
        <f>+SUMIF(GVSG2015!$A$4:$A$158,$B140,GVSG2015!$L$4:$L$158)</f>
        <v>0</v>
      </c>
      <c r="E140" s="7">
        <f>+IFERROR(+C140*('Regions &amp; Poverty'!$K140/100),"")</f>
        <v>0</v>
      </c>
      <c r="F140" s="7">
        <f>+IFERROR(+D140*('Regions &amp; Poverty'!$K140/100),"")</f>
        <v>0</v>
      </c>
      <c r="G140" s="7">
        <f>+IFERROR(+C140*('Regions &amp; Poverty'!$K140/100)*('Regions &amp; Poverty'!$M140/100),"")</f>
        <v>0</v>
      </c>
      <c r="H140" s="7">
        <f>+IFERROR(+D140*('Regions &amp; Poverty'!$K140/100)*('Regions &amp; Poverty'!$M140/100),"")</f>
        <v>0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+SUMIF(GVSG2030!$A$4:$A$158,$B141,GVSG2030!$L$4:$L$158)</f>
        <v>0</v>
      </c>
      <c r="D141" s="11">
        <f>+SUMIF(GVSG2015!$A$4:$A$158,$B141,GVSG2015!$L$4:$L$158)</f>
        <v>0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+SUMIF(GVSG2030!$A$4:$A$158,$B142,GVSG2030!$L$4:$L$158)</f>
        <v>0</v>
      </c>
      <c r="D142" s="11">
        <f>+SUMIF(GVSG2015!$A$4:$A$158,$B142,GVSG2015!$L$4:$L$158)</f>
        <v>0</v>
      </c>
      <c r="E142" s="7">
        <f>+IFERROR(+C142*('Regions &amp; Poverty'!$K142/100),"")</f>
        <v>0</v>
      </c>
      <c r="F142" s="7">
        <f>+IFERROR(+D142*('Regions &amp; Poverty'!$K142/100),"")</f>
        <v>0</v>
      </c>
      <c r="G142" s="7">
        <f>+IFERROR(+C142*('Regions &amp; Poverty'!$K142/100)*('Regions &amp; Poverty'!$M142/100),"")</f>
        <v>0</v>
      </c>
      <c r="H142" s="7">
        <f>+IFERROR(+D142*('Regions &amp; Poverty'!$K142/100)*('Regions &amp; Poverty'!$M142/100),"")</f>
        <v>0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+SUMIF(GVSG2030!$A$4:$A$158,$B143,GVSG2030!$L$4:$L$158)</f>
        <v>0</v>
      </c>
      <c r="D143" s="11">
        <f>+SUMIF(GVSG2015!$A$4:$A$158,$B143,GVSG2015!$L$4:$L$158)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+SUMIF(GVSG2030!$A$4:$A$158,$B144,GVSG2030!$L$4:$L$158)</f>
        <v>0</v>
      </c>
      <c r="D144" s="11">
        <f>+SUMIF(GVSG2015!$A$4:$A$158,$B144,GVSG2015!$L$4:$L$158)</f>
        <v>0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+SUMIF(GVSG2030!$A$4:$A$158,$B145,GVSG2030!$L$4:$L$158)</f>
        <v>0</v>
      </c>
      <c r="D145" s="11">
        <f>+SUMIF(GVSG2015!$A$4:$A$158,$B145,GVSG2015!$L$4:$L$158)</f>
        <v>0</v>
      </c>
      <c r="E145" s="7">
        <f>+IFERROR(+C145*('Regions &amp; Poverty'!$K145/100),"")</f>
        <v>0</v>
      </c>
      <c r="F145" s="7">
        <f>+IFERROR(+D145*('Regions &amp; Poverty'!$K145/100),"")</f>
        <v>0</v>
      </c>
      <c r="G145" s="7">
        <f>+IFERROR(+C145*('Regions &amp; Poverty'!$K145/100)*('Regions &amp; Poverty'!$M145/100),"")</f>
        <v>0</v>
      </c>
      <c r="H145" s="7">
        <f>+IFERROR(+D145*('Regions &amp; Poverty'!$K145/100)*('Regions &amp; Poverty'!$M145/100),"")</f>
        <v>0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+SUMIF(GVSG2030!$A$4:$A$158,$B146,GVSG2030!$L$4:$L$158)</f>
        <v>0</v>
      </c>
      <c r="D146" s="11">
        <f>+SUMIF(GVSG2015!$A$4:$A$158,$B146,GVSG2015!$L$4:$L$158)</f>
        <v>0</v>
      </c>
      <c r="E146" s="7">
        <f>+IFERROR(+C146*('Regions &amp; Poverty'!$K146/100),"")</f>
        <v>0</v>
      </c>
      <c r="F146" s="7">
        <f>+IFERROR(+D146*('Regions &amp; Poverty'!$K146/100),"")</f>
        <v>0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+SUMIF(GVSG2030!$A$4:$A$158,$B147,GVSG2030!$L$4:$L$158)</f>
        <v>64.064529417333617</v>
      </c>
      <c r="D147" s="11">
        <f>+SUMIF(GVSG2015!$A$4:$A$158,$B147,GVSG2015!$L$4:$L$158)</f>
        <v>38.171871940975436</v>
      </c>
      <c r="E147" s="7">
        <f>+IFERROR(+C147*('Regions &amp; Poverty'!$K147/100),"")</f>
        <v>31.455683943910806</v>
      </c>
      <c r="F147" s="7">
        <f>+IFERROR(+D147*('Regions &amp; Poverty'!$K147/100),"")</f>
        <v>18.742389123018938</v>
      </c>
      <c r="G147" s="7">
        <f>+IFERROR(+C147*('Regions &amp; Poverty'!$K147/100)*('Regions &amp; Poverty'!$M147/100),"")</f>
        <v>4.8441753273622643</v>
      </c>
      <c r="H147" s="7">
        <f>+IFERROR(+D147*('Regions &amp; Poverty'!$K147/100)*('Regions &amp; Poverty'!$M147/100),"")</f>
        <v>2.8863279249449163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+SUMIF(GVSG2030!$A$4:$A$158,$B148,GVSG2030!$L$4:$L$158)</f>
        <v>98.066158813969409</v>
      </c>
      <c r="D148" s="11">
        <f>+SUMIF(GVSG2015!$A$4:$A$158,$B148,GVSG2015!$L$4:$L$158)</f>
        <v>67.417050229741037</v>
      </c>
      <c r="E148" s="7">
        <f>+IFERROR(+C148*('Regions &amp; Poverty'!$K148/100),"")</f>
        <v>33.930890949633415</v>
      </c>
      <c r="F148" s="7">
        <f>+IFERROR(+D148*('Regions &amp; Poverty'!$K148/100),"")</f>
        <v>23.326299379490401</v>
      </c>
      <c r="G148" s="7">
        <f>+IFERROR(+C148*('Regions &amp; Poverty'!$K148/100)*('Regions &amp; Poverty'!$M148/100),"")</f>
        <v>3.4948817678122421</v>
      </c>
      <c r="H148" s="7">
        <f>+IFERROR(+D148*('Regions &amp; Poverty'!$K148/100)*('Regions &amp; Poverty'!$M148/100),"")</f>
        <v>2.4026088360875115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+SUMIF(GVSG2030!$A$4:$A$158,$B149,GVSG2030!$L$4:$L$158)</f>
        <v>0</v>
      </c>
      <c r="D149" s="11">
        <f>+SUMIF(GVSG2015!$A$4:$A$158,$B149,GVSG2015!$L$4:$L$158)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+SUMIF(GVSG2030!$A$4:$A$158,$B150,GVSG2030!$L$4:$L$158)</f>
        <v>0</v>
      </c>
      <c r="D150" s="11">
        <f>+SUMIF(GVSG2015!$A$4:$A$158,$B150,GVSG2015!$L$4:$L$158)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+SUMIF(GVSG2030!$A$4:$A$158,$B151,GVSG2030!$L$4:$L$158)</f>
        <v>0</v>
      </c>
      <c r="D151" s="11">
        <f>+SUMIF(GVSG2015!$A$4:$A$158,$B151,GVSG2015!$L$4:$L$158)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+SUMIF(GVSG2030!$A$4:$A$158,$B152,GVSG2030!$L$4:$L$158)</f>
        <v>0</v>
      </c>
      <c r="D152" s="11">
        <f>+SUMIF(GVSG2015!$A$4:$A$158,$B152,GVSG2015!$L$4:$L$158)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+SUMIF(GVSG2030!$A$4:$A$158,$B153,GVSG2030!$L$4:$L$158)</f>
        <v>0</v>
      </c>
      <c r="D153" s="11">
        <f>+SUMIF(GVSG2015!$A$4:$A$158,$B153,GVSG2015!$L$4:$L$158)</f>
        <v>0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+SUMIF(GVSG2030!$A$4:$A$158,$B154,GVSG2030!$L$4:$L$158)</f>
        <v>2.8652975298137373</v>
      </c>
      <c r="D154" s="11">
        <f>+SUMIF(GVSG2015!$A$4:$A$158,$B154,GVSG2015!$L$4:$L$158)</f>
        <v>2.012924861200188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+SUMIF(GVSG2030!$A$4:$A$158,$B155,GVSG2030!$L$4:$L$158)</f>
        <v>0</v>
      </c>
      <c r="D155" s="11">
        <f>+SUMIF(GVSG2015!$A$4:$A$158,$B155,GVSG2015!$L$4:$L$158)</f>
        <v>0</v>
      </c>
      <c r="E155" s="7">
        <f>+IFERROR(+C155*('Regions &amp; Poverty'!$K155/100),"")</f>
        <v>0</v>
      </c>
      <c r="F155" s="7">
        <f>+IFERROR(+D155*('Regions &amp; Poverty'!$K155/100),"")</f>
        <v>0</v>
      </c>
      <c r="G155" s="7">
        <f>+IFERROR(+C155*('Regions &amp; Poverty'!$K155/100)*('Regions &amp; Poverty'!$M155/100),"")</f>
        <v>0</v>
      </c>
      <c r="H155" s="7">
        <f>+IFERROR(+D155*('Regions &amp; Poverty'!$K155/100)*('Regions &amp; Poverty'!$M155/100),"")</f>
        <v>0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+SUMIF(GVSG2030!$A$4:$A$158,$B156,GVSG2030!$L$4:$L$158)</f>
        <v>0</v>
      </c>
      <c r="D156" s="11">
        <f>+SUMIF(GVSG2015!$A$4:$A$158,$B156,GVSG2015!$L$4:$L$158)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+SUMIF(GVSG2030!$A$4:$A$158,$B157,GVSG2030!$L$4:$L$158)</f>
        <v>0</v>
      </c>
      <c r="D157" s="11">
        <f>+SUMIF(GVSG2015!$A$4:$A$158,$B157,GVSG2015!$L$4:$L$158)</f>
        <v>0</v>
      </c>
      <c r="E157" s="7">
        <f>+IFERROR(+C157*('Regions &amp; Poverty'!$K157/100),"")</f>
        <v>0</v>
      </c>
      <c r="F157" s="7">
        <f>+IFERROR(+D157*('Regions &amp; Poverty'!$K157/100),"")</f>
        <v>0</v>
      </c>
      <c r="G157" s="7">
        <f>+IFERROR(+C157*('Regions &amp; Poverty'!$K157/100)*('Regions &amp; Poverty'!$M157/100),"")</f>
        <v>0</v>
      </c>
      <c r="H157" s="7">
        <f>+IFERROR(+D157*('Regions &amp; Poverty'!$K157/100)*('Regions &amp; Poverty'!$M157/100),"")</f>
        <v>0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+SUMIF(GVSG2030!$A$4:$A$158,$B158,GVSG2030!$L$4:$L$158)</f>
        <v>0</v>
      </c>
      <c r="D158" s="11">
        <f>+SUMIF(GVSG2015!$A$4:$A$158,$B158,GVSG2015!$L$4:$L$158)</f>
        <v>0</v>
      </c>
      <c r="E158" s="7">
        <f>+IFERROR(+C158*('Regions &amp; Poverty'!$K158/100),"")</f>
        <v>0</v>
      </c>
      <c r="F158" s="7">
        <f>+IFERROR(+D158*('Regions &amp; Poverty'!$K158/100),"")</f>
        <v>0</v>
      </c>
      <c r="G158" s="7">
        <f>+IFERROR(+C158*('Regions &amp; Poverty'!$K158/100)*('Regions &amp; Poverty'!$M158/100),"")</f>
        <v>0</v>
      </c>
      <c r="H158" s="7">
        <f>+IFERROR(+D158*('Regions &amp; Poverty'!$K158/100)*('Regions &amp; Poverty'!$M158/100),"")</f>
        <v>0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+SUMIF(GVSG2030!$A$4:$A$158,$B159,GVSG2030!$L$4:$L$158)</f>
        <v>0</v>
      </c>
      <c r="D159" s="11">
        <f>+SUMIF(GVSG2015!$A$4:$A$158,$B159,GVSG2015!$L$4:$L$158)</f>
        <v>0</v>
      </c>
      <c r="E159" s="7">
        <f>+IFERROR(+C159*('Regions &amp; Poverty'!$K159/100),"")</f>
        <v>0</v>
      </c>
      <c r="F159" s="7">
        <f>+IFERROR(+D159*('Regions &amp; Poverty'!$K159/100),"")</f>
        <v>0</v>
      </c>
      <c r="G159" s="7">
        <f>+IFERROR(+C159*('Regions &amp; Poverty'!$K159/100)*('Regions &amp; Poverty'!$M159/100),"")</f>
        <v>0</v>
      </c>
      <c r="H159" s="7">
        <f>+IFERROR(+D159*('Regions &amp; Poverty'!$K159/100)*('Regions &amp; Poverty'!$M159/100),"")</f>
        <v>0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+SUMIF(GVSG2030!$A$4:$A$158,$B160,GVSG2030!$L$4:$L$158)</f>
        <v>0</v>
      </c>
      <c r="D160" s="11">
        <f>+SUMIF(GVSG2015!$A$4:$A$158,$B160,GVSG2015!$L$4:$L$158)</f>
        <v>0</v>
      </c>
      <c r="E160" s="7">
        <f>+IFERROR(+C160*('Regions &amp; Poverty'!$K160/100),"")</f>
        <v>0</v>
      </c>
      <c r="F160" s="7">
        <f>+IFERROR(+D160*('Regions &amp; Poverty'!$K160/100),"")</f>
        <v>0</v>
      </c>
      <c r="G160" s="7">
        <f>+IFERROR(+C160*('Regions &amp; Poverty'!$K160/100)*('Regions &amp; Poverty'!$M160/100),"")</f>
        <v>0</v>
      </c>
      <c r="H160" s="7">
        <f>+IFERROR(+D160*('Regions &amp; Poverty'!$K160/100)*('Regions &amp; Poverty'!$M160/100),"")</f>
        <v>0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4049.7800478132444</v>
      </c>
      <c r="D162" s="35">
        <f t="shared" si="0"/>
        <v>2671.1805709776681</v>
      </c>
      <c r="E162" s="35">
        <f t="shared" si="0"/>
        <v>835.89592004748613</v>
      </c>
      <c r="F162" s="35">
        <f t="shared" si="0"/>
        <v>540.57360035564739</v>
      </c>
      <c r="G162" s="35">
        <f t="shared" si="0"/>
        <v>69.158052821506018</v>
      </c>
      <c r="H162" s="35">
        <f t="shared" si="0"/>
        <v>43.706309409436358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73.837660413771914</v>
      </c>
      <c r="D167" s="35">
        <f>+SUMIF('Regions &amp; Poverty'!$F$3:$F$160,$B167,D$3:D$160)</f>
        <v>44.115798811051022</v>
      </c>
      <c r="E167" s="35">
        <f>+SUMIF('Regions &amp; Poverty'!$F$3:$F$160,$B167,E$3:E$160)</f>
        <v>38.99076794216473</v>
      </c>
      <c r="F167" s="35">
        <f>+SUMIF('Regions &amp; Poverty'!$F$3:$F$160,$B167,F$3:F$160)</f>
        <v>23.325156739847216</v>
      </c>
      <c r="G167" s="35">
        <f>+SUMIF('Regions &amp; Poverty'!$F$3:$F$160,$B167,G$3:G$160)</f>
        <v>7.797928254677803</v>
      </c>
      <c r="H167" s="35">
        <f>+SUMIF('Regions &amp; Poverty'!$F$3:$F$160,$B167,H$3:H$160)</f>
        <v>4.6827728307416017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228.59854768840444</v>
      </c>
      <c r="D168" s="35">
        <f>+SUMIF('Regions &amp; Poverty'!$F$3:$F$160,$B168,D$3:D$160)</f>
        <v>159.27321858499641</v>
      </c>
      <c r="E168" s="35">
        <f>+SUMIF('Regions &amp; Poverty'!$F$3:$F$160,$B168,E$3:E$160)</f>
        <v>35.867791268131107</v>
      </c>
      <c r="F168" s="35">
        <f>+SUMIF('Regions &amp; Poverty'!$F$3:$F$160,$B168,F$3:F$160)</f>
        <v>24.657685275494856</v>
      </c>
      <c r="G168" s="35">
        <f>+SUMIF('Regions &amp; Poverty'!$F$3:$F$160,$B168,G$3:G$160)</f>
        <v>4.122437471005493</v>
      </c>
      <c r="H168" s="35">
        <f>+SUMIF('Regions &amp; Poverty'!$F$3:$F$160,$B168,H$3:H$160)</f>
        <v>2.8339778663929547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124.62068713330862</v>
      </c>
      <c r="D170" s="35">
        <f>+SUMIF('Regions &amp; Poverty'!$F$3:$F$160,$B170,D$3:D$160)</f>
        <v>76.947098346851604</v>
      </c>
      <c r="E170" s="35">
        <f>+SUMIF('Regions &amp; Poverty'!$F$3:$F$160,$B170,E$3:E$160)</f>
        <v>88.356067177515826</v>
      </c>
      <c r="F170" s="35">
        <f>+SUMIF('Regions &amp; Poverty'!$F$3:$F$160,$B170,F$3:F$160)</f>
        <v>54.555492727917795</v>
      </c>
      <c r="G170" s="35">
        <f>+SUMIF('Regions &amp; Poverty'!$F$3:$F$160,$B170,G$3:G$160)</f>
        <v>29.422570370112766</v>
      </c>
      <c r="H170" s="35">
        <f>+SUMIF('Regions &amp; Poverty'!$F$3:$F$160,$B170,H$3:H$160)</f>
        <v>18.166979078396622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0</v>
      </c>
      <c r="D172" s="35">
        <f>+SUMIF('Regions &amp; Poverty'!$F$3:$F$160,$B172,D$3:D$160)</f>
        <v>0</v>
      </c>
      <c r="E172" s="35">
        <f>+SUMIF('Regions &amp; Poverty'!$F$3:$F$160,$B172,E$3:E$160)</f>
        <v>0</v>
      </c>
      <c r="F172" s="35">
        <f>+SUMIF('Regions &amp; Poverty'!$F$3:$F$160,$B172,F$3:F$160)</f>
        <v>0</v>
      </c>
      <c r="G172" s="35">
        <f>+SUMIF('Regions &amp; Poverty'!$F$3:$F$160,$B172,G$3:G$160)</f>
        <v>0</v>
      </c>
      <c r="H172" s="35">
        <f>+SUMIF('Regions &amp; Poverty'!$F$3:$F$160,$B172,H$3:H$160)</f>
        <v>0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427.05689523548494</v>
      </c>
      <c r="D173" s="36">
        <f t="shared" si="1"/>
        <v>280.33611574289904</v>
      </c>
      <c r="E173" s="36">
        <f t="shared" si="1"/>
        <v>163.21462638781168</v>
      </c>
      <c r="F173" s="36">
        <f t="shared" si="1"/>
        <v>102.53833474325987</v>
      </c>
      <c r="G173" s="36">
        <f t="shared" si="1"/>
        <v>41.342936095796063</v>
      </c>
      <c r="H173" s="36">
        <f t="shared" si="1"/>
        <v>25.683729775531177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42.330580731809782</v>
      </c>
      <c r="D174" s="35">
        <f>+SUMIF('Regions &amp; Poverty'!$F$3:$F$160,$B174,D$3:D$160)</f>
        <v>23.259210973734071</v>
      </c>
      <c r="E174" s="35">
        <f>+SUMIF('Regions &amp; Poverty'!$F$3:$F$160,$B174,E$3:E$160)</f>
        <v>2.2397982239993999</v>
      </c>
      <c r="F174" s="35">
        <f>+SUMIF('Regions &amp; Poverty'!$F$3:$F$160,$B174,F$3:F$160)</f>
        <v>1.2986555714586832</v>
      </c>
      <c r="G174" s="35">
        <f>+SUMIF('Regions &amp; Poverty'!$F$3:$F$160,$B174,G$3:G$160)</f>
        <v>9.4318463428306312E-2</v>
      </c>
      <c r="H174" s="35">
        <f>+SUMIF('Regions &amp; Poverty'!$F$3:$F$160,$B174,H$3:H$160)</f>
        <v>5.9560468072347716E-2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3.2100908117757467</v>
      </c>
      <c r="D175" s="35">
        <f>+SUMIF('Regions &amp; Poverty'!$F$3:$F$160,$B175,D$3:D$160)</f>
        <v>1.9268176519811515</v>
      </c>
      <c r="E175" s="35">
        <f>+SUMIF('Regions &amp; Poverty'!$F$3:$F$160,$B175,E$3:E$160)</f>
        <v>7.0621997859066435E-2</v>
      </c>
      <c r="F175" s="35">
        <f>+SUMIF('Regions &amp; Poverty'!$F$3:$F$160,$B175,F$3:F$160)</f>
        <v>4.2389988343585337E-2</v>
      </c>
      <c r="G175" s="35">
        <f>+SUMIF('Regions &amp; Poverty'!$F$3:$F$160,$B175,G$3:G$160)</f>
        <v>4.2373198715439864E-4</v>
      </c>
      <c r="H175" s="35">
        <f>+SUMIF('Regions &amp; Poverty'!$F$3:$F$160,$B175,H$3:H$160)</f>
        <v>2.5433993006151204E-4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2.8652975298137373</v>
      </c>
      <c r="D176" s="35">
        <f>+SUMIF('Regions &amp; Poverty'!$F$3:$F$160,$B176,D$3:D$160)</f>
        <v>2.012924861200188</v>
      </c>
      <c r="E176" s="35">
        <f>+SUMIF('Regions &amp; Poverty'!$F$3:$F$160,$B176,E$3:E$160)</f>
        <v>0</v>
      </c>
      <c r="F176" s="35">
        <f>+SUMIF('Regions &amp; Poverty'!$F$3:$F$160,$B176,F$3:F$160)</f>
        <v>0</v>
      </c>
      <c r="G176" s="35">
        <f>+SUMIF('Regions &amp; Poverty'!$F$3:$F$160,$B176,G$3:G$160)</f>
        <v>0</v>
      </c>
      <c r="H176" s="35">
        <f>+SUMIF('Regions &amp; Poverty'!$F$3:$F$160,$B176,H$3:H$160)</f>
        <v>0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48.40596907339927</v>
      </c>
      <c r="D179" s="36">
        <f t="shared" si="2"/>
        <v>27.198953486915411</v>
      </c>
      <c r="E179" s="36">
        <f t="shared" ref="E179:F179" si="3">+SUM(E174:E178)</f>
        <v>2.3104202218584664</v>
      </c>
      <c r="F179" s="36">
        <f t="shared" si="3"/>
        <v>1.3410455598022686</v>
      </c>
      <c r="G179" s="36">
        <f t="shared" ref="G179:H179" si="4">+SUM(G174:G178)</f>
        <v>9.4742195415460709E-2</v>
      </c>
      <c r="H179" s="36">
        <f t="shared" si="4"/>
        <v>5.981480800240923E-2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586.85199492408367</v>
      </c>
      <c r="D183" s="35">
        <f>+SUMIF('Regions &amp; Poverty'!$F$3:$F$160,$B183,D$3:D$160)</f>
        <v>432.37301531083023</v>
      </c>
      <c r="E183" s="35">
        <f>+SUMIF('Regions &amp; Poverty'!$F$3:$F$160,$B183,E$3:E$160)</f>
        <v>38.164661138989018</v>
      </c>
      <c r="F183" s="35">
        <f>+SUMIF('Regions &amp; Poverty'!$F$3:$F$160,$B183,F$3:F$160)</f>
        <v>28.119260105163711</v>
      </c>
      <c r="G183" s="35">
        <f>+SUMIF('Regions &amp; Poverty'!$F$3:$F$160,$B183,G$3:G$160)</f>
        <v>0.5725588260804273</v>
      </c>
      <c r="H183" s="35">
        <f>+SUMIF('Regions &amp; Poverty'!$F$3:$F$160,$B183,H$3:H$160)</f>
        <v>0.42185813330671446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0</v>
      </c>
      <c r="D184" s="35">
        <f>+SUMIF('Regions &amp; Poverty'!$F$3:$F$160,$B184,D$3:D$160)</f>
        <v>0</v>
      </c>
      <c r="E184" s="35">
        <f>+SUMIF('Regions &amp; Poverty'!$F$3:$F$160,$B184,E$3:E$160)</f>
        <v>0</v>
      </c>
      <c r="F184" s="35">
        <f>+SUMIF('Regions &amp; Poverty'!$F$3:$F$160,$B184,F$3:F$160)</f>
        <v>0</v>
      </c>
      <c r="G184" s="35">
        <f>+SUMIF('Regions &amp; Poverty'!$F$3:$F$160,$B184,G$3:G$160)</f>
        <v>0</v>
      </c>
      <c r="H184" s="35">
        <f>+SUMIF('Regions &amp; Poverty'!$F$3:$F$160,$B184,H$3:H$160)</f>
        <v>0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2987.4651885802759</v>
      </c>
      <c r="D185" s="35">
        <f>+SUMIF('Regions &amp; Poverty'!$F$3:$F$160,$B185,D$3:D$160)</f>
        <v>1931.272486437023</v>
      </c>
      <c r="E185" s="35">
        <f>+SUMIF('Regions &amp; Poverty'!$F$3:$F$160,$B185,E$3:E$160)</f>
        <v>632.20621229882704</v>
      </c>
      <c r="F185" s="35">
        <f>+SUMIF('Regions &amp; Poverty'!$F$3:$F$160,$B185,F$3:F$160)</f>
        <v>408.57495994742158</v>
      </c>
      <c r="G185" s="35">
        <f>+SUMIF('Regions &amp; Poverty'!$F$3:$F$160,$B185,G$3:G$160)</f>
        <v>27.147815704214068</v>
      </c>
      <c r="H185" s="35">
        <f>+SUMIF('Regions &amp; Poverty'!$F$3:$F$160,$B185,H$3:H$160)</f>
        <v>17.54090669259606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3574.3171835043595</v>
      </c>
      <c r="D186" s="36">
        <f t="shared" si="5"/>
        <v>2363.6455017478534</v>
      </c>
      <c r="E186" s="36">
        <f t="shared" ref="E186:F186" si="6">+SUM(E182:E185)</f>
        <v>670.37087343781604</v>
      </c>
      <c r="F186" s="36">
        <f t="shared" si="6"/>
        <v>436.69422005258531</v>
      </c>
      <c r="G186" s="36">
        <f t="shared" ref="G186:H186" si="7">+SUM(G182:G185)</f>
        <v>27.720374530294496</v>
      </c>
      <c r="H186" s="36">
        <f t="shared" si="7"/>
        <v>17.962764825902774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0</v>
      </c>
      <c r="D191" s="35">
        <f>+SUMIF('Regions &amp; Poverty'!$F$3:$F$160,$B191,D$3:D$160)</f>
        <v>0</v>
      </c>
      <c r="E191" s="35">
        <f>+SUMIF('Regions &amp; Poverty'!$F$3:$F$160,$B191,E$3:E$160)</f>
        <v>0</v>
      </c>
      <c r="F191" s="35">
        <f>+SUMIF('Regions &amp; Poverty'!$F$3:$F$160,$B191,F$3:F$160)</f>
        <v>0</v>
      </c>
      <c r="G191" s="35">
        <f>+SUMIF('Regions &amp; Poverty'!$F$3:$F$160,$B191,G$3:G$160)</f>
        <v>0</v>
      </c>
      <c r="H191" s="35">
        <f>+SUMIF('Regions &amp; Poverty'!$F$3:$F$160,$B191,H$3:H$160)</f>
        <v>0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0</v>
      </c>
      <c r="D192" s="35">
        <f>+SUMIF('Regions &amp; Poverty'!$F$3:$F$160,$B192,D$3:D$160)</f>
        <v>0</v>
      </c>
      <c r="E192" s="35">
        <f>+SUMIF('Regions &amp; Poverty'!$F$3:$F$160,$B192,E$3:E$160)</f>
        <v>0</v>
      </c>
      <c r="F192" s="35">
        <f>+SUMIF('Regions &amp; Poverty'!$F$3:$F$160,$B192,F$3:F$160)</f>
        <v>0</v>
      </c>
      <c r="G192" s="35">
        <f>+SUMIF('Regions &amp; Poverty'!$F$3:$F$160,$B192,G$3:G$160)</f>
        <v>0</v>
      </c>
      <c r="H192" s="35">
        <f>+SUMIF('Regions &amp; Poverty'!$F$3:$F$160,$B192,H$3:H$160)</f>
        <v>0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0</v>
      </c>
      <c r="D193" s="36">
        <f t="shared" si="11"/>
        <v>0</v>
      </c>
      <c r="E193" s="36">
        <f t="shared" ref="E193:F193" si="12">+SUM(E191:E192)</f>
        <v>0</v>
      </c>
      <c r="F193" s="36">
        <f t="shared" si="12"/>
        <v>0</v>
      </c>
      <c r="G193" s="36">
        <f t="shared" ref="G193:H193" si="13">+SUM(G191:G192)</f>
        <v>0</v>
      </c>
      <c r="H193" s="36">
        <f t="shared" si="13"/>
        <v>0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0</v>
      </c>
      <c r="D196" s="35">
        <f>+SUMIF('Regions &amp; Poverty'!$F$3:$F$160,$B196,D$3:D$160)</f>
        <v>0</v>
      </c>
      <c r="E196" s="35">
        <f>+SUMIF('Regions &amp; Poverty'!$F$3:$F$160,$B196,E$3:E$160)</f>
        <v>0</v>
      </c>
      <c r="F196" s="35">
        <f>+SUMIF('Regions &amp; Poverty'!$F$3:$F$160,$B196,F$3:F$160)</f>
        <v>0</v>
      </c>
      <c r="G196" s="35">
        <f>+SUMIF('Regions &amp; Poverty'!$F$3:$F$160,$B196,G$3:G$160)</f>
        <v>0</v>
      </c>
      <c r="H196" s="35">
        <f>+SUMIF('Regions &amp; Poverty'!$F$3:$F$160,$B196,H$3:H$160)</f>
        <v>0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0</v>
      </c>
      <c r="D198" s="36">
        <f t="shared" si="14"/>
        <v>0</v>
      </c>
      <c r="E198" s="36">
        <f t="shared" ref="E198:F198" si="15">+SUM(E195:E197)</f>
        <v>0</v>
      </c>
      <c r="F198" s="36">
        <f t="shared" si="15"/>
        <v>0</v>
      </c>
      <c r="G198" s="36">
        <f t="shared" ref="G198:H198" si="16">+SUM(G195:G197)</f>
        <v>0</v>
      </c>
      <c r="H198" s="36">
        <f t="shared" si="16"/>
        <v>0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0</v>
      </c>
      <c r="D201" s="35">
        <f t="shared" si="19"/>
        <v>0</v>
      </c>
      <c r="E201" s="35">
        <f t="shared" ref="E201:H201" si="20">+SUM(E198,E189)</f>
        <v>0</v>
      </c>
      <c r="F201" s="35">
        <f t="shared" si="20"/>
        <v>0</v>
      </c>
      <c r="G201" s="35">
        <f t="shared" si="20"/>
        <v>0</v>
      </c>
      <c r="H201" s="35">
        <f t="shared" si="20"/>
        <v>0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4049.780047813244</v>
      </c>
      <c r="D202" s="35">
        <f t="shared" si="21"/>
        <v>2671.1805709776677</v>
      </c>
      <c r="E202" s="35">
        <f t="shared" ref="E202:H202" si="22">+SUM(E173,E179,E182:E185,E193,E196)</f>
        <v>835.89592004748624</v>
      </c>
      <c r="F202" s="35">
        <f t="shared" si="22"/>
        <v>540.57360035564739</v>
      </c>
      <c r="G202" s="35">
        <f t="shared" si="22"/>
        <v>69.158052821506018</v>
      </c>
      <c r="H202" s="35">
        <f t="shared" si="22"/>
        <v>43.706309409436358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4049.780047813244</v>
      </c>
      <c r="D203" s="35">
        <f t="shared" si="23"/>
        <v>2671.1805709776677</v>
      </c>
      <c r="E203" s="35">
        <f t="shared" ref="E203:H203" si="24">+SUM(E173,E174:E176,E183:E185,E193,E196)</f>
        <v>835.89592004748624</v>
      </c>
      <c r="F203" s="35">
        <f t="shared" si="24"/>
        <v>540.57360035564739</v>
      </c>
      <c r="G203" s="35">
        <f t="shared" si="24"/>
        <v>69.158052821506018</v>
      </c>
      <c r="H203" s="35">
        <f t="shared" si="24"/>
        <v>43.706309409436358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4049.780047813244</v>
      </c>
      <c r="D204" s="35">
        <f t="shared" si="25"/>
        <v>2671.1805709776677</v>
      </c>
      <c r="E204" s="35">
        <f t="shared" ref="E204:H204" si="26">+SUM(E173,E179:E185,E190,E193:E194,E198)</f>
        <v>835.89592004748624</v>
      </c>
      <c r="F204" s="35">
        <f t="shared" si="26"/>
        <v>540.57360035564739</v>
      </c>
      <c r="G204" s="35">
        <f t="shared" si="26"/>
        <v>69.158052821506018</v>
      </c>
      <c r="H204" s="35">
        <f t="shared" si="26"/>
        <v>43.706309409436358</v>
      </c>
      <c r="I204" s="35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+SUMIF(GVSG2030!$A$4:$A$158,$B3,GVSG2030!$M$4:$M$158)</f>
        <v>128.06672952772374</v>
      </c>
      <c r="D3" s="11">
        <f>+SUMIF(GVSG2015!$A$4:$A$158,$B3,GVSG2015!$M$4:$M$158)</f>
        <v>68.999002903567614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+SUMIF(GVSG2030!$A$4:$A$158,$B4,GVSG2030!$M$4:$M$158)</f>
        <v>145.30837668619486</v>
      </c>
      <c r="D4" s="11">
        <f>+SUMIF(GVSG2015!$A$4:$A$158,$B4,GVSG2015!$M$4:$M$158)</f>
        <v>98.71772731734228</v>
      </c>
      <c r="E4" s="7">
        <f>+IFERROR(+C4*('Regions &amp; Poverty'!$K4/100),"")</f>
        <v>43.737821382544652</v>
      </c>
      <c r="F4" s="7">
        <f>+IFERROR(+D4*('Regions &amp; Poverty'!$K4/100),"")</f>
        <v>29.714035922520026</v>
      </c>
      <c r="G4" s="7">
        <f>+IFERROR(+C4*('Regions &amp; Poverty'!$K4/100)*('Regions &amp; Poverty'!$M4/100),"")</f>
        <v>4.1988308527242868</v>
      </c>
      <c r="H4" s="7">
        <f>+IFERROR(+D4*('Regions &amp; Poverty'!$K4/100)*('Regions &amp; Poverty'!$M4/100),"")</f>
        <v>2.8525474485619227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+SUMIF(GVSG2030!$A$4:$A$158,$B5,GVSG2030!$M$4:$M$158)</f>
        <v>0</v>
      </c>
      <c r="D5" s="11">
        <f>+SUMIF(GVSG2015!$A$4:$A$158,$B5,GVSG2015!$M$4:$M$158)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+SUMIF(GVSG2030!$A$4:$A$158,$B6,GVSG2030!$M$4:$M$158)</f>
        <v>0</v>
      </c>
      <c r="D6" s="11">
        <f>+SUMIF(GVSG2015!$A$4:$A$158,$B6,GVSG2015!$M$4:$M$158)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+SUMIF(GVSG2030!$A$4:$A$158,$B7,GVSG2030!$M$4:$M$158)</f>
        <v>212.11939702560568</v>
      </c>
      <c r="D7" s="11">
        <f>+SUMIF(GVSG2015!$A$4:$A$158,$B7,GVSG2015!$M$4:$M$158)</f>
        <v>136.45835665851507</v>
      </c>
      <c r="E7" s="7">
        <f>+IFERROR(+C7*('Regions &amp; Poverty'!$K7/100),"")</f>
        <v>6.7878207048193815</v>
      </c>
      <c r="F7" s="7">
        <f>+IFERROR(+D7*('Regions &amp; Poverty'!$K7/100),"")</f>
        <v>4.3666674130724825</v>
      </c>
      <c r="G7" s="7">
        <f>+IFERROR(+C7*('Regions &amp; Poverty'!$K7/100)*('Regions &amp; Poverty'!$M7/100),"")</f>
        <v>2.0363462114458143E-2</v>
      </c>
      <c r="H7" s="7">
        <f>+IFERROR(+D7*('Regions &amp; Poverty'!$K7/100)*('Regions &amp; Poverty'!$M7/100),"")</f>
        <v>1.3100002239217447E-2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+SUMIF(GVSG2030!$A$4:$A$158,$B8,GVSG2030!$M$4:$M$158)</f>
        <v>0</v>
      </c>
      <c r="D8" s="11">
        <f>+SUMIF(GVSG2015!$A$4:$A$158,$B8,GVSG2015!$M$4:$M$158)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+SUMIF(GVSG2030!$A$4:$A$158,$B9,GVSG2030!$M$4:$M$158)</f>
        <v>0</v>
      </c>
      <c r="D9" s="11">
        <f>+SUMIF(GVSG2015!$A$4:$A$158,$B9,GVSG2015!$M$4:$M$158)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+SUMIF(GVSG2030!$A$4:$A$158,$B10,GVSG2030!$M$4:$M$158)</f>
        <v>338.45075646454205</v>
      </c>
      <c r="D10" s="11">
        <f>+SUMIF(GVSG2015!$A$4:$A$158,$B10,GVSG2015!$M$4:$M$158)</f>
        <v>241.9938161326545</v>
      </c>
      <c r="E10" s="7">
        <f>+IFERROR(+C10*('Regions &amp; Poverty'!$K10/100),"")</f>
        <v>1.6922537823227104</v>
      </c>
      <c r="F10" s="7">
        <f>+IFERROR(+D10*('Regions &amp; Poverty'!$K10/100),"")</f>
        <v>1.2099690806632726</v>
      </c>
      <c r="G10" s="7">
        <f>+IFERROR(+C10*('Regions &amp; Poverty'!$K10/100)*('Regions &amp; Poverty'!$M10/100),"")</f>
        <v>3.3845075646454208E-3</v>
      </c>
      <c r="H10" s="7">
        <f>+IFERROR(+D10*('Regions &amp; Poverty'!$K10/100)*('Regions &amp; Poverty'!$M10/100),"")</f>
        <v>2.4199381613265454E-3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+SUMIF(GVSG2030!$A$4:$A$158,$B11,GVSG2030!$M$4:$M$158)</f>
        <v>17.129397004855097</v>
      </c>
      <c r="D11" s="11">
        <f>+SUMIF(GVSG2015!$A$4:$A$158,$B11,GVSG2015!$M$4:$M$158)</f>
        <v>13.445249561282852</v>
      </c>
      <c r="E11" s="7">
        <f>+IFERROR(+C11*('Regions &amp; Poverty'!$K11/100),"")</f>
        <v>12.624365592578206</v>
      </c>
      <c r="F11" s="7">
        <f>+IFERROR(+D11*('Regions &amp; Poverty'!$K11/100),"")</f>
        <v>9.9091489266654609</v>
      </c>
      <c r="G11" s="7">
        <f>+IFERROR(+C11*('Regions &amp; Poverty'!$K11/100)*('Regions &amp; Poverty'!$M11/100),"")</f>
        <v>4.090294451995339</v>
      </c>
      <c r="H11" s="7">
        <f>+IFERROR(+D11*('Regions &amp; Poverty'!$K11/100)*('Regions &amp; Poverty'!$M11/100),"")</f>
        <v>3.2105642522396094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+SUMIF(GVSG2030!$A$4:$A$158,$B12,GVSG2030!$M$4:$M$158)</f>
        <v>1.9401667547706513E-2</v>
      </c>
      <c r="D12" s="11">
        <f>+SUMIF(GVSG2015!$A$4:$A$158,$B12,GVSG2015!$M$4:$M$158)</f>
        <v>1.0332396399728053E-2</v>
      </c>
      <c r="E12" s="7">
        <f>+IFERROR(+C12*('Regions &amp; Poverty'!$K12/100),"")</f>
        <v>9.6038254361147241E-3</v>
      </c>
      <c r="F12" s="7">
        <f>+IFERROR(+D12*('Regions &amp; Poverty'!$K12/100),"")</f>
        <v>5.1145362178653866E-3</v>
      </c>
      <c r="G12" s="7">
        <f>+IFERROR(+C12*('Regions &amp; Poverty'!$K12/100)*('Regions &amp; Poverty'!$M12/100),"")</f>
        <v>2.151256897689698E-3</v>
      </c>
      <c r="H12" s="7">
        <f>+IFERROR(+D12*('Regions &amp; Poverty'!$K12/100)*('Regions &amp; Poverty'!$M12/100),"")</f>
        <v>1.1456561128018465E-3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+SUMIF(GVSG2030!$A$4:$A$158,$B13,GVSG2030!$M$4:$M$158)</f>
        <v>1.5597374923753444</v>
      </c>
      <c r="D13" s="11">
        <f>+SUMIF(GVSG2015!$A$4:$A$158,$B13,GVSG2015!$M$4:$M$158)</f>
        <v>0.91967742278808662</v>
      </c>
      <c r="E13" s="7">
        <f>+IFERROR(+C13*('Regions &amp; Poverty'!$K13/100),"")</f>
        <v>0.68160528416802557</v>
      </c>
      <c r="F13" s="7">
        <f>+IFERROR(+D13*('Regions &amp; Poverty'!$K13/100),"")</f>
        <v>0.40189903375839392</v>
      </c>
      <c r="G13" s="7">
        <f>+IFERROR(+C13*('Regions &amp; Poverty'!$K13/100)*('Regions &amp; Poverty'!$M13/100),"")</f>
        <v>7.5658186542650843E-2</v>
      </c>
      <c r="H13" s="7">
        <f>+IFERROR(+D13*('Regions &amp; Poverty'!$K13/100)*('Regions &amp; Poverty'!$M13/100),"")</f>
        <v>4.4610792747181723E-2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+SUMIF(GVSG2030!$A$4:$A$158,$B14,GVSG2030!$M$4:$M$158)</f>
        <v>1411.9829909122554</v>
      </c>
      <c r="D14" s="11">
        <f>+SUMIF(GVSG2015!$A$4:$A$158,$B14,GVSG2015!$M$4:$M$158)</f>
        <v>1065.2105737767099</v>
      </c>
      <c r="E14" s="7">
        <f>+IFERROR(+C14*('Regions &amp; Poverty'!$K14/100),"")</f>
        <v>261.21685331876728</v>
      </c>
      <c r="F14" s="7">
        <f>+IFERROR(+D14*('Regions &amp; Poverty'!$K14/100),"")</f>
        <v>197.06395614869132</v>
      </c>
      <c r="G14" s="7">
        <f>+IFERROR(+C14*('Regions &amp; Poverty'!$K14/100)*('Regions &amp; Poverty'!$M14/100),"")</f>
        <v>8.6201561595193201</v>
      </c>
      <c r="H14" s="7">
        <f>+IFERROR(+D14*('Regions &amp; Poverty'!$K14/100)*('Regions &amp; Poverty'!$M14/100),"")</f>
        <v>6.5031105529068141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+SUMIF(GVSG2030!$A$4:$A$158,$B15,GVSG2030!$M$4:$M$158)</f>
        <v>0</v>
      </c>
      <c r="D15" s="11">
        <f>+SUMIF(GVSG2015!$A$4:$A$158,$B15,GVSG2015!$M$4:$M$158)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+SUMIF(GVSG2030!$A$4:$A$158,$B16,GVSG2030!$M$4:$M$158)</f>
        <v>0</v>
      </c>
      <c r="D16" s="11">
        <f>+SUMIF(GVSG2015!$A$4:$A$158,$B16,GVSG2015!$M$4:$M$158)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+SUMIF(GVSG2030!$A$4:$A$158,$B17,GVSG2030!$M$4:$M$158)</f>
        <v>0</v>
      </c>
      <c r="D17" s="11">
        <f>+SUMIF(GVSG2015!$A$4:$A$158,$B17,GVSG2015!$M$4:$M$158)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+SUMIF(GVSG2030!$A$4:$A$158,$B18,GVSG2030!$M$4:$M$158)</f>
        <v>0</v>
      </c>
      <c r="D18" s="11">
        <f>+SUMIF(GVSG2015!$A$4:$A$158,$B18,GVSG2015!$M$4:$M$158)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+SUMIF(GVSG2030!$A$4:$A$158,$B19,GVSG2030!$M$4:$M$158)</f>
        <v>0.18576592840990733</v>
      </c>
      <c r="D19" s="11">
        <f>+SUMIF(GVSG2015!$A$4:$A$158,$B19,GVSG2015!$M$4:$M$158)</f>
        <v>0.19417099939937163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+SUMIF(GVSG2030!$A$4:$A$158,$B20,GVSG2030!$M$4:$M$158)</f>
        <v>456.41900085988374</v>
      </c>
      <c r="D20" s="11">
        <f>+SUMIF(GVSG2015!$A$4:$A$158,$B20,GVSG2015!$M$4:$M$158)</f>
        <v>190.70714626514783</v>
      </c>
      <c r="E20" s="7">
        <f>+IFERROR(+C20*('Regions &amp; Poverty'!$K20/100),"")</f>
        <v>32.405749061051743</v>
      </c>
      <c r="F20" s="7">
        <f>+IFERROR(+D20*('Regions &amp; Poverty'!$K20/100),"")</f>
        <v>13.540207384825495</v>
      </c>
      <c r="G20" s="7">
        <f>+IFERROR(+C20*('Regions &amp; Poverty'!$K20/100)*('Regions &amp; Poverty'!$M20/100),"")</f>
        <v>1.1017954680757593</v>
      </c>
      <c r="H20" s="7">
        <f>+IFERROR(+D20*('Regions &amp; Poverty'!$K20/100)*('Regions &amp; Poverty'!$M20/100),"")</f>
        <v>0.46036705108406684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+SUMIF(GVSG2030!$A$4:$A$158,$B21,GVSG2030!$M$4:$M$158)</f>
        <v>0</v>
      </c>
      <c r="D21" s="11">
        <f>+SUMIF(GVSG2015!$A$4:$A$158,$B21,GVSG2015!$M$4:$M$158)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+SUMIF(GVSG2030!$A$4:$A$158,$B22,GVSG2030!$M$4:$M$158)</f>
        <v>30.195595199935518</v>
      </c>
      <c r="D22" s="11">
        <f>+SUMIF(GVSG2015!$A$4:$A$158,$B22,GVSG2015!$M$4:$M$158)</f>
        <v>14.494395356410076</v>
      </c>
      <c r="E22" s="7">
        <f>+IFERROR(+C22*('Regions &amp; Poverty'!$K22/100),"")</f>
        <v>0.66430309439858148</v>
      </c>
      <c r="F22" s="7">
        <f>+IFERROR(+D22*('Regions &amp; Poverty'!$K22/100),"")</f>
        <v>0.31887669784102168</v>
      </c>
      <c r="G22" s="7">
        <f>+IFERROR(+C22*('Regions &amp; Poverty'!$K22/100)*('Regions &amp; Poverty'!$M22/100),"")</f>
        <v>2.657212377594326E-3</v>
      </c>
      <c r="H22" s="7">
        <f>+IFERROR(+D22*('Regions &amp; Poverty'!$K22/100)*('Regions &amp; Poverty'!$M22/100),"")</f>
        <v>1.2755067913640867E-3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+SUMIF(GVSG2030!$A$4:$A$158,$B23,GVSG2030!$M$4:$M$158)</f>
        <v>0</v>
      </c>
      <c r="D23" s="11">
        <f>+SUMIF(GVSG2015!$A$4:$A$158,$B23,GVSG2015!$M$4:$M$158)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+SUMIF(GVSG2030!$A$4:$A$158,$B24,GVSG2030!$M$4:$M$158)</f>
        <v>1.490721367341804</v>
      </c>
      <c r="D24" s="11">
        <f>+SUMIF(GVSG2015!$A$4:$A$158,$B24,GVSG2015!$M$4:$M$158)</f>
        <v>0.8594358933320515</v>
      </c>
      <c r="E24" s="7">
        <f>+IFERROR(+C24*('Regions &amp; Poverty'!$K24/100),"")</f>
        <v>0.98834826654761598</v>
      </c>
      <c r="F24" s="7">
        <f>+IFERROR(+D24*('Regions &amp; Poverty'!$K24/100),"")</f>
        <v>0.56980599727915004</v>
      </c>
      <c r="G24" s="7">
        <f>+IFERROR(+C24*('Regions &amp; Poverty'!$K24/100)*('Regions &amp; Poverty'!$M24/100),"")</f>
        <v>0.32714327622726092</v>
      </c>
      <c r="H24" s="7">
        <f>+IFERROR(+D24*('Regions &amp; Poverty'!$K24/100)*('Regions &amp; Poverty'!$M24/100),"")</f>
        <v>0.18860578509939868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+SUMIF(GVSG2030!$A$4:$A$158,$B25,GVSG2030!$M$4:$M$158)</f>
        <v>0</v>
      </c>
      <c r="D25" s="11">
        <f>+SUMIF(GVSG2015!$A$4:$A$158,$B25,GVSG2015!$M$4:$M$158)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+SUMIF(GVSG2030!$A$4:$A$158,$B26,GVSG2030!$M$4:$M$158)</f>
        <v>0</v>
      </c>
      <c r="D26" s="11">
        <f>+SUMIF(GVSG2015!$A$4:$A$158,$B26,GVSG2015!$M$4:$M$158)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+SUMIF(GVSG2030!$A$4:$A$158,$B27,GVSG2030!$M$4:$M$158)</f>
        <v>0</v>
      </c>
      <c r="D27" s="11">
        <f>+SUMIF(GVSG2015!$A$4:$A$158,$B27,GVSG2015!$M$4:$M$158)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+SUMIF(GVSG2030!$A$4:$A$158,$B28,GVSG2030!$M$4:$M$158)</f>
        <v>0</v>
      </c>
      <c r="D28" s="11">
        <f>+SUMIF(GVSG2015!$A$4:$A$158,$B28,GVSG2015!$M$4:$M$158)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+SUMIF(GVSG2030!$A$4:$A$158,$B29,GVSG2030!$M$4:$M$158)</f>
        <v>0</v>
      </c>
      <c r="D29" s="11">
        <f>+SUMIF(GVSG2015!$A$4:$A$158,$B29,GVSG2015!$M$4:$M$158)</f>
        <v>0</v>
      </c>
      <c r="E29" s="7">
        <f>+IFERROR(+C29*('Regions &amp; Poverty'!$K29/100),"")</f>
        <v>0</v>
      </c>
      <c r="F29" s="7">
        <f>+IFERROR(+D29*('Regions &amp; Poverty'!$K29/100),"")</f>
        <v>0</v>
      </c>
      <c r="G29" s="7">
        <f>+IFERROR(+C29*('Regions &amp; Poverty'!$K29/100)*('Regions &amp; Poverty'!$M29/100),"")</f>
        <v>0</v>
      </c>
      <c r="H29" s="7">
        <f>+IFERROR(+D29*('Regions &amp; Poverty'!$K29/100)*('Regions &amp; Poverty'!$M29/100),"")</f>
        <v>0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+SUMIF(GVSG2030!$A$4:$A$158,$B30,GVSG2030!$M$4:$M$158)</f>
        <v>97.073219420115166</v>
      </c>
      <c r="D30" s="11">
        <f>+SUMIF(GVSG2015!$A$4:$A$158,$B30,GVSG2015!$M$4:$M$158)</f>
        <v>61.146250421189585</v>
      </c>
      <c r="E30" s="7">
        <f>+IFERROR(+C30*('Regions &amp; Poverty'!$K30/100),"")</f>
        <v>23.29757266082764</v>
      </c>
      <c r="F30" s="7">
        <f>+IFERROR(+D30*('Regions &amp; Poverty'!$K30/100),"")</f>
        <v>14.6751001010855</v>
      </c>
      <c r="G30" s="7">
        <f>+IFERROR(+C30*('Regions &amp; Poverty'!$K30/100)*('Regions &amp; Poverty'!$M30/100),"")</f>
        <v>1.7939130948837283</v>
      </c>
      <c r="H30" s="7">
        <f>+IFERROR(+D30*('Regions &amp; Poverty'!$K30/100)*('Regions &amp; Poverty'!$M30/100),"")</f>
        <v>1.1299827077835836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+SUMIF(GVSG2030!$A$4:$A$158,$B31,GVSG2030!$M$4:$M$158)</f>
        <v>51.959726246037739</v>
      </c>
      <c r="D31" s="11">
        <f>+SUMIF(GVSG2015!$A$4:$A$158,$B31,GVSG2015!$M$4:$M$158)</f>
        <v>26.782126808679187</v>
      </c>
      <c r="E31" s="7">
        <f>+IFERROR(+C31*('Regions &amp; Poverty'!$K31/100),"")</f>
        <v>40.060948935695095</v>
      </c>
      <c r="F31" s="7">
        <f>+IFERROR(+D31*('Regions &amp; Poverty'!$K31/100),"")</f>
        <v>20.649019769491652</v>
      </c>
      <c r="G31" s="7">
        <f>+IFERROR(+C31*('Regions &amp; Poverty'!$K31/100)*('Regions &amp; Poverty'!$M31/100),"")</f>
        <v>15.703891982792477</v>
      </c>
      <c r="H31" s="7">
        <f>+IFERROR(+D31*('Regions &amp; Poverty'!$K31/100)*('Regions &amp; Poverty'!$M31/100),"")</f>
        <v>8.0944157496407279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+SUMIF(GVSG2030!$A$4:$A$158,$B32,GVSG2030!$M$4:$M$158)</f>
        <v>2.1174252545478178</v>
      </c>
      <c r="D32" s="11">
        <f>+SUMIF(GVSG2015!$A$4:$A$158,$B32,GVSG2015!$M$4:$M$158)</f>
        <v>1.1973555553211037</v>
      </c>
      <c r="E32" s="7">
        <f>+IFERROR(+C32*('Regions &amp; Poverty'!$K32/100),"")</f>
        <v>0.78344734418269257</v>
      </c>
      <c r="F32" s="7">
        <f>+IFERROR(+D32*('Regions &amp; Poverty'!$K32/100),"")</f>
        <v>0.44302155546880839</v>
      </c>
      <c r="G32" s="7">
        <f>+IFERROR(+C32*('Regions &amp; Poverty'!$K32/100)*('Regions &amp; Poverty'!$M32/100),"")</f>
        <v>0.11673365428322119</v>
      </c>
      <c r="H32" s="7">
        <f>+IFERROR(+D32*('Regions &amp; Poverty'!$K32/100)*('Regions &amp; Poverty'!$M32/100),"")</f>
        <v>6.6010211764852444E-2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+SUMIF(GVSG2030!$A$4:$A$158,$B33,GVSG2030!$M$4:$M$158)</f>
        <v>889.87486702816784</v>
      </c>
      <c r="D33" s="11">
        <f>+SUMIF(GVSG2015!$A$4:$A$158,$B33,GVSG2015!$M$4:$M$158)</f>
        <v>490.13499016406615</v>
      </c>
      <c r="E33" s="7">
        <f>+IFERROR(+C33*('Regions &amp; Poverty'!$K33/100),"")</f>
        <v>48.943117686549229</v>
      </c>
      <c r="F33" s="7">
        <f>+IFERROR(+D33*('Regions &amp; Poverty'!$K33/100),"")</f>
        <v>26.957424459023638</v>
      </c>
      <c r="G33" s="7">
        <f>+IFERROR(+C33*('Regions &amp; Poverty'!$K33/100)*('Regions &amp; Poverty'!$M33/100),"")</f>
        <v>1.0767485891040831</v>
      </c>
      <c r="H33" s="7">
        <f>+IFERROR(+D33*('Regions &amp; Poverty'!$K33/100)*('Regions &amp; Poverty'!$M33/100),"")</f>
        <v>0.59306333809852008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+SUMIF(GVSG2030!$A$4:$A$158,$B34,GVSG2030!$M$4:$M$158)</f>
        <v>0.14643076100948982</v>
      </c>
      <c r="D34" s="11">
        <f>+SUMIF(GVSG2015!$A$4:$A$158,$B34,GVSG2015!$M$4:$M$158)</f>
        <v>9.7324196692512729E-2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+SUMIF(GVSG2030!$A$4:$A$158,$B35,GVSG2030!$M$4:$M$158)</f>
        <v>15.415439859673249</v>
      </c>
      <c r="D35" s="11">
        <f>+SUMIF(GVSG2015!$A$4:$A$158,$B35,GVSG2015!$M$4:$M$158)</f>
        <v>14.584379273484595</v>
      </c>
      <c r="E35" s="7">
        <f>+IFERROR(+C35*('Regions &amp; Poverty'!$K35/100),"")</f>
        <v>0.24664703775477198</v>
      </c>
      <c r="F35" s="7">
        <f>+IFERROR(+D35*('Regions &amp; Poverty'!$K35/100),"")</f>
        <v>0.23335006837575353</v>
      </c>
      <c r="G35" s="7">
        <f>+IFERROR(+C35*('Regions &amp; Poverty'!$K35/100)*('Regions &amp; Poverty'!$M35/100),"")</f>
        <v>1.4798822265286319E-3</v>
      </c>
      <c r="H35" s="7">
        <f>+IFERROR(+D35*('Regions &amp; Poverty'!$K35/100)*('Regions &amp; Poverty'!$M35/100),"")</f>
        <v>1.4001004102545212E-3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+SUMIF(GVSG2030!$A$4:$A$158,$B36,GVSG2030!$M$4:$M$158)</f>
        <v>61.401943848462295</v>
      </c>
      <c r="D36" s="11">
        <f>+SUMIF(GVSG2015!$A$4:$A$158,$B36,GVSG2015!$M$4:$M$158)</f>
        <v>63.120576558583565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+SUMIF(GVSG2030!$A$4:$A$158,$B37,GVSG2030!$M$4:$M$158)</f>
        <v>0</v>
      </c>
      <c r="D37" s="11">
        <f>+SUMIF(GVSG2015!$A$4:$A$158,$B37,GVSG2015!$M$4:$M$158)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+SUMIF(GVSG2030!$A$4:$A$158,$B38,GVSG2030!$M$4:$M$158)</f>
        <v>0</v>
      </c>
      <c r="D38" s="11">
        <f>+SUMIF(GVSG2015!$A$4:$A$158,$B38,GVSG2015!$M$4:$M$158)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+SUMIF(GVSG2030!$A$4:$A$158,$B39,GVSG2030!$M$4:$M$158)</f>
        <v>0</v>
      </c>
      <c r="D39" s="11">
        <f>+SUMIF(GVSG2015!$A$4:$A$158,$B39,GVSG2015!$M$4:$M$158)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+SUMIF(GVSG2030!$A$4:$A$158,$B40,GVSG2030!$M$4:$M$158)</f>
        <v>0</v>
      </c>
      <c r="D40" s="11">
        <f>+SUMIF(GVSG2015!$A$4:$A$158,$B40,GVSG2015!$M$4:$M$158)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+SUMIF(GVSG2030!$A$4:$A$158,$B41,GVSG2030!$M$4:$M$158)</f>
        <v>0</v>
      </c>
      <c r="D41" s="11">
        <f>+SUMIF(GVSG2015!$A$4:$A$158,$B41,GVSG2015!$M$4:$M$158)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+SUMIF(GVSG2030!$A$4:$A$158,$B42,GVSG2030!$M$4:$M$158)</f>
        <v>29.069366790147214</v>
      </c>
      <c r="D42" s="11">
        <f>+SUMIF(GVSG2015!$A$4:$A$158,$B42,GVSG2015!$M$4:$M$158)</f>
        <v>11.828494512380148</v>
      </c>
      <c r="E42" s="7">
        <f>+IFERROR(+C42*('Regions &amp; Poverty'!$K42/100),"")</f>
        <v>0.93021973728471086</v>
      </c>
      <c r="F42" s="7">
        <f>+IFERROR(+D42*('Regions &amp; Poverty'!$K42/100),"")</f>
        <v>0.37851182439616476</v>
      </c>
      <c r="G42" s="7">
        <f>+IFERROR(+C42*('Regions &amp; Poverty'!$K42/100)*('Regions &amp; Poverty'!$M42/100),"")</f>
        <v>4.6510986864235545E-3</v>
      </c>
      <c r="H42" s="7">
        <f>+IFERROR(+D42*('Regions &amp; Poverty'!$K42/100)*('Regions &amp; Poverty'!$M42/100),"")</f>
        <v>1.8925591219808239E-3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+SUMIF(GVSG2030!$A$4:$A$158,$B43,GVSG2030!$M$4:$M$158)</f>
        <v>591.09688286521578</v>
      </c>
      <c r="D43" s="11">
        <f>+SUMIF(GVSG2015!$A$4:$A$158,$B43,GVSG2015!$M$4:$M$158)</f>
        <v>518.87948665027886</v>
      </c>
      <c r="E43" s="7">
        <f>+IFERROR(+C43*('Regions &amp; Poverty'!$K43/100),"")</f>
        <v>2.955484414326079</v>
      </c>
      <c r="F43" s="7">
        <f>+IFERROR(+D43*('Regions &amp; Poverty'!$K43/100),"")</f>
        <v>2.5943974332513942</v>
      </c>
      <c r="G43" s="7">
        <f>+IFERROR(+C43*('Regions &amp; Poverty'!$K43/100)*('Regions &amp; Poverty'!$M43/100),"")</f>
        <v>2.9554844143260791E-3</v>
      </c>
      <c r="H43" s="7">
        <f>+IFERROR(+D43*('Regions &amp; Poverty'!$K43/100)*('Regions &amp; Poverty'!$M43/100),"")</f>
        <v>2.5943974332513944E-3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+SUMIF(GVSG2030!$A$4:$A$158,$B44,GVSG2030!$M$4:$M$158)</f>
        <v>217.13563128422388</v>
      </c>
      <c r="D44" s="11">
        <f>+SUMIF(GVSG2015!$A$4:$A$158,$B44,GVSG2015!$M$4:$M$158)</f>
        <v>93.039993669696983</v>
      </c>
      <c r="E44" s="7">
        <f>+IFERROR(+C44*('Regions &amp; Poverty'!$K44/100),"")</f>
        <v>10.422510301642747</v>
      </c>
      <c r="F44" s="7">
        <f>+IFERROR(+D44*('Regions &amp; Poverty'!$K44/100),"")</f>
        <v>4.4659196961454555</v>
      </c>
      <c r="G44" s="7">
        <f>+IFERROR(+C44*('Regions &amp; Poverty'!$K44/100)*('Regions &amp; Poverty'!$M44/100),"")</f>
        <v>0.22929522663614046</v>
      </c>
      <c r="H44" s="7">
        <f>+IFERROR(+D44*('Regions &amp; Poverty'!$K44/100)*('Regions &amp; Poverty'!$M44/100),"")</f>
        <v>9.8250233315200025E-2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+SUMIF(GVSG2030!$A$4:$A$158,$B45,GVSG2030!$M$4:$M$158)</f>
        <v>1629.6917145392572</v>
      </c>
      <c r="D45" s="11">
        <f>+SUMIF(GVSG2015!$A$4:$A$158,$B45,GVSG2015!$M$4:$M$158)</f>
        <v>704.50416396766695</v>
      </c>
      <c r="E45" s="7">
        <f>+IFERROR(+C45*('Regions &amp; Poverty'!$K45/100),"")</f>
        <v>22.815684003549599</v>
      </c>
      <c r="F45" s="7">
        <f>+IFERROR(+D45*('Regions &amp; Poverty'!$K45/100),"")</f>
        <v>9.8630582955473365</v>
      </c>
      <c r="G45" s="7">
        <f>+IFERROR(+C45*('Regions &amp; Poverty'!$K45/100)*('Regions &amp; Poverty'!$M45/100),"")</f>
        <v>4.5631368007099202E-2</v>
      </c>
      <c r="H45" s="7">
        <f>+IFERROR(+D45*('Regions &amp; Poverty'!$K45/100)*('Regions &amp; Poverty'!$M45/100),"")</f>
        <v>1.9726116591094675E-2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+SUMIF(GVSG2030!$A$4:$A$158,$B46,GVSG2030!$M$4:$M$158)</f>
        <v>2.0199707425840199</v>
      </c>
      <c r="D46" s="11">
        <f>+SUMIF(GVSG2015!$A$4:$A$158,$B46,GVSG2015!$M$4:$M$158)</f>
        <v>2.5408147835509021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+SUMIF(GVSG2030!$A$4:$A$158,$B47,GVSG2030!$M$4:$M$158)</f>
        <v>353.46391734875482</v>
      </c>
      <c r="D47" s="11">
        <f>+SUMIF(GVSG2015!$A$4:$A$158,$B47,GVSG2015!$M$4:$M$158)</f>
        <v>140.24881425237604</v>
      </c>
      <c r="E47" s="7">
        <f>+IFERROR(+C47*('Regions &amp; Poverty'!$K47/100),"")</f>
        <v>118.41041231183287</v>
      </c>
      <c r="F47" s="7">
        <f>+IFERROR(+D47*('Regions &amp; Poverty'!$K47/100),"")</f>
        <v>46.983352774545978</v>
      </c>
      <c r="G47" s="7">
        <f>+IFERROR(+C47*('Regions &amp; Poverty'!$K47/100)*('Regions &amp; Poverty'!$M47/100),"")</f>
        <v>10.656937108064959</v>
      </c>
      <c r="H47" s="7">
        <f>+IFERROR(+D47*('Regions &amp; Poverty'!$K47/100)*('Regions &amp; Poverty'!$M47/100),"")</f>
        <v>4.2285017497091379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+SUMIF(GVSG2030!$A$4:$A$158,$B48,GVSG2030!$M$4:$M$158)</f>
        <v>3.0077164792426152E-2</v>
      </c>
      <c r="D48" s="11">
        <f>+SUMIF(GVSG2015!$A$4:$A$158,$B48,GVSG2015!$M$4:$M$158)</f>
        <v>2.0537841309673829E-2</v>
      </c>
      <c r="E48" s="7">
        <f>+IFERROR(+C48*('Regions &amp; Poverty'!$K48/100),"")</f>
        <v>4.5115747188639226E-4</v>
      </c>
      <c r="F48" s="7">
        <f>+IFERROR(+D48*('Regions &amp; Poverty'!$K48/100),"")</f>
        <v>3.0806761964510744E-4</v>
      </c>
      <c r="G48" s="7">
        <f>+IFERROR(+C48*('Regions &amp; Poverty'!$K48/100)*('Regions &amp; Poverty'!$M48/100),"")</f>
        <v>9.023149437727845E-7</v>
      </c>
      <c r="H48" s="7">
        <f>+IFERROR(+D48*('Regions &amp; Poverty'!$K48/100)*('Regions &amp; Poverty'!$M48/100),"")</f>
        <v>6.1613523929021493E-7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+SUMIF(GVSG2030!$A$4:$A$158,$B49,GVSG2030!$M$4:$M$158)</f>
        <v>0</v>
      </c>
      <c r="D49" s="11">
        <f>+SUMIF(GVSG2015!$A$4:$A$158,$B49,GVSG2015!$M$4:$M$158)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+SUMIF(GVSG2030!$A$4:$A$158,$B50,GVSG2030!$M$4:$M$158)</f>
        <v>0</v>
      </c>
      <c r="D50" s="11">
        <f>+SUMIF(GVSG2015!$A$4:$A$158,$B50,GVSG2015!$M$4:$M$158)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+SUMIF(GVSG2030!$A$4:$A$158,$B51,GVSG2030!$M$4:$M$158)</f>
        <v>0</v>
      </c>
      <c r="D51" s="11">
        <f>+SUMIF(GVSG2015!$A$4:$A$158,$B51,GVSG2015!$M$4:$M$158)</f>
        <v>0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+SUMIF(GVSG2030!$A$4:$A$158,$B52,GVSG2030!$M$4:$M$158)</f>
        <v>130.9876274930368</v>
      </c>
      <c r="D52" s="11">
        <f>+SUMIF(GVSG2015!$A$4:$A$158,$B52,GVSG2015!$M$4:$M$158)</f>
        <v>83.926778097432333</v>
      </c>
      <c r="E52" s="7">
        <f>+IFERROR(+C52*('Regions &amp; Poverty'!$K52/100),"")</f>
        <v>10.871973081922055</v>
      </c>
      <c r="F52" s="7">
        <f>+IFERROR(+D52*('Regions &amp; Poverty'!$K52/100),"")</f>
        <v>6.9659225820868844</v>
      </c>
      <c r="G52" s="7">
        <f>+IFERROR(+C52*('Regions &amp; Poverty'!$K52/100)*('Regions &amp; Poverty'!$M52/100),"")</f>
        <v>0.23918340780228525</v>
      </c>
      <c r="H52" s="7">
        <f>+IFERROR(+D52*('Regions &amp; Poverty'!$K52/100)*('Regions &amp; Poverty'!$M52/100),"")</f>
        <v>0.15325029680591148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+SUMIF(GVSG2030!$A$4:$A$158,$B53,GVSG2030!$M$4:$M$158)</f>
        <v>0</v>
      </c>
      <c r="D53" s="11">
        <f>+SUMIF(GVSG2015!$A$4:$A$158,$B53,GVSG2015!$M$4:$M$158)</f>
        <v>0</v>
      </c>
      <c r="E53" s="7">
        <f>+IFERROR(+C53*('Regions &amp; Poverty'!$K53/100),"")</f>
        <v>0</v>
      </c>
      <c r="F53" s="7">
        <f>+IFERROR(+D53*('Regions &amp; Poverty'!$K53/100),"")</f>
        <v>0</v>
      </c>
      <c r="G53" s="7">
        <f>+IFERROR(+C53*('Regions &amp; Poverty'!$K53/100)*('Regions &amp; Poverty'!$M53/100),"")</f>
        <v>0</v>
      </c>
      <c r="H53" s="7">
        <f>+IFERROR(+D53*('Regions &amp; Poverty'!$K53/100)*('Regions &amp; Poverty'!$M53/100),"")</f>
        <v>0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+SUMIF(GVSG2030!$A$4:$A$158,$B54,GVSG2030!$M$4:$M$158)</f>
        <v>6.3569431995101136</v>
      </c>
      <c r="D54" s="11">
        <f>+SUMIF(GVSG2015!$A$4:$A$158,$B54,GVSG2015!$M$4:$M$158)</f>
        <v>3.2061228594556148</v>
      </c>
      <c r="E54" s="7">
        <f>+IFERROR(+C54*('Regions &amp; Poverty'!$K54/100),"")</f>
        <v>2.2440009494270701</v>
      </c>
      <c r="F54" s="7">
        <f>+IFERROR(+D54*('Regions &amp; Poverty'!$K54/100),"")</f>
        <v>1.1317613693878319</v>
      </c>
      <c r="G54" s="7">
        <f>+IFERROR(+C54*('Regions &amp; Poverty'!$K54/100)*('Regions &amp; Poverty'!$M54/100),"")</f>
        <v>0.23113209779098823</v>
      </c>
      <c r="H54" s="7">
        <f>+IFERROR(+D54*('Regions &amp; Poverty'!$K54/100)*('Regions &amp; Poverty'!$M54/100),"")</f>
        <v>0.11657142104694669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+SUMIF(GVSG2030!$A$4:$A$158,$B55,GVSG2030!$M$4:$M$158)</f>
        <v>0</v>
      </c>
      <c r="D55" s="11">
        <f>+SUMIF(GVSG2015!$A$4:$A$158,$B55,GVSG2015!$M$4:$M$158)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+SUMIF(GVSG2030!$A$4:$A$158,$B56,GVSG2030!$M$4:$M$158)</f>
        <v>0</v>
      </c>
      <c r="D56" s="11">
        <f>+SUMIF(GVSG2015!$A$4:$A$158,$B56,GVSG2015!$M$4:$M$158)</f>
        <v>0</v>
      </c>
      <c r="E56" s="7">
        <f>+IFERROR(+C56*('Regions &amp; Poverty'!$K56/100),"")</f>
        <v>0</v>
      </c>
      <c r="F56" s="7">
        <f>+IFERROR(+D56*('Regions &amp; Poverty'!$K56/100),"")</f>
        <v>0</v>
      </c>
      <c r="G56" s="7">
        <f>+IFERROR(+C56*('Regions &amp; Poverty'!$K56/100)*('Regions &amp; Poverty'!$M56/100),"")</f>
        <v>0</v>
      </c>
      <c r="H56" s="7">
        <f>+IFERROR(+D56*('Regions &amp; Poverty'!$K56/100)*('Regions &amp; Poverty'!$M56/100),"")</f>
        <v>0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+SUMIF(GVSG2030!$A$4:$A$158,$B57,GVSG2030!$M$4:$M$158)</f>
        <v>0</v>
      </c>
      <c r="D57" s="11">
        <f>+SUMIF(GVSG2015!$A$4:$A$158,$B57,GVSG2015!$M$4:$M$158)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+SUMIF(GVSG2030!$A$4:$A$158,$B58,GVSG2030!$M$4:$M$158)</f>
        <v>0</v>
      </c>
      <c r="D58" s="11">
        <f>+SUMIF(GVSG2015!$A$4:$A$158,$B58,GVSG2015!$M$4:$M$158)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+SUMIF(GVSG2030!$A$4:$A$158,$B59,GVSG2030!$M$4:$M$158)</f>
        <v>0</v>
      </c>
      <c r="D59" s="11">
        <f>+SUMIF(GVSG2015!$A$4:$A$158,$B59,GVSG2015!$M$4:$M$158)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+SUMIF(GVSG2030!$A$4:$A$158,$B60,GVSG2030!$M$4:$M$158)</f>
        <v>0</v>
      </c>
      <c r="D60" s="11">
        <f>+SUMIF(GVSG2015!$A$4:$A$158,$B60,GVSG2015!$M$4:$M$158)</f>
        <v>0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+SUMIF(GVSG2030!$A$4:$A$158,$B61,GVSG2030!$M$4:$M$158)</f>
        <v>131.22882799239596</v>
      </c>
      <c r="D61" s="11">
        <f>+SUMIF(GVSG2015!$A$4:$A$158,$B61,GVSG2015!$M$4:$M$158)</f>
        <v>96.944343475665406</v>
      </c>
      <c r="E61" s="7">
        <f>+IFERROR(+C61*('Regions &amp; Poverty'!$K61/100),"")</f>
        <v>12.466738659277617</v>
      </c>
      <c r="F61" s="7">
        <f>+IFERROR(+D61*('Regions &amp; Poverty'!$K61/100),"")</f>
        <v>9.2097126301882142</v>
      </c>
      <c r="G61" s="7">
        <f>+IFERROR(+C61*('Regions &amp; Poverty'!$K61/100)*('Regions &amp; Poverty'!$M61/100),"")</f>
        <v>0.34906868245977324</v>
      </c>
      <c r="H61" s="7">
        <f>+IFERROR(+D61*('Regions &amp; Poverty'!$K61/100)*('Regions &amp; Poverty'!$M61/100),"")</f>
        <v>0.25787195364526999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+SUMIF(GVSG2030!$A$4:$A$158,$B62,GVSG2030!$M$4:$M$158)</f>
        <v>4.5828638425424</v>
      </c>
      <c r="D62" s="11">
        <f>+SUMIF(GVSG2015!$A$4:$A$158,$B62,GVSG2015!$M$4:$M$158)</f>
        <v>4.4547003940747025</v>
      </c>
      <c r="E62" s="7">
        <f>+IFERROR(+C62*('Regions &amp; Poverty'!$K62/100),"")</f>
        <v>0.81574976397254728</v>
      </c>
      <c r="F62" s="7">
        <f>+IFERROR(+D62*('Regions &amp; Poverty'!$K62/100),"")</f>
        <v>0.79293667014529712</v>
      </c>
      <c r="G62" s="7">
        <f>+IFERROR(+C62*('Regions &amp; Poverty'!$K62/100)*('Regions &amp; Poverty'!$M62/100),"")</f>
        <v>5.2207984894243026E-2</v>
      </c>
      <c r="H62" s="7">
        <f>+IFERROR(+D62*('Regions &amp; Poverty'!$K62/100)*('Regions &amp; Poverty'!$M62/100),"")</f>
        <v>5.0747946889299018E-2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+SUMIF(GVSG2030!$A$4:$A$158,$B63,GVSG2030!$M$4:$M$158)</f>
        <v>0</v>
      </c>
      <c r="D63" s="11">
        <f>+SUMIF(GVSG2015!$A$4:$A$158,$B63,GVSG2015!$M$4:$M$158)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+SUMIF(GVSG2030!$A$4:$A$158,$B64,GVSG2030!$M$4:$M$158)</f>
        <v>2.3837346004609405</v>
      </c>
      <c r="D64" s="11">
        <f>+SUMIF(GVSG2015!$A$4:$A$158,$B64,GVSG2015!$M$4:$M$158)</f>
        <v>2.4790045897605375</v>
      </c>
      <c r="E64" s="7">
        <f>+IFERROR(+C64*('Regions &amp; Poverty'!$K64/100),"")</f>
        <v>0.59354991551477421</v>
      </c>
      <c r="F64" s="7">
        <f>+IFERROR(+D64*('Regions &amp; Poverty'!$K64/100),"")</f>
        <v>0.6172721428503738</v>
      </c>
      <c r="G64" s="7">
        <f>+IFERROR(+C64*('Regions &amp; Poverty'!$K64/100)*('Regions &amp; Poverty'!$M64/100),"")</f>
        <v>4.7483993241181938E-2</v>
      </c>
      <c r="H64" s="7">
        <f>+IFERROR(+D64*('Regions &amp; Poverty'!$K64/100)*('Regions &amp; Poverty'!$M64/100),"")</f>
        <v>4.9381771428029908E-2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+SUMIF(GVSG2030!$A$4:$A$158,$B65,GVSG2030!$M$4:$M$158)</f>
        <v>0</v>
      </c>
      <c r="D65" s="11">
        <f>+SUMIF(GVSG2015!$A$4:$A$158,$B65,GVSG2015!$M$4:$M$158)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+SUMIF(GVSG2030!$A$4:$A$158,$B66,GVSG2030!$M$4:$M$158)</f>
        <v>302.76125220972631</v>
      </c>
      <c r="D66" s="11">
        <f>+SUMIF(GVSG2015!$A$4:$A$158,$B66,GVSG2015!$M$4:$M$158)</f>
        <v>222.7224510833671</v>
      </c>
      <c r="E66" s="7">
        <f>+IFERROR(+C66*('Regions &amp; Poverty'!$K66/100),"")</f>
        <v>22.707093915729473</v>
      </c>
      <c r="F66" s="7">
        <f>+IFERROR(+D66*('Regions &amp; Poverty'!$K66/100),"")</f>
        <v>16.704183831252532</v>
      </c>
      <c r="G66" s="7">
        <f>+IFERROR(+C66*('Regions &amp; Poverty'!$K66/100)*('Regions &amp; Poverty'!$M66/100),"")</f>
        <v>0.29519222090448316</v>
      </c>
      <c r="H66" s="7">
        <f>+IFERROR(+D66*('Regions &amp; Poverty'!$K66/100)*('Regions &amp; Poverty'!$M66/100),"")</f>
        <v>0.21715438980628293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+SUMIF(GVSG2030!$A$4:$A$158,$B67,GVSG2030!$M$4:$M$158)</f>
        <v>13855.820357588866</v>
      </c>
      <c r="D67" s="11">
        <f>+SUMIF(GVSG2015!$A$4:$A$158,$B67,GVSG2015!$M$4:$M$158)</f>
        <v>7347.4785307059774</v>
      </c>
      <c r="E67" s="7">
        <f>+IFERROR(+C67*('Regions &amp; Poverty'!$K67/100),"")</f>
        <v>2937.4339158088396</v>
      </c>
      <c r="F67" s="7">
        <f>+IFERROR(+D67*('Regions &amp; Poverty'!$K67/100),"")</f>
        <v>1557.6654485096672</v>
      </c>
      <c r="G67" s="7">
        <f>+IFERROR(+C67*('Regions &amp; Poverty'!$K67/100)*('Regions &amp; Poverty'!$M67/100),"")</f>
        <v>126.30965837978009</v>
      </c>
      <c r="H67" s="7">
        <f>+IFERROR(+D67*('Regions &amp; Poverty'!$K67/100)*('Regions &amp; Poverty'!$M67/100),"")</f>
        <v>66.979614285915687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+SUMIF(GVSG2030!$A$4:$A$158,$B68,GVSG2030!$M$4:$M$158)</f>
        <v>0</v>
      </c>
      <c r="D68" s="11">
        <f>+SUMIF(GVSG2015!$A$4:$A$158,$B68,GVSG2015!$M$4:$M$158)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+SUMIF(GVSG2030!$A$4:$A$158,$B69,GVSG2030!$M$4:$M$158)</f>
        <v>1070.0755410870704</v>
      </c>
      <c r="D69" s="11">
        <f>+SUMIF(GVSG2015!$A$4:$A$158,$B69,GVSG2015!$M$4:$M$158)</f>
        <v>940.85626507360348</v>
      </c>
      <c r="E69" s="7">
        <f>+IFERROR(+C69*('Regions &amp; Poverty'!$K69/100),"")</f>
        <v>3.2102266232612111</v>
      </c>
      <c r="F69" s="7">
        <f>+IFERROR(+D69*('Regions &amp; Poverty'!$K69/100),"")</f>
        <v>2.8225687952208105</v>
      </c>
      <c r="G69" s="7">
        <f>+IFERROR(+C69*('Regions &amp; Poverty'!$K69/100)*('Regions &amp; Poverty'!$M69/100),"")</f>
        <v>3.2102266232612114E-3</v>
      </c>
      <c r="H69" s="7">
        <f>+IFERROR(+D69*('Regions &amp; Poverty'!$K69/100)*('Regions &amp; Poverty'!$M69/100),"")</f>
        <v>2.8225687952208108E-3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+SUMIF(GVSG2030!$A$4:$A$158,$B70,GVSG2030!$M$4:$M$158)</f>
        <v>206.91761210424653</v>
      </c>
      <c r="D70" s="11">
        <f>+SUMIF(GVSG2015!$A$4:$A$158,$B70,GVSG2015!$M$4:$M$158)</f>
        <v>144.24301760013435</v>
      </c>
      <c r="E70" s="7">
        <f>+IFERROR(+C70*('Regions &amp; Poverty'!$K70/100),"")</f>
        <v>5.1729403026061638</v>
      </c>
      <c r="F70" s="7">
        <f>+IFERROR(+D70*('Regions &amp; Poverty'!$K70/100),"")</f>
        <v>3.6060754400033588</v>
      </c>
      <c r="G70" s="7">
        <f>+IFERROR(+C70*('Regions &amp; Poverty'!$K70/100)*('Regions &amp; Poverty'!$M70/100),"")</f>
        <v>2.0691761210424656E-2</v>
      </c>
      <c r="H70" s="7">
        <f>+IFERROR(+D70*('Regions &amp; Poverty'!$K70/100)*('Regions &amp; Poverty'!$M70/100),"")</f>
        <v>1.4424301760013435E-2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+SUMIF(GVSG2030!$A$4:$A$158,$B71,GVSG2030!$M$4:$M$158)</f>
        <v>0</v>
      </c>
      <c r="D71" s="11">
        <f>+SUMIF(GVSG2015!$A$4:$A$158,$B71,GVSG2015!$M$4:$M$158)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+SUMIF(GVSG2030!$A$4:$A$158,$B72,GVSG2030!$M$4:$M$158)</f>
        <v>210.0818703066769</v>
      </c>
      <c r="D72" s="11">
        <f>+SUMIF(GVSG2015!$A$4:$A$158,$B72,GVSG2015!$M$4:$M$158)</f>
        <v>124.96189073808505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+SUMIF(GVSG2030!$A$4:$A$158,$B73,GVSG2030!$M$4:$M$158)</f>
        <v>0</v>
      </c>
      <c r="D73" s="11">
        <f>+SUMIF(GVSG2015!$A$4:$A$158,$B73,GVSG2015!$M$4:$M$158)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+SUMIF(GVSG2030!$A$4:$A$158,$B74,GVSG2030!$M$4:$M$158)</f>
        <v>2.5379507555528384</v>
      </c>
      <c r="D74" s="11">
        <f>+SUMIF(GVSG2015!$A$4:$A$158,$B74,GVSG2015!$M$4:$M$158)</f>
        <v>1.7743331315516384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+SUMIF(GVSG2030!$A$4:$A$158,$B75,GVSG2030!$M$4:$M$158)</f>
        <v>68.104875118772142</v>
      </c>
      <c r="D75" s="11">
        <f>+SUMIF(GVSG2015!$A$4:$A$158,$B75,GVSG2015!$M$4:$M$158)</f>
        <v>42.535419064328536</v>
      </c>
      <c r="E75" s="7">
        <f>+IFERROR(+C75*('Regions &amp; Poverty'!$K75/100),"")</f>
        <v>6.810487511877214E-2</v>
      </c>
      <c r="F75" s="7">
        <f>+IFERROR(+D75*('Regions &amp; Poverty'!$K75/100),"")</f>
        <v>4.253541906432854E-2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+SUMIF(GVSG2030!$A$4:$A$158,$B76,GVSG2030!$M$4:$M$158)</f>
        <v>0</v>
      </c>
      <c r="D76" s="11">
        <f>+SUMIF(GVSG2015!$A$4:$A$158,$B76,GVSG2015!$M$4:$M$158)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+SUMIF(GVSG2030!$A$4:$A$158,$B77,GVSG2030!$M$4:$M$158)</f>
        <v>0</v>
      </c>
      <c r="D77" s="11">
        <f>+SUMIF(GVSG2015!$A$4:$A$158,$B77,GVSG2015!$M$4:$M$158)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+SUMIF(GVSG2030!$A$4:$A$158,$B78,GVSG2030!$M$4:$M$158)</f>
        <v>461.77783956401316</v>
      </c>
      <c r="D78" s="11">
        <f>+SUMIF(GVSG2015!$A$4:$A$158,$B78,GVSG2015!$M$4:$M$158)</f>
        <v>244.67876080116017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+SUMIF(GVSG2030!$A$4:$A$158,$B79,GVSG2030!$M$4:$M$158)</f>
        <v>576.68500917609924</v>
      </c>
      <c r="D79" s="11">
        <f>+SUMIF(GVSG2015!$A$4:$A$158,$B79,GVSG2015!$M$4:$M$158)</f>
        <v>284.47325445482448</v>
      </c>
      <c r="E79" s="7">
        <f>+IFERROR(+C79*('Regions &amp; Poverty'!$K79/100),"")</f>
        <v>14.417125229402481</v>
      </c>
      <c r="F79" s="7">
        <f>+IFERROR(+D79*('Regions &amp; Poverty'!$K79/100),"")</f>
        <v>7.1118313613706121</v>
      </c>
      <c r="G79" s="7">
        <f>+IFERROR(+C79*('Regions &amp; Poverty'!$K79/100)*('Regions &amp; Poverty'!$M79/100),"")</f>
        <v>7.2085626147012402E-2</v>
      </c>
      <c r="H79" s="7">
        <f>+IFERROR(+D79*('Regions &amp; Poverty'!$K79/100)*('Regions &amp; Poverty'!$M79/100),"")</f>
        <v>3.5559156806853058E-2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+SUMIF(GVSG2030!$A$4:$A$158,$B80,GVSG2030!$M$4:$M$158)</f>
        <v>0</v>
      </c>
      <c r="D80" s="11">
        <f>+SUMIF(GVSG2015!$A$4:$A$158,$B80,GVSG2015!$M$4:$M$158)</f>
        <v>0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+SUMIF(GVSG2030!$A$4:$A$158,$B81,GVSG2030!$M$4:$M$158)</f>
        <v>0</v>
      </c>
      <c r="D81" s="11">
        <f>+SUMIF(GVSG2015!$A$4:$A$158,$B81,GVSG2015!$M$4:$M$158)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+SUMIF(GVSG2030!$A$4:$A$158,$B82,GVSG2030!$M$4:$M$158)</f>
        <v>7.4518098452174382</v>
      </c>
      <c r="D82" s="11">
        <f>+SUMIF(GVSG2015!$A$4:$A$158,$B82,GVSG2015!$M$4:$M$158)</f>
        <v>7.0426092444902313</v>
      </c>
      <c r="E82" s="7">
        <f>+IFERROR(+C82*('Regions &amp; Poverty'!$K82/100),"")</f>
        <v>1.6915608348643583</v>
      </c>
      <c r="F82" s="7">
        <f>+IFERROR(+D82*('Regions &amp; Poverty'!$K82/100),"")</f>
        <v>1.5986722984992823</v>
      </c>
      <c r="G82" s="7">
        <f>+IFERROR(+C82*('Regions &amp; Poverty'!$K82/100)*('Regions &amp; Poverty'!$M82/100),"")</f>
        <v>8.7961163412946644E-2</v>
      </c>
      <c r="H82" s="7">
        <f>+IFERROR(+D82*('Regions &amp; Poverty'!$K82/100)*('Regions &amp; Poverty'!$M82/100),"")</f>
        <v>8.3130959521962686E-2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+SUMIF(GVSG2030!$A$4:$A$158,$B83,GVSG2030!$M$4:$M$158)</f>
        <v>178.59118999158184</v>
      </c>
      <c r="D83" s="11">
        <f>+SUMIF(GVSG2015!$A$4:$A$158,$B83,GVSG2015!$M$4:$M$158)</f>
        <v>117.18836781621344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+SUMIF(GVSG2030!$A$4:$A$158,$B84,GVSG2030!$M$4:$M$158)</f>
        <v>0</v>
      </c>
      <c r="D84" s="11">
        <f>+SUMIF(GVSG2015!$A$4:$A$158,$B84,GVSG2015!$M$4:$M$158)</f>
        <v>0</v>
      </c>
      <c r="E84" s="7">
        <f>+IFERROR(+C84*('Regions &amp; Poverty'!$K84/100),"")</f>
        <v>0</v>
      </c>
      <c r="F84" s="7">
        <f>+IFERROR(+D84*('Regions &amp; Poverty'!$K84/100),"")</f>
        <v>0</v>
      </c>
      <c r="G84" s="7">
        <f>+IFERROR(+C84*('Regions &amp; Poverty'!$K84/100)*('Regions &amp; Poverty'!$M84/100),"")</f>
        <v>0</v>
      </c>
      <c r="H84" s="7">
        <f>+IFERROR(+D84*('Regions &amp; Poverty'!$K84/100)*('Regions &amp; Poverty'!$M84/100),"")</f>
        <v>0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+SUMIF(GVSG2030!$A$4:$A$158,$B85,GVSG2030!$M$4:$M$158)</f>
        <v>141.65359715905453</v>
      </c>
      <c r="D85" s="11">
        <f>+SUMIF(GVSG2015!$A$4:$A$158,$B85,GVSG2015!$M$4:$M$158)</f>
        <v>68.858818964132368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+SUMIF(GVSG2030!$A$4:$A$158,$B86,GVSG2030!$M$4:$M$158)</f>
        <v>17.936378189446572</v>
      </c>
      <c r="D86" s="11">
        <f>+SUMIF(GVSG2015!$A$4:$A$158,$B86,GVSG2015!$M$4:$M$158)</f>
        <v>16.433049700524609</v>
      </c>
      <c r="E86" s="7">
        <f>+IFERROR(+C86*('Regions &amp; Poverty'!$K86/100),"")</f>
        <v>0.57396410206229032</v>
      </c>
      <c r="F86" s="7">
        <f>+IFERROR(+D86*('Regions &amp; Poverty'!$K86/100),"")</f>
        <v>0.52585759041678748</v>
      </c>
      <c r="G86" s="7">
        <f>+IFERROR(+C86*('Regions &amp; Poverty'!$K86/100)*('Regions &amp; Poverty'!$M86/100),"")</f>
        <v>1.721892306186871E-3</v>
      </c>
      <c r="H86" s="7">
        <f>+IFERROR(+D86*('Regions &amp; Poverty'!$K86/100)*('Regions &amp; Poverty'!$M86/100),"")</f>
        <v>1.5775727712503626E-3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+SUMIF(GVSG2030!$A$4:$A$158,$B87,GVSG2030!$M$4:$M$158)</f>
        <v>39.755657497161458</v>
      </c>
      <c r="D87" s="11">
        <f>+SUMIF(GVSG2015!$A$4:$A$158,$B87,GVSG2015!$M$4:$M$158)</f>
        <v>25.108159312539993</v>
      </c>
      <c r="E87" s="7">
        <f>+IFERROR(+C87*('Regions &amp; Poverty'!$K87/100),"")</f>
        <v>23.734127525805391</v>
      </c>
      <c r="F87" s="7">
        <f>+IFERROR(+D87*('Regions &amp; Poverty'!$K87/100),"")</f>
        <v>14.989571109586375</v>
      </c>
      <c r="G87" s="7">
        <f>+IFERROR(+C87*('Regions &amp; Poverty'!$K87/100)*('Regions &amp; Poverty'!$M87/100),"")</f>
        <v>7.5474525532061145</v>
      </c>
      <c r="H87" s="7">
        <f>+IFERROR(+D87*('Regions &amp; Poverty'!$K87/100)*('Regions &amp; Poverty'!$M87/100),"")</f>
        <v>4.7666836128484675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+SUMIF(GVSG2030!$A$4:$A$158,$B88,GVSG2030!$M$4:$M$158)</f>
        <v>0</v>
      </c>
      <c r="D88" s="11">
        <f>+SUMIF(GVSG2015!$A$4:$A$158,$B88,GVSG2015!$M$4:$M$158)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+SUMIF(GVSG2030!$A$4:$A$158,$B89,GVSG2030!$M$4:$M$158)</f>
        <v>108.82296998321576</v>
      </c>
      <c r="D89" s="11">
        <f>+SUMIF(GVSG2015!$A$4:$A$158,$B89,GVSG2015!$M$4:$M$158)</f>
        <v>58.814618252529634</v>
      </c>
      <c r="E89" s="7">
        <f>+IFERROR(+C89*('Regions &amp; Poverty'!$K89/100),"")</f>
        <v>84.664270646941858</v>
      </c>
      <c r="F89" s="7">
        <f>+IFERROR(+D89*('Regions &amp; Poverty'!$K89/100),"")</f>
        <v>45.757773000468056</v>
      </c>
      <c r="G89" s="7">
        <f>+IFERROR(+C89*('Regions &amp; Poverty'!$K89/100)*('Regions &amp; Poverty'!$M89/100),"")</f>
        <v>33.188394093601211</v>
      </c>
      <c r="H89" s="7">
        <f>+IFERROR(+D89*('Regions &amp; Poverty'!$K89/100)*('Regions &amp; Poverty'!$M89/100),"")</f>
        <v>17.937047016183477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+SUMIF(GVSG2030!$A$4:$A$158,$B90,GVSG2030!$M$4:$M$158)</f>
        <v>611.85553095745877</v>
      </c>
      <c r="D90" s="11">
        <f>+SUMIF(GVSG2015!$A$4:$A$158,$B90,GVSG2015!$M$4:$M$158)</f>
        <v>374.80102869394904</v>
      </c>
      <c r="E90" s="7">
        <f>+IFERROR(+C90*('Regions &amp; Poverty'!$K90/100),"")</f>
        <v>18.355665928723763</v>
      </c>
      <c r="F90" s="7">
        <f>+IFERROR(+D90*('Regions &amp; Poverty'!$K90/100),"")</f>
        <v>11.244030860818471</v>
      </c>
      <c r="G90" s="7">
        <f>+IFERROR(+C90*('Regions &amp; Poverty'!$K90/100)*('Regions &amp; Poverty'!$M90/100),"")</f>
        <v>0.14684532742979012</v>
      </c>
      <c r="H90" s="7">
        <f>+IFERROR(+D90*('Regions &amp; Poverty'!$K90/100)*('Regions &amp; Poverty'!$M90/100),"")</f>
        <v>8.9952246886547765E-2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+SUMIF(GVSG2030!$A$4:$A$158,$B91,GVSG2030!$M$4:$M$158)</f>
        <v>26.653837582575559</v>
      </c>
      <c r="D91" s="11">
        <f>+SUMIF(GVSG2015!$A$4:$A$158,$B91,GVSG2015!$M$4:$M$158)</f>
        <v>17.937737760017043</v>
      </c>
      <c r="E91" s="7">
        <f>+IFERROR(+C91*('Regions &amp; Poverty'!$K91/100),"")</f>
        <v>13.14034192820975</v>
      </c>
      <c r="F91" s="7">
        <f>+IFERROR(+D91*('Regions &amp; Poverty'!$K91/100),"")</f>
        <v>8.8433047156884026</v>
      </c>
      <c r="G91" s="7">
        <f>+IFERROR(+C91*('Regions &amp; Poverty'!$K91/100)*('Regions &amp; Poverty'!$M91/100),"")</f>
        <v>1.997331973087882</v>
      </c>
      <c r="H91" s="7">
        <f>+IFERROR(+D91*('Regions &amp; Poverty'!$K91/100)*('Regions &amp; Poverty'!$M91/100),"")</f>
        <v>1.3441823167846372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+SUMIF(GVSG2030!$A$4:$A$158,$B92,GVSG2030!$M$4:$M$158)</f>
        <v>140.53703997886552</v>
      </c>
      <c r="D92" s="11">
        <f>+SUMIF(GVSG2015!$A$4:$A$158,$B92,GVSG2015!$M$4:$M$158)</f>
        <v>102.47051491902863</v>
      </c>
      <c r="E92" s="7">
        <f>+IFERROR(+C92*('Regions &amp; Poverty'!$K92/100),"")</f>
        <v>9.1349075986262598</v>
      </c>
      <c r="F92" s="7">
        <f>+IFERROR(+D92*('Regions &amp; Poverty'!$K92/100),"")</f>
        <v>6.6605834697368609</v>
      </c>
      <c r="G92" s="7">
        <f>+IFERROR(+C92*('Regions &amp; Poverty'!$K92/100)*('Regions &amp; Poverty'!$M92/100),"")</f>
        <v>0.13702361397939389</v>
      </c>
      <c r="H92" s="7">
        <f>+IFERROR(+D92*('Regions &amp; Poverty'!$K92/100)*('Regions &amp; Poverty'!$M92/100),"")</f>
        <v>9.9908752046052915E-2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+SUMIF(GVSG2030!$A$4:$A$158,$B93,GVSG2030!$M$4:$M$158)</f>
        <v>0</v>
      </c>
      <c r="D93" s="11">
        <f>+SUMIF(GVSG2015!$A$4:$A$158,$B93,GVSG2015!$M$4:$M$158)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+SUMIF(GVSG2030!$A$4:$A$158,$B94,GVSG2030!$M$4:$M$158)</f>
        <v>773.19078282869907</v>
      </c>
      <c r="D94" s="11">
        <f>+SUMIF(GVSG2015!$A$4:$A$158,$B94,GVSG2015!$M$4:$M$158)</f>
        <v>432.32942044881008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+SUMIF(GVSG2030!$A$4:$A$158,$B95,GVSG2030!$M$4:$M$158)</f>
        <v>12.910792542270141</v>
      </c>
      <c r="D95" s="11">
        <f>+SUMIF(GVSG2015!$A$4:$A$158,$B95,GVSG2015!$M$4:$M$158)</f>
        <v>17.525501011164593</v>
      </c>
      <c r="E95" s="7">
        <f>+IFERROR(+C95*('Regions &amp; Poverty'!$K95/100),"")</f>
        <v>8.8697144765395866</v>
      </c>
      <c r="F95" s="7">
        <f>+IFERROR(+D95*('Regions &amp; Poverty'!$K95/100),"")</f>
        <v>12.040019194670077</v>
      </c>
      <c r="G95" s="7">
        <f>+IFERROR(+C95*('Regions &amp; Poverty'!$K95/100)*('Regions &amp; Poverty'!$M95/100),"")</f>
        <v>2.7850903456334302</v>
      </c>
      <c r="H95" s="7">
        <f>+IFERROR(+D95*('Regions &amp; Poverty'!$K95/100)*('Regions &amp; Poverty'!$M95/100),"")</f>
        <v>3.7805660271264041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+SUMIF(GVSG2030!$A$4:$A$158,$B96,GVSG2030!$M$4:$M$158)</f>
        <v>1.0968838745582075</v>
      </c>
      <c r="D96" s="11">
        <f>+SUMIF(GVSG2015!$A$4:$A$158,$B96,GVSG2015!$M$4:$M$158)</f>
        <v>0.56172062543258772</v>
      </c>
      <c r="E96" s="7">
        <f>+IFERROR(+C96*('Regions &amp; Poverty'!$K96/100),"")</f>
        <v>6.4716148598934251E-2</v>
      </c>
      <c r="F96" s="7">
        <f>+IFERROR(+D96*('Regions &amp; Poverty'!$K96/100),"")</f>
        <v>3.314151690052268E-2</v>
      </c>
      <c r="G96" s="7">
        <f>+IFERROR(+C96*('Regions &amp; Poverty'!$K96/100)*('Regions &amp; Poverty'!$M96/100),"")</f>
        <v>9.0602608038507944E-4</v>
      </c>
      <c r="H96" s="7">
        <f>+IFERROR(+D96*('Regions &amp; Poverty'!$K96/100)*('Regions &amp; Poverty'!$M96/100),"")</f>
        <v>4.6398123660731748E-4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+SUMIF(GVSG2030!$A$4:$A$158,$B97,GVSG2030!$M$4:$M$158)</f>
        <v>432.09412158392212</v>
      </c>
      <c r="D97" s="11">
        <f>+SUMIF(GVSG2015!$A$4:$A$158,$B97,GVSG2015!$M$4:$M$158)</f>
        <v>417.5732688949563</v>
      </c>
      <c r="E97" s="7">
        <f>+IFERROR(+C97*('Regions &amp; Poverty'!$K97/100),"")</f>
        <v>306.35473220300082</v>
      </c>
      <c r="F97" s="7">
        <f>+IFERROR(+D97*('Regions &amp; Poverty'!$K97/100),"")</f>
        <v>296.05944764652406</v>
      </c>
      <c r="G97" s="7">
        <f>+IFERROR(+C97*('Regions &amp; Poverty'!$K97/100)*('Regions &amp; Poverty'!$M97/100),"")</f>
        <v>102.01612582359927</v>
      </c>
      <c r="H97" s="7">
        <f>+IFERROR(+D97*('Regions &amp; Poverty'!$K97/100)*('Regions &amp; Poverty'!$M97/100),"")</f>
        <v>98.587796066292498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+SUMIF(GVSG2030!$A$4:$A$158,$B98,GVSG2030!$M$4:$M$158)</f>
        <v>0</v>
      </c>
      <c r="D98" s="11">
        <f>+SUMIF(GVSG2015!$A$4:$A$158,$B98,GVSG2015!$M$4:$M$158)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+SUMIF(GVSG2030!$A$4:$A$158,$B99,GVSG2030!$M$4:$M$158)</f>
        <v>2.550192270755006</v>
      </c>
      <c r="D99" s="11">
        <f>+SUMIF(GVSG2015!$A$4:$A$158,$B99,GVSG2015!$M$4:$M$158)</f>
        <v>1.5549473970661698</v>
      </c>
      <c r="E99" s="7">
        <f>+IFERROR(+C99*('Regions &amp; Poverty'!$K99/100),"")</f>
        <v>0.57634345319063141</v>
      </c>
      <c r="F99" s="7">
        <f>+IFERROR(+D99*('Regions &amp; Poverty'!$K99/100),"")</f>
        <v>0.35141811173695436</v>
      </c>
      <c r="G99" s="7">
        <f>+IFERROR(+C99*('Regions &amp; Poverty'!$K99/100)*('Regions &amp; Poverty'!$M99/100),"")</f>
        <v>3.8615011363772309E-2</v>
      </c>
      <c r="H99" s="7">
        <f>+IFERROR(+D99*('Regions &amp; Poverty'!$K99/100)*('Regions &amp; Poverty'!$M99/100),"")</f>
        <v>2.3545013486375943E-2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+SUMIF(GVSG2030!$A$4:$A$158,$B100,GVSG2030!$M$4:$M$158)</f>
        <v>11.095336831744415</v>
      </c>
      <c r="D100" s="11">
        <f>+SUMIF(GVSG2015!$A$4:$A$158,$B100,GVSG2015!$M$4:$M$158)</f>
        <v>5.548932894821264</v>
      </c>
      <c r="E100" s="7">
        <f>+IFERROR(+C100*('Regions &amp; Poverty'!$K100/100),"")</f>
        <v>5.0483782584437087</v>
      </c>
      <c r="F100" s="7">
        <f>+IFERROR(+D100*('Regions &amp; Poverty'!$K100/100),"")</f>
        <v>2.5247644671436751</v>
      </c>
      <c r="G100" s="7">
        <f>+IFERROR(+C100*('Regions &amp; Poverty'!$K100/100)*('Regions &amp; Poverty'!$M100/100),"")</f>
        <v>0.6865794431483444</v>
      </c>
      <c r="H100" s="7">
        <f>+IFERROR(+D100*('Regions &amp; Poverty'!$K100/100)*('Regions &amp; Poverty'!$M100/100),"")</f>
        <v>0.34336796753153986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+SUMIF(GVSG2030!$A$4:$A$158,$B101,GVSG2030!$M$4:$M$158)</f>
        <v>185.76924135920135</v>
      </c>
      <c r="D101" s="11">
        <f>+SUMIF(GVSG2015!$A$4:$A$158,$B101,GVSG2015!$M$4:$M$158)</f>
        <v>224.23061293933191</v>
      </c>
      <c r="E101" s="7">
        <f>+IFERROR(+C101*('Regions &amp; Poverty'!$K101/100),"")</f>
        <v>99.386544127172726</v>
      </c>
      <c r="F101" s="7">
        <f>+IFERROR(+D101*('Regions &amp; Poverty'!$K101/100),"")</f>
        <v>119.96337792254258</v>
      </c>
      <c r="G101" s="7">
        <f>+IFERROR(+C101*('Regions &amp; Poverty'!$K101/100)*('Regions &amp; Poverty'!$M101/100),"")</f>
        <v>21.666266619723654</v>
      </c>
      <c r="H101" s="7">
        <f>+IFERROR(+D101*('Regions &amp; Poverty'!$K101/100)*('Regions &amp; Poverty'!$M101/100),"")</f>
        <v>26.152016387114283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+SUMIF(GVSG2030!$A$4:$A$158,$B102,GVSG2030!$M$4:$M$158)</f>
        <v>7.2648407338850189</v>
      </c>
      <c r="D102" s="11">
        <f>+SUMIF(GVSG2015!$A$4:$A$158,$B102,GVSG2015!$M$4:$M$158)</f>
        <v>6.6237697370960467</v>
      </c>
      <c r="E102" s="7">
        <f>+IFERROR(+C102*('Regions &amp; Poverty'!$K102/100),"")</f>
        <v>0.26153426641986072</v>
      </c>
      <c r="F102" s="7">
        <f>+IFERROR(+D102*('Regions &amp; Poverty'!$K102/100),"")</f>
        <v>0.23845571053545772</v>
      </c>
      <c r="G102" s="7">
        <f>+IFERROR(+C102*('Regions &amp; Poverty'!$K102/100)*('Regions &amp; Poverty'!$M102/100),"")</f>
        <v>2.3538083977787468E-3</v>
      </c>
      <c r="H102" s="7">
        <f>+IFERROR(+D102*('Regions &amp; Poverty'!$K102/100)*('Regions &amp; Poverty'!$M102/100),"")</f>
        <v>2.1461013948191198E-3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+SUMIF(GVSG2030!$A$4:$A$158,$B103,GVSG2030!$M$4:$M$158)</f>
        <v>0</v>
      </c>
      <c r="D103" s="11">
        <f>+SUMIF(GVSG2015!$A$4:$A$158,$B103,GVSG2015!$M$4:$M$158)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+SUMIF(GVSG2030!$A$4:$A$158,$B104,GVSG2030!$M$4:$M$158)</f>
        <v>0</v>
      </c>
      <c r="D104" s="11">
        <f>+SUMIF(GVSG2015!$A$4:$A$158,$B104,GVSG2015!$M$4:$M$158)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+SUMIF(GVSG2030!$A$4:$A$158,$B105,GVSG2030!$M$4:$M$158)</f>
        <v>824.79202662346893</v>
      </c>
      <c r="D105" s="11">
        <f>+SUMIF(GVSG2015!$A$4:$A$158,$B105,GVSG2015!$M$4:$M$158)</f>
        <v>463.25995563699632</v>
      </c>
      <c r="E105" s="7">
        <f>+IFERROR(+C105*('Regions &amp; Poverty'!$K105/100),"")</f>
        <v>123.71880399352034</v>
      </c>
      <c r="F105" s="7">
        <f>+IFERROR(+D105*('Regions &amp; Poverty'!$K105/100),"")</f>
        <v>69.488993345549446</v>
      </c>
      <c r="G105" s="7">
        <f>+IFERROR(+C105*('Regions &amp; Poverty'!$K105/100)*('Regions &amp; Poverty'!$M105/100),"")</f>
        <v>3.71156411980561</v>
      </c>
      <c r="H105" s="7">
        <f>+IFERROR(+D105*('Regions &amp; Poverty'!$K105/100)*('Regions &amp; Poverty'!$M105/100),"")</f>
        <v>2.0846698003664832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+SUMIF(GVSG2030!$A$4:$A$158,$B106,GVSG2030!$M$4:$M$158)</f>
        <v>0</v>
      </c>
      <c r="D106" s="11">
        <f>+SUMIF(GVSG2015!$A$4:$A$158,$B106,GVSG2015!$M$4:$M$158)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+SUMIF(GVSG2030!$A$4:$A$158,$B107,GVSG2030!$M$4:$M$158)</f>
        <v>0</v>
      </c>
      <c r="D107" s="11">
        <f>+SUMIF(GVSG2015!$A$4:$A$158,$B107,GVSG2015!$M$4:$M$158)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+SUMIF(GVSG2030!$A$4:$A$158,$B108,GVSG2030!$M$4:$M$158)</f>
        <v>0</v>
      </c>
      <c r="D108" s="11">
        <f>+SUMIF(GVSG2015!$A$4:$A$158,$B108,GVSG2015!$M$4:$M$158)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+SUMIF(GVSG2030!$A$4:$A$158,$B109,GVSG2030!$M$4:$M$158)</f>
        <v>0</v>
      </c>
      <c r="D109" s="11">
        <f>+SUMIF(GVSG2015!$A$4:$A$158,$B109,GVSG2015!$M$4:$M$158)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+SUMIF(GVSG2030!$A$4:$A$158,$B110,GVSG2030!$M$4:$M$158)</f>
        <v>0</v>
      </c>
      <c r="D110" s="11">
        <f>+SUMIF(GVSG2015!$A$4:$A$158,$B110,GVSG2015!$M$4:$M$158)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+SUMIF(GVSG2030!$A$4:$A$158,$B111,GVSG2030!$M$4:$M$158)</f>
        <v>0</v>
      </c>
      <c r="D111" s="11">
        <f>+SUMIF(GVSG2015!$A$4:$A$158,$B111,GVSG2015!$M$4:$M$158)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+SUMIF(GVSG2030!$A$4:$A$158,$B112,GVSG2030!$M$4:$M$158)</f>
        <v>1035.2805028147961</v>
      </c>
      <c r="D112" s="11">
        <f>+SUMIF(GVSG2015!$A$4:$A$158,$B112,GVSG2015!$M$4:$M$158)</f>
        <v>472.33472223811924</v>
      </c>
      <c r="E112" s="7">
        <f>+IFERROR(+C112*('Regions &amp; Poverty'!$K112/100),"")</f>
        <v>63.152110671702566</v>
      </c>
      <c r="F112" s="7">
        <f>+IFERROR(+D112*('Regions &amp; Poverty'!$K112/100),"")</f>
        <v>28.812418056525274</v>
      </c>
      <c r="G112" s="7">
        <f>+IFERROR(+C112*('Regions &amp; Poverty'!$K112/100)*('Regions &amp; Poverty'!$M112/100),"")</f>
        <v>0.5683689960453232</v>
      </c>
      <c r="H112" s="7">
        <f>+IFERROR(+D112*('Regions &amp; Poverty'!$K112/100)*('Regions &amp; Poverty'!$M112/100),"")</f>
        <v>0.25931176250872751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+SUMIF(GVSG2030!$A$4:$A$158,$B113,GVSG2030!$M$4:$M$158)</f>
        <v>5.7444331095178267</v>
      </c>
      <c r="D113" s="11">
        <f>+SUMIF(GVSG2015!$A$4:$A$158,$B113,GVSG2015!$M$4:$M$158)</f>
        <v>5.3380507000404975</v>
      </c>
      <c r="E113" s="7">
        <f>+IFERROR(+C113*('Regions &amp; Poverty'!$K113/100),"")</f>
        <v>0.1263775284093922</v>
      </c>
      <c r="F113" s="7">
        <f>+IFERROR(+D113*('Regions &amp; Poverty'!$K113/100),"")</f>
        <v>0.11743711540089095</v>
      </c>
      <c r="G113" s="7">
        <f>+IFERROR(+C113*('Regions &amp; Poverty'!$K113/100)*('Regions &amp; Poverty'!$M113/100),"")</f>
        <v>7.5826517045635329E-4</v>
      </c>
      <c r="H113" s="7">
        <f>+IFERROR(+D113*('Regions &amp; Poverty'!$K113/100)*('Regions &amp; Poverty'!$M113/100),"")</f>
        <v>7.0462269240534575E-4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+SUMIF(GVSG2030!$A$4:$A$158,$B114,GVSG2030!$M$4:$M$158)</f>
        <v>1496.4096205973888</v>
      </c>
      <c r="D114" s="11">
        <f>+SUMIF(GVSG2015!$A$4:$A$158,$B114,GVSG2015!$M$4:$M$158)</f>
        <v>809.95261031410837</v>
      </c>
      <c r="E114" s="7">
        <f>+IFERROR(+C114*('Regions &amp; Poverty'!$K114/100),"")</f>
        <v>44.892288617921665</v>
      </c>
      <c r="F114" s="7">
        <f>+IFERROR(+D114*('Regions &amp; Poverty'!$K114/100),"")</f>
        <v>24.298578309423249</v>
      </c>
      <c r="G114" s="7">
        <f>+IFERROR(+C114*('Regions &amp; Poverty'!$K114/100)*('Regions &amp; Poverty'!$M114/100),"")</f>
        <v>0.35913830894337334</v>
      </c>
      <c r="H114" s="7">
        <f>+IFERROR(+D114*('Regions &amp; Poverty'!$K114/100)*('Regions &amp; Poverty'!$M114/100),"")</f>
        <v>0.19438862647538599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+SUMIF(GVSG2030!$A$4:$A$158,$B115,GVSG2030!$M$4:$M$158)</f>
        <v>13.351969563202861</v>
      </c>
      <c r="D115" s="11">
        <f>+SUMIF(GVSG2015!$A$4:$A$158,$B115,GVSG2015!$M$4:$M$158)</f>
        <v>13.216709798582324</v>
      </c>
      <c r="E115" s="7">
        <f>+IFERROR(+C115*('Regions &amp; Poverty'!$K115/100),"")</f>
        <v>1.1082134737458376</v>
      </c>
      <c r="F115" s="7">
        <f>+IFERROR(+D115*('Regions &amp; Poverty'!$K115/100),"")</f>
        <v>1.0969869132823329</v>
      </c>
      <c r="G115" s="7">
        <f>+IFERROR(+C115*('Regions &amp; Poverty'!$K115/100)*('Regions &amp; Poverty'!$M115/100),"")</f>
        <v>1.77314155799334E-2</v>
      </c>
      <c r="H115" s="7">
        <f>+IFERROR(+D115*('Regions &amp; Poverty'!$K115/100)*('Regions &amp; Poverty'!$M115/100),"")</f>
        <v>1.7551790612517326E-2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+SUMIF(GVSG2030!$A$4:$A$158,$B116,GVSG2030!$M$4:$M$158)</f>
        <v>0.32664714849331794</v>
      </c>
      <c r="D116" s="11">
        <f>+SUMIF(GVSG2015!$A$4:$A$158,$B116,GVSG2015!$M$4:$M$158)</f>
        <v>0.21661516216388824</v>
      </c>
      <c r="E116" s="7">
        <f>+IFERROR(+C116*('Regions &amp; Poverty'!$K116/100),"")</f>
        <v>0.12412591642746082</v>
      </c>
      <c r="F116" s="7">
        <f>+IFERROR(+D116*('Regions &amp; Poverty'!$K116/100),"")</f>
        <v>8.2313761622277534E-2</v>
      </c>
      <c r="G116" s="7">
        <f>+IFERROR(+C116*('Regions &amp; Poverty'!$K116/100)*('Regions &amp; Poverty'!$M116/100),"")</f>
        <v>1.8370635631264204E-2</v>
      </c>
      <c r="H116" s="7">
        <f>+IFERROR(+D116*('Regions &amp; Poverty'!$K116/100)*('Regions &amp; Poverty'!$M116/100),"")</f>
        <v>1.2182436720097077E-2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+SUMIF(GVSG2030!$A$4:$A$158,$B117,GVSG2030!$M$4:$M$158)</f>
        <v>0</v>
      </c>
      <c r="D117" s="11">
        <f>+SUMIF(GVSG2015!$A$4:$A$158,$B117,GVSG2015!$M$4:$M$158)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+SUMIF(GVSG2030!$A$4:$A$158,$B118,GVSG2030!$M$4:$M$158)</f>
        <v>0</v>
      </c>
      <c r="D118" s="11">
        <f>+SUMIF(GVSG2015!$A$4:$A$158,$B118,GVSG2015!$M$4:$M$158)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+SUMIF(GVSG2030!$A$4:$A$158,$B119,GVSG2030!$M$4:$M$158)</f>
        <v>0</v>
      </c>
      <c r="D119" s="11">
        <f>+SUMIF(GVSG2015!$A$4:$A$158,$B119,GVSG2015!$M$4:$M$158)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+SUMIF(GVSG2030!$A$4:$A$158,$B120,GVSG2030!$M$4:$M$158)</f>
        <v>0</v>
      </c>
      <c r="D120" s="11">
        <f>+SUMIF(GVSG2015!$A$4:$A$158,$B120,GVSG2015!$M$4:$M$158)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+SUMIF(GVSG2030!$A$4:$A$158,$B121,GVSG2030!$M$4:$M$158)</f>
        <v>22.655055816448236</v>
      </c>
      <c r="D121" s="11">
        <f>+SUMIF(GVSG2015!$A$4:$A$158,$B121,GVSG2015!$M$4:$M$158)</f>
        <v>12.71231249044769</v>
      </c>
      <c r="E121" s="7">
        <f>+IFERROR(+C121*('Regions &amp; Poverty'!$K121/100),"")</f>
        <v>4.5310111632896471E-2</v>
      </c>
      <c r="F121" s="7">
        <f>+IFERROR(+D121*('Regions &amp; Poverty'!$K121/100),"")</f>
        <v>2.5424624980895382E-2</v>
      </c>
      <c r="G121" s="7">
        <f>+IFERROR(+C121*('Regions &amp; Poverty'!$K121/100)*('Regions &amp; Poverty'!$M121/100),"")</f>
        <v>4.5310111632896474E-5</v>
      </c>
      <c r="H121" s="7">
        <f>+IFERROR(+D121*('Regions &amp; Poverty'!$K121/100)*('Regions &amp; Poverty'!$M121/100),"")</f>
        <v>2.5424624980895384E-5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+SUMIF(GVSG2030!$A$4:$A$158,$B122,GVSG2030!$M$4:$M$158)</f>
        <v>22.200413014696668</v>
      </c>
      <c r="D122" s="11">
        <f>+SUMIF(GVSG2015!$A$4:$A$158,$B122,GVSG2015!$M$4:$M$158)</f>
        <v>9.9775057165043606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+SUMIF(GVSG2030!$A$4:$A$158,$B123,GVSG2030!$M$4:$M$158)</f>
        <v>0</v>
      </c>
      <c r="D123" s="11">
        <f>+SUMIF(GVSG2015!$A$4:$A$158,$B123,GVSG2015!$M$4:$M$158)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+SUMIF(GVSG2030!$A$4:$A$158,$B124,GVSG2030!$M$4:$M$158)</f>
        <v>0</v>
      </c>
      <c r="D124" s="11">
        <f>+SUMIF(GVSG2015!$A$4:$A$158,$B124,GVSG2015!$M$4:$M$158)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+SUMIF(GVSG2030!$A$4:$A$158,$B125,GVSG2030!$M$4:$M$158)</f>
        <v>311.35556379840932</v>
      </c>
      <c r="D125" s="11">
        <f>+SUMIF(GVSG2015!$A$4:$A$158,$B125,GVSG2015!$M$4:$M$158)</f>
        <v>279.07014625525841</v>
      </c>
      <c r="E125" s="7">
        <f>+IFERROR(+C125*('Regions &amp; Poverty'!$K125/100),"")</f>
        <v>188.05876053423921</v>
      </c>
      <c r="F125" s="7">
        <f>+IFERROR(+D125*('Regions &amp; Poverty'!$K125/100),"")</f>
        <v>168.55836833817608</v>
      </c>
      <c r="G125" s="7">
        <f>+IFERROR(+C125*('Regions &amp; Poverty'!$K125/100)*('Regions &amp; Poverty'!$M125/100),"")</f>
        <v>44.569926246614692</v>
      </c>
      <c r="H125" s="7">
        <f>+IFERROR(+D125*('Regions &amp; Poverty'!$K125/100)*('Regions &amp; Poverty'!$M125/100),"")</f>
        <v>39.94833329614773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+SUMIF(GVSG2030!$A$4:$A$158,$B126,GVSG2030!$M$4:$M$158)</f>
        <v>288.64572892810509</v>
      </c>
      <c r="D126" s="11">
        <f>+SUMIF(GVSG2015!$A$4:$A$158,$B126,GVSG2015!$M$4:$M$158)</f>
        <v>121.92645708739146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+SUMIF(GVSG2030!$A$4:$A$158,$B127,GVSG2030!$M$4:$M$158)</f>
        <v>91.20798145465622</v>
      </c>
      <c r="D127" s="11">
        <f>+SUMIF(GVSG2015!$A$4:$A$158,$B127,GVSG2015!$M$4:$M$158)</f>
        <v>70.47503453794981</v>
      </c>
      <c r="E127" s="7">
        <f>+IFERROR(+C127*('Regions &amp; Poverty'!$K127/100),"")</f>
        <v>13.589989236743776</v>
      </c>
      <c r="F127" s="7">
        <f>+IFERROR(+D127*('Regions &amp; Poverty'!$K127/100),"")</f>
        <v>10.500780146154522</v>
      </c>
      <c r="G127" s="7">
        <f>+IFERROR(+C127*('Regions &amp; Poverty'!$K127/100)*('Regions &amp; Poverty'!$M127/100),"")</f>
        <v>0.54359956946975108</v>
      </c>
      <c r="H127" s="7">
        <f>+IFERROR(+D127*('Regions &amp; Poverty'!$K127/100)*('Regions &amp; Poverty'!$M127/100),"")</f>
        <v>0.42003120584618087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+SUMIF(GVSG2030!$A$4:$A$158,$B128,GVSG2030!$M$4:$M$158)</f>
        <v>2.561188370925835</v>
      </c>
      <c r="D128" s="11">
        <f>+SUMIF(GVSG2015!$A$4:$A$158,$B128,GVSG2015!$M$4:$M$158)</f>
        <v>1.9632636590981376</v>
      </c>
      <c r="E128" s="7">
        <f>+IFERROR(+C128*('Regions &amp; Poverty'!$K128/100),"")</f>
        <v>0.9732515809518173</v>
      </c>
      <c r="F128" s="7">
        <f>+IFERROR(+D128*('Regions &amp; Poverty'!$K128/100),"")</f>
        <v>0.74604019045729231</v>
      </c>
      <c r="G128" s="7">
        <f>+IFERROR(+C128*('Regions &amp; Poverty'!$K128/100)*('Regions &amp; Poverty'!$M128/100),"")</f>
        <v>0.12457620236183262</v>
      </c>
      <c r="H128" s="7">
        <f>+IFERROR(+D128*('Regions &amp; Poverty'!$K128/100)*('Regions &amp; Poverty'!$M128/100),"")</f>
        <v>9.5493144378533415E-2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+SUMIF(GVSG2030!$A$4:$A$158,$B129,GVSG2030!$M$4:$M$158)</f>
        <v>0</v>
      </c>
      <c r="D129" s="11">
        <f>+SUMIF(GVSG2015!$A$4:$A$158,$B129,GVSG2015!$M$4:$M$158)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+SUMIF(GVSG2030!$A$4:$A$158,$B130,GVSG2030!$M$4:$M$158)</f>
        <v>0</v>
      </c>
      <c r="D130" s="11">
        <f>+SUMIF(GVSG2015!$A$4:$A$158,$B130,GVSG2015!$M$4:$M$158)</f>
        <v>0</v>
      </c>
      <c r="E130" s="7">
        <f>+IFERROR(+C130*('Regions &amp; Poverty'!$K130/100),"")</f>
        <v>0</v>
      </c>
      <c r="F130" s="7">
        <f>+IFERROR(+D130*('Regions &amp; Poverty'!$K130/100),"")</f>
        <v>0</v>
      </c>
      <c r="G130" s="7">
        <f>+IFERROR(+C130*('Regions &amp; Poverty'!$K130/100)*('Regions &amp; Poverty'!$M130/100),"")</f>
        <v>0</v>
      </c>
      <c r="H130" s="7">
        <f>+IFERROR(+D130*('Regions &amp; Poverty'!$K130/100)*('Regions &amp; Poverty'!$M130/100),"")</f>
        <v>0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+SUMIF(GVSG2030!$A$4:$A$158,$B131,GVSG2030!$M$4:$M$158)</f>
        <v>0.8142005110611108</v>
      </c>
      <c r="D131" s="11">
        <f>+SUMIF(GVSG2015!$A$4:$A$158,$B131,GVSG2015!$M$4:$M$158)</f>
        <v>0.85235877961634887</v>
      </c>
      <c r="E131" s="7">
        <f>+IFERROR(+C131*('Regions &amp; Poverty'!$K131/100),"")</f>
        <v>2.6054416353955546E-2</v>
      </c>
      <c r="F131" s="7">
        <f>+IFERROR(+D131*('Regions &amp; Poverty'!$K131/100),"")</f>
        <v>2.7275480947723165E-2</v>
      </c>
      <c r="G131" s="7">
        <f>+IFERROR(+C131*('Regions &amp; Poverty'!$K131/100)*('Regions &amp; Poverty'!$M131/100),"")</f>
        <v>1.0421766541582218E-4</v>
      </c>
      <c r="H131" s="7">
        <f>+IFERROR(+D131*('Regions &amp; Poverty'!$K131/100)*('Regions &amp; Poverty'!$M131/100),"")</f>
        <v>1.0910192379089266E-4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+SUMIF(GVSG2030!$A$4:$A$158,$B132,GVSG2030!$M$4:$M$158)</f>
        <v>0</v>
      </c>
      <c r="D132" s="11">
        <f>+SUMIF(GVSG2015!$A$4:$A$158,$B132,GVSG2015!$M$4:$M$158)</f>
        <v>0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+SUMIF(GVSG2030!$A$4:$A$158,$B133,GVSG2030!$M$4:$M$158)</f>
        <v>0</v>
      </c>
      <c r="D133" s="11">
        <f>+SUMIF(GVSG2015!$A$4:$A$158,$B133,GVSG2015!$M$4:$M$158)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+SUMIF(GVSG2030!$A$4:$A$158,$B134,GVSG2030!$M$4:$M$158)</f>
        <v>0</v>
      </c>
      <c r="D134" s="11">
        <f>+SUMIF(GVSG2015!$A$4:$A$158,$B134,GVSG2015!$M$4:$M$158)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+SUMIF(GVSG2030!$A$4:$A$158,$B135,GVSG2030!$M$4:$M$158)</f>
        <v>0</v>
      </c>
      <c r="D135" s="11">
        <f>+SUMIF(GVSG2015!$A$4:$A$158,$B135,GVSG2015!$M$4:$M$158)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+SUMIF(GVSG2030!$A$4:$A$158,$B136,GVSG2030!$M$4:$M$158)</f>
        <v>0</v>
      </c>
      <c r="D136" s="11">
        <f>+SUMIF(GVSG2015!$A$4:$A$158,$B136,GVSG2015!$M$4:$M$158)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+SUMIF(GVSG2030!$A$4:$A$158,$B137,GVSG2030!$M$4:$M$158)</f>
        <v>4.6128349675939493</v>
      </c>
      <c r="D137" s="11">
        <f>+SUMIF(GVSG2015!$A$4:$A$158,$B137,GVSG2015!$M$4:$M$158)</f>
        <v>3.5372248751089974</v>
      </c>
      <c r="E137" s="7">
        <f>+IFERROR(+C137*('Regions &amp; Poverty'!$K137/100),"")</f>
        <v>1.9373906863894585</v>
      </c>
      <c r="F137" s="7">
        <f>+IFERROR(+D137*('Regions &amp; Poverty'!$K137/100),"")</f>
        <v>1.4856344475457788</v>
      </c>
      <c r="G137" s="7">
        <f>+IFERROR(+C137*('Regions &amp; Poverty'!$K137/100)*('Regions &amp; Poverty'!$M137/100),"")</f>
        <v>0.32160685394065014</v>
      </c>
      <c r="H137" s="7">
        <f>+IFERROR(+D137*('Regions &amp; Poverty'!$K137/100)*('Regions &amp; Poverty'!$M137/100),"")</f>
        <v>0.24661531829259928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+SUMIF(GVSG2030!$A$4:$A$158,$B138,GVSG2030!$M$4:$M$158)</f>
        <v>251.91876180402832</v>
      </c>
      <c r="D138" s="11">
        <f>+SUMIF(GVSG2015!$A$4:$A$158,$B138,GVSG2015!$M$4:$M$158)</f>
        <v>140.77121012253386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+SUMIF(GVSG2030!$A$4:$A$158,$B139,GVSG2030!$M$4:$M$158)</f>
        <v>16.414996714825243</v>
      </c>
      <c r="D139" s="11">
        <f>+SUMIF(GVSG2015!$A$4:$A$158,$B139,GVSG2015!$M$4:$M$158)</f>
        <v>9.0392269736136956</v>
      </c>
      <c r="E139" s="7">
        <f>+IFERROR(+C139*('Regions &amp; Poverty'!$K139/100),"")</f>
        <v>6.3033587384928937</v>
      </c>
      <c r="F139" s="7">
        <f>+IFERROR(+D139*('Regions &amp; Poverty'!$K139/100),"")</f>
        <v>3.4710631578676594</v>
      </c>
      <c r="G139" s="7">
        <f>+IFERROR(+C139*('Regions &amp; Poverty'!$K139/100)*('Regions &amp; Poverty'!$M139/100),"")</f>
        <v>0.96441388698941277</v>
      </c>
      <c r="H139" s="7">
        <f>+IFERROR(+D139*('Regions &amp; Poverty'!$K139/100)*('Regions &amp; Poverty'!$M139/100),"")</f>
        <v>0.5310726631537519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+SUMIF(GVSG2030!$A$4:$A$158,$B140,GVSG2030!$M$4:$M$158)</f>
        <v>0</v>
      </c>
      <c r="D140" s="11">
        <f>+SUMIF(GVSG2015!$A$4:$A$158,$B140,GVSG2015!$M$4:$M$158)</f>
        <v>0</v>
      </c>
      <c r="E140" s="7">
        <f>+IFERROR(+C140*('Regions &amp; Poverty'!$K140/100),"")</f>
        <v>0</v>
      </c>
      <c r="F140" s="7">
        <f>+IFERROR(+D140*('Regions &amp; Poverty'!$K140/100),"")</f>
        <v>0</v>
      </c>
      <c r="G140" s="7">
        <f>+IFERROR(+C140*('Regions &amp; Poverty'!$K140/100)*('Regions &amp; Poverty'!$M140/100),"")</f>
        <v>0</v>
      </c>
      <c r="H140" s="7">
        <f>+IFERROR(+D140*('Regions &amp; Poverty'!$K140/100)*('Regions &amp; Poverty'!$M140/100),"")</f>
        <v>0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+SUMIF(GVSG2030!$A$4:$A$158,$B141,GVSG2030!$M$4:$M$158)</f>
        <v>21.655568998658957</v>
      </c>
      <c r="D141" s="11">
        <f>+SUMIF(GVSG2015!$A$4:$A$158,$B141,GVSG2015!$M$4:$M$158)</f>
        <v>21.469833498786322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+SUMIF(GVSG2030!$A$4:$A$158,$B142,GVSG2030!$M$4:$M$158)</f>
        <v>247.42465430217737</v>
      </c>
      <c r="D142" s="11">
        <f>+SUMIF(GVSG2015!$A$4:$A$158,$B142,GVSG2015!$M$4:$M$158)</f>
        <v>153.05899606505153</v>
      </c>
      <c r="E142" s="7">
        <f>+IFERROR(+C142*('Regions &amp; Poverty'!$K142/100),"")</f>
        <v>11.628958752202337</v>
      </c>
      <c r="F142" s="7">
        <f>+IFERROR(+D142*('Regions &amp; Poverty'!$K142/100),"")</f>
        <v>7.1937728150574216</v>
      </c>
      <c r="G142" s="7">
        <f>+IFERROR(+C142*('Regions &amp; Poverty'!$K142/100)*('Regions &amp; Poverty'!$M142/100),"")</f>
        <v>0.11628958752202337</v>
      </c>
      <c r="H142" s="7">
        <f>+IFERROR(+D142*('Regions &amp; Poverty'!$K142/100)*('Regions &amp; Poverty'!$M142/100),"")</f>
        <v>7.1937728150574212E-2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+SUMIF(GVSG2030!$A$4:$A$158,$B143,GVSG2030!$M$4:$M$158)</f>
        <v>65.968076666603892</v>
      </c>
      <c r="D143" s="11">
        <f>+SUMIF(GVSG2015!$A$4:$A$158,$B143,GVSG2015!$M$4:$M$158)</f>
        <v>40.997898820842785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+SUMIF(GVSG2030!$A$4:$A$158,$B144,GVSG2030!$M$4:$M$158)</f>
        <v>0.38250217089816269</v>
      </c>
      <c r="D144" s="11">
        <f>+SUMIF(GVSG2015!$A$4:$A$158,$B144,GVSG2015!$M$4:$M$158)</f>
        <v>0.37739213932907056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+SUMIF(GVSG2030!$A$4:$A$158,$B145,GVSG2030!$M$4:$M$158)</f>
        <v>125.86900722223631</v>
      </c>
      <c r="D145" s="11">
        <f>+SUMIF(GVSG2015!$A$4:$A$158,$B145,GVSG2015!$M$4:$M$158)</f>
        <v>76.770352322231574</v>
      </c>
      <c r="E145" s="7">
        <f>+IFERROR(+C145*('Regions &amp; Poverty'!$K145/100),"")</f>
        <v>2.5173801444447261</v>
      </c>
      <c r="F145" s="7">
        <f>+IFERROR(+D145*('Regions &amp; Poverty'!$K145/100),"")</f>
        <v>1.5354070464446314</v>
      </c>
      <c r="G145" s="7">
        <f>+IFERROR(+C145*('Regions &amp; Poverty'!$K145/100)*('Regions &amp; Poverty'!$M145/100),"")</f>
        <v>1.0069520577778905E-2</v>
      </c>
      <c r="H145" s="7">
        <f>+IFERROR(+D145*('Regions &amp; Poverty'!$K145/100)*('Regions &amp; Poverty'!$M145/100),"")</f>
        <v>6.1416281857785259E-3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+SUMIF(GVSG2030!$A$4:$A$158,$B146,GVSG2030!$M$4:$M$158)</f>
        <v>1372.9830514045977</v>
      </c>
      <c r="D146" s="11">
        <f>+SUMIF(GVSG2015!$A$4:$A$158,$B146,GVSG2015!$M$4:$M$158)</f>
        <v>945.41836471033969</v>
      </c>
      <c r="E146" s="7">
        <f>+IFERROR(+C146*('Regions &amp; Poverty'!$K146/100),"")</f>
        <v>4.1189491542137935</v>
      </c>
      <c r="F146" s="7">
        <f>+IFERROR(+D146*('Regions &amp; Poverty'!$K146/100),"")</f>
        <v>2.836255094131019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+SUMIF(GVSG2030!$A$4:$A$158,$B147,GVSG2030!$M$4:$M$158)</f>
        <v>184.40078862071906</v>
      </c>
      <c r="D147" s="11">
        <f>+SUMIF(GVSG2015!$A$4:$A$158,$B147,GVSG2015!$M$4:$M$158)</f>
        <v>150.28228254587418</v>
      </c>
      <c r="E147" s="7">
        <f>+IFERROR(+C147*('Regions &amp; Poverty'!$K147/100),"")</f>
        <v>90.540787212773054</v>
      </c>
      <c r="F147" s="7">
        <f>+IFERROR(+D147*('Regions &amp; Poverty'!$K147/100),"")</f>
        <v>73.788600730024228</v>
      </c>
      <c r="G147" s="7">
        <f>+IFERROR(+C147*('Regions &amp; Poverty'!$K147/100)*('Regions &amp; Poverty'!$M147/100),"")</f>
        <v>13.943281230767051</v>
      </c>
      <c r="H147" s="7">
        <f>+IFERROR(+D147*('Regions &amp; Poverty'!$K147/100)*('Regions &amp; Poverty'!$M147/100),"")</f>
        <v>11.363444512423731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+SUMIF(GVSG2030!$A$4:$A$158,$B148,GVSG2030!$M$4:$M$158)</f>
        <v>217.85888953437276</v>
      </c>
      <c r="D148" s="11">
        <f>+SUMIF(GVSG2015!$A$4:$A$158,$B148,GVSG2015!$M$4:$M$158)</f>
        <v>140.62480492684867</v>
      </c>
      <c r="E148" s="7">
        <f>+IFERROR(+C148*('Regions &amp; Poverty'!$K148/100),"")</f>
        <v>75.379175778892986</v>
      </c>
      <c r="F148" s="7">
        <f>+IFERROR(+D148*('Regions &amp; Poverty'!$K148/100),"")</f>
        <v>48.656182504689646</v>
      </c>
      <c r="G148" s="7">
        <f>+IFERROR(+C148*('Regions &amp; Poverty'!$K148/100)*('Regions &amp; Poverty'!$M148/100),"")</f>
        <v>7.7640551052259781</v>
      </c>
      <c r="H148" s="7">
        <f>+IFERROR(+D148*('Regions &amp; Poverty'!$K148/100)*('Regions &amp; Poverty'!$M148/100),"")</f>
        <v>5.0115867979830337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+SUMIF(GVSG2030!$A$4:$A$158,$B149,GVSG2030!$M$4:$M$158)</f>
        <v>0</v>
      </c>
      <c r="D149" s="11">
        <f>+SUMIF(GVSG2015!$A$4:$A$158,$B149,GVSG2015!$M$4:$M$158)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+SUMIF(GVSG2030!$A$4:$A$158,$B150,GVSG2030!$M$4:$M$158)</f>
        <v>0</v>
      </c>
      <c r="D150" s="11">
        <f>+SUMIF(GVSG2015!$A$4:$A$158,$B150,GVSG2015!$M$4:$M$158)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+SUMIF(GVSG2030!$A$4:$A$158,$B151,GVSG2030!$M$4:$M$158)</f>
        <v>0</v>
      </c>
      <c r="D151" s="11">
        <f>+SUMIF(GVSG2015!$A$4:$A$158,$B151,GVSG2015!$M$4:$M$158)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+SUMIF(GVSG2030!$A$4:$A$158,$B152,GVSG2030!$M$4:$M$158)</f>
        <v>0</v>
      </c>
      <c r="D152" s="11">
        <f>+SUMIF(GVSG2015!$A$4:$A$158,$B152,GVSG2015!$M$4:$M$158)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+SUMIF(GVSG2030!$A$4:$A$158,$B153,GVSG2030!$M$4:$M$158)</f>
        <v>321.25196333437265</v>
      </c>
      <c r="D153" s="11">
        <f>+SUMIF(GVSG2015!$A$4:$A$158,$B153,GVSG2015!$M$4:$M$158)</f>
        <v>224.28728968956455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+SUMIF(GVSG2030!$A$4:$A$158,$B154,GVSG2030!$M$4:$M$158)</f>
        <v>111.37172882631495</v>
      </c>
      <c r="D154" s="11">
        <f>+SUMIF(GVSG2015!$A$4:$A$158,$B154,GVSG2015!$M$4:$M$158)</f>
        <v>90.640988608522349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+SUMIF(GVSG2030!$A$4:$A$158,$B155,GVSG2030!$M$4:$M$158)</f>
        <v>116.7533864439702</v>
      </c>
      <c r="D155" s="11">
        <f>+SUMIF(GVSG2015!$A$4:$A$158,$B155,GVSG2015!$M$4:$M$158)</f>
        <v>80.799913525968648</v>
      </c>
      <c r="E155" s="7">
        <f>+IFERROR(+C155*('Regions &amp; Poverty'!$K155/100),"")</f>
        <v>3.2690948204311652</v>
      </c>
      <c r="F155" s="7">
        <f>+IFERROR(+D155*('Regions &amp; Poverty'!$K155/100),"")</f>
        <v>2.2623975787271218</v>
      </c>
      <c r="G155" s="7">
        <f>+IFERROR(+C155*('Regions &amp; Poverty'!$K155/100)*('Regions &amp; Poverty'!$M155/100),"")</f>
        <v>1.9614568922586992E-2</v>
      </c>
      <c r="H155" s="7">
        <f>+IFERROR(+D155*('Regions &amp; Poverty'!$K155/100)*('Regions &amp; Poverty'!$M155/100),"")</f>
        <v>1.357438547236273E-2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+SUMIF(GVSG2030!$A$4:$A$158,$B156,GVSG2030!$M$4:$M$158)</f>
        <v>0</v>
      </c>
      <c r="D156" s="11">
        <f>+SUMIF(GVSG2015!$A$4:$A$158,$B156,GVSG2015!$M$4:$M$158)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+SUMIF(GVSG2030!$A$4:$A$158,$B157,GVSG2030!$M$4:$M$158)</f>
        <v>131.51092451903068</v>
      </c>
      <c r="D157" s="11">
        <f>+SUMIF(GVSG2015!$A$4:$A$158,$B157,GVSG2015!$M$4:$M$158)</f>
        <v>58.811642127666268</v>
      </c>
      <c r="E157" s="7">
        <f>+IFERROR(+C157*('Regions &amp; Poverty'!$K157/100),"")</f>
        <v>24.724053809577768</v>
      </c>
      <c r="F157" s="7">
        <f>+IFERROR(+D157*('Regions &amp; Poverty'!$K157/100),"")</f>
        <v>11.056588720001258</v>
      </c>
      <c r="G157" s="7">
        <f>+IFERROR(+C157*('Regions &amp; Poverty'!$K157/100)*('Regions &amp; Poverty'!$M157/100),"")</f>
        <v>1.1125824214309996</v>
      </c>
      <c r="H157" s="7">
        <f>+IFERROR(+D157*('Regions &amp; Poverty'!$K157/100)*('Regions &amp; Poverty'!$M157/100),"")</f>
        <v>0.49754649240005661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+SUMIF(GVSG2030!$A$4:$A$158,$B158,GVSG2030!$M$4:$M$158)</f>
        <v>789.40185420393209</v>
      </c>
      <c r="D158" s="11">
        <f>+SUMIF(GVSG2015!$A$4:$A$158,$B158,GVSG2015!$M$4:$M$158)</f>
        <v>470.33658513507328</v>
      </c>
      <c r="E158" s="7">
        <f>+IFERROR(+C158*('Regions &amp; Poverty'!$K158/100),"")</f>
        <v>131.04070779785275</v>
      </c>
      <c r="F158" s="7">
        <f>+IFERROR(+D158*('Regions &amp; Poverty'!$K158/100),"")</f>
        <v>78.075873132422174</v>
      </c>
      <c r="G158" s="7">
        <f>+IFERROR(+C158*('Regions &amp; Poverty'!$K158/100)*('Regions &amp; Poverty'!$M158/100),"")</f>
        <v>6.4209946820947845</v>
      </c>
      <c r="H158" s="7">
        <f>+IFERROR(+D158*('Regions &amp; Poverty'!$K158/100)*('Regions &amp; Poverty'!$M158/100),"")</f>
        <v>3.8257177834886869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+SUMIF(GVSG2030!$A$4:$A$158,$B159,GVSG2030!$M$4:$M$158)</f>
        <v>1.1300465756643074</v>
      </c>
      <c r="D159" s="11">
        <f>+SUMIF(GVSG2015!$A$4:$A$158,$B159,GVSG2015!$M$4:$M$158)</f>
        <v>2.0459152810157559</v>
      </c>
      <c r="E159" s="7">
        <f>+IFERROR(+C159*('Regions &amp; Poverty'!$K159/100),"")</f>
        <v>0.64977678100697678</v>
      </c>
      <c r="F159" s="7">
        <f>+IFERROR(+D159*('Regions &amp; Poverty'!$K159/100),"")</f>
        <v>1.1764012865840596</v>
      </c>
      <c r="G159" s="7">
        <f>+IFERROR(+C159*('Regions &amp; Poverty'!$K159/100)*('Regions &amp; Poverty'!$M159/100),"")</f>
        <v>0.19168415039705813</v>
      </c>
      <c r="H159" s="7">
        <f>+IFERROR(+D159*('Regions &amp; Poverty'!$K159/100)*('Regions &amp; Poverty'!$M159/100),"")</f>
        <v>0.34703837954229755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+SUMIF(GVSG2030!$A$4:$A$158,$B160,GVSG2030!$M$4:$M$158)</f>
        <v>5.3335552765168144</v>
      </c>
      <c r="D160" s="11">
        <f>+SUMIF(GVSG2015!$A$4:$A$158,$B160,GVSG2015!$M$4:$M$158)</f>
        <v>7.3228193599139804</v>
      </c>
      <c r="E160" s="7">
        <f>+IFERROR(+C160*('Regions &amp; Poverty'!$K160/100),"")</f>
        <v>1.1413808291745982</v>
      </c>
      <c r="F160" s="7">
        <f>+IFERROR(+D160*('Regions &amp; Poverty'!$K160/100),"")</f>
        <v>1.5670833430215918</v>
      </c>
      <c r="G160" s="7">
        <f>+IFERROR(+C160*('Regions &amp; Poverty'!$K160/100)*('Regions &amp; Poverty'!$M160/100),"")</f>
        <v>5.9351803117079112E-2</v>
      </c>
      <c r="H160" s="7">
        <f>+IFERROR(+D160*('Regions &amp; Poverty'!$K160/100)*('Regions &amp; Poverty'!$M160/100),"")</f>
        <v>8.1488333837122784E-2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34514.544914875922</v>
      </c>
      <c r="D162" s="35">
        <f t="shared" si="0"/>
        <v>20277.361627124908</v>
      </c>
      <c r="E162" s="35">
        <f t="shared" si="0"/>
        <v>5000.5997411145236</v>
      </c>
      <c r="F162" s="35">
        <f t="shared" si="0"/>
        <v>3048.7036876920279</v>
      </c>
      <c r="G162" s="35">
        <f t="shared" si="0"/>
        <v>426.83538239966146</v>
      </c>
      <c r="H162" s="35">
        <f t="shared" si="0"/>
        <v>313.63233211529882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498.76525430978165</v>
      </c>
      <c r="D167" s="35">
        <f>+SUMIF('Regions &amp; Poverty'!$F$3:$F$160,$B167,D$3:D$160)</f>
        <v>348.0244055153521</v>
      </c>
      <c r="E167" s="35">
        <f>+SUMIF('Regions &amp; Poverty'!$F$3:$F$160,$B167,E$3:E$160)</f>
        <v>205.71228454106364</v>
      </c>
      <c r="F167" s="35">
        <f>+SUMIF('Regions &amp; Poverty'!$F$3:$F$160,$B167,F$3:F$160)</f>
        <v>143.31064723373703</v>
      </c>
      <c r="G167" s="35">
        <f>+SUMIF('Regions &amp; Poverty'!$F$3:$F$160,$B167,G$3:G$160)</f>
        <v>37.048207978667435</v>
      </c>
      <c r="H167" s="35">
        <f>+SUMIF('Regions &amp; Poverty'!$F$3:$F$160,$B167,H$3:H$160)</f>
        <v>24.226079078427972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1454.8135594476455</v>
      </c>
      <c r="D168" s="35">
        <f>+SUMIF('Regions &amp; Poverty'!$F$3:$F$160,$B168,D$3:D$160)</f>
        <v>891.08362511842677</v>
      </c>
      <c r="E168" s="35">
        <f>+SUMIF('Regions &amp; Poverty'!$F$3:$F$160,$B168,E$3:E$160)</f>
        <v>408.06270345428709</v>
      </c>
      <c r="F168" s="35">
        <f>+SUMIF('Regions &amp; Poverty'!$F$3:$F$160,$B168,F$3:F$160)</f>
        <v>284.6078326902317</v>
      </c>
      <c r="G168" s="35">
        <f>+SUMIF('Regions &amp; Poverty'!$F$3:$F$160,$B168,G$3:G$160)</f>
        <v>67.624812481370725</v>
      </c>
      <c r="H168" s="35">
        <f>+SUMIF('Regions &amp; Poverty'!$F$3:$F$160,$B168,H$3:H$160)</f>
        <v>52.81901730192569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1396.6120249010314</v>
      </c>
      <c r="D170" s="35">
        <f>+SUMIF('Regions &amp; Poverty'!$F$3:$F$160,$B170,D$3:D$160)</f>
        <v>1003.8190395193686</v>
      </c>
      <c r="E170" s="35">
        <f>+SUMIF('Regions &amp; Poverty'!$F$3:$F$160,$B170,E$3:E$160)</f>
        <v>558.96844439990207</v>
      </c>
      <c r="F170" s="35">
        <f>+SUMIF('Regions &amp; Poverty'!$F$3:$F$160,$B170,F$3:F$160)</f>
        <v>451.50322127255913</v>
      </c>
      <c r="G170" s="35">
        <f>+SUMIF('Regions &amp; Poverty'!$F$3:$F$160,$B170,G$3:G$160)</f>
        <v>152.56931531695332</v>
      </c>
      <c r="H170" s="35">
        <f>+SUMIF('Regions &amp; Poverty'!$F$3:$F$160,$B170,H$3:H$160)</f>
        <v>129.59649755109791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235.11257037843853</v>
      </c>
      <c r="D172" s="35">
        <f>+SUMIF('Regions &amp; Poverty'!$F$3:$F$160,$B172,D$3:D$160)</f>
        <v>254.37840055734438</v>
      </c>
      <c r="E172" s="35">
        <f>+SUMIF('Regions &amp; Poverty'!$F$3:$F$160,$B172,E$3:E$160)</f>
        <v>121.54844210240815</v>
      </c>
      <c r="F172" s="35">
        <f>+SUMIF('Regions &amp; Poverty'!$F$3:$F$160,$B172,F$3:F$160)</f>
        <v>133.64940375209653</v>
      </c>
      <c r="G172" s="35">
        <f>+SUMIF('Regions &amp; Poverty'!$F$3:$F$160,$B172,G$3:G$160)</f>
        <v>24.784601805633429</v>
      </c>
      <c r="H172" s="35">
        <f>+SUMIF('Regions &amp; Poverty'!$F$3:$F$160,$B172,H$3:H$160)</f>
        <v>28.097851666952533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3585.3034090368974</v>
      </c>
      <c r="D173" s="36">
        <f t="shared" si="1"/>
        <v>2497.305470710492</v>
      </c>
      <c r="E173" s="36">
        <f t="shared" si="1"/>
        <v>1294.2918744976612</v>
      </c>
      <c r="F173" s="36">
        <f t="shared" si="1"/>
        <v>1013.0711049486245</v>
      </c>
      <c r="G173" s="36">
        <f t="shared" si="1"/>
        <v>282.0269375826249</v>
      </c>
      <c r="H173" s="36">
        <f t="shared" si="1"/>
        <v>234.7394455984041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95.539426755632789</v>
      </c>
      <c r="D174" s="35">
        <f>+SUMIF('Regions &amp; Poverty'!$F$3:$F$160,$B174,D$3:D$160)</f>
        <v>79.299732988968401</v>
      </c>
      <c r="E174" s="35">
        <f>+SUMIF('Regions &amp; Poverty'!$F$3:$F$160,$B174,E$3:E$160)</f>
        <v>1.5237696527994851</v>
      </c>
      <c r="F174" s="35">
        <f>+SUMIF('Regions &amp; Poverty'!$F$3:$F$160,$B174,F$3:F$160)</f>
        <v>0.9957839672465385</v>
      </c>
      <c r="G174" s="35">
        <f>+SUMIF('Regions &amp; Poverty'!$F$3:$F$160,$B174,G$3:G$160)</f>
        <v>5.2135091927605494E-2</v>
      </c>
      <c r="H174" s="35">
        <f>+SUMIF('Regions &amp; Poverty'!$F$3:$F$160,$B174,H$3:H$160)</f>
        <v>5.1274330550010731E-2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777.09190293494419</v>
      </c>
      <c r="D175" s="35">
        <f>+SUMIF('Regions &amp; Poverty'!$F$3:$F$160,$B175,D$3:D$160)</f>
        <v>503.792802053326</v>
      </c>
      <c r="E175" s="35">
        <f>+SUMIF('Regions &amp; Poverty'!$F$3:$F$160,$B175,E$3:E$160)</f>
        <v>32.298767600911908</v>
      </c>
      <c r="F175" s="35">
        <f>+SUMIF('Regions &amp; Poverty'!$F$3:$F$160,$B175,F$3:F$160)</f>
        <v>21.863198536411804</v>
      </c>
      <c r="G175" s="35">
        <f>+SUMIF('Regions &amp; Poverty'!$F$3:$F$160,$B175,G$3:G$160)</f>
        <v>0.552818168243986</v>
      </c>
      <c r="H175" s="35">
        <f>+SUMIF('Regions &amp; Poverty'!$F$3:$F$160,$B175,H$3:H$160)</f>
        <v>0.40293207384238666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3171.2108485959793</v>
      </c>
      <c r="D176" s="35">
        <f>+SUMIF('Regions &amp; Poverty'!$F$3:$F$160,$B176,D$3:D$160)</f>
        <v>1674.4757290215416</v>
      </c>
      <c r="E176" s="35">
        <f>+SUMIF('Regions &amp; Poverty'!$F$3:$F$160,$B176,E$3:E$160)</f>
        <v>136.66366566716539</v>
      </c>
      <c r="F176" s="35">
        <f>+SUMIF('Regions &amp; Poverty'!$F$3:$F$160,$B176,F$3:F$160)</f>
        <v>69.262129849417846</v>
      </c>
      <c r="G176" s="35">
        <f>+SUMIF('Regions &amp; Poverty'!$F$3:$F$160,$B176,G$3:G$160)</f>
        <v>2.7669775927593565</v>
      </c>
      <c r="H176" s="35">
        <f>+SUMIF('Regions &amp; Poverty'!$F$3:$F$160,$B176,H$3:H$160)</f>
        <v>1.3460692489731729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4043.8421782865562</v>
      </c>
      <c r="D179" s="36">
        <f t="shared" si="2"/>
        <v>2257.5682640638361</v>
      </c>
      <c r="E179" s="36">
        <f t="shared" ref="E179:F179" si="3">+SUM(E174:E178)</f>
        <v>170.48620292087679</v>
      </c>
      <c r="F179" s="36">
        <f t="shared" si="3"/>
        <v>92.121112353076185</v>
      </c>
      <c r="G179" s="36">
        <f t="shared" ref="G179:H179" si="4">+SUM(G174:G178)</f>
        <v>3.371930852930948</v>
      </c>
      <c r="H179" s="36">
        <f t="shared" si="4"/>
        <v>1.8002756533655704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602.89352921053944</v>
      </c>
      <c r="D183" s="35">
        <f>+SUMIF('Regions &amp; Poverty'!$F$3:$F$160,$B183,D$3:D$160)</f>
        <v>448.0994242095523</v>
      </c>
      <c r="E183" s="35">
        <f>+SUMIF('Regions &amp; Poverty'!$F$3:$F$160,$B183,E$3:E$160)</f>
        <v>37.910870643397089</v>
      </c>
      <c r="F183" s="35">
        <f>+SUMIF('Regions &amp; Poverty'!$F$3:$F$160,$B183,F$3:F$160)</f>
        <v>28.322824091498127</v>
      </c>
      <c r="G183" s="35">
        <f>+SUMIF('Regions &amp; Poverty'!$F$3:$F$160,$B183,G$3:G$160)</f>
        <v>0.55752298279934398</v>
      </c>
      <c r="H183" s="35">
        <f>+SUMIF('Regions &amp; Poverty'!$F$3:$F$160,$B183,H$3:H$160)</f>
        <v>0.43132027745917861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0.35672431328574411</v>
      </c>
      <c r="D184" s="35">
        <f>+SUMIF('Regions &amp; Poverty'!$F$3:$F$160,$B184,D$3:D$160)</f>
        <v>0.23715300347356205</v>
      </c>
      <c r="E184" s="35">
        <f>+SUMIF('Regions &amp; Poverty'!$F$3:$F$160,$B184,E$3:E$160)</f>
        <v>0.12457707389934722</v>
      </c>
      <c r="F184" s="35">
        <f>+SUMIF('Regions &amp; Poverty'!$F$3:$F$160,$B184,F$3:F$160)</f>
        <v>8.2621829241922642E-2</v>
      </c>
      <c r="G184" s="35">
        <f>+SUMIF('Regions &amp; Poverty'!$F$3:$F$160,$B184,G$3:G$160)</f>
        <v>1.8371537946207977E-2</v>
      </c>
      <c r="H184" s="35">
        <f>+SUMIF('Regions &amp; Poverty'!$F$3:$F$160,$B184,H$3:H$160)</f>
        <v>1.2183052855336367E-2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17304.074580856493</v>
      </c>
      <c r="D185" s="35">
        <f>+SUMIF('Regions &amp; Poverty'!$F$3:$F$160,$B185,D$3:D$160)</f>
        <v>9448.2102303183055</v>
      </c>
      <c r="E185" s="35">
        <f>+SUMIF('Regions &amp; Poverty'!$F$3:$F$160,$B185,E$3:E$160)</f>
        <v>3386.7599509892907</v>
      </c>
      <c r="F185" s="35">
        <f>+SUMIF('Regions &amp; Poverty'!$F$3:$F$160,$B185,F$3:F$160)</f>
        <v>1853.8755503486911</v>
      </c>
      <c r="G185" s="35">
        <f>+SUMIF('Regions &amp; Poverty'!$F$3:$F$160,$B185,G$3:G$160)</f>
        <v>139.21412675983416</v>
      </c>
      <c r="H185" s="35">
        <f>+SUMIF('Regions &amp; Poverty'!$F$3:$F$160,$B185,H$3:H$160)</f>
        <v>75.829559481260333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17907.324834380317</v>
      </c>
      <c r="D186" s="36">
        <f t="shared" si="5"/>
        <v>9896.5468075313311</v>
      </c>
      <c r="E186" s="36">
        <f t="shared" ref="E186:F186" si="6">+SUM(E182:E185)</f>
        <v>3424.7953987065871</v>
      </c>
      <c r="F186" s="36">
        <f t="shared" si="6"/>
        <v>1882.2809962694312</v>
      </c>
      <c r="G186" s="36">
        <f t="shared" ref="G186:H186" si="7">+SUM(G182:G185)</f>
        <v>139.79002128057971</v>
      </c>
      <c r="H186" s="36">
        <f t="shared" si="7"/>
        <v>76.273062811574846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3261.5019846144628</v>
      </c>
      <c r="D191" s="35">
        <f>+SUMIF('Regions &amp; Poverty'!$F$3:$F$160,$B191,D$3:D$160)</f>
        <v>1801.3422423531199</v>
      </c>
      <c r="E191" s="35">
        <f>+SUMIF('Regions &amp; Poverty'!$F$3:$F$160,$B191,E$3:E$160)</f>
        <v>28.288548562320404</v>
      </c>
      <c r="F191" s="35">
        <f>+SUMIF('Regions &amp; Poverty'!$F$3:$F$160,$B191,F$3:F$160)</f>
        <v>13.992862775243363</v>
      </c>
      <c r="G191" s="35">
        <f>+SUMIF('Regions &amp; Poverty'!$F$3:$F$160,$B191,G$3:G$160)</f>
        <v>5.865637299920419E-2</v>
      </c>
      <c r="H191" s="35">
        <f>+SUMIF('Regions &amp; Poverty'!$F$3:$F$160,$B191,H$3:H$160)</f>
        <v>2.8462142210124594E-2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3823.6850240952544</v>
      </c>
      <c r="D192" s="35">
        <f>+SUMIF('Regions &amp; Poverty'!$F$3:$F$160,$B192,D$3:D$160)</f>
        <v>2659.4024525472482</v>
      </c>
      <c r="E192" s="35">
        <f>+SUMIF('Regions &amp; Poverty'!$F$3:$F$160,$B192,E$3:E$160)</f>
        <v>37.339584876410605</v>
      </c>
      <c r="F192" s="35">
        <f>+SUMIF('Regions &amp; Poverty'!$F$3:$F$160,$B192,F$3:F$160)</f>
        <v>20.389448093401668</v>
      </c>
      <c r="G192" s="35">
        <f>+SUMIF('Regions &amp; Poverty'!$F$3:$F$160,$B192,G$3:G$160)</f>
        <v>1.1365297193763184</v>
      </c>
      <c r="H192" s="35">
        <f>+SUMIF('Regions &amp; Poverty'!$F$3:$F$160,$B192,H$3:H$160)</f>
        <v>0.51481878758027178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7085.1870087097177</v>
      </c>
      <c r="D193" s="36">
        <f t="shared" si="11"/>
        <v>4460.7446949003679</v>
      </c>
      <c r="E193" s="36">
        <f t="shared" ref="E193:F193" si="12">+SUM(E191:E192)</f>
        <v>65.628133438731012</v>
      </c>
      <c r="F193" s="36">
        <f t="shared" si="12"/>
        <v>34.382310868645035</v>
      </c>
      <c r="G193" s="36">
        <f t="shared" ref="G193:H193" si="13">+SUM(G191:G192)</f>
        <v>1.1951860923755226</v>
      </c>
      <c r="H193" s="36">
        <f t="shared" si="13"/>
        <v>0.54328092979039633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1892.8874844624374</v>
      </c>
      <c r="D196" s="35">
        <f>+SUMIF('Regions &amp; Poverty'!$F$3:$F$160,$B196,D$3:D$160)</f>
        <v>1165.1963899188854</v>
      </c>
      <c r="E196" s="35">
        <f>+SUMIF('Regions &amp; Poverty'!$F$3:$F$160,$B196,E$3:E$160)</f>
        <v>45.398131550668964</v>
      </c>
      <c r="F196" s="35">
        <f>+SUMIF('Regions &amp; Poverty'!$F$3:$F$160,$B196,F$3:F$160)</f>
        <v>26.848163252250671</v>
      </c>
      <c r="G196" s="35">
        <f>+SUMIF('Regions &amp; Poverty'!$F$3:$F$160,$B196,G$3:G$160)</f>
        <v>0.4513065911504246</v>
      </c>
      <c r="H196" s="35">
        <f>+SUMIF('Regions &amp; Poverty'!$F$3:$F$160,$B196,H$3:H$160)</f>
        <v>0.27626712216388277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1892.8874844624374</v>
      </c>
      <c r="D198" s="36">
        <f t="shared" si="14"/>
        <v>1165.1963899188854</v>
      </c>
      <c r="E198" s="36">
        <f t="shared" ref="E198:F198" si="15">+SUM(E195:E197)</f>
        <v>45.398131550668964</v>
      </c>
      <c r="F198" s="36">
        <f t="shared" si="15"/>
        <v>26.848163252250671</v>
      </c>
      <c r="G198" s="36">
        <f t="shared" ref="G198:H198" si="16">+SUM(G195:G197)</f>
        <v>0.4513065911504246</v>
      </c>
      <c r="H198" s="36">
        <f t="shared" si="16"/>
        <v>0.27626712216388277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1892.8874844624374</v>
      </c>
      <c r="D201" s="35">
        <f t="shared" si="19"/>
        <v>1165.1963899188854</v>
      </c>
      <c r="E201" s="35">
        <f t="shared" ref="E201:H201" si="20">+SUM(E198,E189)</f>
        <v>45.398131550668964</v>
      </c>
      <c r="F201" s="35">
        <f t="shared" si="20"/>
        <v>26.848163252250671</v>
      </c>
      <c r="G201" s="35">
        <f t="shared" si="20"/>
        <v>0.4513065911504246</v>
      </c>
      <c r="H201" s="35">
        <f t="shared" si="20"/>
        <v>0.27626712216388277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34514.544914875929</v>
      </c>
      <c r="D202" s="35">
        <f t="shared" si="21"/>
        <v>20277.361627124912</v>
      </c>
      <c r="E202" s="35">
        <f t="shared" ref="E202:H202" si="22">+SUM(E173,E179,E182:E185,E193,E196)</f>
        <v>5000.5997411145254</v>
      </c>
      <c r="F202" s="35">
        <f t="shared" si="22"/>
        <v>3048.7036876920279</v>
      </c>
      <c r="G202" s="35">
        <f t="shared" si="22"/>
        <v>426.83538239966151</v>
      </c>
      <c r="H202" s="35">
        <f t="shared" si="22"/>
        <v>313.63233211529877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34514.544914875929</v>
      </c>
      <c r="D203" s="35">
        <f t="shared" si="23"/>
        <v>20277.361627124912</v>
      </c>
      <c r="E203" s="35">
        <f t="shared" ref="E203:H203" si="24">+SUM(E173,E174:E176,E183:E185,E193,E196)</f>
        <v>5000.5997411145254</v>
      </c>
      <c r="F203" s="35">
        <f t="shared" si="24"/>
        <v>3048.7036876920279</v>
      </c>
      <c r="G203" s="35">
        <f t="shared" si="24"/>
        <v>426.83538239966151</v>
      </c>
      <c r="H203" s="35">
        <f t="shared" si="24"/>
        <v>313.63233211529877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34514.544914875929</v>
      </c>
      <c r="D204" s="35">
        <f t="shared" si="25"/>
        <v>20277.361627124912</v>
      </c>
      <c r="E204" s="35">
        <f t="shared" ref="E204:H204" si="26">+SUM(E173,E179:E185,E190,E193:E194,E198)</f>
        <v>5000.5997411145254</v>
      </c>
      <c r="F204" s="35">
        <f t="shared" si="26"/>
        <v>3048.7036876920279</v>
      </c>
      <c r="G204" s="35">
        <f t="shared" si="26"/>
        <v>426.83538239966151</v>
      </c>
      <c r="H204" s="35">
        <f t="shared" si="26"/>
        <v>313.63233211529877</v>
      </c>
      <c r="I204" s="3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+SUMIF(GVSG2030!$A$4:$A$158,$B3,GVSG2030!$N$4:$N$158)</f>
        <v>198.39281319973688</v>
      </c>
      <c r="D3" s="11">
        <f>+SUMIF(GVSG2015!$A$4:$A$158,$B3,GVSG2015!$N$4:$N$158)</f>
        <v>149.11464958699614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+SUMIF(GVSG2030!$A$4:$A$158,$B4,GVSG2030!$N$4:$N$158)</f>
        <v>7.9272031609171734</v>
      </c>
      <c r="D4" s="11">
        <f>+SUMIF(GVSG2015!$A$4:$A$158,$B4,GVSG2015!$N$4:$N$158)</f>
        <v>3.8365192379737922</v>
      </c>
      <c r="E4" s="7">
        <f>+IFERROR(+C4*('Regions &amp; Poverty'!$K4/100),"")</f>
        <v>2.386088151436069</v>
      </c>
      <c r="F4" s="7">
        <f>+IFERROR(+D4*('Regions &amp; Poverty'!$K4/100),"")</f>
        <v>1.1547922906301114</v>
      </c>
      <c r="G4" s="7">
        <f>+IFERROR(+C4*('Regions &amp; Poverty'!$K4/100)*('Regions &amp; Poverty'!$M4/100),"")</f>
        <v>0.22906446253786264</v>
      </c>
      <c r="H4" s="7">
        <f>+IFERROR(+D4*('Regions &amp; Poverty'!$K4/100)*('Regions &amp; Poverty'!$M4/100),"")</f>
        <v>0.11086005990049069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+SUMIF(GVSG2030!$A$4:$A$158,$B5,GVSG2030!$N$4:$N$158)</f>
        <v>0</v>
      </c>
      <c r="D5" s="11">
        <f>+SUMIF(GVSG2015!$A$4:$A$158,$B5,GVSG2015!$N$4:$N$158)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+SUMIF(GVSG2030!$A$4:$A$158,$B6,GVSG2030!$N$4:$N$158)</f>
        <v>0</v>
      </c>
      <c r="D6" s="11">
        <f>+SUMIF(GVSG2015!$A$4:$A$158,$B6,GVSG2015!$N$4:$N$158)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+SUMIF(GVSG2030!$A$4:$A$158,$B7,GVSG2030!$N$4:$N$158)</f>
        <v>0</v>
      </c>
      <c r="D7" s="11">
        <f>+SUMIF(GVSG2015!$A$4:$A$158,$B7,GVSG2015!$N$4:$N$158)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+SUMIF(GVSG2030!$A$4:$A$158,$B8,GVSG2030!$N$4:$N$158)</f>
        <v>0</v>
      </c>
      <c r="D8" s="11">
        <f>+SUMIF(GVSG2015!$A$4:$A$158,$B8,GVSG2015!$N$4:$N$158)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+SUMIF(GVSG2030!$A$4:$A$158,$B9,GVSG2030!$N$4:$N$158)</f>
        <v>0</v>
      </c>
      <c r="D9" s="11">
        <f>+SUMIF(GVSG2015!$A$4:$A$158,$B9,GVSG2015!$N$4:$N$158)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+SUMIF(GVSG2030!$A$4:$A$158,$B10,GVSG2030!$N$4:$N$158)</f>
        <v>3.669580230887056</v>
      </c>
      <c r="D10" s="11">
        <f>+SUMIF(GVSG2015!$A$4:$A$158,$B10,GVSG2015!$N$4:$N$158)</f>
        <v>1.9159420970697507</v>
      </c>
      <c r="E10" s="7">
        <f>+IFERROR(+C10*('Regions &amp; Poverty'!$K10/100),"")</f>
        <v>1.834790115443528E-2</v>
      </c>
      <c r="F10" s="7">
        <f>+IFERROR(+D10*('Regions &amp; Poverty'!$K10/100),"")</f>
        <v>9.5797104853487542E-3</v>
      </c>
      <c r="G10" s="7">
        <f>+IFERROR(+C10*('Regions &amp; Poverty'!$K10/100)*('Regions &amp; Poverty'!$M10/100),"")</f>
        <v>3.6695802308870558E-5</v>
      </c>
      <c r="H10" s="7">
        <f>+IFERROR(+D10*('Regions &amp; Poverty'!$K10/100)*('Regions &amp; Poverty'!$M10/100),"")</f>
        <v>1.9159420970697507E-5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+SUMIF(GVSG2030!$A$4:$A$158,$B11,GVSG2030!$N$4:$N$158)</f>
        <v>53.791438791820745</v>
      </c>
      <c r="D11" s="11">
        <f>+SUMIF(GVSG2015!$A$4:$A$158,$B11,GVSG2015!$N$4:$N$158)</f>
        <v>21.919714538449568</v>
      </c>
      <c r="E11" s="7">
        <f>+IFERROR(+C11*('Regions &amp; Poverty'!$K11/100),"")</f>
        <v>39.644290389571886</v>
      </c>
      <c r="F11" s="7">
        <f>+IFERROR(+D11*('Regions &amp; Poverty'!$K11/100),"")</f>
        <v>16.154829614837332</v>
      </c>
      <c r="G11" s="7">
        <f>+IFERROR(+C11*('Regions &amp; Poverty'!$K11/100)*('Regions &amp; Poverty'!$M11/100),"")</f>
        <v>12.844750086221291</v>
      </c>
      <c r="H11" s="7">
        <f>+IFERROR(+D11*('Regions &amp; Poverty'!$K11/100)*('Regions &amp; Poverty'!$M11/100),"")</f>
        <v>5.2341647952072963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+SUMIF(GVSG2030!$A$4:$A$158,$B12,GVSG2030!$N$4:$N$158)</f>
        <v>50.804514297070483</v>
      </c>
      <c r="D12" s="11">
        <f>+SUMIF(GVSG2015!$A$4:$A$158,$B12,GVSG2015!$N$4:$N$158)</f>
        <v>27.992007755519104</v>
      </c>
      <c r="E12" s="7">
        <f>+IFERROR(+C12*('Regions &amp; Poverty'!$K12/100),"")</f>
        <v>25.148234577049887</v>
      </c>
      <c r="F12" s="7">
        <f>+IFERROR(+D12*('Regions &amp; Poverty'!$K12/100),"")</f>
        <v>13.856043838981957</v>
      </c>
      <c r="G12" s="7">
        <f>+IFERROR(+C12*('Regions &amp; Poverty'!$K12/100)*('Regions &amp; Poverty'!$M12/100),"")</f>
        <v>5.6332045452591739</v>
      </c>
      <c r="H12" s="7">
        <f>+IFERROR(+D12*('Regions &amp; Poverty'!$K12/100)*('Regions &amp; Poverty'!$M12/100),"")</f>
        <v>3.1037538199319581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+SUMIF(GVSG2030!$A$4:$A$158,$B13,GVSG2030!$N$4:$N$158)</f>
        <v>57.406922956993888</v>
      </c>
      <c r="D13" s="11">
        <f>+SUMIF(GVSG2015!$A$4:$A$158,$B13,GVSG2015!$N$4:$N$158)</f>
        <v>25.417309455952747</v>
      </c>
      <c r="E13" s="7">
        <f>+IFERROR(+C13*('Regions &amp; Poverty'!$K13/100),"")</f>
        <v>25.086825332206331</v>
      </c>
      <c r="F13" s="7">
        <f>+IFERROR(+D13*('Regions &amp; Poverty'!$K13/100),"")</f>
        <v>11.107364232251351</v>
      </c>
      <c r="G13" s="7">
        <f>+IFERROR(+C13*('Regions &amp; Poverty'!$K13/100)*('Regions &amp; Poverty'!$M13/100),"")</f>
        <v>2.7846376118749028</v>
      </c>
      <c r="H13" s="7">
        <f>+IFERROR(+D13*('Regions &amp; Poverty'!$K13/100)*('Regions &amp; Poverty'!$M13/100),"")</f>
        <v>1.2329174297798999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+SUMIF(GVSG2030!$A$4:$A$158,$B14,GVSG2030!$N$4:$N$158)</f>
        <v>14240.183285243491</v>
      </c>
      <c r="D14" s="11">
        <f>+SUMIF(GVSG2015!$A$4:$A$158,$B14,GVSG2015!$N$4:$N$158)</f>
        <v>9926.8899572537284</v>
      </c>
      <c r="E14" s="7">
        <f>+IFERROR(+C14*('Regions &amp; Poverty'!$K14/100),"")</f>
        <v>2634.4339077700456</v>
      </c>
      <c r="F14" s="7">
        <f>+IFERROR(+D14*('Regions &amp; Poverty'!$K14/100),"")</f>
        <v>1836.4746420919398</v>
      </c>
      <c r="G14" s="7">
        <f>+IFERROR(+C14*('Regions &amp; Poverty'!$K14/100)*('Regions &amp; Poverty'!$M14/100),"")</f>
        <v>86.936318956411512</v>
      </c>
      <c r="H14" s="7">
        <f>+IFERROR(+D14*('Regions &amp; Poverty'!$K14/100)*('Regions &amp; Poverty'!$M14/100),"")</f>
        <v>60.603663189034016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+SUMIF(GVSG2030!$A$4:$A$158,$B15,GVSG2030!$N$4:$N$158)</f>
        <v>0</v>
      </c>
      <c r="D15" s="11">
        <f>+SUMIF(GVSG2015!$A$4:$A$158,$B15,GVSG2015!$N$4:$N$158)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+SUMIF(GVSG2030!$A$4:$A$158,$B16,GVSG2030!$N$4:$N$158)</f>
        <v>0</v>
      </c>
      <c r="D16" s="11">
        <f>+SUMIF(GVSG2015!$A$4:$A$158,$B16,GVSG2015!$N$4:$N$158)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+SUMIF(GVSG2030!$A$4:$A$158,$B17,GVSG2030!$N$4:$N$158)</f>
        <v>0</v>
      </c>
      <c r="D17" s="11">
        <f>+SUMIF(GVSG2015!$A$4:$A$158,$B17,GVSG2015!$N$4:$N$158)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+SUMIF(GVSG2030!$A$4:$A$158,$B18,GVSG2030!$N$4:$N$158)</f>
        <v>0</v>
      </c>
      <c r="D18" s="11">
        <f>+SUMIF(GVSG2015!$A$4:$A$158,$B18,GVSG2015!$N$4:$N$158)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+SUMIF(GVSG2030!$A$4:$A$158,$B19,GVSG2030!$N$4:$N$158)</f>
        <v>4.3009955941006561</v>
      </c>
      <c r="D19" s="11">
        <f>+SUMIF(GVSG2015!$A$4:$A$158,$B19,GVSG2015!$N$4:$N$158)</f>
        <v>3.2824605017694863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+SUMIF(GVSG2030!$A$4:$A$158,$B20,GVSG2030!$N$4:$N$158)</f>
        <v>169.81750253981897</v>
      </c>
      <c r="D20" s="11">
        <f>+SUMIF(GVSG2015!$A$4:$A$158,$B20,GVSG2015!$N$4:$N$158)</f>
        <v>121.75929760160008</v>
      </c>
      <c r="E20" s="7">
        <f>+IFERROR(+C20*('Regions &amp; Poverty'!$K20/100),"")</f>
        <v>12.057042680327147</v>
      </c>
      <c r="F20" s="7">
        <f>+IFERROR(+D20*('Regions &amp; Poverty'!$K20/100),"")</f>
        <v>8.6449101297136046</v>
      </c>
      <c r="G20" s="7">
        <f>+IFERROR(+C20*('Regions &amp; Poverty'!$K20/100)*('Regions &amp; Poverty'!$M20/100),"")</f>
        <v>0.40993945113112301</v>
      </c>
      <c r="H20" s="7">
        <f>+IFERROR(+D20*('Regions &amp; Poverty'!$K20/100)*('Regions &amp; Poverty'!$M20/100),"")</f>
        <v>0.29392694441026257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+SUMIF(GVSG2030!$A$4:$A$158,$B21,GVSG2030!$N$4:$N$158)</f>
        <v>0</v>
      </c>
      <c r="D21" s="11">
        <f>+SUMIF(GVSG2015!$A$4:$A$158,$B21,GVSG2015!$N$4:$N$158)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+SUMIF(GVSG2030!$A$4:$A$158,$B22,GVSG2030!$N$4:$N$158)</f>
        <v>25.667139422262082</v>
      </c>
      <c r="D22" s="11">
        <f>+SUMIF(GVSG2015!$A$4:$A$158,$B22,GVSG2015!$N$4:$N$158)</f>
        <v>19.998236794058833</v>
      </c>
      <c r="E22" s="7">
        <f>+IFERROR(+C22*('Regions &amp; Poverty'!$K22/100),"")</f>
        <v>0.56467706728976585</v>
      </c>
      <c r="F22" s="7">
        <f>+IFERROR(+D22*('Regions &amp; Poverty'!$K22/100),"")</f>
        <v>0.4399612094692944</v>
      </c>
      <c r="G22" s="7">
        <f>+IFERROR(+C22*('Regions &amp; Poverty'!$K22/100)*('Regions &amp; Poverty'!$M22/100),"")</f>
        <v>2.2587082691590634E-3</v>
      </c>
      <c r="H22" s="7">
        <f>+IFERROR(+D22*('Regions &amp; Poverty'!$K22/100)*('Regions &amp; Poverty'!$M22/100),"")</f>
        <v>1.7598448378771776E-3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+SUMIF(GVSG2030!$A$4:$A$158,$B23,GVSG2030!$N$4:$N$158)</f>
        <v>0</v>
      </c>
      <c r="D23" s="11">
        <f>+SUMIF(GVSG2015!$A$4:$A$158,$B23,GVSG2015!$N$4:$N$158)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+SUMIF(GVSG2030!$A$4:$A$158,$B24,GVSG2030!$N$4:$N$158)</f>
        <v>36.162056378393267</v>
      </c>
      <c r="D24" s="11">
        <f>+SUMIF(GVSG2015!$A$4:$A$158,$B24,GVSG2015!$N$4:$N$158)</f>
        <v>15.90479203826008</v>
      </c>
      <c r="E24" s="7">
        <f>+IFERROR(+C24*('Regions &amp; Poverty'!$K24/100),"")</f>
        <v>23.975443378874733</v>
      </c>
      <c r="F24" s="7">
        <f>+IFERROR(+D24*('Regions &amp; Poverty'!$K24/100),"")</f>
        <v>10.544877121366431</v>
      </c>
      <c r="G24" s="7">
        <f>+IFERROR(+C24*('Regions &amp; Poverty'!$K24/100)*('Regions &amp; Poverty'!$M24/100),"")</f>
        <v>7.9358717584075373</v>
      </c>
      <c r="H24" s="7">
        <f>+IFERROR(+D24*('Regions &amp; Poverty'!$K24/100)*('Regions &amp; Poverty'!$M24/100),"")</f>
        <v>3.4903543271722888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+SUMIF(GVSG2030!$A$4:$A$158,$B25,GVSG2030!$N$4:$N$158)</f>
        <v>0</v>
      </c>
      <c r="D25" s="11">
        <f>+SUMIF(GVSG2015!$A$4:$A$158,$B25,GVSG2015!$N$4:$N$158)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+SUMIF(GVSG2030!$A$4:$A$158,$B26,GVSG2030!$N$4:$N$158)</f>
        <v>0</v>
      </c>
      <c r="D26" s="11">
        <f>+SUMIF(GVSG2015!$A$4:$A$158,$B26,GVSG2015!$N$4:$N$158)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+SUMIF(GVSG2030!$A$4:$A$158,$B27,GVSG2030!$N$4:$N$158)</f>
        <v>0</v>
      </c>
      <c r="D27" s="11">
        <f>+SUMIF(GVSG2015!$A$4:$A$158,$B27,GVSG2015!$N$4:$N$158)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+SUMIF(GVSG2030!$A$4:$A$158,$B28,GVSG2030!$N$4:$N$158)</f>
        <v>0</v>
      </c>
      <c r="D28" s="11">
        <f>+SUMIF(GVSG2015!$A$4:$A$158,$B28,GVSG2015!$N$4:$N$158)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+SUMIF(GVSG2030!$A$4:$A$158,$B29,GVSG2030!$N$4:$N$158)</f>
        <v>411.77242817451986</v>
      </c>
      <c r="D29" s="11">
        <f>+SUMIF(GVSG2015!$A$4:$A$158,$B29,GVSG2015!$N$4:$N$158)</f>
        <v>209.4145577453684</v>
      </c>
      <c r="E29" s="7">
        <f>+IFERROR(+C29*('Regions &amp; Poverty'!$K29/100),"")</f>
        <v>114.88450746069103</v>
      </c>
      <c r="F29" s="7">
        <f>+IFERROR(+D29*('Regions &amp; Poverty'!$K29/100),"")</f>
        <v>58.42666161095778</v>
      </c>
      <c r="G29" s="7">
        <f>+IFERROR(+C29*('Regions &amp; Poverty'!$K29/100)*('Regions &amp; Poverty'!$M29/100),"")</f>
        <v>10.339605671462191</v>
      </c>
      <c r="H29" s="7">
        <f>+IFERROR(+D29*('Regions &amp; Poverty'!$K29/100)*('Regions &amp; Poverty'!$M29/100),"")</f>
        <v>5.2583995449862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+SUMIF(GVSG2030!$A$4:$A$158,$B30,GVSG2030!$N$4:$N$158)</f>
        <v>61.550568586040882</v>
      </c>
      <c r="D30" s="11">
        <f>+SUMIF(GVSG2015!$A$4:$A$158,$B30,GVSG2015!$N$4:$N$158)</f>
        <v>29.389715466853904</v>
      </c>
      <c r="E30" s="7">
        <f>+IFERROR(+C30*('Regions &amp; Poverty'!$K30/100),"")</f>
        <v>14.772136460649811</v>
      </c>
      <c r="F30" s="7">
        <f>+IFERROR(+D30*('Regions &amp; Poverty'!$K30/100),"")</f>
        <v>7.0535317120449363</v>
      </c>
      <c r="G30" s="7">
        <f>+IFERROR(+C30*('Regions &amp; Poverty'!$K30/100)*('Regions &amp; Poverty'!$M30/100),"")</f>
        <v>1.1374545074700355</v>
      </c>
      <c r="H30" s="7">
        <f>+IFERROR(+D30*('Regions &amp; Poverty'!$K30/100)*('Regions &amp; Poverty'!$M30/100),"")</f>
        <v>0.5431219418274601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+SUMIF(GVSG2030!$A$4:$A$158,$B31,GVSG2030!$N$4:$N$158)</f>
        <v>289.19163928681331</v>
      </c>
      <c r="D31" s="11">
        <f>+SUMIF(GVSG2015!$A$4:$A$158,$B31,GVSG2015!$N$4:$N$158)</f>
        <v>167.16238720654223</v>
      </c>
      <c r="E31" s="7">
        <f>+IFERROR(+C31*('Regions &amp; Poverty'!$K31/100),"")</f>
        <v>222.96675389013305</v>
      </c>
      <c r="F31" s="7">
        <f>+IFERROR(+D31*('Regions &amp; Poverty'!$K31/100),"")</f>
        <v>128.88220053624406</v>
      </c>
      <c r="G31" s="7">
        <f>+IFERROR(+C31*('Regions &amp; Poverty'!$K31/100)*('Regions &amp; Poverty'!$M31/100),"")</f>
        <v>87.402967524932166</v>
      </c>
      <c r="H31" s="7">
        <f>+IFERROR(+D31*('Regions &amp; Poverty'!$K31/100)*('Regions &amp; Poverty'!$M31/100),"")</f>
        <v>50.521822610207671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+SUMIF(GVSG2030!$A$4:$A$158,$B32,GVSG2030!$N$4:$N$158)</f>
        <v>2.8020066401705876</v>
      </c>
      <c r="D32" s="11">
        <f>+SUMIF(GVSG2015!$A$4:$A$158,$B32,GVSG2015!$N$4:$N$158)</f>
        <v>1.292313295074778</v>
      </c>
      <c r="E32" s="7">
        <f>+IFERROR(+C32*('Regions &amp; Poverty'!$K32/100),"")</f>
        <v>1.0367424568631174</v>
      </c>
      <c r="F32" s="7">
        <f>+IFERROR(+D32*('Regions &amp; Poverty'!$K32/100),"")</f>
        <v>0.47815591917766787</v>
      </c>
      <c r="G32" s="7">
        <f>+IFERROR(+C32*('Regions &amp; Poverty'!$K32/100)*('Regions &amp; Poverty'!$M32/100),"")</f>
        <v>0.15447462607260448</v>
      </c>
      <c r="H32" s="7">
        <f>+IFERROR(+D32*('Regions &amp; Poverty'!$K32/100)*('Regions &amp; Poverty'!$M32/100),"")</f>
        <v>7.124523195747251E-2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+SUMIF(GVSG2030!$A$4:$A$158,$B33,GVSG2030!$N$4:$N$158)</f>
        <v>740.86886776832273</v>
      </c>
      <c r="D33" s="11">
        <f>+SUMIF(GVSG2015!$A$4:$A$158,$B33,GVSG2015!$N$4:$N$158)</f>
        <v>632.61430118691385</v>
      </c>
      <c r="E33" s="7">
        <f>+IFERROR(+C33*('Regions &amp; Poverty'!$K33/100),"")</f>
        <v>40.747787727257752</v>
      </c>
      <c r="F33" s="7">
        <f>+IFERROR(+D33*('Regions &amp; Poverty'!$K33/100),"")</f>
        <v>34.793786565280264</v>
      </c>
      <c r="G33" s="7">
        <f>+IFERROR(+C33*('Regions &amp; Poverty'!$K33/100)*('Regions &amp; Poverty'!$M33/100),"")</f>
        <v>0.89645132999967059</v>
      </c>
      <c r="H33" s="7">
        <f>+IFERROR(+D33*('Regions &amp; Poverty'!$K33/100)*('Regions &amp; Poverty'!$M33/100),"")</f>
        <v>0.76546330443616584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+SUMIF(GVSG2030!$A$4:$A$158,$B34,GVSG2030!$N$4:$N$158)</f>
        <v>0.6756219109676751</v>
      </c>
      <c r="D34" s="11">
        <f>+SUMIF(GVSG2015!$A$4:$A$158,$B34,GVSG2015!$N$4:$N$158)</f>
        <v>0.51461653522766715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+SUMIF(GVSG2030!$A$4:$A$158,$B35,GVSG2030!$N$4:$N$158)</f>
        <v>65.476782896412857</v>
      </c>
      <c r="D35" s="11">
        <f>+SUMIF(GVSG2015!$A$4:$A$158,$B35,GVSG2015!$N$4:$N$158)</f>
        <v>48.010240716546797</v>
      </c>
      <c r="E35" s="7">
        <f>+IFERROR(+C35*('Regions &amp; Poverty'!$K35/100),"")</f>
        <v>1.0476285263426057</v>
      </c>
      <c r="F35" s="7">
        <f>+IFERROR(+D35*('Regions &amp; Poverty'!$K35/100),"")</f>
        <v>0.76816385146474875</v>
      </c>
      <c r="G35" s="7">
        <f>+IFERROR(+C35*('Regions &amp; Poverty'!$K35/100)*('Regions &amp; Poverty'!$M35/100),"")</f>
        <v>6.2857711580556344E-3</v>
      </c>
      <c r="H35" s="7">
        <f>+IFERROR(+D35*('Regions &amp; Poverty'!$K35/100)*('Regions &amp; Poverty'!$M35/100),"")</f>
        <v>4.6089831087884926E-3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+SUMIF(GVSG2030!$A$4:$A$158,$B36,GVSG2030!$N$4:$N$158)</f>
        <v>128.56861140879715</v>
      </c>
      <c r="D36" s="11">
        <f>+SUMIF(GVSG2015!$A$4:$A$158,$B36,GVSG2015!$N$4:$N$158)</f>
        <v>105.51831886333666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+SUMIF(GVSG2030!$A$4:$A$158,$B37,GVSG2030!$N$4:$N$158)</f>
        <v>0</v>
      </c>
      <c r="D37" s="11">
        <f>+SUMIF(GVSG2015!$A$4:$A$158,$B37,GVSG2015!$N$4:$N$158)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+SUMIF(GVSG2030!$A$4:$A$158,$B38,GVSG2030!$N$4:$N$158)</f>
        <v>0</v>
      </c>
      <c r="D38" s="11">
        <f>+SUMIF(GVSG2015!$A$4:$A$158,$B38,GVSG2015!$N$4:$N$158)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+SUMIF(GVSG2030!$A$4:$A$158,$B39,GVSG2030!$N$4:$N$158)</f>
        <v>0</v>
      </c>
      <c r="D39" s="11">
        <f>+SUMIF(GVSG2015!$A$4:$A$158,$B39,GVSG2015!$N$4:$N$158)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+SUMIF(GVSG2030!$A$4:$A$158,$B40,GVSG2030!$N$4:$N$158)</f>
        <v>0</v>
      </c>
      <c r="D40" s="11">
        <f>+SUMIF(GVSG2015!$A$4:$A$158,$B40,GVSG2015!$N$4:$N$158)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+SUMIF(GVSG2030!$A$4:$A$158,$B41,GVSG2030!$N$4:$N$158)</f>
        <v>0</v>
      </c>
      <c r="D41" s="11">
        <f>+SUMIF(GVSG2015!$A$4:$A$158,$B41,GVSG2015!$N$4:$N$158)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+SUMIF(GVSG2030!$A$4:$A$158,$B42,GVSG2030!$N$4:$N$158)</f>
        <v>248.07179709939655</v>
      </c>
      <c r="D42" s="11">
        <f>+SUMIF(GVSG2015!$A$4:$A$158,$B42,GVSG2015!$N$4:$N$158)</f>
        <v>170.20504218675947</v>
      </c>
      <c r="E42" s="7">
        <f>+IFERROR(+C42*('Regions &amp; Poverty'!$K42/100),"")</f>
        <v>7.9382975071806898</v>
      </c>
      <c r="F42" s="7">
        <f>+IFERROR(+D42*('Regions &amp; Poverty'!$K42/100),"")</f>
        <v>5.446561349976303</v>
      </c>
      <c r="G42" s="7">
        <f>+IFERROR(+C42*('Regions &amp; Poverty'!$K42/100)*('Regions &amp; Poverty'!$M42/100),"")</f>
        <v>3.9691487535903451E-2</v>
      </c>
      <c r="H42" s="7">
        <f>+IFERROR(+D42*('Regions &amp; Poverty'!$K42/100)*('Regions &amp; Poverty'!$M42/100),"")</f>
        <v>2.7232806749881516E-2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+SUMIF(GVSG2030!$A$4:$A$158,$B43,GVSG2030!$N$4:$N$158)</f>
        <v>0.22665311174383648</v>
      </c>
      <c r="D43" s="11">
        <f>+SUMIF(GVSG2015!$A$4:$A$158,$B43,GVSG2015!$N$4:$N$158)</f>
        <v>0.10807342879184235</v>
      </c>
      <c r="E43" s="7">
        <f>+IFERROR(+C43*('Regions &amp; Poverty'!$K43/100),"")</f>
        <v>1.1332655587191825E-3</v>
      </c>
      <c r="F43" s="7">
        <f>+IFERROR(+D43*('Regions &amp; Poverty'!$K43/100),"")</f>
        <v>5.4036714395921178E-4</v>
      </c>
      <c r="G43" s="7">
        <f>+IFERROR(+C43*('Regions &amp; Poverty'!$K43/100)*('Regions &amp; Poverty'!$M43/100),"")</f>
        <v>1.1332655587191824E-6</v>
      </c>
      <c r="H43" s="7">
        <f>+IFERROR(+D43*('Regions &amp; Poverty'!$K43/100)*('Regions &amp; Poverty'!$M43/100),"")</f>
        <v>5.4036714395921174E-7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+SUMIF(GVSG2030!$A$4:$A$158,$B44,GVSG2030!$N$4:$N$158)</f>
        <v>505.73125102288617</v>
      </c>
      <c r="D44" s="11">
        <f>+SUMIF(GVSG2015!$A$4:$A$158,$B44,GVSG2015!$N$4:$N$158)</f>
        <v>413.368703427659</v>
      </c>
      <c r="E44" s="7">
        <f>+IFERROR(+C44*('Regions &amp; Poverty'!$K44/100),"")</f>
        <v>24.275100049098537</v>
      </c>
      <c r="F44" s="7">
        <f>+IFERROR(+D44*('Regions &amp; Poverty'!$K44/100),"")</f>
        <v>19.841697764527634</v>
      </c>
      <c r="G44" s="7">
        <f>+IFERROR(+C44*('Regions &amp; Poverty'!$K44/100)*('Regions &amp; Poverty'!$M44/100),"")</f>
        <v>0.53405220108016782</v>
      </c>
      <c r="H44" s="7">
        <f>+IFERROR(+D44*('Regions &amp; Poverty'!$K44/100)*('Regions &amp; Poverty'!$M44/100),"")</f>
        <v>0.43651735081960802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+SUMIF(GVSG2030!$A$4:$A$158,$B45,GVSG2030!$N$4:$N$158)</f>
        <v>1337.8129285388698</v>
      </c>
      <c r="D45" s="11">
        <f>+SUMIF(GVSG2015!$A$4:$A$158,$B45,GVSG2015!$N$4:$N$158)</f>
        <v>1311.476396582633</v>
      </c>
      <c r="E45" s="7">
        <f>+IFERROR(+C45*('Regions &amp; Poverty'!$K45/100),"")</f>
        <v>18.729380999544176</v>
      </c>
      <c r="F45" s="7">
        <f>+IFERROR(+D45*('Regions &amp; Poverty'!$K45/100),"")</f>
        <v>18.36066955215686</v>
      </c>
      <c r="G45" s="7">
        <f>+IFERROR(+C45*('Regions &amp; Poverty'!$K45/100)*('Regions &amp; Poverty'!$M45/100),"")</f>
        <v>3.7458761999088354E-2</v>
      </c>
      <c r="H45" s="7">
        <f>+IFERROR(+D45*('Regions &amp; Poverty'!$K45/100)*('Regions &amp; Poverty'!$M45/100),"")</f>
        <v>3.6721339104313723E-2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+SUMIF(GVSG2030!$A$4:$A$158,$B46,GVSG2030!$N$4:$N$158)</f>
        <v>0</v>
      </c>
      <c r="D46" s="11">
        <f>+SUMIF(GVSG2015!$A$4:$A$158,$B46,GVSG2015!$N$4:$N$158)</f>
        <v>0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+SUMIF(GVSG2030!$A$4:$A$158,$B47,GVSG2030!$N$4:$N$158)</f>
        <v>3.3732748216752046</v>
      </c>
      <c r="D47" s="11">
        <f>+SUMIF(GVSG2015!$A$4:$A$158,$B47,GVSG2015!$N$4:$N$158)</f>
        <v>2.5667234817374576</v>
      </c>
      <c r="E47" s="7">
        <f>+IFERROR(+C47*('Regions &amp; Poverty'!$K47/100),"")</f>
        <v>1.1300470652611936</v>
      </c>
      <c r="F47" s="7">
        <f>+IFERROR(+D47*('Regions &amp; Poverty'!$K47/100),"")</f>
        <v>0.85985236638204832</v>
      </c>
      <c r="G47" s="7">
        <f>+IFERROR(+C47*('Regions &amp; Poverty'!$K47/100)*('Regions &amp; Poverty'!$M47/100),"")</f>
        <v>0.10170423587350742</v>
      </c>
      <c r="H47" s="7">
        <f>+IFERROR(+D47*('Regions &amp; Poverty'!$K47/100)*('Regions &amp; Poverty'!$M47/100),"")</f>
        <v>7.7386712974384347E-2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+SUMIF(GVSG2030!$A$4:$A$158,$B48,GVSG2030!$N$4:$N$158)</f>
        <v>3.8201560376821999</v>
      </c>
      <c r="D48" s="11">
        <f>+SUMIF(GVSG2015!$A$4:$A$158,$B48,GVSG2015!$N$4:$N$158)</f>
        <v>3.0097267232625136</v>
      </c>
      <c r="E48" s="7">
        <f>+IFERROR(+C48*('Regions &amp; Poverty'!$K48/100),"")</f>
        <v>5.7302340565233E-2</v>
      </c>
      <c r="F48" s="7">
        <f>+IFERROR(+D48*('Regions &amp; Poverty'!$K48/100),"")</f>
        <v>4.5145900848937701E-2</v>
      </c>
      <c r="G48" s="7">
        <f>+IFERROR(+C48*('Regions &amp; Poverty'!$K48/100)*('Regions &amp; Poverty'!$M48/100),"")</f>
        <v>1.14604681130466E-4</v>
      </c>
      <c r="H48" s="7">
        <f>+IFERROR(+D48*('Regions &amp; Poverty'!$K48/100)*('Regions &amp; Poverty'!$M48/100),"")</f>
        <v>9.0291801697875396E-5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+SUMIF(GVSG2030!$A$4:$A$158,$B49,GVSG2030!$N$4:$N$158)</f>
        <v>0</v>
      </c>
      <c r="D49" s="11">
        <f>+SUMIF(GVSG2015!$A$4:$A$158,$B49,GVSG2015!$N$4:$N$158)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+SUMIF(GVSG2030!$A$4:$A$158,$B50,GVSG2030!$N$4:$N$158)</f>
        <v>0</v>
      </c>
      <c r="D50" s="11">
        <f>+SUMIF(GVSG2015!$A$4:$A$158,$B50,GVSG2015!$N$4:$N$158)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+SUMIF(GVSG2030!$A$4:$A$158,$B51,GVSG2030!$N$4:$N$158)</f>
        <v>1.2454229023473438</v>
      </c>
      <c r="D51" s="11">
        <f>+SUMIF(GVSG2015!$A$4:$A$158,$B51,GVSG2015!$N$4:$N$158)</f>
        <v>0.87812036966528817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+SUMIF(GVSG2030!$A$4:$A$158,$B52,GVSG2030!$N$4:$N$158)</f>
        <v>0</v>
      </c>
      <c r="D52" s="11">
        <f>+SUMIF(GVSG2015!$A$4:$A$158,$B52,GVSG2015!$N$4:$N$158)</f>
        <v>0</v>
      </c>
      <c r="E52" s="7">
        <f>+IFERROR(+C52*('Regions &amp; Poverty'!$K52/100),"")</f>
        <v>0</v>
      </c>
      <c r="F52" s="7">
        <f>+IFERROR(+D52*('Regions &amp; Poverty'!$K52/100),"")</f>
        <v>0</v>
      </c>
      <c r="G52" s="7">
        <f>+IFERROR(+C52*('Regions &amp; Poverty'!$K52/100)*('Regions &amp; Poverty'!$M52/100),"")</f>
        <v>0</v>
      </c>
      <c r="H52" s="7">
        <f>+IFERROR(+D52*('Regions &amp; Poverty'!$K52/100)*('Regions &amp; Poverty'!$M52/100),"")</f>
        <v>0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+SUMIF(GVSG2030!$A$4:$A$158,$B53,GVSG2030!$N$4:$N$158)</f>
        <v>176.01436113248533</v>
      </c>
      <c r="D53" s="11">
        <f>+SUMIF(GVSG2015!$A$4:$A$158,$B53,GVSG2015!$N$4:$N$158)</f>
        <v>80.171313719805823</v>
      </c>
      <c r="E53" s="7">
        <f>+IFERROR(+C53*('Regions &amp; Poverty'!$K53/100),"")</f>
        <v>23.937953114018008</v>
      </c>
      <c r="F53" s="7">
        <f>+IFERROR(+D53*('Regions &amp; Poverty'!$K53/100),"")</f>
        <v>10.903298665893592</v>
      </c>
      <c r="G53" s="7">
        <f>+IFERROR(+C53*('Regions &amp; Poverty'!$K53/100)*('Regions &amp; Poverty'!$M53/100),"")</f>
        <v>0.95751812456072027</v>
      </c>
      <c r="H53" s="7">
        <f>+IFERROR(+D53*('Regions &amp; Poverty'!$K53/100)*('Regions &amp; Poverty'!$M53/100),"")</f>
        <v>0.43613194663574367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+SUMIF(GVSG2030!$A$4:$A$158,$B54,GVSG2030!$N$4:$N$158)</f>
        <v>668.00782800113063</v>
      </c>
      <c r="D54" s="11">
        <f>+SUMIF(GVSG2015!$A$4:$A$158,$B54,GVSG2015!$N$4:$N$158)</f>
        <v>326.35168053405897</v>
      </c>
      <c r="E54" s="7">
        <f>+IFERROR(+C54*('Regions &amp; Poverty'!$K54/100),"")</f>
        <v>235.8067632843991</v>
      </c>
      <c r="F54" s="7">
        <f>+IFERROR(+D54*('Regions &amp; Poverty'!$K54/100),"")</f>
        <v>115.20214322852281</v>
      </c>
      <c r="G54" s="7">
        <f>+IFERROR(+C54*('Regions &amp; Poverty'!$K54/100)*('Regions &amp; Poverty'!$M54/100),"")</f>
        <v>24.28809661829311</v>
      </c>
      <c r="H54" s="7">
        <f>+IFERROR(+D54*('Regions &amp; Poverty'!$K54/100)*('Regions &amp; Poverty'!$M54/100),"")</f>
        <v>11.86582075253785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+SUMIF(GVSG2030!$A$4:$A$158,$B55,GVSG2030!$N$4:$N$158)</f>
        <v>25.707348805285378</v>
      </c>
      <c r="D55" s="11">
        <f>+SUMIF(GVSG2015!$A$4:$A$158,$B55,GVSG2015!$N$4:$N$158)</f>
        <v>12.871641180330489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+SUMIF(GVSG2030!$A$4:$A$158,$B56,GVSG2030!$N$4:$N$158)</f>
        <v>65.5605492233815</v>
      </c>
      <c r="D56" s="11">
        <f>+SUMIF(GVSG2015!$A$4:$A$158,$B56,GVSG2015!$N$4:$N$158)</f>
        <v>37.428892164413455</v>
      </c>
      <c r="E56" s="7">
        <f>+IFERROR(+C56*('Regions &amp; Poverty'!$K56/100),"")</f>
        <v>43.991128528888979</v>
      </c>
      <c r="F56" s="7">
        <f>+IFERROR(+D56*('Regions &amp; Poverty'!$K56/100),"")</f>
        <v>25.114786642321427</v>
      </c>
      <c r="G56" s="7">
        <f>+IFERROR(+C56*('Regions &amp; Poverty'!$K56/100)*('Regions &amp; Poverty'!$M56/100),"")</f>
        <v>13.417294201311138</v>
      </c>
      <c r="H56" s="7">
        <f>+IFERROR(+D56*('Regions &amp; Poverty'!$K56/100)*('Regions &amp; Poverty'!$M56/100),"")</f>
        <v>7.6600099259080352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+SUMIF(GVSG2030!$A$4:$A$158,$B57,GVSG2030!$N$4:$N$158)</f>
        <v>0</v>
      </c>
      <c r="D57" s="11">
        <f>+SUMIF(GVSG2015!$A$4:$A$158,$B57,GVSG2015!$N$4:$N$158)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+SUMIF(GVSG2030!$A$4:$A$158,$B58,GVSG2030!$N$4:$N$158)</f>
        <v>0</v>
      </c>
      <c r="D58" s="11">
        <f>+SUMIF(GVSG2015!$A$4:$A$158,$B58,GVSG2015!$N$4:$N$158)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+SUMIF(GVSG2030!$A$4:$A$158,$B59,GVSG2030!$N$4:$N$158)</f>
        <v>0</v>
      </c>
      <c r="D59" s="11">
        <f>+SUMIF(GVSG2015!$A$4:$A$158,$B59,GVSG2015!$N$4:$N$158)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+SUMIF(GVSG2030!$A$4:$A$158,$B60,GVSG2030!$N$4:$N$158)</f>
        <v>195.06056904642958</v>
      </c>
      <c r="D60" s="11">
        <f>+SUMIF(GVSG2015!$A$4:$A$158,$B60,GVSG2015!$N$4:$N$158)</f>
        <v>153.05835065699475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+SUMIF(GVSG2030!$A$4:$A$158,$B61,GVSG2030!$N$4:$N$158)</f>
        <v>11.599507144866188</v>
      </c>
      <c r="D61" s="11">
        <f>+SUMIF(GVSG2015!$A$4:$A$158,$B61,GVSG2015!$N$4:$N$158)</f>
        <v>8.2455048938537949</v>
      </c>
      <c r="E61" s="7">
        <f>+IFERROR(+C61*('Regions &amp; Poverty'!$K61/100),"")</f>
        <v>1.1019531787622878</v>
      </c>
      <c r="F61" s="7">
        <f>+IFERROR(+D61*('Regions &amp; Poverty'!$K61/100),"")</f>
        <v>0.78332296491611053</v>
      </c>
      <c r="G61" s="7">
        <f>+IFERROR(+C61*('Regions &amp; Poverty'!$K61/100)*('Regions &amp; Poverty'!$M61/100),"")</f>
        <v>3.0854689005344056E-2</v>
      </c>
      <c r="H61" s="7">
        <f>+IFERROR(+D61*('Regions &amp; Poverty'!$K61/100)*('Regions &amp; Poverty'!$M61/100),"")</f>
        <v>2.1933043017651092E-2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+SUMIF(GVSG2030!$A$4:$A$158,$B62,GVSG2030!$N$4:$N$158)</f>
        <v>10.270536949089516</v>
      </c>
      <c r="D62" s="11">
        <f>+SUMIF(GVSG2015!$A$4:$A$158,$B62,GVSG2015!$N$4:$N$158)</f>
        <v>7.4602669780153219</v>
      </c>
      <c r="E62" s="7">
        <f>+IFERROR(+C62*('Regions &amp; Poverty'!$K62/100),"")</f>
        <v>1.8281555769379341</v>
      </c>
      <c r="F62" s="7">
        <f>+IFERROR(+D62*('Regions &amp; Poverty'!$K62/100),"")</f>
        <v>1.3279275220867275</v>
      </c>
      <c r="G62" s="7">
        <f>+IFERROR(+C62*('Regions &amp; Poverty'!$K62/100)*('Regions &amp; Poverty'!$M62/100),"")</f>
        <v>0.11700195692402779</v>
      </c>
      <c r="H62" s="7">
        <f>+IFERROR(+D62*('Regions &amp; Poverty'!$K62/100)*('Regions &amp; Poverty'!$M62/100),"")</f>
        <v>8.4987361413550566E-2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+SUMIF(GVSG2030!$A$4:$A$158,$B63,GVSG2030!$N$4:$N$158)</f>
        <v>0</v>
      </c>
      <c r="D63" s="11">
        <f>+SUMIF(GVSG2015!$A$4:$A$158,$B63,GVSG2015!$N$4:$N$158)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+SUMIF(GVSG2030!$A$4:$A$158,$B64,GVSG2030!$N$4:$N$158)</f>
        <v>53.543629444086584</v>
      </c>
      <c r="D64" s="11">
        <f>+SUMIF(GVSG2015!$A$4:$A$158,$B64,GVSG2015!$N$4:$N$158)</f>
        <v>32.75960724207534</v>
      </c>
      <c r="E64" s="7">
        <f>+IFERROR(+C64*('Regions &amp; Poverty'!$K64/100),"")</f>
        <v>13.332363731577558</v>
      </c>
      <c r="F64" s="7">
        <f>+IFERROR(+D64*('Regions &amp; Poverty'!$K64/100),"")</f>
        <v>8.1571422032767593</v>
      </c>
      <c r="G64" s="7">
        <f>+IFERROR(+C64*('Regions &amp; Poverty'!$K64/100)*('Regions &amp; Poverty'!$M64/100),"")</f>
        <v>1.0665890985262048</v>
      </c>
      <c r="H64" s="7">
        <f>+IFERROR(+D64*('Regions &amp; Poverty'!$K64/100)*('Regions &amp; Poverty'!$M64/100),"")</f>
        <v>0.65257137626214079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+SUMIF(GVSG2030!$A$4:$A$158,$B65,GVSG2030!$N$4:$N$158)</f>
        <v>0</v>
      </c>
      <c r="D65" s="11">
        <f>+SUMIF(GVSG2015!$A$4:$A$158,$B65,GVSG2015!$N$4:$N$158)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+SUMIF(GVSG2030!$A$4:$A$158,$B66,GVSG2030!$N$4:$N$158)</f>
        <v>17487.60082627074</v>
      </c>
      <c r="D66" s="11">
        <f>+SUMIF(GVSG2015!$A$4:$A$158,$B66,GVSG2015!$N$4:$N$158)</f>
        <v>12720.329092716463</v>
      </c>
      <c r="E66" s="7">
        <f>+IFERROR(+C66*('Regions &amp; Poverty'!$K66/100),"")</f>
        <v>1311.5700619703055</v>
      </c>
      <c r="F66" s="7">
        <f>+IFERROR(+D66*('Regions &amp; Poverty'!$K66/100),"")</f>
        <v>954.02468195373467</v>
      </c>
      <c r="G66" s="7">
        <f>+IFERROR(+C66*('Regions &amp; Poverty'!$K66/100)*('Regions &amp; Poverty'!$M66/100),"")</f>
        <v>17.050410805613971</v>
      </c>
      <c r="H66" s="7">
        <f>+IFERROR(+D66*('Regions &amp; Poverty'!$K66/100)*('Regions &amp; Poverty'!$M66/100),"")</f>
        <v>12.402320865398552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+SUMIF(GVSG2030!$A$4:$A$158,$B67,GVSG2030!$N$4:$N$158)</f>
        <v>39182.437738706591</v>
      </c>
      <c r="D67" s="11">
        <f>+SUMIF(GVSG2015!$A$4:$A$158,$B67,GVSG2015!$N$4:$N$158)</f>
        <v>30672.394514206964</v>
      </c>
      <c r="E67" s="7">
        <f>+IFERROR(+C67*('Regions &amp; Poverty'!$K67/100),"")</f>
        <v>8306.6768006057973</v>
      </c>
      <c r="F67" s="7">
        <f>+IFERROR(+D67*('Regions &amp; Poverty'!$K67/100),"")</f>
        <v>6502.5476370118758</v>
      </c>
      <c r="G67" s="7">
        <f>+IFERROR(+C67*('Regions &amp; Poverty'!$K67/100)*('Regions &amp; Poverty'!$M67/100),"")</f>
        <v>357.18710242604925</v>
      </c>
      <c r="H67" s="7">
        <f>+IFERROR(+D67*('Regions &amp; Poverty'!$K67/100)*('Regions &amp; Poverty'!$M67/100),"")</f>
        <v>279.60954839151066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+SUMIF(GVSG2030!$A$4:$A$158,$B68,GVSG2030!$N$4:$N$158)</f>
        <v>0</v>
      </c>
      <c r="D68" s="11">
        <f>+SUMIF(GVSG2015!$A$4:$A$158,$B68,GVSG2015!$N$4:$N$158)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+SUMIF(GVSG2030!$A$4:$A$158,$B69,GVSG2030!$N$4:$N$158)</f>
        <v>1365.4761319636898</v>
      </c>
      <c r="D69" s="11">
        <f>+SUMIF(GVSG2015!$A$4:$A$158,$B69,GVSG2015!$N$4:$N$158)</f>
        <v>748.46243984270848</v>
      </c>
      <c r="E69" s="7">
        <f>+IFERROR(+C69*('Regions &amp; Poverty'!$K69/100),"")</f>
        <v>4.0964283958910697</v>
      </c>
      <c r="F69" s="7">
        <f>+IFERROR(+D69*('Regions &amp; Poverty'!$K69/100),"")</f>
        <v>2.2453873195281253</v>
      </c>
      <c r="G69" s="7">
        <f>+IFERROR(+C69*('Regions &amp; Poverty'!$K69/100)*('Regions &amp; Poverty'!$M69/100),"")</f>
        <v>4.09642839589107E-3</v>
      </c>
      <c r="H69" s="7">
        <f>+IFERROR(+D69*('Regions &amp; Poverty'!$K69/100)*('Regions &amp; Poverty'!$M69/100),"")</f>
        <v>2.2453873195281255E-3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+SUMIF(GVSG2030!$A$4:$A$158,$B70,GVSG2030!$N$4:$N$158)</f>
        <v>109.24044713358602</v>
      </c>
      <c r="D70" s="11">
        <f>+SUMIF(GVSG2015!$A$4:$A$158,$B70,GVSG2015!$N$4:$N$158)</f>
        <v>99.959935489943504</v>
      </c>
      <c r="E70" s="7">
        <f>+IFERROR(+C70*('Regions &amp; Poverty'!$K70/100),"")</f>
        <v>2.7310111783396507</v>
      </c>
      <c r="F70" s="7">
        <f>+IFERROR(+D70*('Regions &amp; Poverty'!$K70/100),"")</f>
        <v>2.4989983872485877</v>
      </c>
      <c r="G70" s="7">
        <f>+IFERROR(+C70*('Regions &amp; Poverty'!$K70/100)*('Regions &amp; Poverty'!$M70/100),"")</f>
        <v>1.0924044713358602E-2</v>
      </c>
      <c r="H70" s="7">
        <f>+IFERROR(+D70*('Regions &amp; Poverty'!$K70/100)*('Regions &amp; Poverty'!$M70/100),"")</f>
        <v>9.9959935489943516E-3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+SUMIF(GVSG2030!$A$4:$A$158,$B71,GVSG2030!$N$4:$N$158)</f>
        <v>0</v>
      </c>
      <c r="D71" s="11">
        <f>+SUMIF(GVSG2015!$A$4:$A$158,$B71,GVSG2015!$N$4:$N$158)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+SUMIF(GVSG2030!$A$4:$A$158,$B72,GVSG2030!$N$4:$N$158)</f>
        <v>0</v>
      </c>
      <c r="D72" s="11">
        <f>+SUMIF(GVSG2015!$A$4:$A$158,$B72,GVSG2015!$N$4:$N$158)</f>
        <v>0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+SUMIF(GVSG2030!$A$4:$A$158,$B73,GVSG2030!$N$4:$N$158)</f>
        <v>0</v>
      </c>
      <c r="D73" s="11">
        <f>+SUMIF(GVSG2015!$A$4:$A$158,$B73,GVSG2015!$N$4:$N$158)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+SUMIF(GVSG2030!$A$4:$A$158,$B74,GVSG2030!$N$4:$N$158)</f>
        <v>0</v>
      </c>
      <c r="D74" s="11">
        <f>+SUMIF(GVSG2015!$A$4:$A$158,$B74,GVSG2015!$N$4:$N$158)</f>
        <v>0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+SUMIF(GVSG2030!$A$4:$A$158,$B75,GVSG2030!$N$4:$N$158)</f>
        <v>0</v>
      </c>
      <c r="D75" s="11">
        <f>+SUMIF(GVSG2015!$A$4:$A$158,$B75,GVSG2015!$N$4:$N$158)</f>
        <v>0</v>
      </c>
      <c r="E75" s="7">
        <f>+IFERROR(+C75*('Regions &amp; Poverty'!$K75/100),"")</f>
        <v>0</v>
      </c>
      <c r="F75" s="7">
        <f>+IFERROR(+D75*('Regions &amp; Poverty'!$K75/100),"")</f>
        <v>0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+SUMIF(GVSG2030!$A$4:$A$158,$B76,GVSG2030!$N$4:$N$158)</f>
        <v>0</v>
      </c>
      <c r="D76" s="11">
        <f>+SUMIF(GVSG2015!$A$4:$A$158,$B76,GVSG2015!$N$4:$N$158)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+SUMIF(GVSG2030!$A$4:$A$158,$B77,GVSG2030!$N$4:$N$158)</f>
        <v>0</v>
      </c>
      <c r="D77" s="11">
        <f>+SUMIF(GVSG2015!$A$4:$A$158,$B77,GVSG2015!$N$4:$N$158)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+SUMIF(GVSG2030!$A$4:$A$158,$B78,GVSG2030!$N$4:$N$158)</f>
        <v>60.61251168044268</v>
      </c>
      <c r="D78" s="11">
        <f>+SUMIF(GVSG2015!$A$4:$A$158,$B78,GVSG2015!$N$4:$N$158)</f>
        <v>21.000018740682012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+SUMIF(GVSG2030!$A$4:$A$158,$B79,GVSG2030!$N$4:$N$158)</f>
        <v>8.1049548976831876</v>
      </c>
      <c r="D79" s="11">
        <f>+SUMIF(GVSG2015!$A$4:$A$158,$B79,GVSG2015!$N$4:$N$158)</f>
        <v>3.8956335565583089</v>
      </c>
      <c r="E79" s="7">
        <f>+IFERROR(+C79*('Regions &amp; Poverty'!$K79/100),"")</f>
        <v>0.20262387244207969</v>
      </c>
      <c r="F79" s="7">
        <f>+IFERROR(+D79*('Regions &amp; Poverty'!$K79/100),"")</f>
        <v>9.7390838913957722E-2</v>
      </c>
      <c r="G79" s="7">
        <f>+IFERROR(+C79*('Regions &amp; Poverty'!$K79/100)*('Regions &amp; Poverty'!$M79/100),"")</f>
        <v>1.0131193622103984E-3</v>
      </c>
      <c r="H79" s="7">
        <f>+IFERROR(+D79*('Regions &amp; Poverty'!$K79/100)*('Regions &amp; Poverty'!$M79/100),"")</f>
        <v>4.8695419456978861E-4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+SUMIF(GVSG2030!$A$4:$A$158,$B80,GVSG2030!$N$4:$N$158)</f>
        <v>1656.4551307672509</v>
      </c>
      <c r="D80" s="11">
        <f>+SUMIF(GVSG2015!$A$4:$A$158,$B80,GVSG2015!$N$4:$N$158)</f>
        <v>1336.041539711639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+SUMIF(GVSG2030!$A$4:$A$158,$B81,GVSG2030!$N$4:$N$158)</f>
        <v>0</v>
      </c>
      <c r="D81" s="11">
        <f>+SUMIF(GVSG2015!$A$4:$A$158,$B81,GVSG2015!$N$4:$N$158)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+SUMIF(GVSG2030!$A$4:$A$158,$B82,GVSG2030!$N$4:$N$158)</f>
        <v>916.7397705444854</v>
      </c>
      <c r="D82" s="11">
        <f>+SUMIF(GVSG2015!$A$4:$A$158,$B82,GVSG2015!$N$4:$N$158)</f>
        <v>672.75923609349843</v>
      </c>
      <c r="E82" s="7">
        <f>+IFERROR(+C82*('Regions &amp; Poverty'!$K82/100),"")</f>
        <v>208.09992791359818</v>
      </c>
      <c r="F82" s="7">
        <f>+IFERROR(+D82*('Regions &amp; Poverty'!$K82/100),"")</f>
        <v>152.71634659322413</v>
      </c>
      <c r="G82" s="7">
        <f>+IFERROR(+C82*('Regions &amp; Poverty'!$K82/100)*('Regions &amp; Poverty'!$M82/100),"")</f>
        <v>10.821196251507105</v>
      </c>
      <c r="H82" s="7">
        <f>+IFERROR(+D82*('Regions &amp; Poverty'!$K82/100)*('Regions &amp; Poverty'!$M82/100),"")</f>
        <v>7.9412500228476555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+SUMIF(GVSG2030!$A$4:$A$158,$B83,GVSG2030!$N$4:$N$158)</f>
        <v>0</v>
      </c>
      <c r="D83" s="11">
        <f>+SUMIF(GVSG2015!$A$4:$A$158,$B83,GVSG2015!$N$4:$N$158)</f>
        <v>0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+SUMIF(GVSG2030!$A$4:$A$158,$B84,GVSG2030!$N$4:$N$158)</f>
        <v>82.436608249832503</v>
      </c>
      <c r="D84" s="11">
        <f>+SUMIF(GVSG2015!$A$4:$A$158,$B84,GVSG2015!$N$4:$N$158)</f>
        <v>49.629331480546426</v>
      </c>
      <c r="E84" s="7">
        <f>+IFERROR(+C84*('Regions &amp; Poverty'!$K84/100),"")</f>
        <v>31.820530784435348</v>
      </c>
      <c r="F84" s="7">
        <f>+IFERROR(+D84*('Regions &amp; Poverty'!$K84/100),"")</f>
        <v>19.156921951490922</v>
      </c>
      <c r="G84" s="7">
        <f>+IFERROR(+C84*('Regions &amp; Poverty'!$K84/100)*('Regions &amp; Poverty'!$M84/100),"")</f>
        <v>3.7230021017789356</v>
      </c>
      <c r="H84" s="7">
        <f>+IFERROR(+D84*('Regions &amp; Poverty'!$K84/100)*('Regions &amp; Poverty'!$M84/100),"")</f>
        <v>2.2413598683244378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+SUMIF(GVSG2030!$A$4:$A$158,$B85,GVSG2030!$N$4:$N$158)</f>
        <v>0</v>
      </c>
      <c r="D85" s="11">
        <f>+SUMIF(GVSG2015!$A$4:$A$158,$B85,GVSG2015!$N$4:$N$158)</f>
        <v>0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+SUMIF(GVSG2030!$A$4:$A$158,$B86,GVSG2030!$N$4:$N$158)</f>
        <v>1228.1757307139726</v>
      </c>
      <c r="D86" s="11">
        <f>+SUMIF(GVSG2015!$A$4:$A$158,$B86,GVSG2015!$N$4:$N$158)</f>
        <v>798.73646470085987</v>
      </c>
      <c r="E86" s="7">
        <f>+IFERROR(+C86*('Regions &amp; Poverty'!$K86/100),"")</f>
        <v>39.301623382847126</v>
      </c>
      <c r="F86" s="7">
        <f>+IFERROR(+D86*('Regions &amp; Poverty'!$K86/100),"")</f>
        <v>25.559566870427517</v>
      </c>
      <c r="G86" s="7">
        <f>+IFERROR(+C86*('Regions &amp; Poverty'!$K86/100)*('Regions &amp; Poverty'!$M86/100),"")</f>
        <v>0.11790487014854138</v>
      </c>
      <c r="H86" s="7">
        <f>+IFERROR(+D86*('Regions &amp; Poverty'!$K86/100)*('Regions &amp; Poverty'!$M86/100),"")</f>
        <v>7.6678700611282555E-2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+SUMIF(GVSG2030!$A$4:$A$158,$B87,GVSG2030!$N$4:$N$158)</f>
        <v>0</v>
      </c>
      <c r="D87" s="11">
        <f>+SUMIF(GVSG2015!$A$4:$A$158,$B87,GVSG2015!$N$4:$N$158)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+SUMIF(GVSG2030!$A$4:$A$158,$B88,GVSG2030!$N$4:$N$158)</f>
        <v>0</v>
      </c>
      <c r="D88" s="11">
        <f>+SUMIF(GVSG2015!$A$4:$A$158,$B88,GVSG2015!$N$4:$N$158)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+SUMIF(GVSG2030!$A$4:$A$158,$B89,GVSG2030!$N$4:$N$158)</f>
        <v>2156.756674945118</v>
      </c>
      <c r="D89" s="11">
        <f>+SUMIF(GVSG2015!$A$4:$A$158,$B89,GVSG2015!$N$4:$N$158)</f>
        <v>1081.2595317281059</v>
      </c>
      <c r="E89" s="7">
        <f>+IFERROR(+C89*('Regions &amp; Poverty'!$K89/100),"")</f>
        <v>1677.9566931073018</v>
      </c>
      <c r="F89" s="7">
        <f>+IFERROR(+D89*('Regions &amp; Poverty'!$K89/100),"")</f>
        <v>841.2199156844664</v>
      </c>
      <c r="G89" s="7">
        <f>+IFERROR(+C89*('Regions &amp; Poverty'!$K89/100)*('Regions &amp; Poverty'!$M89/100),"")</f>
        <v>657.75902369806238</v>
      </c>
      <c r="H89" s="7">
        <f>+IFERROR(+D89*('Regions &amp; Poverty'!$K89/100)*('Regions &amp; Poverty'!$M89/100),"")</f>
        <v>329.75820694831083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+SUMIF(GVSG2030!$A$4:$A$158,$B90,GVSG2030!$N$4:$N$158)</f>
        <v>103.31557094350283</v>
      </c>
      <c r="D90" s="11">
        <f>+SUMIF(GVSG2015!$A$4:$A$158,$B90,GVSG2015!$N$4:$N$158)</f>
        <v>76.073392847063218</v>
      </c>
      <c r="E90" s="7">
        <f>+IFERROR(+C90*('Regions &amp; Poverty'!$K90/100),"")</f>
        <v>3.099467128305085</v>
      </c>
      <c r="F90" s="7">
        <f>+IFERROR(+D90*('Regions &amp; Poverty'!$K90/100),"")</f>
        <v>2.2822017854118966</v>
      </c>
      <c r="G90" s="7">
        <f>+IFERROR(+C90*('Regions &amp; Poverty'!$K90/100)*('Regions &amp; Poverty'!$M90/100),"")</f>
        <v>2.4795737026440681E-2</v>
      </c>
      <c r="H90" s="7">
        <f>+IFERROR(+D90*('Regions &amp; Poverty'!$K90/100)*('Regions &amp; Poverty'!$M90/100),"")</f>
        <v>1.8257614283295174E-2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+SUMIF(GVSG2030!$A$4:$A$158,$B91,GVSG2030!$N$4:$N$158)</f>
        <v>389.3943453653435</v>
      </c>
      <c r="D91" s="11">
        <f>+SUMIF(GVSG2015!$A$4:$A$158,$B91,GVSG2015!$N$4:$N$158)</f>
        <v>230.82091325542973</v>
      </c>
      <c r="E91" s="7">
        <f>+IFERROR(+C91*('Regions &amp; Poverty'!$K91/100),"")</f>
        <v>191.97141226511434</v>
      </c>
      <c r="F91" s="7">
        <f>+IFERROR(+D91*('Regions &amp; Poverty'!$K91/100),"")</f>
        <v>113.79471023492685</v>
      </c>
      <c r="G91" s="7">
        <f>+IFERROR(+C91*('Regions &amp; Poverty'!$K91/100)*('Regions &amp; Poverty'!$M91/100),"")</f>
        <v>29.179654664297377</v>
      </c>
      <c r="H91" s="7">
        <f>+IFERROR(+D91*('Regions &amp; Poverty'!$K91/100)*('Regions &amp; Poverty'!$M91/100),"")</f>
        <v>17.29679595570888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+SUMIF(GVSG2030!$A$4:$A$158,$B92,GVSG2030!$N$4:$N$158)</f>
        <v>10262.447008515323</v>
      </c>
      <c r="D92" s="11">
        <f>+SUMIF(GVSG2015!$A$4:$A$158,$B92,GVSG2015!$N$4:$N$158)</f>
        <v>6944.4280257473956</v>
      </c>
      <c r="E92" s="7">
        <f>+IFERROR(+C92*('Regions &amp; Poverty'!$K92/100),"")</f>
        <v>667.05905555349602</v>
      </c>
      <c r="F92" s="7">
        <f>+IFERROR(+D92*('Regions &amp; Poverty'!$K92/100),"")</f>
        <v>451.38782167358073</v>
      </c>
      <c r="G92" s="7">
        <f>+IFERROR(+C92*('Regions &amp; Poverty'!$K92/100)*('Regions &amp; Poverty'!$M92/100),"")</f>
        <v>10.00588583330244</v>
      </c>
      <c r="H92" s="7">
        <f>+IFERROR(+D92*('Regions &amp; Poverty'!$K92/100)*('Regions &amp; Poverty'!$M92/100),"")</f>
        <v>6.7708173251037111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+SUMIF(GVSG2030!$A$4:$A$158,$B93,GVSG2030!$N$4:$N$158)</f>
        <v>0</v>
      </c>
      <c r="D93" s="11">
        <f>+SUMIF(GVSG2015!$A$4:$A$158,$B93,GVSG2015!$N$4:$N$158)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+SUMIF(GVSG2030!$A$4:$A$158,$B94,GVSG2030!$N$4:$N$158)</f>
        <v>10.761520820177738</v>
      </c>
      <c r="D94" s="11">
        <f>+SUMIF(GVSG2015!$A$4:$A$158,$B94,GVSG2015!$N$4:$N$158)</f>
        <v>8.6957416163707286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+SUMIF(GVSG2030!$A$4:$A$158,$B95,GVSG2030!$N$4:$N$158)</f>
        <v>106.38072226904421</v>
      </c>
      <c r="D95" s="11">
        <f>+SUMIF(GVSG2015!$A$4:$A$158,$B95,GVSG2015!$N$4:$N$158)</f>
        <v>47.654392928785661</v>
      </c>
      <c r="E95" s="7">
        <f>+IFERROR(+C95*('Regions &amp; Poverty'!$K95/100),"")</f>
        <v>73.083556198833378</v>
      </c>
      <c r="F95" s="7">
        <f>+IFERROR(+D95*('Regions &amp; Poverty'!$K95/100),"")</f>
        <v>32.738567942075754</v>
      </c>
      <c r="G95" s="7">
        <f>+IFERROR(+C95*('Regions &amp; Poverty'!$K95/100)*('Regions &amp; Poverty'!$M95/100),"")</f>
        <v>22.948236646433681</v>
      </c>
      <c r="H95" s="7">
        <f>+IFERROR(+D95*('Regions &amp; Poverty'!$K95/100)*('Regions &amp; Poverty'!$M95/100),"")</f>
        <v>10.279910333811786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+SUMIF(GVSG2030!$A$4:$A$158,$B96,GVSG2030!$N$4:$N$158)</f>
        <v>52.736185089953651</v>
      </c>
      <c r="D96" s="11">
        <f>+SUMIF(GVSG2015!$A$4:$A$158,$B96,GVSG2015!$N$4:$N$158)</f>
        <v>23.679633651421799</v>
      </c>
      <c r="E96" s="7">
        <f>+IFERROR(+C96*('Regions &amp; Poverty'!$K96/100),"")</f>
        <v>3.1114349203072655</v>
      </c>
      <c r="F96" s="7">
        <f>+IFERROR(+D96*('Regions &amp; Poverty'!$K96/100),"")</f>
        <v>1.3970983854338863</v>
      </c>
      <c r="G96" s="7">
        <f>+IFERROR(+C96*('Regions &amp; Poverty'!$K96/100)*('Regions &amp; Poverty'!$M96/100),"")</f>
        <v>4.3560088884301712E-2</v>
      </c>
      <c r="H96" s="7">
        <f>+IFERROR(+D96*('Regions &amp; Poverty'!$K96/100)*('Regions &amp; Poverty'!$M96/100),"")</f>
        <v>1.9559377396074405E-2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+SUMIF(GVSG2030!$A$4:$A$158,$B97,GVSG2030!$N$4:$N$158)</f>
        <v>39.091636745506896</v>
      </c>
      <c r="D97" s="11">
        <f>+SUMIF(GVSG2015!$A$4:$A$158,$B97,GVSG2015!$N$4:$N$158)</f>
        <v>16.686464523945848</v>
      </c>
      <c r="E97" s="7">
        <f>+IFERROR(+C97*('Regions &amp; Poverty'!$K97/100),"")</f>
        <v>27.715970452564392</v>
      </c>
      <c r="F97" s="7">
        <f>+IFERROR(+D97*('Regions &amp; Poverty'!$K97/100),"")</f>
        <v>11.830703347477607</v>
      </c>
      <c r="G97" s="7">
        <f>+IFERROR(+C97*('Regions &amp; Poverty'!$K97/100)*('Regions &amp; Poverty'!$M97/100),"")</f>
        <v>9.2294181607039416</v>
      </c>
      <c r="H97" s="7">
        <f>+IFERROR(+D97*('Regions &amp; Poverty'!$K97/100)*('Regions &amp; Poverty'!$M97/100),"")</f>
        <v>3.9396242147100429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+SUMIF(GVSG2030!$A$4:$A$158,$B98,GVSG2030!$N$4:$N$158)</f>
        <v>596.62457389524502</v>
      </c>
      <c r="D98" s="11">
        <f>+SUMIF(GVSG2015!$A$4:$A$158,$B98,GVSG2015!$N$4:$N$158)</f>
        <v>517.30572810111255</v>
      </c>
      <c r="E98" s="7">
        <f>+IFERROR(+C98*('Regions &amp; Poverty'!$K98/100),"")</f>
        <v>1.789873721685735</v>
      </c>
      <c r="F98" s="7">
        <f>+IFERROR(+D98*('Regions &amp; Poverty'!$K98/100),"")</f>
        <v>1.5519171843033377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+SUMIF(GVSG2030!$A$4:$A$158,$B99,GVSG2030!$N$4:$N$158)</f>
        <v>0</v>
      </c>
      <c r="D99" s="11">
        <f>+SUMIF(GVSG2015!$A$4:$A$158,$B99,GVSG2015!$N$4:$N$158)</f>
        <v>0</v>
      </c>
      <c r="E99" s="7">
        <f>+IFERROR(+C99*('Regions &amp; Poverty'!$K99/100),"")</f>
        <v>0</v>
      </c>
      <c r="F99" s="7">
        <f>+IFERROR(+D99*('Regions &amp; Poverty'!$K99/100),"")</f>
        <v>0</v>
      </c>
      <c r="G99" s="7">
        <f>+IFERROR(+C99*('Regions &amp; Poverty'!$K99/100)*('Regions &amp; Poverty'!$M99/100),"")</f>
        <v>0</v>
      </c>
      <c r="H99" s="7">
        <f>+IFERROR(+D99*('Regions &amp; Poverty'!$K99/100)*('Regions &amp; Poverty'!$M99/100),"")</f>
        <v>0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+SUMIF(GVSG2030!$A$4:$A$158,$B100,GVSG2030!$N$4:$N$158)</f>
        <v>30.556833756755541</v>
      </c>
      <c r="D100" s="11">
        <f>+SUMIF(GVSG2015!$A$4:$A$158,$B100,GVSG2015!$N$4:$N$158)</f>
        <v>21.203229346702965</v>
      </c>
      <c r="E100" s="7">
        <f>+IFERROR(+C100*('Regions &amp; Poverty'!$K100/100),"")</f>
        <v>13.903359359323771</v>
      </c>
      <c r="F100" s="7">
        <f>+IFERROR(+D100*('Regions &amp; Poverty'!$K100/100),"")</f>
        <v>9.6474693527498498</v>
      </c>
      <c r="G100" s="7">
        <f>+IFERROR(+C100*('Regions &amp; Poverty'!$K100/100)*('Regions &amp; Poverty'!$M100/100),"")</f>
        <v>1.8908568728680331</v>
      </c>
      <c r="H100" s="7">
        <f>+IFERROR(+D100*('Regions &amp; Poverty'!$K100/100)*('Regions &amp; Poverty'!$M100/100),"")</f>
        <v>1.3120558319739797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+SUMIF(GVSG2030!$A$4:$A$158,$B101,GVSG2030!$N$4:$N$158)</f>
        <v>1848.3624993475926</v>
      </c>
      <c r="D101" s="11">
        <f>+SUMIF(GVSG2015!$A$4:$A$158,$B101,GVSG2015!$N$4:$N$158)</f>
        <v>981.72569164205458</v>
      </c>
      <c r="E101" s="7">
        <f>+IFERROR(+C101*('Regions &amp; Poverty'!$K101/100),"")</f>
        <v>988.87393715096209</v>
      </c>
      <c r="F101" s="7">
        <f>+IFERROR(+D101*('Regions &amp; Poverty'!$K101/100),"")</f>
        <v>525.22324502849926</v>
      </c>
      <c r="G101" s="7">
        <f>+IFERROR(+C101*('Regions &amp; Poverty'!$K101/100)*('Regions &amp; Poverty'!$M101/100),"")</f>
        <v>215.57451829890974</v>
      </c>
      <c r="H101" s="7">
        <f>+IFERROR(+D101*('Regions &amp; Poverty'!$K101/100)*('Regions &amp; Poverty'!$M101/100),"")</f>
        <v>114.49866741621284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+SUMIF(GVSG2030!$A$4:$A$158,$B102,GVSG2030!$N$4:$N$158)</f>
        <v>115.4187998576414</v>
      </c>
      <c r="D102" s="11">
        <f>+SUMIF(GVSG2015!$A$4:$A$158,$B102,GVSG2015!$N$4:$N$158)</f>
        <v>82.388795290512547</v>
      </c>
      <c r="E102" s="7">
        <f>+IFERROR(+C102*('Regions &amp; Poverty'!$K102/100),"")</f>
        <v>4.1550767948750913</v>
      </c>
      <c r="F102" s="7">
        <f>+IFERROR(+D102*('Regions &amp; Poverty'!$K102/100),"")</f>
        <v>2.9659966304584522</v>
      </c>
      <c r="G102" s="7">
        <f>+IFERROR(+C102*('Regions &amp; Poverty'!$K102/100)*('Regions &amp; Poverty'!$M102/100),"")</f>
        <v>3.7395691153875824E-2</v>
      </c>
      <c r="H102" s="7">
        <f>+IFERROR(+D102*('Regions &amp; Poverty'!$K102/100)*('Regions &amp; Poverty'!$M102/100),"")</f>
        <v>2.6693969674126072E-2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+SUMIF(GVSG2030!$A$4:$A$158,$B103,GVSG2030!$N$4:$N$158)</f>
        <v>0</v>
      </c>
      <c r="D103" s="11">
        <f>+SUMIF(GVSG2015!$A$4:$A$158,$B103,GVSG2015!$N$4:$N$158)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+SUMIF(GVSG2030!$A$4:$A$158,$B104,GVSG2030!$N$4:$N$158)</f>
        <v>0</v>
      </c>
      <c r="D104" s="11">
        <f>+SUMIF(GVSG2015!$A$4:$A$158,$B104,GVSG2015!$N$4:$N$158)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+SUMIF(GVSG2030!$A$4:$A$158,$B105,GVSG2030!$N$4:$N$158)</f>
        <v>1417.5239187566606</v>
      </c>
      <c r="D105" s="11">
        <f>+SUMIF(GVSG2015!$A$4:$A$158,$B105,GVSG2015!$N$4:$N$158)</f>
        <v>995.06719130226122</v>
      </c>
      <c r="E105" s="7">
        <f>+IFERROR(+C105*('Regions &amp; Poverty'!$K105/100),"")</f>
        <v>212.62858781349908</v>
      </c>
      <c r="F105" s="7">
        <f>+IFERROR(+D105*('Regions &amp; Poverty'!$K105/100),"")</f>
        <v>149.26007869533919</v>
      </c>
      <c r="G105" s="7">
        <f>+IFERROR(+C105*('Regions &amp; Poverty'!$K105/100)*('Regions &amp; Poverty'!$M105/100),"")</f>
        <v>6.3788576344049721</v>
      </c>
      <c r="H105" s="7">
        <f>+IFERROR(+D105*('Regions &amp; Poverty'!$K105/100)*('Regions &amp; Poverty'!$M105/100),"")</f>
        <v>4.4778023608601751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+SUMIF(GVSG2030!$A$4:$A$158,$B106,GVSG2030!$N$4:$N$158)</f>
        <v>0</v>
      </c>
      <c r="D106" s="11">
        <f>+SUMIF(GVSG2015!$A$4:$A$158,$B106,GVSG2015!$N$4:$N$158)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+SUMIF(GVSG2030!$A$4:$A$158,$B107,GVSG2030!$N$4:$N$158)</f>
        <v>0</v>
      </c>
      <c r="D107" s="11">
        <f>+SUMIF(GVSG2015!$A$4:$A$158,$B107,GVSG2015!$N$4:$N$158)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+SUMIF(GVSG2030!$A$4:$A$158,$B108,GVSG2030!$N$4:$N$158)</f>
        <v>0</v>
      </c>
      <c r="D108" s="11">
        <f>+SUMIF(GVSG2015!$A$4:$A$158,$B108,GVSG2015!$N$4:$N$158)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+SUMIF(GVSG2030!$A$4:$A$158,$B109,GVSG2030!$N$4:$N$158)</f>
        <v>0</v>
      </c>
      <c r="D109" s="11">
        <f>+SUMIF(GVSG2015!$A$4:$A$158,$B109,GVSG2015!$N$4:$N$158)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+SUMIF(GVSG2030!$A$4:$A$158,$B110,GVSG2030!$N$4:$N$158)</f>
        <v>0</v>
      </c>
      <c r="D110" s="11">
        <f>+SUMIF(GVSG2015!$A$4:$A$158,$B110,GVSG2015!$N$4:$N$158)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+SUMIF(GVSG2030!$A$4:$A$158,$B111,GVSG2030!$N$4:$N$158)</f>
        <v>0.41424197820446795</v>
      </c>
      <c r="D111" s="11">
        <f>+SUMIF(GVSG2015!$A$4:$A$158,$B111,GVSG2015!$N$4:$N$158)</f>
        <v>0.40191837449241563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+SUMIF(GVSG2030!$A$4:$A$158,$B112,GVSG2030!$N$4:$N$158)</f>
        <v>2516.434856555175</v>
      </c>
      <c r="D112" s="11">
        <f>+SUMIF(GVSG2015!$A$4:$A$158,$B112,GVSG2015!$N$4:$N$158)</f>
        <v>2068.8265826758543</v>
      </c>
      <c r="E112" s="7">
        <f>+IFERROR(+C112*('Regions &amp; Poverty'!$K112/100),"")</f>
        <v>153.50252624986567</v>
      </c>
      <c r="F112" s="7">
        <f>+IFERROR(+D112*('Regions &amp; Poverty'!$K112/100),"")</f>
        <v>126.19842154322711</v>
      </c>
      <c r="G112" s="7">
        <f>+IFERROR(+C112*('Regions &amp; Poverty'!$K112/100)*('Regions &amp; Poverty'!$M112/100),"")</f>
        <v>1.3815227362487912</v>
      </c>
      <c r="H112" s="7">
        <f>+IFERROR(+D112*('Regions &amp; Poverty'!$K112/100)*('Regions &amp; Poverty'!$M112/100),"")</f>
        <v>1.1357857938890441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+SUMIF(GVSG2030!$A$4:$A$158,$B113,GVSG2030!$N$4:$N$158)</f>
        <v>88.691536131236987</v>
      </c>
      <c r="D113" s="11">
        <f>+SUMIF(GVSG2015!$A$4:$A$158,$B113,GVSG2015!$N$4:$N$158)</f>
        <v>60.599371050276154</v>
      </c>
      <c r="E113" s="7">
        <f>+IFERROR(+C113*('Regions &amp; Poverty'!$K113/100),"")</f>
        <v>1.9512137948872139</v>
      </c>
      <c r="F113" s="7">
        <f>+IFERROR(+D113*('Regions &amp; Poverty'!$K113/100),"")</f>
        <v>1.3331861631060755</v>
      </c>
      <c r="G113" s="7">
        <f>+IFERROR(+C113*('Regions &amp; Poverty'!$K113/100)*('Regions &amp; Poverty'!$M113/100),"")</f>
        <v>1.1707282769323283E-2</v>
      </c>
      <c r="H113" s="7">
        <f>+IFERROR(+D113*('Regions &amp; Poverty'!$K113/100)*('Regions &amp; Poverty'!$M113/100),"")</f>
        <v>7.9991169786364537E-3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+SUMIF(GVSG2030!$A$4:$A$158,$B114,GVSG2030!$N$4:$N$158)</f>
        <v>798.92869377548448</v>
      </c>
      <c r="D114" s="11">
        <f>+SUMIF(GVSG2015!$A$4:$A$158,$B114,GVSG2015!$N$4:$N$158)</f>
        <v>576.80627910855083</v>
      </c>
      <c r="E114" s="7">
        <f>+IFERROR(+C114*('Regions &amp; Poverty'!$K114/100),"")</f>
        <v>23.967860813264533</v>
      </c>
      <c r="F114" s="7">
        <f>+IFERROR(+D114*('Regions &amp; Poverty'!$K114/100),"")</f>
        <v>17.304188373256522</v>
      </c>
      <c r="G114" s="7">
        <f>+IFERROR(+C114*('Regions &amp; Poverty'!$K114/100)*('Regions &amp; Poverty'!$M114/100),"")</f>
        <v>0.19174288650611626</v>
      </c>
      <c r="H114" s="7">
        <f>+IFERROR(+D114*('Regions &amp; Poverty'!$K114/100)*('Regions &amp; Poverty'!$M114/100),"")</f>
        <v>0.1384335069860522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+SUMIF(GVSG2030!$A$4:$A$158,$B115,GVSG2030!$N$4:$N$158)</f>
        <v>5430.3793521922544</v>
      </c>
      <c r="D115" s="11">
        <f>+SUMIF(GVSG2015!$A$4:$A$158,$B115,GVSG2015!$N$4:$N$158)</f>
        <v>3875.033998881092</v>
      </c>
      <c r="E115" s="7">
        <f>+IFERROR(+C115*('Regions &amp; Poverty'!$K115/100),"")</f>
        <v>450.72148623195716</v>
      </c>
      <c r="F115" s="7">
        <f>+IFERROR(+D115*('Regions &amp; Poverty'!$K115/100),"")</f>
        <v>321.62782190713062</v>
      </c>
      <c r="G115" s="7">
        <f>+IFERROR(+C115*('Regions &amp; Poverty'!$K115/100)*('Regions &amp; Poverty'!$M115/100),"")</f>
        <v>7.2115437797113149</v>
      </c>
      <c r="H115" s="7">
        <f>+IFERROR(+D115*('Regions &amp; Poverty'!$K115/100)*('Regions &amp; Poverty'!$M115/100),"")</f>
        <v>5.1460451505140901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+SUMIF(GVSG2030!$A$4:$A$158,$B116,GVSG2030!$N$4:$N$158)</f>
        <v>0.30392543733822636</v>
      </c>
      <c r="D116" s="11">
        <f>+SUMIF(GVSG2015!$A$4:$A$158,$B116,GVSG2015!$N$4:$N$158)</f>
        <v>0.1998136566202687</v>
      </c>
      <c r="E116" s="7">
        <f>+IFERROR(+C116*('Regions &amp; Poverty'!$K116/100),"")</f>
        <v>0.11549166618852602</v>
      </c>
      <c r="F116" s="7">
        <f>+IFERROR(+D116*('Regions &amp; Poverty'!$K116/100),"")</f>
        <v>7.5929189515702114E-2</v>
      </c>
      <c r="G116" s="7">
        <f>+IFERROR(+C116*('Regions &amp; Poverty'!$K116/100)*('Regions &amp; Poverty'!$M116/100),"")</f>
        <v>1.7092766595901854E-2</v>
      </c>
      <c r="H116" s="7">
        <f>+IFERROR(+D116*('Regions &amp; Poverty'!$K116/100)*('Regions &amp; Poverty'!$M116/100),"")</f>
        <v>1.1237520048323915E-2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+SUMIF(GVSG2030!$A$4:$A$158,$B117,GVSG2030!$N$4:$N$158)</f>
        <v>0</v>
      </c>
      <c r="D117" s="11">
        <f>+SUMIF(GVSG2015!$A$4:$A$158,$B117,GVSG2015!$N$4:$N$158)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+SUMIF(GVSG2030!$A$4:$A$158,$B118,GVSG2030!$N$4:$N$158)</f>
        <v>0</v>
      </c>
      <c r="D118" s="11">
        <f>+SUMIF(GVSG2015!$A$4:$A$158,$B118,GVSG2015!$N$4:$N$158)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+SUMIF(GVSG2030!$A$4:$A$158,$B119,GVSG2030!$N$4:$N$158)</f>
        <v>0</v>
      </c>
      <c r="D119" s="11">
        <f>+SUMIF(GVSG2015!$A$4:$A$158,$B119,GVSG2015!$N$4:$N$158)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+SUMIF(GVSG2030!$A$4:$A$158,$B120,GVSG2030!$N$4:$N$158)</f>
        <v>0</v>
      </c>
      <c r="D120" s="11">
        <f>+SUMIF(GVSG2015!$A$4:$A$158,$B120,GVSG2015!$N$4:$N$158)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+SUMIF(GVSG2030!$A$4:$A$158,$B121,GVSG2030!$N$4:$N$158)</f>
        <v>0</v>
      </c>
      <c r="D121" s="11">
        <f>+SUMIF(GVSG2015!$A$4:$A$158,$B121,GVSG2015!$N$4:$N$158)</f>
        <v>0</v>
      </c>
      <c r="E121" s="7">
        <f>+IFERROR(+C121*('Regions &amp; Poverty'!$K121/100),"")</f>
        <v>0</v>
      </c>
      <c r="F121" s="7">
        <f>+IFERROR(+D121*('Regions &amp; Poverty'!$K121/100),"")</f>
        <v>0</v>
      </c>
      <c r="G121" s="7">
        <f>+IFERROR(+C121*('Regions &amp; Poverty'!$K121/100)*('Regions &amp; Poverty'!$M121/100),"")</f>
        <v>0</v>
      </c>
      <c r="H121" s="7">
        <f>+IFERROR(+D121*('Regions &amp; Poverty'!$K121/100)*('Regions &amp; Poverty'!$M121/100),"")</f>
        <v>0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+SUMIF(GVSG2030!$A$4:$A$158,$B122,GVSG2030!$N$4:$N$158)</f>
        <v>0</v>
      </c>
      <c r="D122" s="11">
        <f>+SUMIF(GVSG2015!$A$4:$A$158,$B122,GVSG2015!$N$4:$N$158)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+SUMIF(GVSG2030!$A$4:$A$158,$B123,GVSG2030!$N$4:$N$158)</f>
        <v>0</v>
      </c>
      <c r="D123" s="11">
        <f>+SUMIF(GVSG2015!$A$4:$A$158,$B123,GVSG2015!$N$4:$N$158)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+SUMIF(GVSG2030!$A$4:$A$158,$B124,GVSG2030!$N$4:$N$158)</f>
        <v>0</v>
      </c>
      <c r="D124" s="11">
        <f>+SUMIF(GVSG2015!$A$4:$A$158,$B124,GVSG2015!$N$4:$N$158)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+SUMIF(GVSG2030!$A$4:$A$158,$B125,GVSG2030!$N$4:$N$158)</f>
        <v>37.886362444050775</v>
      </c>
      <c r="D125" s="11">
        <f>+SUMIF(GVSG2015!$A$4:$A$158,$B125,GVSG2015!$N$4:$N$158)</f>
        <v>21.859575940133588</v>
      </c>
      <c r="E125" s="7">
        <f>+IFERROR(+C125*('Regions &amp; Poverty'!$K125/100),"")</f>
        <v>22.883362916206668</v>
      </c>
      <c r="F125" s="7">
        <f>+IFERROR(+D125*('Regions &amp; Poverty'!$K125/100),"")</f>
        <v>13.203183867840687</v>
      </c>
      <c r="G125" s="7">
        <f>+IFERROR(+C125*('Regions &amp; Poverty'!$K125/100)*('Regions &amp; Poverty'!$M125/100),"")</f>
        <v>5.4233570111409799</v>
      </c>
      <c r="H125" s="7">
        <f>+IFERROR(+D125*('Regions &amp; Poverty'!$K125/100)*('Regions &amp; Poverty'!$M125/100),"")</f>
        <v>3.1291545766782427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+SUMIF(GVSG2030!$A$4:$A$158,$B126,GVSG2030!$N$4:$N$158)</f>
        <v>0</v>
      </c>
      <c r="D126" s="11">
        <f>+SUMIF(GVSG2015!$A$4:$A$158,$B126,GVSG2015!$N$4:$N$158)</f>
        <v>0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+SUMIF(GVSG2030!$A$4:$A$158,$B127,GVSG2030!$N$4:$N$158)</f>
        <v>14.26968570689708</v>
      </c>
      <c r="D127" s="11">
        <f>+SUMIF(GVSG2015!$A$4:$A$158,$B127,GVSG2015!$N$4:$N$158)</f>
        <v>9.7396627216637928</v>
      </c>
      <c r="E127" s="7">
        <f>+IFERROR(+C127*('Regions &amp; Poverty'!$K127/100),"")</f>
        <v>2.126183170327665</v>
      </c>
      <c r="F127" s="7">
        <f>+IFERROR(+D127*('Regions &amp; Poverty'!$K127/100),"")</f>
        <v>1.4512097455279052</v>
      </c>
      <c r="G127" s="7">
        <f>+IFERROR(+C127*('Regions &amp; Poverty'!$K127/100)*('Regions &amp; Poverty'!$M127/100),"")</f>
        <v>8.5047326813106602E-2</v>
      </c>
      <c r="H127" s="7">
        <f>+IFERROR(+D127*('Regions &amp; Poverty'!$K127/100)*('Regions &amp; Poverty'!$M127/100),"")</f>
        <v>5.8048389821116209E-2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+SUMIF(GVSG2030!$A$4:$A$158,$B128,GVSG2030!$N$4:$N$158)</f>
        <v>115.97605493022556</v>
      </c>
      <c r="D128" s="11">
        <f>+SUMIF(GVSG2015!$A$4:$A$158,$B128,GVSG2015!$N$4:$N$158)</f>
        <v>62.632542755842323</v>
      </c>
      <c r="E128" s="7">
        <f>+IFERROR(+C128*('Regions &amp; Poverty'!$K128/100),"")</f>
        <v>44.070900873485712</v>
      </c>
      <c r="F128" s="7">
        <f>+IFERROR(+D128*('Regions &amp; Poverty'!$K128/100),"")</f>
        <v>23.800366247220083</v>
      </c>
      <c r="G128" s="7">
        <f>+IFERROR(+C128*('Regions &amp; Poverty'!$K128/100)*('Regions &amp; Poverty'!$M128/100),"")</f>
        <v>5.6410753118061709</v>
      </c>
      <c r="H128" s="7">
        <f>+IFERROR(+D128*('Regions &amp; Poverty'!$K128/100)*('Regions &amp; Poverty'!$M128/100),"")</f>
        <v>3.0464468796441708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+SUMIF(GVSG2030!$A$4:$A$158,$B129,GVSG2030!$N$4:$N$158)</f>
        <v>1.8463979215244748</v>
      </c>
      <c r="D129" s="11">
        <f>+SUMIF(GVSG2015!$A$4:$A$158,$B129,GVSG2015!$N$4:$N$158)</f>
        <v>1.2624264773334044</v>
      </c>
      <c r="E129" s="7">
        <f>+IFERROR(+C129*('Regions &amp; Poverty'!$K129/100),"")</f>
        <v>0.46344587830264317</v>
      </c>
      <c r="F129" s="7">
        <f>+IFERROR(+D129*('Regions &amp; Poverty'!$K129/100),"")</f>
        <v>0.31686904581068448</v>
      </c>
      <c r="G129" s="7">
        <f>+IFERROR(+C129*('Regions &amp; Poverty'!$K129/100)*('Regions &amp; Poverty'!$M129/100),"")</f>
        <v>3.1514319724579735E-2</v>
      </c>
      <c r="H129" s="7">
        <f>+IFERROR(+D129*('Regions &amp; Poverty'!$K129/100)*('Regions &amp; Poverty'!$M129/100),"")</f>
        <v>2.1547095115126546E-2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+SUMIF(GVSG2030!$A$4:$A$158,$B130,GVSG2030!$N$4:$N$158)</f>
        <v>423.46743822141889</v>
      </c>
      <c r="D130" s="11">
        <f>+SUMIF(GVSG2015!$A$4:$A$158,$B130,GVSG2015!$N$4:$N$158)</f>
        <v>235.72829756972749</v>
      </c>
      <c r="E130" s="7">
        <f>+IFERROR(+C130*('Regions &amp; Poverty'!$K130/100),"")</f>
        <v>221.4734701898021</v>
      </c>
      <c r="F130" s="7">
        <f>+IFERROR(+D130*('Regions &amp; Poverty'!$K130/100),"")</f>
        <v>123.28589962896748</v>
      </c>
      <c r="G130" s="7">
        <f>+IFERROR(+C130*('Regions &amp; Poverty'!$K130/100)*('Regions &amp; Poverty'!$M130/100),"")</f>
        <v>36.986069521696948</v>
      </c>
      <c r="H130" s="7">
        <f>+IFERROR(+D130*('Regions &amp; Poverty'!$K130/100)*('Regions &amp; Poverty'!$M130/100),"")</f>
        <v>20.588745238037568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+SUMIF(GVSG2030!$A$4:$A$158,$B131,GVSG2030!$N$4:$N$158)</f>
        <v>8.3283841488835275</v>
      </c>
      <c r="D131" s="11">
        <f>+SUMIF(GVSG2015!$A$4:$A$158,$B131,GVSG2015!$N$4:$N$158)</f>
        <v>6.7518440146627219</v>
      </c>
      <c r="E131" s="7">
        <f>+IFERROR(+C131*('Regions &amp; Poverty'!$K131/100),"")</f>
        <v>0.2665082927642729</v>
      </c>
      <c r="F131" s="7">
        <f>+IFERROR(+D131*('Regions &amp; Poverty'!$K131/100),"")</f>
        <v>0.21605900846920711</v>
      </c>
      <c r="G131" s="7">
        <f>+IFERROR(+C131*('Regions &amp; Poverty'!$K131/100)*('Regions &amp; Poverty'!$M131/100),"")</f>
        <v>1.0660331710570915E-3</v>
      </c>
      <c r="H131" s="7">
        <f>+IFERROR(+D131*('Regions &amp; Poverty'!$K131/100)*('Regions &amp; Poverty'!$M131/100),"")</f>
        <v>8.6423603387682842E-4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+SUMIF(GVSG2030!$A$4:$A$158,$B132,GVSG2030!$N$4:$N$158)</f>
        <v>7.8431262679655473</v>
      </c>
      <c r="D132" s="11">
        <f>+SUMIF(GVSG2015!$A$4:$A$158,$B132,GVSG2015!$N$4:$N$158)</f>
        <v>6.388093798966012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+SUMIF(GVSG2030!$A$4:$A$158,$B133,GVSG2030!$N$4:$N$158)</f>
        <v>0</v>
      </c>
      <c r="D133" s="11">
        <f>+SUMIF(GVSG2015!$A$4:$A$158,$B133,GVSG2015!$N$4:$N$158)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+SUMIF(GVSG2030!$A$4:$A$158,$B134,GVSG2030!$N$4:$N$158)</f>
        <v>0</v>
      </c>
      <c r="D134" s="11">
        <f>+SUMIF(GVSG2015!$A$4:$A$158,$B134,GVSG2015!$N$4:$N$158)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+SUMIF(GVSG2030!$A$4:$A$158,$B135,GVSG2030!$N$4:$N$158)</f>
        <v>0</v>
      </c>
      <c r="D135" s="11">
        <f>+SUMIF(GVSG2015!$A$4:$A$158,$B135,GVSG2015!$N$4:$N$158)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+SUMIF(GVSG2030!$A$4:$A$158,$B136,GVSG2030!$N$4:$N$158)</f>
        <v>0</v>
      </c>
      <c r="D136" s="11">
        <f>+SUMIF(GVSG2015!$A$4:$A$158,$B136,GVSG2015!$N$4:$N$158)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+SUMIF(GVSG2030!$A$4:$A$158,$B137,GVSG2030!$N$4:$N$158)</f>
        <v>0</v>
      </c>
      <c r="D137" s="11">
        <f>+SUMIF(GVSG2015!$A$4:$A$158,$B137,GVSG2015!$N$4:$N$158)</f>
        <v>0</v>
      </c>
      <c r="E137" s="7">
        <f>+IFERROR(+C137*('Regions &amp; Poverty'!$K137/100),"")</f>
        <v>0</v>
      </c>
      <c r="F137" s="7">
        <f>+IFERROR(+D137*('Regions &amp; Poverty'!$K137/100),"")</f>
        <v>0</v>
      </c>
      <c r="G137" s="7">
        <f>+IFERROR(+C137*('Regions &amp; Poverty'!$K137/100)*('Regions &amp; Poverty'!$M137/100),"")</f>
        <v>0</v>
      </c>
      <c r="H137" s="7">
        <f>+IFERROR(+D137*('Regions &amp; Poverty'!$K137/100)*('Regions &amp; Poverty'!$M137/100),"")</f>
        <v>0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+SUMIF(GVSG2030!$A$4:$A$158,$B138,GVSG2030!$N$4:$N$158)</f>
        <v>0</v>
      </c>
      <c r="D138" s="11">
        <f>+SUMIF(GVSG2015!$A$4:$A$158,$B138,GVSG2015!$N$4:$N$158)</f>
        <v>0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+SUMIF(GVSG2030!$A$4:$A$158,$B139,GVSG2030!$N$4:$N$158)</f>
        <v>47.587517128360489</v>
      </c>
      <c r="D139" s="11">
        <f>+SUMIF(GVSG2015!$A$4:$A$158,$B139,GVSG2015!$N$4:$N$158)</f>
        <v>29.846165397841609</v>
      </c>
      <c r="E139" s="7">
        <f>+IFERROR(+C139*('Regions &amp; Poverty'!$K139/100),"")</f>
        <v>18.27360657729043</v>
      </c>
      <c r="F139" s="7">
        <f>+IFERROR(+D139*('Regions &amp; Poverty'!$K139/100),"")</f>
        <v>11.460927512771178</v>
      </c>
      <c r="G139" s="7">
        <f>+IFERROR(+C139*('Regions &amp; Poverty'!$K139/100)*('Regions &amp; Poverty'!$M139/100),"")</f>
        <v>2.7958618063254357</v>
      </c>
      <c r="H139" s="7">
        <f>+IFERROR(+D139*('Regions &amp; Poverty'!$K139/100)*('Regions &amp; Poverty'!$M139/100),"")</f>
        <v>1.7535219094539902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+SUMIF(GVSG2030!$A$4:$A$158,$B140,GVSG2030!$N$4:$N$158)</f>
        <v>45.057652623910059</v>
      </c>
      <c r="D140" s="11">
        <f>+SUMIF(GVSG2015!$A$4:$A$158,$B140,GVSG2015!$N$4:$N$158)</f>
        <v>23.40908753703658</v>
      </c>
      <c r="E140" s="7">
        <f>+IFERROR(+C140*('Regions &amp; Poverty'!$K140/100),"")</f>
        <v>22.12330743833984</v>
      </c>
      <c r="F140" s="7">
        <f>+IFERROR(+D140*('Regions &amp; Poverty'!$K140/100),"")</f>
        <v>11.49386198068496</v>
      </c>
      <c r="G140" s="7">
        <f>+IFERROR(+C140*('Regions &amp; Poverty'!$K140/100)*('Regions &amp; Poverty'!$M140/100),"")</f>
        <v>4.4025381802296275</v>
      </c>
      <c r="H140" s="7">
        <f>+IFERROR(+D140*('Regions &amp; Poverty'!$K140/100)*('Regions &amp; Poverty'!$M140/100),"")</f>
        <v>2.2872785341563069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+SUMIF(GVSG2030!$A$4:$A$158,$B141,GVSG2030!$N$4:$N$158)</f>
        <v>8204.1491226973994</v>
      </c>
      <c r="D141" s="11">
        <f>+SUMIF(GVSG2015!$A$4:$A$158,$B141,GVSG2015!$N$4:$N$158)</f>
        <v>6910.1656172465246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+SUMIF(GVSG2030!$A$4:$A$158,$B142,GVSG2030!$N$4:$N$158)</f>
        <v>21.489512675279453</v>
      </c>
      <c r="D142" s="11">
        <f>+SUMIF(GVSG2015!$A$4:$A$158,$B142,GVSG2015!$N$4:$N$158)</f>
        <v>14.577401324038314</v>
      </c>
      <c r="E142" s="7">
        <f>+IFERROR(+C142*('Regions &amp; Poverty'!$K142/100),"")</f>
        <v>1.0100070957381344</v>
      </c>
      <c r="F142" s="7">
        <f>+IFERROR(+D142*('Regions &amp; Poverty'!$K142/100),"")</f>
        <v>0.68513786222980078</v>
      </c>
      <c r="G142" s="7">
        <f>+IFERROR(+C142*('Regions &amp; Poverty'!$K142/100)*('Regions &amp; Poverty'!$M142/100),"")</f>
        <v>1.0100070957381344E-2</v>
      </c>
      <c r="H142" s="7">
        <f>+IFERROR(+D142*('Regions &amp; Poverty'!$K142/100)*('Regions &amp; Poverty'!$M142/100),"")</f>
        <v>6.8513786222980082E-3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+SUMIF(GVSG2030!$A$4:$A$158,$B143,GVSG2030!$N$4:$N$158)</f>
        <v>106.66333336405364</v>
      </c>
      <c r="D143" s="11">
        <f>+SUMIF(GVSG2015!$A$4:$A$158,$B143,GVSG2015!$N$4:$N$158)</f>
        <v>58.824674111914582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+SUMIF(GVSG2030!$A$4:$A$158,$B144,GVSG2030!$N$4:$N$158)</f>
        <v>16.07953899969274</v>
      </c>
      <c r="D144" s="11">
        <f>+SUMIF(GVSG2015!$A$4:$A$158,$B144,GVSG2015!$N$4:$N$158)</f>
        <v>11.854107699796073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+SUMIF(GVSG2030!$A$4:$A$158,$B145,GVSG2030!$N$4:$N$158)</f>
        <v>0</v>
      </c>
      <c r="D145" s="11">
        <f>+SUMIF(GVSG2015!$A$4:$A$158,$B145,GVSG2015!$N$4:$N$158)</f>
        <v>0</v>
      </c>
      <c r="E145" s="7">
        <f>+IFERROR(+C145*('Regions &amp; Poverty'!$K145/100),"")</f>
        <v>0</v>
      </c>
      <c r="F145" s="7">
        <f>+IFERROR(+D145*('Regions &amp; Poverty'!$K145/100),"")</f>
        <v>0</v>
      </c>
      <c r="G145" s="7">
        <f>+IFERROR(+C145*('Regions &amp; Poverty'!$K145/100)*('Regions &amp; Poverty'!$M145/100),"")</f>
        <v>0</v>
      </c>
      <c r="H145" s="7">
        <f>+IFERROR(+D145*('Regions &amp; Poverty'!$K145/100)*('Regions &amp; Poverty'!$M145/100),"")</f>
        <v>0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+SUMIF(GVSG2030!$A$4:$A$158,$B146,GVSG2030!$N$4:$N$158)</f>
        <v>195.61058007977502</v>
      </c>
      <c r="D146" s="11">
        <f>+SUMIF(GVSG2015!$A$4:$A$158,$B146,GVSG2015!$N$4:$N$158)</f>
        <v>155.19077359248493</v>
      </c>
      <c r="E146" s="7">
        <f>+IFERROR(+C146*('Regions &amp; Poverty'!$K146/100),"")</f>
        <v>0.58683174023932505</v>
      </c>
      <c r="F146" s="7">
        <f>+IFERROR(+D146*('Regions &amp; Poverty'!$K146/100),"")</f>
        <v>0.46557232077745481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+SUMIF(GVSG2030!$A$4:$A$158,$B147,GVSG2030!$N$4:$N$158)</f>
        <v>704.85907476454952</v>
      </c>
      <c r="D147" s="11">
        <f>+SUMIF(GVSG2015!$A$4:$A$158,$B147,GVSG2015!$N$4:$N$158)</f>
        <v>401.3907423617697</v>
      </c>
      <c r="E147" s="7">
        <f>+IFERROR(+C147*('Regions &amp; Poverty'!$K147/100),"")</f>
        <v>346.08580570939381</v>
      </c>
      <c r="F147" s="7">
        <f>+IFERROR(+D147*('Regions &amp; Poverty'!$K147/100),"")</f>
        <v>197.08285449962892</v>
      </c>
      <c r="G147" s="7">
        <f>+IFERROR(+C147*('Regions &amp; Poverty'!$K147/100)*('Regions &amp; Poverty'!$M147/100),"")</f>
        <v>53.297214079246643</v>
      </c>
      <c r="H147" s="7">
        <f>+IFERROR(+D147*('Regions &amp; Poverty'!$K147/100)*('Regions &amp; Poverty'!$M147/100),"")</f>
        <v>30.350759592942854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+SUMIF(GVSG2030!$A$4:$A$158,$B148,GVSG2030!$N$4:$N$158)</f>
        <v>69.317900433810237</v>
      </c>
      <c r="D148" s="11">
        <f>+SUMIF(GVSG2015!$A$4:$A$158,$B148,GVSG2015!$N$4:$N$158)</f>
        <v>36.417049521861713</v>
      </c>
      <c r="E148" s="7">
        <f>+IFERROR(+C148*('Regions &amp; Poverty'!$K148/100),"")</f>
        <v>23.983993550098344</v>
      </c>
      <c r="F148" s="7">
        <f>+IFERROR(+D148*('Regions &amp; Poverty'!$K148/100),"")</f>
        <v>12.600299134564153</v>
      </c>
      <c r="G148" s="7">
        <f>+IFERROR(+C148*('Regions &amp; Poverty'!$K148/100)*('Regions &amp; Poverty'!$M148/100),"")</f>
        <v>2.4703513356601294</v>
      </c>
      <c r="H148" s="7">
        <f>+IFERROR(+D148*('Regions &amp; Poverty'!$K148/100)*('Regions &amp; Poverty'!$M148/100),"")</f>
        <v>1.297830810860108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+SUMIF(GVSG2030!$A$4:$A$158,$B149,GVSG2030!$N$4:$N$158)</f>
        <v>0</v>
      </c>
      <c r="D149" s="11">
        <f>+SUMIF(GVSG2015!$A$4:$A$158,$B149,GVSG2015!$N$4:$N$158)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+SUMIF(GVSG2030!$A$4:$A$158,$B150,GVSG2030!$N$4:$N$158)</f>
        <v>0</v>
      </c>
      <c r="D150" s="11">
        <f>+SUMIF(GVSG2015!$A$4:$A$158,$B150,GVSG2015!$N$4:$N$158)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+SUMIF(GVSG2030!$A$4:$A$158,$B151,GVSG2030!$N$4:$N$158)</f>
        <v>0</v>
      </c>
      <c r="D151" s="11">
        <f>+SUMIF(GVSG2015!$A$4:$A$158,$B151,GVSG2015!$N$4:$N$158)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+SUMIF(GVSG2030!$A$4:$A$158,$B152,GVSG2030!$N$4:$N$158)</f>
        <v>0</v>
      </c>
      <c r="D152" s="11">
        <f>+SUMIF(GVSG2015!$A$4:$A$158,$B152,GVSG2015!$N$4:$N$158)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+SUMIF(GVSG2030!$A$4:$A$158,$B153,GVSG2030!$N$4:$N$158)</f>
        <v>94.718127655528718</v>
      </c>
      <c r="D153" s="11">
        <f>+SUMIF(GVSG2015!$A$4:$A$158,$B153,GVSG2015!$N$4:$N$158)</f>
        <v>58.60519745292283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+SUMIF(GVSG2030!$A$4:$A$158,$B154,GVSG2030!$N$4:$N$158)</f>
        <v>257.21911568388953</v>
      </c>
      <c r="D154" s="11">
        <f>+SUMIF(GVSG2015!$A$4:$A$158,$B154,GVSG2015!$N$4:$N$158)</f>
        <v>235.83279752425338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+SUMIF(GVSG2030!$A$4:$A$158,$B155,GVSG2030!$N$4:$N$158)</f>
        <v>10925.494405999349</v>
      </c>
      <c r="D155" s="11">
        <f>+SUMIF(GVSG2015!$A$4:$A$158,$B155,GVSG2015!$N$4:$N$158)</f>
        <v>8862.0703203516405</v>
      </c>
      <c r="E155" s="7">
        <f>+IFERROR(+C155*('Regions &amp; Poverty'!$K155/100),"")</f>
        <v>305.91384336798171</v>
      </c>
      <c r="F155" s="7">
        <f>+IFERROR(+D155*('Regions &amp; Poverty'!$K155/100),"")</f>
        <v>248.1379689698459</v>
      </c>
      <c r="G155" s="7">
        <f>+IFERROR(+C155*('Regions &amp; Poverty'!$K155/100)*('Regions &amp; Poverty'!$M155/100),"")</f>
        <v>1.8354830602078902</v>
      </c>
      <c r="H155" s="7">
        <f>+IFERROR(+D155*('Regions &amp; Poverty'!$K155/100)*('Regions &amp; Poverty'!$M155/100),"")</f>
        <v>1.4888278138190754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+SUMIF(GVSG2030!$A$4:$A$158,$B156,GVSG2030!$N$4:$N$158)</f>
        <v>0</v>
      </c>
      <c r="D156" s="11">
        <f>+SUMIF(GVSG2015!$A$4:$A$158,$B156,GVSG2015!$N$4:$N$158)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+SUMIF(GVSG2030!$A$4:$A$158,$B157,GVSG2030!$N$4:$N$158)</f>
        <v>0</v>
      </c>
      <c r="D157" s="11">
        <f>+SUMIF(GVSG2015!$A$4:$A$158,$B157,GVSG2015!$N$4:$N$158)</f>
        <v>0</v>
      </c>
      <c r="E157" s="7">
        <f>+IFERROR(+C157*('Regions &amp; Poverty'!$K157/100),"")</f>
        <v>0</v>
      </c>
      <c r="F157" s="7">
        <f>+IFERROR(+D157*('Regions &amp; Poverty'!$K157/100),"")</f>
        <v>0</v>
      </c>
      <c r="G157" s="7">
        <f>+IFERROR(+C157*('Regions &amp; Poverty'!$K157/100)*('Regions &amp; Poverty'!$M157/100),"")</f>
        <v>0</v>
      </c>
      <c r="H157" s="7">
        <f>+IFERROR(+D157*('Regions &amp; Poverty'!$K157/100)*('Regions &amp; Poverty'!$M157/100),"")</f>
        <v>0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+SUMIF(GVSG2030!$A$4:$A$158,$B158,GVSG2030!$N$4:$N$158)</f>
        <v>2.2951004761361986</v>
      </c>
      <c r="D158" s="11">
        <f>+SUMIF(GVSG2015!$A$4:$A$158,$B158,GVSG2015!$N$4:$N$158)</f>
        <v>0.97128676109986134</v>
      </c>
      <c r="E158" s="7">
        <f>+IFERROR(+C158*('Regions &amp; Poverty'!$K158/100),"")</f>
        <v>0.380986679038609</v>
      </c>
      <c r="F158" s="7">
        <f>+IFERROR(+D158*('Regions &amp; Poverty'!$K158/100),"")</f>
        <v>0.161233602342577</v>
      </c>
      <c r="G158" s="7">
        <f>+IFERROR(+C158*('Regions &amp; Poverty'!$K158/100)*('Regions &amp; Poverty'!$M158/100),"")</f>
        <v>1.8668347272891843E-2</v>
      </c>
      <c r="H158" s="7">
        <f>+IFERROR(+D158*('Regions &amp; Poverty'!$K158/100)*('Regions &amp; Poverty'!$M158/100),"")</f>
        <v>7.9004465147862728E-3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+SUMIF(GVSG2030!$A$4:$A$158,$B159,GVSG2030!$N$4:$N$158)</f>
        <v>9.5250699054570092</v>
      </c>
      <c r="D159" s="11">
        <f>+SUMIF(GVSG2015!$A$4:$A$158,$B159,GVSG2015!$N$4:$N$158)</f>
        <v>5.0453619304309436</v>
      </c>
      <c r="E159" s="7">
        <f>+IFERROR(+C159*('Regions &amp; Poverty'!$K159/100),"")</f>
        <v>5.4769151956377797</v>
      </c>
      <c r="F159" s="7">
        <f>+IFERROR(+D159*('Regions &amp; Poverty'!$K159/100),"")</f>
        <v>2.9010831099977925</v>
      </c>
      <c r="G159" s="7">
        <f>+IFERROR(+C159*('Regions &amp; Poverty'!$K159/100)*('Regions &amp; Poverty'!$M159/100),"")</f>
        <v>1.615689982713145</v>
      </c>
      <c r="H159" s="7">
        <f>+IFERROR(+D159*('Regions &amp; Poverty'!$K159/100)*('Regions &amp; Poverty'!$M159/100),"")</f>
        <v>0.8558195174493487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+SUMIF(GVSG2030!$A$4:$A$158,$B160,GVSG2030!$N$4:$N$158)</f>
        <v>0</v>
      </c>
      <c r="D160" s="11">
        <f>+SUMIF(GVSG2015!$A$4:$A$158,$B160,GVSG2015!$N$4:$N$158)</f>
        <v>0</v>
      </c>
      <c r="E160" s="7">
        <f>+IFERROR(+C160*('Regions &amp; Poverty'!$K160/100),"")</f>
        <v>0</v>
      </c>
      <c r="F160" s="7">
        <f>+IFERROR(+D160*('Regions &amp; Poverty'!$K160/100),"")</f>
        <v>0</v>
      </c>
      <c r="G160" s="7">
        <f>+IFERROR(+C160*('Regions &amp; Poverty'!$K160/100)*('Regions &amp; Poverty'!$M160/100),"")</f>
        <v>0</v>
      </c>
      <c r="H160" s="7">
        <f>+IFERROR(+D160*('Regions &amp; Poverty'!$K160/100)*('Regions &amp; Poverty'!$M160/100),"")</f>
        <v>0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D162" si="0">+SUM(C3:C160)</f>
        <v>129226.56204120294</v>
      </c>
      <c r="D162" s="35">
        <f t="shared" si="0"/>
        <v>95952.535309807194</v>
      </c>
      <c r="E162" s="35">
        <f t="shared" ref="E162:H162" si="1">+SUM(E3:E160)</f>
        <v>18946.125172412412</v>
      </c>
      <c r="F162" s="35">
        <f t="shared" si="1"/>
        <v>13250.781319546988</v>
      </c>
      <c r="G162" s="35">
        <f t="shared" si="1"/>
        <v>1722.7191980324797</v>
      </c>
      <c r="H162" s="35">
        <f t="shared" si="1"/>
        <v>1014.5508596731771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1151.3254888475926</v>
      </c>
      <c r="D167" s="35">
        <f>+SUMIF('Regions &amp; Poverty'!$F$3:$F$160,$B167,D$3:D$160)</f>
        <v>649.70075537398134</v>
      </c>
      <c r="E167" s="35">
        <f>+SUMIF('Regions &amp; Poverty'!$F$3:$F$160,$B167,E$3:E$160)</f>
        <v>629.49657662464097</v>
      </c>
      <c r="F167" s="35">
        <f>+SUMIF('Regions &amp; Poverty'!$F$3:$F$160,$B167,F$3:F$160)</f>
        <v>356.65733959186332</v>
      </c>
      <c r="G167" s="35">
        <f>+SUMIF('Regions &amp; Poverty'!$F$3:$F$160,$B167,G$3:G$160)</f>
        <v>152.95290876499229</v>
      </c>
      <c r="H167" s="35">
        <f>+SUMIF('Regions &amp; Poverty'!$F$3:$F$160,$B167,H$3:H$160)</f>
        <v>86.841685673462223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247.09430014666231</v>
      </c>
      <c r="D168" s="35">
        <f>+SUMIF('Regions &amp; Poverty'!$F$3:$F$160,$B168,D$3:D$160)</f>
        <v>119.89083874349414</v>
      </c>
      <c r="E168" s="35">
        <f>+SUMIF('Regions &amp; Poverty'!$F$3:$F$160,$B168,E$3:E$160)</f>
        <v>89.767877091465763</v>
      </c>
      <c r="F168" s="35">
        <f>+SUMIF('Regions &amp; Poverty'!$F$3:$F$160,$B168,F$3:F$160)</f>
        <v>44.269374729152126</v>
      </c>
      <c r="G168" s="35">
        <f>+SUMIF('Regions &amp; Poverty'!$F$3:$F$160,$B168,G$3:G$160)</f>
        <v>20.925209995709015</v>
      </c>
      <c r="H168" s="35">
        <f>+SUMIF('Regions &amp; Poverty'!$F$3:$F$160,$B168,H$3:H$160)</f>
        <v>9.7965852855411466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2314.0492043412623</v>
      </c>
      <c r="D170" s="35">
        <f>+SUMIF('Regions &amp; Poverty'!$F$3:$F$160,$B170,D$3:D$160)</f>
        <v>1151.6170378723684</v>
      </c>
      <c r="E170" s="35">
        <f>+SUMIF('Regions &amp; Poverty'!$F$3:$F$160,$B170,E$3:E$160)</f>
        <v>1784.6141216333758</v>
      </c>
      <c r="F170" s="35">
        <f>+SUMIF('Regions &amp; Poverty'!$F$3:$F$160,$B170,F$3:F$160)</f>
        <v>888.85150368636016</v>
      </c>
      <c r="G170" s="35">
        <f>+SUMIF('Regions &amp; Poverty'!$F$3:$F$160,$B170,G$3:G$160)</f>
        <v>691.57103683518596</v>
      </c>
      <c r="H170" s="35">
        <f>+SUMIF('Regions &amp; Poverty'!$F$3:$F$160,$B170,H$3:H$160)</f>
        <v>344.84146146079678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4443.2615701758996</v>
      </c>
      <c r="D172" s="35">
        <f>+SUMIF('Regions &amp; Poverty'!$F$3:$F$160,$B172,D$3:D$160)</f>
        <v>2348.4761297942109</v>
      </c>
      <c r="E172" s="35">
        <f>+SUMIF('Regions &amp; Poverty'!$F$3:$F$160,$B172,E$3:E$160)</f>
        <v>1986.2037652790239</v>
      </c>
      <c r="F172" s="35">
        <f>+SUMIF('Regions &amp; Poverty'!$F$3:$F$160,$B172,F$3:F$160)</f>
        <v>1062.409871028902</v>
      </c>
      <c r="G172" s="35">
        <f>+SUMIF('Regions &amp; Poverty'!$F$3:$F$160,$B172,G$3:G$160)</f>
        <v>354.86163181323235</v>
      </c>
      <c r="H172" s="35">
        <f>+SUMIF('Regions &amp; Poverty'!$F$3:$F$160,$B172,H$3:H$160)</f>
        <v>190.84794252123396</v>
      </c>
      <c r="I172" s="35"/>
    </row>
    <row r="173" spans="1:10" x14ac:dyDescent="0.35">
      <c r="A173" s="10" t="s">
        <v>352</v>
      </c>
      <c r="B173" s="10"/>
      <c r="C173" s="36">
        <f t="shared" ref="C173:H173" si="2">+SUM(C166:C172)</f>
        <v>8155.7305635114171</v>
      </c>
      <c r="D173" s="36">
        <f t="shared" si="2"/>
        <v>4269.6847617840549</v>
      </c>
      <c r="E173" s="36">
        <f t="shared" si="2"/>
        <v>4490.0823406285062</v>
      </c>
      <c r="F173" s="36">
        <f t="shared" si="2"/>
        <v>2352.1880890362772</v>
      </c>
      <c r="G173" s="36">
        <f t="shared" si="2"/>
        <v>1220.3107874091197</v>
      </c>
      <c r="H173" s="36">
        <f t="shared" si="2"/>
        <v>632.32767494103405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625.92022890967758</v>
      </c>
      <c r="D174" s="35">
        <f>+SUMIF('Regions &amp; Poverty'!$F$3:$F$160,$B174,D$3:D$160)</f>
        <v>462.05593548439384</v>
      </c>
      <c r="E174" s="35">
        <f>+SUMIF('Regions &amp; Poverty'!$F$3:$F$160,$B174,E$3:E$160)</f>
        <v>21.270661238758247</v>
      </c>
      <c r="F174" s="35">
        <f>+SUMIF('Regions &amp; Poverty'!$F$3:$F$160,$B174,F$3:F$160)</f>
        <v>13.603703553253062</v>
      </c>
      <c r="G174" s="35">
        <f>+SUMIF('Regions &amp; Poverty'!$F$3:$F$160,$B174,G$3:G$160)</f>
        <v>1.1062805860621081</v>
      </c>
      <c r="H174" s="35">
        <f>+SUMIF('Regions &amp; Poverty'!$F$3:$F$160,$B174,H$3:H$160)</f>
        <v>0.67980418301202228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407.40211366573402</v>
      </c>
      <c r="D175" s="35">
        <f>+SUMIF('Regions &amp; Poverty'!$F$3:$F$160,$B175,D$3:D$160)</f>
        <v>292.81187629270005</v>
      </c>
      <c r="E175" s="35">
        <f>+SUMIF('Regions &amp; Poverty'!$F$3:$F$160,$B175,E$3:E$160)</f>
        <v>13.45000329287449</v>
      </c>
      <c r="F175" s="35">
        <f>+SUMIF('Regions &amp; Poverty'!$F$3:$F$160,$B175,F$3:F$160)</f>
        <v>9.6768579259132181</v>
      </c>
      <c r="G175" s="35">
        <f>+SUMIF('Regions &amp; Poverty'!$F$3:$F$160,$B175,G$3:G$160)</f>
        <v>0.22910716120812433</v>
      </c>
      <c r="H175" s="35">
        <f>+SUMIF('Regions &amp; Poverty'!$F$3:$F$160,$B175,H$3:H$160)</f>
        <v>0.16534432450992467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2472.5654307904019</v>
      </c>
      <c r="D176" s="35">
        <f>+SUMIF('Regions &amp; Poverty'!$F$3:$F$160,$B176,D$3:D$160)</f>
        <v>1980.3813788489772</v>
      </c>
      <c r="E176" s="35">
        <f>+SUMIF('Regions &amp; Poverty'!$F$3:$F$160,$B176,E$3:E$160)</f>
        <v>101.04779126994798</v>
      </c>
      <c r="F176" s="35">
        <f>+SUMIF('Regions &amp; Poverty'!$F$3:$F$160,$B176,F$3:F$160)</f>
        <v>80.584582832778025</v>
      </c>
      <c r="G176" s="35">
        <f>+SUMIF('Regions &amp; Poverty'!$F$3:$F$160,$B176,G$3:G$160)</f>
        <v>2.0321858687170775</v>
      </c>
      <c r="H176" s="35">
        <f>+SUMIF('Regions &amp; Poverty'!$F$3:$F$160,$B176,H$3:H$160)</f>
        <v>1.6343411066520888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3">+SUM(C174:C178)</f>
        <v>3505.8877733658137</v>
      </c>
      <c r="D179" s="36">
        <f t="shared" si="3"/>
        <v>2735.2491906260711</v>
      </c>
      <c r="E179" s="36">
        <f t="shared" ref="E179:F179" si="4">+SUM(E174:E178)</f>
        <v>135.76845580158073</v>
      </c>
      <c r="F179" s="36">
        <f t="shared" si="4"/>
        <v>103.86514431194431</v>
      </c>
      <c r="G179" s="36">
        <f t="shared" ref="G179:H179" si="5">+SUM(G174:G178)</f>
        <v>3.3675736159873102</v>
      </c>
      <c r="H179" s="36">
        <f t="shared" si="5"/>
        <v>2.4794896141740357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55496.383971859941</v>
      </c>
      <c r="D183" s="35">
        <f>+SUMIF('Regions &amp; Poverty'!$F$3:$F$160,$B183,D$3:D$160)</f>
        <v>41850.389584923651</v>
      </c>
      <c r="E183" s="35">
        <f>+SUMIF('Regions &amp; Poverty'!$F$3:$F$160,$B183,E$3:E$160)</f>
        <v>2945.1542487590241</v>
      </c>
      <c r="F183" s="35">
        <f>+SUMIF('Regions &amp; Poverty'!$F$3:$F$160,$B183,F$3:F$160)</f>
        <v>2129.4465582818198</v>
      </c>
      <c r="G183" s="35">
        <f>+SUMIF('Regions &amp; Poverty'!$F$3:$F$160,$B183,G$3:G$160)</f>
        <v>46.924519730342716</v>
      </c>
      <c r="H183" s="35">
        <f>+SUMIF('Regions &amp; Poverty'!$F$3:$F$160,$B183,H$3:H$160)</f>
        <v>33.749261177683088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5.970479396544901</v>
      </c>
      <c r="D184" s="35">
        <f>+SUMIF('Regions &amp; Poverty'!$F$3:$F$160,$B184,D$3:D$160)</f>
        <v>4.4719668572161861</v>
      </c>
      <c r="E184" s="35">
        <f>+SUMIF('Regions &amp; Poverty'!$F$3:$F$160,$B184,E$3:E$160)</f>
        <v>0.63623988505640217</v>
      </c>
      <c r="F184" s="35">
        <f>+SUMIF('Regions &amp; Poverty'!$F$3:$F$160,$B184,F$3:F$160)</f>
        <v>0.43794413617532429</v>
      </c>
      <c r="G184" s="35">
        <f>+SUMIF('Regions &amp; Poverty'!$F$3:$F$160,$B184,G$3:G$160)</f>
        <v>4.8721691001612055E-2</v>
      </c>
      <c r="H184" s="35">
        <f>+SUMIF('Regions &amp; Poverty'!$F$3:$F$160,$B184,H$3:H$160)</f>
        <v>3.2874906965148339E-2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58808.815482597893</v>
      </c>
      <c r="D185" s="35">
        <f>+SUMIF('Regions &amp; Poverty'!$F$3:$F$160,$B185,D$3:D$160)</f>
        <v>44631.027596520726</v>
      </c>
      <c r="E185" s="35">
        <f>+SUMIF('Regions &amp; Poverty'!$F$3:$F$160,$B185,E$3:E$160)</f>
        <v>11347.108122889345</v>
      </c>
      <c r="F185" s="35">
        <f>+SUMIF('Regions &amp; Poverty'!$F$3:$F$160,$B185,F$3:F$160)</f>
        <v>8640.48030742228</v>
      </c>
      <c r="G185" s="35">
        <f>+SUMIF('Regions &amp; Poverty'!$F$3:$F$160,$B185,G$3:G$160)</f>
        <v>452.00396533153224</v>
      </c>
      <c r="H185" s="35">
        <f>+SUMIF('Regions &amp; Poverty'!$F$3:$F$160,$B185,H$3:H$160)</f>
        <v>345.90523828074305</v>
      </c>
      <c r="I185" s="35"/>
    </row>
    <row r="186" spans="1:9" x14ac:dyDescent="0.35">
      <c r="A186" s="10" t="s">
        <v>355</v>
      </c>
      <c r="B186" s="10"/>
      <c r="C186" s="36">
        <f t="shared" ref="C186:D186" si="6">+SUM(C182:C185)</f>
        <v>114311.16993385437</v>
      </c>
      <c r="D186" s="36">
        <f t="shared" si="6"/>
        <v>86485.88914830159</v>
      </c>
      <c r="E186" s="36">
        <f t="shared" ref="E186:F186" si="7">+SUM(E182:E185)</f>
        <v>14292.898611533426</v>
      </c>
      <c r="F186" s="36">
        <f t="shared" si="7"/>
        <v>10770.364809840275</v>
      </c>
      <c r="G186" s="36">
        <f t="shared" ref="G186:H186" si="8">+SUM(G182:G185)</f>
        <v>498.97720675287655</v>
      </c>
      <c r="H186" s="36">
        <f t="shared" si="8"/>
        <v>379.68737436539129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9">+SUM(C187:C189)</f>
        <v>0</v>
      </c>
      <c r="D190" s="36">
        <f t="shared" si="9"/>
        <v>0</v>
      </c>
      <c r="E190" s="36">
        <f t="shared" ref="E190:F190" si="10">+SUM(E187:E189)</f>
        <v>0</v>
      </c>
      <c r="F190" s="36">
        <f t="shared" si="10"/>
        <v>0</v>
      </c>
      <c r="G190" s="36">
        <f t="shared" ref="G190:H190" si="11">+SUM(G187:G189)</f>
        <v>0</v>
      </c>
      <c r="H190" s="36">
        <f t="shared" si="11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1348.8011024707914</v>
      </c>
      <c r="D191" s="35">
        <f>+SUMIF('Regions &amp; Poverty'!$F$3:$F$160,$B191,D$3:D$160)</f>
        <v>1320.2802116277956</v>
      </c>
      <c r="E191" s="35">
        <f>+SUMIF('Regions &amp; Poverty'!$F$3:$F$160,$B191,E$3:E$160)</f>
        <v>18.730514265102894</v>
      </c>
      <c r="F191" s="35">
        <f>+SUMIF('Regions &amp; Poverty'!$F$3:$F$160,$B191,F$3:F$160)</f>
        <v>18.361209919300819</v>
      </c>
      <c r="G191" s="35">
        <f>+SUMIF('Regions &amp; Poverty'!$F$3:$F$160,$B191,G$3:G$160)</f>
        <v>3.7459895264647075E-2</v>
      </c>
      <c r="H191" s="35">
        <f>+SUMIF('Regions &amp; Poverty'!$F$3:$F$160,$B191,H$3:H$160)</f>
        <v>3.6721879471457684E-2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1670.3271591770508</v>
      </c>
      <c r="D192" s="35">
        <f>+SUMIF('Regions &amp; Poverty'!$F$3:$F$160,$B192,D$3:D$160)</f>
        <v>1003.6131489251369</v>
      </c>
      <c r="E192" s="35">
        <f>+SUMIF('Regions &amp; Poverty'!$F$3:$F$160,$B192,E$3:E$160)</f>
        <v>7.4142713144700449</v>
      </c>
      <c r="F192" s="35">
        <f>+SUMIF('Regions &amp; Poverty'!$F$3:$F$160,$B192,F$3:F$160)</f>
        <v>5.2099580275541681</v>
      </c>
      <c r="G192" s="35">
        <f>+SUMIF('Regions &amp; Poverty'!$F$3:$F$160,$B192,G$3:G$160)</f>
        <v>1.5020473109249671E-2</v>
      </c>
      <c r="H192" s="35">
        <f>+SUMIF('Regions &amp; Poverty'!$F$3:$F$160,$B192,H$3:H$160)</f>
        <v>1.2241380868522478E-2</v>
      </c>
      <c r="I192" s="35"/>
    </row>
    <row r="193" spans="1:9" x14ac:dyDescent="0.35">
      <c r="A193" s="10" t="s">
        <v>341</v>
      </c>
      <c r="B193" s="10"/>
      <c r="C193" s="36">
        <f t="shared" ref="C193:D193" si="12">+SUM(C191:C192)</f>
        <v>3019.128261647842</v>
      </c>
      <c r="D193" s="36">
        <f t="shared" si="12"/>
        <v>2323.8933605529323</v>
      </c>
      <c r="E193" s="36">
        <f t="shared" ref="E193:F193" si="13">+SUM(E191:E192)</f>
        <v>26.14478557957294</v>
      </c>
      <c r="F193" s="36">
        <f t="shared" si="13"/>
        <v>23.571167946854988</v>
      </c>
      <c r="G193" s="36">
        <f t="shared" ref="G193:H193" si="14">+SUM(G191:G192)</f>
        <v>5.2480368373896746E-2</v>
      </c>
      <c r="H193" s="36">
        <f t="shared" si="14"/>
        <v>4.8963260339980164E-2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234.64550882343204</v>
      </c>
      <c r="D196" s="35">
        <f>+SUMIF('Regions &amp; Poverty'!$F$3:$F$160,$B196,D$3:D$160)</f>
        <v>137.81884854250379</v>
      </c>
      <c r="E196" s="35">
        <f>+SUMIF('Regions &amp; Poverty'!$F$3:$F$160,$B196,E$3:E$160)</f>
        <v>1.2309788693346493</v>
      </c>
      <c r="F196" s="35">
        <f>+SUMIF('Regions &amp; Poverty'!$F$3:$F$160,$B196,F$3:F$160)</f>
        <v>0.79210841162910728</v>
      </c>
      <c r="G196" s="35">
        <f>+SUMIF('Regions &amp; Poverty'!$F$3:$F$160,$B196,G$3:G$160)</f>
        <v>1.1149886121900612E-2</v>
      </c>
      <c r="H196" s="35">
        <f>+SUMIF('Regions &amp; Poverty'!$F$3:$F$160,$B196,H$3:H$160)</f>
        <v>7.3574922378384939E-3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5">+SUM(C195:C197)</f>
        <v>234.64550882343204</v>
      </c>
      <c r="D198" s="36">
        <f t="shared" si="15"/>
        <v>137.81884854250379</v>
      </c>
      <c r="E198" s="36">
        <f t="shared" ref="E198:F198" si="16">+SUM(E195:E197)</f>
        <v>1.2309788693346493</v>
      </c>
      <c r="F198" s="36">
        <f t="shared" si="16"/>
        <v>0.79210841162910728</v>
      </c>
      <c r="G198" s="36">
        <f t="shared" ref="G198:H198" si="17">+SUM(G195:G197)</f>
        <v>1.1149886121900612E-2</v>
      </c>
      <c r="H198" s="36">
        <f t="shared" si="17"/>
        <v>7.3574922378384939E-3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8">+SUM(C194,C188,C187,C181,C180)</f>
        <v>0</v>
      </c>
      <c r="D200" s="35">
        <f t="shared" si="18"/>
        <v>0</v>
      </c>
      <c r="E200" s="35">
        <f t="shared" ref="E200:H200" si="19">+SUM(E194,E188,E187,E181,E180)</f>
        <v>0</v>
      </c>
      <c r="F200" s="35">
        <f t="shared" si="19"/>
        <v>0</v>
      </c>
      <c r="G200" s="35">
        <f t="shared" si="19"/>
        <v>0</v>
      </c>
      <c r="H200" s="35">
        <f t="shared" si="19"/>
        <v>0</v>
      </c>
      <c r="I200" s="35"/>
    </row>
    <row r="201" spans="1:9" x14ac:dyDescent="0.35">
      <c r="A201" s="4" t="s">
        <v>354</v>
      </c>
      <c r="B201" s="4"/>
      <c r="C201" s="35">
        <f t="shared" ref="C201:D201" si="20">+SUM(C198,C189)</f>
        <v>234.64550882343204</v>
      </c>
      <c r="D201" s="35">
        <f t="shared" si="20"/>
        <v>137.81884854250379</v>
      </c>
      <c r="E201" s="35">
        <f t="shared" ref="E201:H201" si="21">+SUM(E198,E189)</f>
        <v>1.2309788693346493</v>
      </c>
      <c r="F201" s="35">
        <f t="shared" si="21"/>
        <v>0.79210841162910728</v>
      </c>
      <c r="G201" s="35">
        <f t="shared" si="21"/>
        <v>1.1149886121900612E-2</v>
      </c>
      <c r="H201" s="35">
        <f t="shared" si="21"/>
        <v>7.3574922378384939E-3</v>
      </c>
      <c r="I201" s="35"/>
    </row>
    <row r="202" spans="1:9" x14ac:dyDescent="0.35">
      <c r="A202" s="4" t="s">
        <v>424</v>
      </c>
      <c r="B202" s="4"/>
      <c r="C202" s="35">
        <f t="shared" ref="C202:D202" si="22">+SUM(C173,C179,C182:C185,C193,C196)</f>
        <v>129226.56204120288</v>
      </c>
      <c r="D202" s="35">
        <f t="shared" si="22"/>
        <v>95952.53530980715</v>
      </c>
      <c r="E202" s="35">
        <f t="shared" ref="E202:H202" si="23">+SUM(E173,E179,E182:E185,E193,E196)</f>
        <v>18946.125172412423</v>
      </c>
      <c r="F202" s="35">
        <f t="shared" si="23"/>
        <v>13250.781319546981</v>
      </c>
      <c r="G202" s="35">
        <f t="shared" si="23"/>
        <v>1722.7191980324797</v>
      </c>
      <c r="H202" s="35">
        <f t="shared" si="23"/>
        <v>1014.5508596731771</v>
      </c>
      <c r="I202" s="35"/>
    </row>
    <row r="203" spans="1:9" x14ac:dyDescent="0.35">
      <c r="A203" s="4" t="s">
        <v>425</v>
      </c>
      <c r="B203" s="4"/>
      <c r="C203" s="35">
        <f t="shared" ref="C203:D203" si="24">+SUM(C173,C174:C176,C183:C185,C193,C196)</f>
        <v>129226.56204120288</v>
      </c>
      <c r="D203" s="35">
        <f t="shared" si="24"/>
        <v>95952.53530980715</v>
      </c>
      <c r="E203" s="35">
        <f t="shared" ref="E203:H203" si="25">+SUM(E173,E174:E176,E183:E185,E193,E196)</f>
        <v>18946.125172412423</v>
      </c>
      <c r="F203" s="35">
        <f t="shared" si="25"/>
        <v>13250.781319546981</v>
      </c>
      <c r="G203" s="35">
        <f t="shared" si="25"/>
        <v>1722.7191980324797</v>
      </c>
      <c r="H203" s="35">
        <f t="shared" si="25"/>
        <v>1014.5508596731771</v>
      </c>
      <c r="I203" s="35"/>
    </row>
    <row r="204" spans="1:9" x14ac:dyDescent="0.35">
      <c r="A204" s="3" t="s">
        <v>351</v>
      </c>
      <c r="B204" s="3"/>
      <c r="C204" s="35">
        <f t="shared" ref="C204:D204" si="26">+SUM(C173,C179:C185,C190,C193:C194,C198)</f>
        <v>129226.56204120288</v>
      </c>
      <c r="D204" s="35">
        <f t="shared" si="26"/>
        <v>95952.53530980715</v>
      </c>
      <c r="E204" s="35">
        <f t="shared" ref="E204:H204" si="27">+SUM(E173,E179:E185,E190,E193:E194,E198)</f>
        <v>18946.125172412423</v>
      </c>
      <c r="F204" s="35">
        <f t="shared" si="27"/>
        <v>13250.781319546981</v>
      </c>
      <c r="G204" s="35">
        <f t="shared" si="27"/>
        <v>1722.7191980324797</v>
      </c>
      <c r="H204" s="35">
        <f t="shared" si="27"/>
        <v>1014.5508596731771</v>
      </c>
      <c r="I204" s="35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+SUMIF(GVSG2030!$A$4:$A$158,$B3,GVSG2030!$O$4:$O$158)</f>
        <v>0</v>
      </c>
      <c r="D3" s="11">
        <f>+SUMIF(GVSG2015!$A$4:$A$158,$B3,GVSG2015!$O$4:$O$158)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+SUMIF(GVSG2030!$A$4:$A$158,$B4,GVSG2030!$O$4:$O$158)</f>
        <v>0</v>
      </c>
      <c r="D4" s="11">
        <f>+SUMIF(GVSG2015!$A$4:$A$158,$B4,GVSG2015!$O$4:$O$158)</f>
        <v>0</v>
      </c>
      <c r="E4" s="7">
        <f>+IFERROR(+C4*('Regions &amp; Poverty'!$K4/100),"")</f>
        <v>0</v>
      </c>
      <c r="F4" s="7">
        <f>+IFERROR(+D4*('Regions &amp; Poverty'!$K4/100),"")</f>
        <v>0</v>
      </c>
      <c r="G4" s="7">
        <f>+IFERROR(+C4*('Regions &amp; Poverty'!$K4/100)*('Regions &amp; Poverty'!$M4/100),"")</f>
        <v>0</v>
      </c>
      <c r="H4" s="7">
        <f>+IFERROR(+D4*('Regions &amp; Poverty'!$K4/100)*('Regions &amp; Poverty'!$M4/100),"")</f>
        <v>0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+SUMIF(GVSG2030!$A$4:$A$158,$B5,GVSG2030!$O$4:$O$158)</f>
        <v>0</v>
      </c>
      <c r="D5" s="11">
        <f>+SUMIF(GVSG2015!$A$4:$A$158,$B5,GVSG2015!$O$4:$O$158)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+SUMIF(GVSG2030!$A$4:$A$158,$B6,GVSG2030!$O$4:$O$158)</f>
        <v>0</v>
      </c>
      <c r="D6" s="11">
        <f>+SUMIF(GVSG2015!$A$4:$A$158,$B6,GVSG2015!$O$4:$O$158)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+SUMIF(GVSG2030!$A$4:$A$158,$B7,GVSG2030!$O$4:$O$158)</f>
        <v>0</v>
      </c>
      <c r="D7" s="11">
        <f>+SUMIF(GVSG2015!$A$4:$A$158,$B7,GVSG2015!$O$4:$O$158)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+SUMIF(GVSG2030!$A$4:$A$158,$B8,GVSG2030!$O$4:$O$158)</f>
        <v>0</v>
      </c>
      <c r="D8" s="11">
        <f>+SUMIF(GVSG2015!$A$4:$A$158,$B8,GVSG2015!$O$4:$O$158)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+SUMIF(GVSG2030!$A$4:$A$158,$B9,GVSG2030!$O$4:$O$158)</f>
        <v>0</v>
      </c>
      <c r="D9" s="11">
        <f>+SUMIF(GVSG2015!$A$4:$A$158,$B9,GVSG2015!$O$4:$O$158)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+SUMIF(GVSG2030!$A$4:$A$158,$B10,GVSG2030!$O$4:$O$158)</f>
        <v>3.2149926399511634E-4</v>
      </c>
      <c r="D10" s="11">
        <f>+SUMIF(GVSG2015!$A$4:$A$158,$B10,GVSG2015!$O$4:$O$158)</f>
        <v>2.3603956286399514E-4</v>
      </c>
      <c r="E10" s="7">
        <f>+IFERROR(+C10*('Regions &amp; Poverty'!$K10/100),"")</f>
        <v>1.6074963199755818E-6</v>
      </c>
      <c r="F10" s="7">
        <f>+IFERROR(+D10*('Regions &amp; Poverty'!$K10/100),"")</f>
        <v>1.1801978143199756E-6</v>
      </c>
      <c r="G10" s="7">
        <f>+IFERROR(+C10*('Regions &amp; Poverty'!$K10/100)*('Regions &amp; Poverty'!$M10/100),"")</f>
        <v>3.2149926399511637E-9</v>
      </c>
      <c r="H10" s="7">
        <f>+IFERROR(+D10*('Regions &amp; Poverty'!$K10/100)*('Regions &amp; Poverty'!$M10/100),"")</f>
        <v>2.3603956286399513E-9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+SUMIF(GVSG2030!$A$4:$A$158,$B11,GVSG2030!$O$4:$O$158)</f>
        <v>23.611983073108103</v>
      </c>
      <c r="D11" s="11">
        <f>+SUMIF(GVSG2015!$A$4:$A$158,$B11,GVSG2015!$O$4:$O$158)</f>
        <v>17.224211939731756</v>
      </c>
      <c r="E11" s="7">
        <f>+IFERROR(+C11*('Regions &amp; Poverty'!$K11/100),"")</f>
        <v>17.402031524880673</v>
      </c>
      <c r="F11" s="7">
        <f>+IFERROR(+D11*('Regions &amp; Poverty'!$K11/100),"")</f>
        <v>12.694244199582304</v>
      </c>
      <c r="G11" s="7">
        <f>+IFERROR(+C11*('Regions &amp; Poverty'!$K11/100)*('Regions &amp; Poverty'!$M11/100),"")</f>
        <v>5.638258214061338</v>
      </c>
      <c r="H11" s="7">
        <f>+IFERROR(+D11*('Regions &amp; Poverty'!$K11/100)*('Regions &amp; Poverty'!$M11/100),"")</f>
        <v>4.1129351206646669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+SUMIF(GVSG2030!$A$4:$A$158,$B12,GVSG2030!$O$4:$O$158)</f>
        <v>82.057293021562373</v>
      </c>
      <c r="D12" s="11">
        <f>+SUMIF(GVSG2015!$A$4:$A$158,$B12,GVSG2015!$O$4:$O$158)</f>
        <v>41.174005197869555</v>
      </c>
      <c r="E12" s="7">
        <f>+IFERROR(+C12*('Regions &amp; Poverty'!$K12/100),"")</f>
        <v>40.618360045673377</v>
      </c>
      <c r="F12" s="7">
        <f>+IFERROR(+D12*('Regions &amp; Poverty'!$K12/100),"")</f>
        <v>20.381132572945429</v>
      </c>
      <c r="G12" s="7">
        <f>+IFERROR(+C12*('Regions &amp; Poverty'!$K12/100)*('Regions &amp; Poverty'!$M12/100),"")</f>
        <v>9.0985126502308358</v>
      </c>
      <c r="H12" s="7">
        <f>+IFERROR(+D12*('Regions &amp; Poverty'!$K12/100)*('Regions &amp; Poverty'!$M12/100),"")</f>
        <v>4.5653736963397753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+SUMIF(GVSG2030!$A$4:$A$158,$B13,GVSG2030!$O$4:$O$158)</f>
        <v>541.54918970737606</v>
      </c>
      <c r="D13" s="11">
        <f>+SUMIF(GVSG2015!$A$4:$A$158,$B13,GVSG2015!$O$4:$O$158)</f>
        <v>353.26900297854991</v>
      </c>
      <c r="E13" s="7">
        <f>+IFERROR(+C13*('Regions &amp; Poverty'!$K13/100),"")</f>
        <v>236.65699590212336</v>
      </c>
      <c r="F13" s="7">
        <f>+IFERROR(+D13*('Regions &amp; Poverty'!$K13/100),"")</f>
        <v>154.37855430162634</v>
      </c>
      <c r="G13" s="7">
        <f>+IFERROR(+C13*('Regions &amp; Poverty'!$K13/100)*('Regions &amp; Poverty'!$M13/100),"")</f>
        <v>26.268926545135692</v>
      </c>
      <c r="H13" s="7">
        <f>+IFERROR(+D13*('Regions &amp; Poverty'!$K13/100)*('Regions &amp; Poverty'!$M13/100),"")</f>
        <v>17.136019527480524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+SUMIF(GVSG2030!$A$4:$A$158,$B14,GVSG2030!$O$4:$O$158)</f>
        <v>0.15393348377532359</v>
      </c>
      <c r="D14" s="11">
        <f>+SUMIF(GVSG2015!$A$4:$A$158,$B14,GVSG2015!$O$4:$O$158)</f>
        <v>0.12345161980317261</v>
      </c>
      <c r="E14" s="7">
        <f>+IFERROR(+C14*('Regions &amp; Poverty'!$K14/100),"")</f>
        <v>2.8477694498434864E-2</v>
      </c>
      <c r="F14" s="7">
        <f>+IFERROR(+D14*('Regions &amp; Poverty'!$K14/100),"")</f>
        <v>2.2838549663586932E-2</v>
      </c>
      <c r="G14" s="7">
        <f>+IFERROR(+C14*('Regions &amp; Poverty'!$K14/100)*('Regions &amp; Poverty'!$M14/100),"")</f>
        <v>9.3976391844835061E-4</v>
      </c>
      <c r="H14" s="7">
        <f>+IFERROR(+D14*('Regions &amp; Poverty'!$K14/100)*('Regions &amp; Poverty'!$M14/100),"")</f>
        <v>7.5367213889836876E-4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+SUMIF(GVSG2030!$A$4:$A$158,$B15,GVSG2030!$O$4:$O$158)</f>
        <v>0</v>
      </c>
      <c r="D15" s="11">
        <f>+SUMIF(GVSG2015!$A$4:$A$158,$B15,GVSG2015!$O$4:$O$158)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+SUMIF(GVSG2030!$A$4:$A$158,$B16,GVSG2030!$O$4:$O$158)</f>
        <v>0</v>
      </c>
      <c r="D16" s="11">
        <f>+SUMIF(GVSG2015!$A$4:$A$158,$B16,GVSG2015!$O$4:$O$158)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+SUMIF(GVSG2030!$A$4:$A$158,$B17,GVSG2030!$O$4:$O$158)</f>
        <v>0</v>
      </c>
      <c r="D17" s="11">
        <f>+SUMIF(GVSG2015!$A$4:$A$158,$B17,GVSG2015!$O$4:$O$158)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+SUMIF(GVSG2030!$A$4:$A$158,$B18,GVSG2030!$O$4:$O$158)</f>
        <v>0</v>
      </c>
      <c r="D18" s="11">
        <f>+SUMIF(GVSG2015!$A$4:$A$158,$B18,GVSG2015!$O$4:$O$158)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+SUMIF(GVSG2030!$A$4:$A$158,$B19,GVSG2030!$O$4:$O$158)</f>
        <v>2.1166474094549925</v>
      </c>
      <c r="D19" s="11">
        <f>+SUMIF(GVSG2015!$A$4:$A$158,$B19,GVSG2015!$O$4:$O$158)</f>
        <v>1.5563236799591524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+SUMIF(GVSG2030!$A$4:$A$158,$B20,GVSG2030!$O$4:$O$158)</f>
        <v>58.61209063575545</v>
      </c>
      <c r="D20" s="11">
        <f>+SUMIF(GVSG2015!$A$4:$A$158,$B20,GVSG2015!$O$4:$O$158)</f>
        <v>52.013905370481375</v>
      </c>
      <c r="E20" s="7">
        <f>+IFERROR(+C20*('Regions &amp; Poverty'!$K20/100),"")</f>
        <v>4.1614584351386368</v>
      </c>
      <c r="F20" s="7">
        <f>+IFERROR(+D20*('Regions &amp; Poverty'!$K20/100),"")</f>
        <v>3.6929872813041773</v>
      </c>
      <c r="G20" s="7">
        <f>+IFERROR(+C20*('Regions &amp; Poverty'!$K20/100)*('Regions &amp; Poverty'!$M20/100),"")</f>
        <v>0.14148958679471366</v>
      </c>
      <c r="H20" s="7">
        <f>+IFERROR(+D20*('Regions &amp; Poverty'!$K20/100)*('Regions &amp; Poverty'!$M20/100),"")</f>
        <v>0.12556156756434203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+SUMIF(GVSG2030!$A$4:$A$158,$B21,GVSG2030!$O$4:$O$158)</f>
        <v>0</v>
      </c>
      <c r="D21" s="11">
        <f>+SUMIF(GVSG2015!$A$4:$A$158,$B21,GVSG2015!$O$4:$O$158)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+SUMIF(GVSG2030!$A$4:$A$158,$B22,GVSG2030!$O$4:$O$158)</f>
        <v>0</v>
      </c>
      <c r="D22" s="11">
        <f>+SUMIF(GVSG2015!$A$4:$A$158,$B22,GVSG2015!$O$4:$O$158)</f>
        <v>0</v>
      </c>
      <c r="E22" s="7">
        <f>+IFERROR(+C22*('Regions &amp; Poverty'!$K22/100),"")</f>
        <v>0</v>
      </c>
      <c r="F22" s="7">
        <f>+IFERROR(+D22*('Regions &amp; Poverty'!$K22/100),"")</f>
        <v>0</v>
      </c>
      <c r="G22" s="7">
        <f>+IFERROR(+C22*('Regions &amp; Poverty'!$K22/100)*('Regions &amp; Poverty'!$M22/100),"")</f>
        <v>0</v>
      </c>
      <c r="H22" s="7">
        <f>+IFERROR(+D22*('Regions &amp; Poverty'!$K22/100)*('Regions &amp; Poverty'!$M22/100),"")</f>
        <v>0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+SUMIF(GVSG2030!$A$4:$A$158,$B23,GVSG2030!$O$4:$O$158)</f>
        <v>15.245108770341499</v>
      </c>
      <c r="D23" s="11">
        <f>+SUMIF(GVSG2015!$A$4:$A$158,$B23,GVSG2015!$O$4:$O$158)</f>
        <v>7.2778712988246506</v>
      </c>
      <c r="E23" s="7">
        <f>+IFERROR(+C23*('Regions &amp; Poverty'!$K23/100),"")</f>
        <v>2.774609796202153</v>
      </c>
      <c r="F23" s="7">
        <f>+IFERROR(+D23*('Regions &amp; Poverty'!$K23/100),"")</f>
        <v>1.3245725763860863</v>
      </c>
      <c r="G23" s="7">
        <f>+IFERROR(+C23*('Regions &amp; Poverty'!$K23/100)*('Regions &amp; Poverty'!$M23/100),"")</f>
        <v>0.16092736817972486</v>
      </c>
      <c r="H23" s="7">
        <f>+IFERROR(+D23*('Regions &amp; Poverty'!$K23/100)*('Regions &amp; Poverty'!$M23/100),"")</f>
        <v>7.6825209430393004E-2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+SUMIF(GVSG2030!$A$4:$A$158,$B24,GVSG2030!$O$4:$O$158)</f>
        <v>26.098350171095916</v>
      </c>
      <c r="D24" s="11">
        <f>+SUMIF(GVSG2015!$A$4:$A$158,$B24,GVSG2015!$O$4:$O$158)</f>
        <v>12.823496673994368</v>
      </c>
      <c r="E24" s="7">
        <f>+IFERROR(+C24*('Regions &amp; Poverty'!$K24/100),"")</f>
        <v>17.303206163436592</v>
      </c>
      <c r="F24" s="7">
        <f>+IFERROR(+D24*('Regions &amp; Poverty'!$K24/100),"")</f>
        <v>8.5019782948582652</v>
      </c>
      <c r="G24" s="7">
        <f>+IFERROR(+C24*('Regions &amp; Poverty'!$K24/100)*('Regions &amp; Poverty'!$M24/100),"")</f>
        <v>5.7273612400975118</v>
      </c>
      <c r="H24" s="7">
        <f>+IFERROR(+D24*('Regions &amp; Poverty'!$K24/100)*('Regions &amp; Poverty'!$M24/100),"")</f>
        <v>2.8141548155980858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+SUMIF(GVSG2030!$A$4:$A$158,$B25,GVSG2030!$O$4:$O$158)</f>
        <v>0</v>
      </c>
      <c r="D25" s="11">
        <f>+SUMIF(GVSG2015!$A$4:$A$158,$B25,GVSG2015!$O$4:$O$158)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+SUMIF(GVSG2030!$A$4:$A$158,$B26,GVSG2030!$O$4:$O$158)</f>
        <v>0</v>
      </c>
      <c r="D26" s="11">
        <f>+SUMIF(GVSG2015!$A$4:$A$158,$B26,GVSG2015!$O$4:$O$158)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+SUMIF(GVSG2030!$A$4:$A$158,$B27,GVSG2030!$O$4:$O$158)</f>
        <v>0</v>
      </c>
      <c r="D27" s="11">
        <f>+SUMIF(GVSG2015!$A$4:$A$158,$B27,GVSG2015!$O$4:$O$158)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+SUMIF(GVSG2030!$A$4:$A$158,$B28,GVSG2030!$O$4:$O$158)</f>
        <v>0</v>
      </c>
      <c r="D28" s="11">
        <f>+SUMIF(GVSG2015!$A$4:$A$158,$B28,GVSG2015!$O$4:$O$158)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+SUMIF(GVSG2030!$A$4:$A$158,$B29,GVSG2030!$O$4:$O$158)</f>
        <v>17.964977000083376</v>
      </c>
      <c r="D29" s="11">
        <f>+SUMIF(GVSG2015!$A$4:$A$158,$B29,GVSG2015!$O$4:$O$158)</f>
        <v>8.9203601538511101</v>
      </c>
      <c r="E29" s="7">
        <f>+IFERROR(+C29*('Regions &amp; Poverty'!$K29/100),"")</f>
        <v>5.0122285830232611</v>
      </c>
      <c r="F29" s="7">
        <f>+IFERROR(+D29*('Regions &amp; Poverty'!$K29/100),"")</f>
        <v>2.4887804829244593</v>
      </c>
      <c r="G29" s="7">
        <f>+IFERROR(+C29*('Regions &amp; Poverty'!$K29/100)*('Regions &amp; Poverty'!$M29/100),"")</f>
        <v>0.45110057247209351</v>
      </c>
      <c r="H29" s="7">
        <f>+IFERROR(+D29*('Regions &amp; Poverty'!$K29/100)*('Regions &amp; Poverty'!$M29/100),"")</f>
        <v>0.22399024346320132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+SUMIF(GVSG2030!$A$4:$A$158,$B30,GVSG2030!$O$4:$O$158)</f>
        <v>351.970915141521</v>
      </c>
      <c r="D30" s="11">
        <f>+SUMIF(GVSG2015!$A$4:$A$158,$B30,GVSG2015!$O$4:$O$158)</f>
        <v>181.30770661356539</v>
      </c>
      <c r="E30" s="7">
        <f>+IFERROR(+C30*('Regions &amp; Poverty'!$K30/100),"")</f>
        <v>84.473019633965038</v>
      </c>
      <c r="F30" s="7">
        <f>+IFERROR(+D30*('Regions &amp; Poverty'!$K30/100),"")</f>
        <v>43.513849587255692</v>
      </c>
      <c r="G30" s="7">
        <f>+IFERROR(+C30*('Regions &amp; Poverty'!$K30/100)*('Regions &amp; Poverty'!$M30/100),"")</f>
        <v>6.5044225118153074</v>
      </c>
      <c r="H30" s="7">
        <f>+IFERROR(+D30*('Regions &amp; Poverty'!$K30/100)*('Regions &amp; Poverty'!$M30/100),"")</f>
        <v>3.3505664182186883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+SUMIF(GVSG2030!$A$4:$A$158,$B31,GVSG2030!$O$4:$O$158)</f>
        <v>3.6013180023927704</v>
      </c>
      <c r="D31" s="11">
        <f>+SUMIF(GVSG2015!$A$4:$A$158,$B31,GVSG2015!$O$4:$O$158)</f>
        <v>1.6412855080702706</v>
      </c>
      <c r="E31" s="7">
        <f>+IFERROR(+C31*('Regions &amp; Poverty'!$K31/100),"")</f>
        <v>2.7766161798448259</v>
      </c>
      <c r="F31" s="7">
        <f>+IFERROR(+D31*('Regions &amp; Poverty'!$K31/100),"")</f>
        <v>1.2654311267221785</v>
      </c>
      <c r="G31" s="7">
        <f>+IFERROR(+C31*('Regions &amp; Poverty'!$K31/100)*('Regions &amp; Poverty'!$M31/100),"")</f>
        <v>1.0884335424991718</v>
      </c>
      <c r="H31" s="7">
        <f>+IFERROR(+D31*('Regions &amp; Poverty'!$K31/100)*('Regions &amp; Poverty'!$M31/100),"")</f>
        <v>0.49604900167509397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+SUMIF(GVSG2030!$A$4:$A$158,$B32,GVSG2030!$O$4:$O$158)</f>
        <v>0</v>
      </c>
      <c r="D32" s="11">
        <f>+SUMIF(GVSG2015!$A$4:$A$158,$B32,GVSG2015!$O$4:$O$158)</f>
        <v>0</v>
      </c>
      <c r="E32" s="7">
        <f>+IFERROR(+C32*('Regions &amp; Poverty'!$K32/100),"")</f>
        <v>0</v>
      </c>
      <c r="F32" s="7">
        <f>+IFERROR(+D32*('Regions &amp; Poverty'!$K32/100),"")</f>
        <v>0</v>
      </c>
      <c r="G32" s="7">
        <f>+IFERROR(+C32*('Regions &amp; Poverty'!$K32/100)*('Regions &amp; Poverty'!$M32/100),"")</f>
        <v>0</v>
      </c>
      <c r="H32" s="7">
        <f>+IFERROR(+D32*('Regions &amp; Poverty'!$K32/100)*('Regions &amp; Poverty'!$M32/100),"")</f>
        <v>0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+SUMIF(GVSG2030!$A$4:$A$158,$B33,GVSG2030!$O$4:$O$158)</f>
        <v>54.548147224779683</v>
      </c>
      <c r="D33" s="11">
        <f>+SUMIF(GVSG2015!$A$4:$A$158,$B33,GVSG2015!$O$4:$O$158)</f>
        <v>46.665686374445123</v>
      </c>
      <c r="E33" s="7">
        <f>+IFERROR(+C33*('Regions &amp; Poverty'!$K33/100),"")</f>
        <v>3.0001480973628825</v>
      </c>
      <c r="F33" s="7">
        <f>+IFERROR(+D33*('Regions &amp; Poverty'!$K33/100),"")</f>
        <v>2.5666127505944818</v>
      </c>
      <c r="G33" s="7">
        <f>+IFERROR(+C33*('Regions &amp; Poverty'!$K33/100)*('Regions &amp; Poverty'!$M33/100),"")</f>
        <v>6.600325814198342E-2</v>
      </c>
      <c r="H33" s="7">
        <f>+IFERROR(+D33*('Regions &amp; Poverty'!$K33/100)*('Regions &amp; Poverty'!$M33/100),"")</f>
        <v>5.6465480513078606E-2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+SUMIF(GVSG2030!$A$4:$A$158,$B34,GVSG2030!$O$4:$O$158)</f>
        <v>0</v>
      </c>
      <c r="D34" s="11">
        <f>+SUMIF(GVSG2015!$A$4:$A$158,$B34,GVSG2015!$O$4:$O$158)</f>
        <v>0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+SUMIF(GVSG2030!$A$4:$A$158,$B35,GVSG2030!$O$4:$O$158)</f>
        <v>0</v>
      </c>
      <c r="D35" s="11">
        <f>+SUMIF(GVSG2015!$A$4:$A$158,$B35,GVSG2015!$O$4:$O$158)</f>
        <v>0</v>
      </c>
      <c r="E35" s="7">
        <f>+IFERROR(+C35*('Regions &amp; Poverty'!$K35/100),"")</f>
        <v>0</v>
      </c>
      <c r="F35" s="7">
        <f>+IFERROR(+D35*('Regions &amp; Poverty'!$K35/100),"")</f>
        <v>0</v>
      </c>
      <c r="G35" s="7">
        <f>+IFERROR(+C35*('Regions &amp; Poverty'!$K35/100)*('Regions &amp; Poverty'!$M35/100),"")</f>
        <v>0</v>
      </c>
      <c r="H35" s="7">
        <f>+IFERROR(+D35*('Regions &amp; Poverty'!$K35/100)*('Regions &amp; Poverty'!$M35/100),"")</f>
        <v>0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+SUMIF(GVSG2030!$A$4:$A$158,$B36,GVSG2030!$O$4:$O$158)</f>
        <v>1.089494453608562</v>
      </c>
      <c r="D36" s="11">
        <f>+SUMIF(GVSG2015!$A$4:$A$158,$B36,GVSG2015!$O$4:$O$158)</f>
        <v>0.71317878626823961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+SUMIF(GVSG2030!$A$4:$A$158,$B37,GVSG2030!$O$4:$O$158)</f>
        <v>0</v>
      </c>
      <c r="D37" s="11">
        <f>+SUMIF(GVSG2015!$A$4:$A$158,$B37,GVSG2015!$O$4:$O$158)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+SUMIF(GVSG2030!$A$4:$A$158,$B38,GVSG2030!$O$4:$O$158)</f>
        <v>0</v>
      </c>
      <c r="D38" s="11">
        <f>+SUMIF(GVSG2015!$A$4:$A$158,$B38,GVSG2015!$O$4:$O$158)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+SUMIF(GVSG2030!$A$4:$A$158,$B39,GVSG2030!$O$4:$O$158)</f>
        <v>0</v>
      </c>
      <c r="D39" s="11">
        <f>+SUMIF(GVSG2015!$A$4:$A$158,$B39,GVSG2015!$O$4:$O$158)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+SUMIF(GVSG2030!$A$4:$A$158,$B40,GVSG2030!$O$4:$O$158)</f>
        <v>0</v>
      </c>
      <c r="D40" s="11">
        <f>+SUMIF(GVSG2015!$A$4:$A$158,$B40,GVSG2015!$O$4:$O$158)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+SUMIF(GVSG2030!$A$4:$A$158,$B41,GVSG2030!$O$4:$O$158)</f>
        <v>0</v>
      </c>
      <c r="D41" s="11">
        <f>+SUMIF(GVSG2015!$A$4:$A$158,$B41,GVSG2015!$O$4:$O$158)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+SUMIF(GVSG2030!$A$4:$A$158,$B42,GVSG2030!$O$4:$O$158)</f>
        <v>1.7038755494414548</v>
      </c>
      <c r="D42" s="11">
        <f>+SUMIF(GVSG2015!$A$4:$A$158,$B42,GVSG2015!$O$4:$O$158)</f>
        <v>0.845499021521401</v>
      </c>
      <c r="E42" s="7">
        <f>+IFERROR(+C42*('Regions &amp; Poverty'!$K42/100),"")</f>
        <v>5.4524017582126556E-2</v>
      </c>
      <c r="F42" s="7">
        <f>+IFERROR(+D42*('Regions &amp; Poverty'!$K42/100),"")</f>
        <v>2.7055968688684831E-2</v>
      </c>
      <c r="G42" s="7">
        <f>+IFERROR(+C42*('Regions &amp; Poverty'!$K42/100)*('Regions &amp; Poverty'!$M42/100),"")</f>
        <v>2.7262008791063277E-4</v>
      </c>
      <c r="H42" s="7">
        <f>+IFERROR(+D42*('Regions &amp; Poverty'!$K42/100)*('Regions &amp; Poverty'!$M42/100),"")</f>
        <v>1.3527984344342416E-4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+SUMIF(GVSG2030!$A$4:$A$158,$B43,GVSG2030!$O$4:$O$158)</f>
        <v>0.27033852072635578</v>
      </c>
      <c r="D43" s="11">
        <f>+SUMIF(GVSG2015!$A$4:$A$158,$B43,GVSG2015!$O$4:$O$158)</f>
        <v>0.25243797389770761</v>
      </c>
      <c r="E43" s="7">
        <f>+IFERROR(+C43*('Regions &amp; Poverty'!$K43/100),"")</f>
        <v>1.3516926036317789E-3</v>
      </c>
      <c r="F43" s="7">
        <f>+IFERROR(+D43*('Regions &amp; Poverty'!$K43/100),"")</f>
        <v>1.2621898694885382E-3</v>
      </c>
      <c r="G43" s="7">
        <f>+IFERROR(+C43*('Regions &amp; Poverty'!$K43/100)*('Regions &amp; Poverty'!$M43/100),"")</f>
        <v>1.3516926036317789E-6</v>
      </c>
      <c r="H43" s="7">
        <f>+IFERROR(+D43*('Regions &amp; Poverty'!$K43/100)*('Regions &amp; Poverty'!$M43/100),"")</f>
        <v>1.2621898694885383E-6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+SUMIF(GVSG2030!$A$4:$A$158,$B44,GVSG2030!$O$4:$O$158)</f>
        <v>4.2141909544325253</v>
      </c>
      <c r="D44" s="11">
        <f>+SUMIF(GVSG2015!$A$4:$A$158,$B44,GVSG2015!$O$4:$O$158)</f>
        <v>2.795372464692389</v>
      </c>
      <c r="E44" s="7">
        <f>+IFERROR(+C44*('Regions &amp; Poverty'!$K44/100),"")</f>
        <v>0.20228116581276123</v>
      </c>
      <c r="F44" s="7">
        <f>+IFERROR(+D44*('Regions &amp; Poverty'!$K44/100),"")</f>
        <v>0.13417787830523467</v>
      </c>
      <c r="G44" s="7">
        <f>+IFERROR(+C44*('Regions &amp; Poverty'!$K44/100)*('Regions &amp; Poverty'!$M44/100),"")</f>
        <v>4.4501856478807479E-3</v>
      </c>
      <c r="H44" s="7">
        <f>+IFERROR(+D44*('Regions &amp; Poverty'!$K44/100)*('Regions &amp; Poverty'!$M44/100),"")</f>
        <v>2.9519133227151632E-3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+SUMIF(GVSG2030!$A$4:$A$158,$B45,GVSG2030!$O$4:$O$158)</f>
        <v>208.04605870747682</v>
      </c>
      <c r="D45" s="11">
        <f>+SUMIF(GVSG2015!$A$4:$A$158,$B45,GVSG2015!$O$4:$O$158)</f>
        <v>159.03461813943454</v>
      </c>
      <c r="E45" s="7">
        <f>+IFERROR(+C45*('Regions &amp; Poverty'!$K45/100),"")</f>
        <v>2.9126448219046752</v>
      </c>
      <c r="F45" s="7">
        <f>+IFERROR(+D45*('Regions &amp; Poverty'!$K45/100),"")</f>
        <v>2.2264846539520833</v>
      </c>
      <c r="G45" s="7">
        <f>+IFERROR(+C45*('Regions &amp; Poverty'!$K45/100)*('Regions &amp; Poverty'!$M45/100),"")</f>
        <v>5.8252896438093504E-3</v>
      </c>
      <c r="H45" s="7">
        <f>+IFERROR(+D45*('Regions &amp; Poverty'!$K45/100)*('Regions &amp; Poverty'!$M45/100),"")</f>
        <v>4.4529693079041668E-3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+SUMIF(GVSG2030!$A$4:$A$158,$B46,GVSG2030!$O$4:$O$158)</f>
        <v>68.499420068462385</v>
      </c>
      <c r="D46" s="11">
        <f>+SUMIF(GVSG2015!$A$4:$A$158,$B46,GVSG2015!$O$4:$O$158)</f>
        <v>35.134622063991671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+SUMIF(GVSG2030!$A$4:$A$158,$B47,GVSG2030!$O$4:$O$158)</f>
        <v>1108.1231102235865</v>
      </c>
      <c r="D47" s="11">
        <f>+SUMIF(GVSG2015!$A$4:$A$158,$B47,GVSG2015!$O$4:$O$158)</f>
        <v>574.66404369857321</v>
      </c>
      <c r="E47" s="7">
        <f>+IFERROR(+C47*('Regions &amp; Poverty'!$K47/100),"")</f>
        <v>371.22124192490151</v>
      </c>
      <c r="F47" s="7">
        <f>+IFERROR(+D47*('Regions &amp; Poverty'!$K47/100),"")</f>
        <v>192.51245463902202</v>
      </c>
      <c r="G47" s="7">
        <f>+IFERROR(+C47*('Regions &amp; Poverty'!$K47/100)*('Regions &amp; Poverty'!$M47/100),"")</f>
        <v>33.409911773241134</v>
      </c>
      <c r="H47" s="7">
        <f>+IFERROR(+D47*('Regions &amp; Poverty'!$K47/100)*('Regions &amp; Poverty'!$M47/100),"")</f>
        <v>17.326120917511982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+SUMIF(GVSG2030!$A$4:$A$158,$B48,GVSG2030!$O$4:$O$158)</f>
        <v>6.459966382246338E-3</v>
      </c>
      <c r="D48" s="11">
        <f>+SUMIF(GVSG2015!$A$4:$A$158,$B48,GVSG2015!$O$4:$O$158)</f>
        <v>6.6314137405271362E-3</v>
      </c>
      <c r="E48" s="7">
        <f>+IFERROR(+C48*('Regions &amp; Poverty'!$K48/100),"")</f>
        <v>9.6899495733695069E-5</v>
      </c>
      <c r="F48" s="7">
        <f>+IFERROR(+D48*('Regions &amp; Poverty'!$K48/100),"")</f>
        <v>9.9471206107907038E-5</v>
      </c>
      <c r="G48" s="7">
        <f>+IFERROR(+C48*('Regions &amp; Poverty'!$K48/100)*('Regions &amp; Poverty'!$M48/100),"")</f>
        <v>1.9379899146739015E-7</v>
      </c>
      <c r="H48" s="7">
        <f>+IFERROR(+D48*('Regions &amp; Poverty'!$K48/100)*('Regions &amp; Poverty'!$M48/100),"")</f>
        <v>1.9894241221581409E-7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+SUMIF(GVSG2030!$A$4:$A$158,$B49,GVSG2030!$O$4:$O$158)</f>
        <v>0</v>
      </c>
      <c r="D49" s="11">
        <f>+SUMIF(GVSG2015!$A$4:$A$158,$B49,GVSG2015!$O$4:$O$158)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+SUMIF(GVSG2030!$A$4:$A$158,$B50,GVSG2030!$O$4:$O$158)</f>
        <v>0</v>
      </c>
      <c r="D50" s="11">
        <f>+SUMIF(GVSG2015!$A$4:$A$158,$B50,GVSG2015!$O$4:$O$158)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+SUMIF(GVSG2030!$A$4:$A$158,$B51,GVSG2030!$O$4:$O$158)</f>
        <v>0</v>
      </c>
      <c r="D51" s="11">
        <f>+SUMIF(GVSG2015!$A$4:$A$158,$B51,GVSG2015!$O$4:$O$158)</f>
        <v>0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+SUMIF(GVSG2030!$A$4:$A$158,$B52,GVSG2030!$O$4:$O$158)</f>
        <v>0</v>
      </c>
      <c r="D52" s="11">
        <f>+SUMIF(GVSG2015!$A$4:$A$158,$B52,GVSG2015!$O$4:$O$158)</f>
        <v>0</v>
      </c>
      <c r="E52" s="7">
        <f>+IFERROR(+C52*('Regions &amp; Poverty'!$K52/100),"")</f>
        <v>0</v>
      </c>
      <c r="F52" s="7">
        <f>+IFERROR(+D52*('Regions &amp; Poverty'!$K52/100),"")</f>
        <v>0</v>
      </c>
      <c r="G52" s="7">
        <f>+IFERROR(+C52*('Regions &amp; Poverty'!$K52/100)*('Regions &amp; Poverty'!$M52/100),"")</f>
        <v>0</v>
      </c>
      <c r="H52" s="7">
        <f>+IFERROR(+D52*('Regions &amp; Poverty'!$K52/100)*('Regions &amp; Poverty'!$M52/100),"")</f>
        <v>0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+SUMIF(GVSG2030!$A$4:$A$158,$B53,GVSG2030!$O$4:$O$158)</f>
        <v>174.12140231124579</v>
      </c>
      <c r="D53" s="11">
        <f>+SUMIF(GVSG2015!$A$4:$A$158,$B53,GVSG2015!$O$4:$O$158)</f>
        <v>81.964606359529938</v>
      </c>
      <c r="E53" s="7">
        <f>+IFERROR(+C53*('Regions &amp; Poverty'!$K53/100),"")</f>
        <v>23.680510714329429</v>
      </c>
      <c r="F53" s="7">
        <f>+IFERROR(+D53*('Regions &amp; Poverty'!$K53/100),"")</f>
        <v>11.147186464896073</v>
      </c>
      <c r="G53" s="7">
        <f>+IFERROR(+C53*('Regions &amp; Poverty'!$K53/100)*('Regions &amp; Poverty'!$M53/100),"")</f>
        <v>0.94722042857317723</v>
      </c>
      <c r="H53" s="7">
        <f>+IFERROR(+D53*('Regions &amp; Poverty'!$K53/100)*('Regions &amp; Poverty'!$M53/100),"")</f>
        <v>0.44588745859584294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+SUMIF(GVSG2030!$A$4:$A$158,$B54,GVSG2030!$O$4:$O$158)</f>
        <v>14.855426564019991</v>
      </c>
      <c r="D54" s="11">
        <f>+SUMIF(GVSG2015!$A$4:$A$158,$B54,GVSG2015!$O$4:$O$158)</f>
        <v>7.8707240844411412</v>
      </c>
      <c r="E54" s="7">
        <f>+IFERROR(+C54*('Regions &amp; Poverty'!$K54/100),"")</f>
        <v>5.2439655770990568</v>
      </c>
      <c r="F54" s="7">
        <f>+IFERROR(+D54*('Regions &amp; Poverty'!$K54/100),"")</f>
        <v>2.7783656018077227</v>
      </c>
      <c r="G54" s="7">
        <f>+IFERROR(+C54*('Regions &amp; Poverty'!$K54/100)*('Regions &amp; Poverty'!$M54/100),"")</f>
        <v>0.54012845444120294</v>
      </c>
      <c r="H54" s="7">
        <f>+IFERROR(+D54*('Regions &amp; Poverty'!$K54/100)*('Regions &amp; Poverty'!$M54/100),"")</f>
        <v>0.28617165698619546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+SUMIF(GVSG2030!$A$4:$A$158,$B55,GVSG2030!$O$4:$O$158)</f>
        <v>14.862964324081563</v>
      </c>
      <c r="D55" s="11">
        <f>+SUMIF(GVSG2015!$A$4:$A$158,$B55,GVSG2015!$O$4:$O$158)</f>
        <v>7.9793315214465519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+SUMIF(GVSG2030!$A$4:$A$158,$B56,GVSG2030!$O$4:$O$158)</f>
        <v>11.130369892571377</v>
      </c>
      <c r="D56" s="11">
        <f>+SUMIF(GVSG2015!$A$4:$A$158,$B56,GVSG2015!$O$4:$O$158)</f>
        <v>5.7261246529042387</v>
      </c>
      <c r="E56" s="7">
        <f>+IFERROR(+C56*('Regions &amp; Poverty'!$K56/100),"")</f>
        <v>7.4684781979153927</v>
      </c>
      <c r="F56" s="7">
        <f>+IFERROR(+D56*('Regions &amp; Poverty'!$K56/100),"")</f>
        <v>3.8422296420987436</v>
      </c>
      <c r="G56" s="7">
        <f>+IFERROR(+C56*('Regions &amp; Poverty'!$K56/100)*('Regions &amp; Poverty'!$M56/100),"")</f>
        <v>2.2778858503641946</v>
      </c>
      <c r="H56" s="7">
        <f>+IFERROR(+D56*('Regions &amp; Poverty'!$K56/100)*('Regions &amp; Poverty'!$M56/100),"")</f>
        <v>1.1718800408401169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+SUMIF(GVSG2030!$A$4:$A$158,$B57,GVSG2030!$O$4:$O$158)</f>
        <v>0</v>
      </c>
      <c r="D57" s="11">
        <f>+SUMIF(GVSG2015!$A$4:$A$158,$B57,GVSG2015!$O$4:$O$158)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+SUMIF(GVSG2030!$A$4:$A$158,$B58,GVSG2030!$O$4:$O$158)</f>
        <v>0</v>
      </c>
      <c r="D58" s="11">
        <f>+SUMIF(GVSG2015!$A$4:$A$158,$B58,GVSG2015!$O$4:$O$158)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+SUMIF(GVSG2030!$A$4:$A$158,$B59,GVSG2030!$O$4:$O$158)</f>
        <v>0</v>
      </c>
      <c r="D59" s="11">
        <f>+SUMIF(GVSG2015!$A$4:$A$158,$B59,GVSG2015!$O$4:$O$158)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+SUMIF(GVSG2030!$A$4:$A$158,$B60,GVSG2030!$O$4:$O$158)</f>
        <v>0</v>
      </c>
      <c r="D60" s="11">
        <f>+SUMIF(GVSG2015!$A$4:$A$158,$B60,GVSG2015!$O$4:$O$158)</f>
        <v>0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+SUMIF(GVSG2030!$A$4:$A$158,$B61,GVSG2030!$O$4:$O$158)</f>
        <v>20.514705913641237</v>
      </c>
      <c r="D61" s="11">
        <f>+SUMIF(GVSG2015!$A$4:$A$158,$B61,GVSG2015!$O$4:$O$158)</f>
        <v>11.518588293298148</v>
      </c>
      <c r="E61" s="7">
        <f>+IFERROR(+C61*('Regions &amp; Poverty'!$K61/100),"")</f>
        <v>1.9488970617959176</v>
      </c>
      <c r="F61" s="7">
        <f>+IFERROR(+D61*('Regions &amp; Poverty'!$K61/100),"")</f>
        <v>1.094265887863324</v>
      </c>
      <c r="G61" s="7">
        <f>+IFERROR(+C61*('Regions &amp; Poverty'!$K61/100)*('Regions &amp; Poverty'!$M61/100),"")</f>
        <v>5.4569117730285686E-2</v>
      </c>
      <c r="H61" s="7">
        <f>+IFERROR(+D61*('Regions &amp; Poverty'!$K61/100)*('Regions &amp; Poverty'!$M61/100),"")</f>
        <v>3.063944486017307E-2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+SUMIF(GVSG2030!$A$4:$A$158,$B62,GVSG2030!$O$4:$O$158)</f>
        <v>16.973283564847986</v>
      </c>
      <c r="D62" s="11">
        <f>+SUMIF(GVSG2015!$A$4:$A$158,$B62,GVSG2015!$O$4:$O$158)</f>
        <v>9.654260581698118</v>
      </c>
      <c r="E62" s="7">
        <f>+IFERROR(+C62*('Regions &amp; Poverty'!$K62/100),"")</f>
        <v>3.0212444745429416</v>
      </c>
      <c r="F62" s="7">
        <f>+IFERROR(+D62*('Regions &amp; Poverty'!$K62/100),"")</f>
        <v>1.7184583835422651</v>
      </c>
      <c r="G62" s="7">
        <f>+IFERROR(+C62*('Regions &amp; Poverty'!$K62/100)*('Regions &amp; Poverty'!$M62/100),"")</f>
        <v>0.19335964637074826</v>
      </c>
      <c r="H62" s="7">
        <f>+IFERROR(+D62*('Regions &amp; Poverty'!$K62/100)*('Regions &amp; Poverty'!$M62/100),"")</f>
        <v>0.10998133654670497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+SUMIF(GVSG2030!$A$4:$A$158,$B63,GVSG2030!$O$4:$O$158)</f>
        <v>0</v>
      </c>
      <c r="D63" s="11">
        <f>+SUMIF(GVSG2015!$A$4:$A$158,$B63,GVSG2015!$O$4:$O$158)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+SUMIF(GVSG2030!$A$4:$A$158,$B64,GVSG2030!$O$4:$O$158)</f>
        <v>49.166412254923095</v>
      </c>
      <c r="D64" s="11">
        <f>+SUMIF(GVSG2015!$A$4:$A$158,$B64,GVSG2015!$O$4:$O$158)</f>
        <v>26.508807163075989</v>
      </c>
      <c r="E64" s="7">
        <f>+IFERROR(+C64*('Regions &amp; Poverty'!$K64/100),"")</f>
        <v>12.242436651475851</v>
      </c>
      <c r="F64" s="7">
        <f>+IFERROR(+D64*('Regions &amp; Poverty'!$K64/100),"")</f>
        <v>6.6006929836059216</v>
      </c>
      <c r="G64" s="7">
        <f>+IFERROR(+C64*('Regions &amp; Poverty'!$K64/100)*('Regions &amp; Poverty'!$M64/100),"")</f>
        <v>0.97939493211806805</v>
      </c>
      <c r="H64" s="7">
        <f>+IFERROR(+D64*('Regions &amp; Poverty'!$K64/100)*('Regions &amp; Poverty'!$M64/100),"")</f>
        <v>0.52805543868847371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+SUMIF(GVSG2030!$A$4:$A$158,$B65,GVSG2030!$O$4:$O$158)</f>
        <v>0</v>
      </c>
      <c r="D65" s="11">
        <f>+SUMIF(GVSG2015!$A$4:$A$158,$B65,GVSG2015!$O$4:$O$158)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+SUMIF(GVSG2030!$A$4:$A$158,$B66,GVSG2030!$O$4:$O$158)</f>
        <v>0</v>
      </c>
      <c r="D66" s="11">
        <f>+SUMIF(GVSG2015!$A$4:$A$158,$B66,GVSG2015!$O$4:$O$158)</f>
        <v>0</v>
      </c>
      <c r="E66" s="7">
        <f>+IFERROR(+C66*('Regions &amp; Poverty'!$K66/100),"")</f>
        <v>0</v>
      </c>
      <c r="F66" s="7">
        <f>+IFERROR(+D66*('Regions &amp; Poverty'!$K66/100),"")</f>
        <v>0</v>
      </c>
      <c r="G66" s="7">
        <f>+IFERROR(+C66*('Regions &amp; Poverty'!$K66/100)*('Regions &amp; Poverty'!$M66/100),"")</f>
        <v>0</v>
      </c>
      <c r="H66" s="7">
        <f>+IFERROR(+D66*('Regions &amp; Poverty'!$K66/100)*('Regions &amp; Poverty'!$M66/100),"")</f>
        <v>0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+SUMIF(GVSG2030!$A$4:$A$158,$B67,GVSG2030!$O$4:$O$158)</f>
        <v>1502.6324987292385</v>
      </c>
      <c r="D67" s="11">
        <f>+SUMIF(GVSG2015!$A$4:$A$158,$B67,GVSG2015!$O$4:$O$158)</f>
        <v>1313.6545316203674</v>
      </c>
      <c r="E67" s="7">
        <f>+IFERROR(+C67*('Regions &amp; Poverty'!$K67/100),"")</f>
        <v>318.55808973059857</v>
      </c>
      <c r="F67" s="7">
        <f>+IFERROR(+D67*('Regions &amp; Poverty'!$K67/100),"")</f>
        <v>278.4947607035179</v>
      </c>
      <c r="G67" s="7">
        <f>+IFERROR(+C67*('Regions &amp; Poverty'!$K67/100)*('Regions &amp; Poverty'!$M67/100),"")</f>
        <v>13.697997858415738</v>
      </c>
      <c r="H67" s="7">
        <f>+IFERROR(+D67*('Regions &amp; Poverty'!$K67/100)*('Regions &amp; Poverty'!$M67/100),"")</f>
        <v>11.975274710251268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+SUMIF(GVSG2030!$A$4:$A$158,$B68,GVSG2030!$O$4:$O$158)</f>
        <v>0</v>
      </c>
      <c r="D68" s="11">
        <f>+SUMIF(GVSG2015!$A$4:$A$158,$B68,GVSG2015!$O$4:$O$158)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+SUMIF(GVSG2030!$A$4:$A$158,$B69,GVSG2030!$O$4:$O$158)</f>
        <v>0</v>
      </c>
      <c r="D69" s="11">
        <f>+SUMIF(GVSG2015!$A$4:$A$158,$B69,GVSG2015!$O$4:$O$158)</f>
        <v>0</v>
      </c>
      <c r="E69" s="7">
        <f>+IFERROR(+C69*('Regions &amp; Poverty'!$K69/100),"")</f>
        <v>0</v>
      </c>
      <c r="F69" s="7">
        <f>+IFERROR(+D69*('Regions &amp; Poverty'!$K69/100),"")</f>
        <v>0</v>
      </c>
      <c r="G69" s="7">
        <f>+IFERROR(+C69*('Regions &amp; Poverty'!$K69/100)*('Regions &amp; Poverty'!$M69/100),"")</f>
        <v>0</v>
      </c>
      <c r="H69" s="7">
        <f>+IFERROR(+D69*('Regions &amp; Poverty'!$K69/100)*('Regions &amp; Poverty'!$M69/100),"")</f>
        <v>0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+SUMIF(GVSG2030!$A$4:$A$158,$B70,GVSG2030!$O$4:$O$158)</f>
        <v>0.25227475181634706</v>
      </c>
      <c r="D70" s="11">
        <f>+SUMIF(GVSG2015!$A$4:$A$158,$B70,GVSG2015!$O$4:$O$158)</f>
        <v>0.18392847925316075</v>
      </c>
      <c r="E70" s="7">
        <f>+IFERROR(+C70*('Regions &amp; Poverty'!$K70/100),"")</f>
        <v>6.3068687954086766E-3</v>
      </c>
      <c r="F70" s="7">
        <f>+IFERROR(+D70*('Regions &amp; Poverty'!$K70/100),"")</f>
        <v>4.5982119813290185E-3</v>
      </c>
      <c r="G70" s="7">
        <f>+IFERROR(+C70*('Regions &amp; Poverty'!$K70/100)*('Regions &amp; Poverty'!$M70/100),"")</f>
        <v>2.5227475181634706E-5</v>
      </c>
      <c r="H70" s="7">
        <f>+IFERROR(+D70*('Regions &amp; Poverty'!$K70/100)*('Regions &amp; Poverty'!$M70/100),"")</f>
        <v>1.8392847925316074E-5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+SUMIF(GVSG2030!$A$4:$A$158,$B71,GVSG2030!$O$4:$O$158)</f>
        <v>0</v>
      </c>
      <c r="D71" s="11">
        <f>+SUMIF(GVSG2015!$A$4:$A$158,$B71,GVSG2015!$O$4:$O$158)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+SUMIF(GVSG2030!$A$4:$A$158,$B72,GVSG2030!$O$4:$O$158)</f>
        <v>11.48652860362141</v>
      </c>
      <c r="D72" s="11">
        <f>+SUMIF(GVSG2015!$A$4:$A$158,$B72,GVSG2015!$O$4:$O$158)</f>
        <v>6.3192327248636824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+SUMIF(GVSG2030!$A$4:$A$158,$B73,GVSG2030!$O$4:$O$158)</f>
        <v>0</v>
      </c>
      <c r="D73" s="11">
        <f>+SUMIF(GVSG2015!$A$4:$A$158,$B73,GVSG2015!$O$4:$O$158)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+SUMIF(GVSG2030!$A$4:$A$158,$B74,GVSG2030!$O$4:$O$158)</f>
        <v>0</v>
      </c>
      <c r="D74" s="11">
        <f>+SUMIF(GVSG2015!$A$4:$A$158,$B74,GVSG2015!$O$4:$O$158)</f>
        <v>0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+SUMIF(GVSG2030!$A$4:$A$158,$B75,GVSG2030!$O$4:$O$158)</f>
        <v>1.5340571633424549</v>
      </c>
      <c r="D75" s="11">
        <f>+SUMIF(GVSG2015!$A$4:$A$158,$B75,GVSG2015!$O$4:$O$158)</f>
        <v>1.2054619654724301</v>
      </c>
      <c r="E75" s="7">
        <f>+IFERROR(+C75*('Regions &amp; Poverty'!$K75/100),"")</f>
        <v>1.5340571633424549E-3</v>
      </c>
      <c r="F75" s="7">
        <f>+IFERROR(+D75*('Regions &amp; Poverty'!$K75/100),"")</f>
        <v>1.2054619654724302E-3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+SUMIF(GVSG2030!$A$4:$A$158,$B76,GVSG2030!$O$4:$O$158)</f>
        <v>0</v>
      </c>
      <c r="D76" s="11">
        <f>+SUMIF(GVSG2015!$A$4:$A$158,$B76,GVSG2015!$O$4:$O$158)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+SUMIF(GVSG2030!$A$4:$A$158,$B77,GVSG2030!$O$4:$O$158)</f>
        <v>0</v>
      </c>
      <c r="D77" s="11">
        <f>+SUMIF(GVSG2015!$A$4:$A$158,$B77,GVSG2015!$O$4:$O$158)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+SUMIF(GVSG2030!$A$4:$A$158,$B78,GVSG2030!$O$4:$O$158)</f>
        <v>73.232743158217829</v>
      </c>
      <c r="D78" s="11">
        <f>+SUMIF(GVSG2015!$A$4:$A$158,$B78,GVSG2015!$O$4:$O$158)</f>
        <v>33.491199193478941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+SUMIF(GVSG2030!$A$4:$A$158,$B79,GVSG2030!$O$4:$O$158)</f>
        <v>1.7079225097398735E-2</v>
      </c>
      <c r="D79" s="11">
        <f>+SUMIF(GVSG2015!$A$4:$A$158,$B79,GVSG2015!$O$4:$O$158)</f>
        <v>9.0219625209063195E-3</v>
      </c>
      <c r="E79" s="7">
        <f>+IFERROR(+C79*('Regions &amp; Poverty'!$K79/100),"")</f>
        <v>4.2698062743496838E-4</v>
      </c>
      <c r="F79" s="7">
        <f>+IFERROR(+D79*('Regions &amp; Poverty'!$K79/100),"")</f>
        <v>2.2554906302265799E-4</v>
      </c>
      <c r="G79" s="7">
        <f>+IFERROR(+C79*('Regions &amp; Poverty'!$K79/100)*('Regions &amp; Poverty'!$M79/100),"")</f>
        <v>2.1349031371748419E-6</v>
      </c>
      <c r="H79" s="7">
        <f>+IFERROR(+D79*('Regions &amp; Poverty'!$K79/100)*('Regions &amp; Poverty'!$M79/100),"")</f>
        <v>1.12774531511329E-6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+SUMIF(GVSG2030!$A$4:$A$158,$B80,GVSG2030!$O$4:$O$158)</f>
        <v>0</v>
      </c>
      <c r="D80" s="11">
        <f>+SUMIF(GVSG2015!$A$4:$A$158,$B80,GVSG2015!$O$4:$O$158)</f>
        <v>0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+SUMIF(GVSG2030!$A$4:$A$158,$B81,GVSG2030!$O$4:$O$158)</f>
        <v>0</v>
      </c>
      <c r="D81" s="11">
        <f>+SUMIF(GVSG2015!$A$4:$A$158,$B81,GVSG2015!$O$4:$O$158)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+SUMIF(GVSG2030!$A$4:$A$158,$B82,GVSG2030!$O$4:$O$158)</f>
        <v>0</v>
      </c>
      <c r="D82" s="11">
        <f>+SUMIF(GVSG2015!$A$4:$A$158,$B82,GVSG2015!$O$4:$O$158)</f>
        <v>0</v>
      </c>
      <c r="E82" s="7">
        <f>+IFERROR(+C82*('Regions &amp; Poverty'!$K82/100),"")</f>
        <v>0</v>
      </c>
      <c r="F82" s="7">
        <f>+IFERROR(+D82*('Regions &amp; Poverty'!$K82/100),"")</f>
        <v>0</v>
      </c>
      <c r="G82" s="7">
        <f>+IFERROR(+C82*('Regions &amp; Poverty'!$K82/100)*('Regions &amp; Poverty'!$M82/100),"")</f>
        <v>0</v>
      </c>
      <c r="H82" s="7">
        <f>+IFERROR(+D82*('Regions &amp; Poverty'!$K82/100)*('Regions &amp; Poverty'!$M82/100),"")</f>
        <v>0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+SUMIF(GVSG2030!$A$4:$A$158,$B83,GVSG2030!$O$4:$O$158)</f>
        <v>0.5330852849487977</v>
      </c>
      <c r="D83" s="11">
        <f>+SUMIF(GVSG2015!$A$4:$A$158,$B83,GVSG2015!$O$4:$O$158)</f>
        <v>0.30646103871394553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+SUMIF(GVSG2030!$A$4:$A$158,$B84,GVSG2030!$O$4:$O$158)</f>
        <v>0</v>
      </c>
      <c r="D84" s="11">
        <f>+SUMIF(GVSG2015!$A$4:$A$158,$B84,GVSG2015!$O$4:$O$158)</f>
        <v>0</v>
      </c>
      <c r="E84" s="7">
        <f>+IFERROR(+C84*('Regions &amp; Poverty'!$K84/100),"")</f>
        <v>0</v>
      </c>
      <c r="F84" s="7">
        <f>+IFERROR(+D84*('Regions &amp; Poverty'!$K84/100),"")</f>
        <v>0</v>
      </c>
      <c r="G84" s="7">
        <f>+IFERROR(+C84*('Regions &amp; Poverty'!$K84/100)*('Regions &amp; Poverty'!$M84/100),"")</f>
        <v>0</v>
      </c>
      <c r="H84" s="7">
        <f>+IFERROR(+D84*('Regions &amp; Poverty'!$K84/100)*('Regions &amp; Poverty'!$M84/100),"")</f>
        <v>0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+SUMIF(GVSG2030!$A$4:$A$158,$B85,GVSG2030!$O$4:$O$158)</f>
        <v>0</v>
      </c>
      <c r="D85" s="11">
        <f>+SUMIF(GVSG2015!$A$4:$A$158,$B85,GVSG2015!$O$4:$O$158)</f>
        <v>0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+SUMIF(GVSG2030!$A$4:$A$158,$B86,GVSG2030!$O$4:$O$158)</f>
        <v>6.223769599400604E-2</v>
      </c>
      <c r="D86" s="11">
        <f>+SUMIF(GVSG2015!$A$4:$A$158,$B86,GVSG2015!$O$4:$O$158)</f>
        <v>4.594069253619619E-2</v>
      </c>
      <c r="E86" s="7">
        <f>+IFERROR(+C86*('Regions &amp; Poverty'!$K86/100),"")</f>
        <v>1.9916062718081935E-3</v>
      </c>
      <c r="F86" s="7">
        <f>+IFERROR(+D86*('Regions &amp; Poverty'!$K86/100),"")</f>
        <v>1.4701021611582782E-3</v>
      </c>
      <c r="G86" s="7">
        <f>+IFERROR(+C86*('Regions &amp; Poverty'!$K86/100)*('Regions &amp; Poverty'!$M86/100),"")</f>
        <v>5.9748188154245805E-6</v>
      </c>
      <c r="H86" s="7">
        <f>+IFERROR(+D86*('Regions &amp; Poverty'!$K86/100)*('Regions &amp; Poverty'!$M86/100),"")</f>
        <v>4.4103064834748347E-6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+SUMIF(GVSG2030!$A$4:$A$158,$B87,GVSG2030!$O$4:$O$158)</f>
        <v>10.035299984804972</v>
      </c>
      <c r="D87" s="11">
        <f>+SUMIF(GVSG2015!$A$4:$A$158,$B87,GVSG2015!$O$4:$O$158)</f>
        <v>4.9529502398353271</v>
      </c>
      <c r="E87" s="7">
        <f>+IFERROR(+C87*('Regions &amp; Poverty'!$K87/100),"")</f>
        <v>5.991074090928568</v>
      </c>
      <c r="F87" s="7">
        <f>+IFERROR(+D87*('Regions &amp; Poverty'!$K87/100),"")</f>
        <v>2.9569112931816903</v>
      </c>
      <c r="G87" s="7">
        <f>+IFERROR(+C87*('Regions &amp; Poverty'!$K87/100)*('Regions &amp; Poverty'!$M87/100),"")</f>
        <v>1.9051615609152848</v>
      </c>
      <c r="H87" s="7">
        <f>+IFERROR(+D87*('Regions &amp; Poverty'!$K87/100)*('Regions &amp; Poverty'!$M87/100),"")</f>
        <v>0.94029779123177759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+SUMIF(GVSG2030!$A$4:$A$158,$B88,GVSG2030!$O$4:$O$158)</f>
        <v>0</v>
      </c>
      <c r="D88" s="11">
        <f>+SUMIF(GVSG2015!$A$4:$A$158,$B88,GVSG2015!$O$4:$O$158)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+SUMIF(GVSG2030!$A$4:$A$158,$B89,GVSG2030!$O$4:$O$158)</f>
        <v>0.3769591752079024</v>
      </c>
      <c r="D89" s="11">
        <f>+SUMIF(GVSG2015!$A$4:$A$158,$B89,GVSG2015!$O$4:$O$158)</f>
        <v>0.26037766197791601</v>
      </c>
      <c r="E89" s="7">
        <f>+IFERROR(+C89*('Regions &amp; Poverty'!$K89/100),"")</f>
        <v>0.29327423831174809</v>
      </c>
      <c r="F89" s="7">
        <f>+IFERROR(+D89*('Regions &amp; Poverty'!$K89/100),"")</f>
        <v>0.20257382101881866</v>
      </c>
      <c r="G89" s="7">
        <f>+IFERROR(+C89*('Regions &amp; Poverty'!$K89/100)*('Regions &amp; Poverty'!$M89/100),"")</f>
        <v>0.11496350141820526</v>
      </c>
      <c r="H89" s="7">
        <f>+IFERROR(+D89*('Regions &amp; Poverty'!$K89/100)*('Regions &amp; Poverty'!$M89/100),"")</f>
        <v>7.9408937839376914E-2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+SUMIF(GVSG2030!$A$4:$A$158,$B90,GVSG2030!$O$4:$O$158)</f>
        <v>1749.4507743723782</v>
      </c>
      <c r="D90" s="11">
        <f>+SUMIF(GVSG2015!$A$4:$A$158,$B90,GVSG2015!$O$4:$O$158)</f>
        <v>1324.2254824135071</v>
      </c>
      <c r="E90" s="7">
        <f>+IFERROR(+C90*('Regions &amp; Poverty'!$K90/100),"")</f>
        <v>52.483523231171347</v>
      </c>
      <c r="F90" s="7">
        <f>+IFERROR(+D90*('Regions &amp; Poverty'!$K90/100),"")</f>
        <v>39.726764472405208</v>
      </c>
      <c r="G90" s="7">
        <f>+IFERROR(+C90*('Regions &amp; Poverty'!$K90/100)*('Regions &amp; Poverty'!$M90/100),"")</f>
        <v>0.4198681858493708</v>
      </c>
      <c r="H90" s="7">
        <f>+IFERROR(+D90*('Regions &amp; Poverty'!$K90/100)*('Regions &amp; Poverty'!$M90/100),"")</f>
        <v>0.31781411577924168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+SUMIF(GVSG2030!$A$4:$A$158,$B91,GVSG2030!$O$4:$O$158)</f>
        <v>309.42591378909998</v>
      </c>
      <c r="D91" s="11">
        <f>+SUMIF(GVSG2015!$A$4:$A$158,$B91,GVSG2015!$O$4:$O$158)</f>
        <v>164.08499208889947</v>
      </c>
      <c r="E91" s="7">
        <f>+IFERROR(+C91*('Regions &amp; Poverty'!$K91/100),"")</f>
        <v>152.54697549802628</v>
      </c>
      <c r="F91" s="7">
        <f>+IFERROR(+D91*('Regions &amp; Poverty'!$K91/100),"")</f>
        <v>80.893901099827431</v>
      </c>
      <c r="G91" s="7">
        <f>+IFERROR(+C91*('Regions &amp; Poverty'!$K91/100)*('Regions &amp; Poverty'!$M91/100),"")</f>
        <v>23.187140275699996</v>
      </c>
      <c r="H91" s="7">
        <f>+IFERROR(+D91*('Regions &amp; Poverty'!$K91/100)*('Regions &amp; Poverty'!$M91/100),"")</f>
        <v>12.29587296717377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+SUMIF(GVSG2030!$A$4:$A$158,$B92,GVSG2030!$O$4:$O$158)</f>
        <v>0</v>
      </c>
      <c r="D92" s="11">
        <f>+SUMIF(GVSG2015!$A$4:$A$158,$B92,GVSG2015!$O$4:$O$158)</f>
        <v>0</v>
      </c>
      <c r="E92" s="7">
        <f>+IFERROR(+C92*('Regions &amp; Poverty'!$K92/100),"")</f>
        <v>0</v>
      </c>
      <c r="F92" s="7">
        <f>+IFERROR(+D92*('Regions &amp; Poverty'!$K92/100),"")</f>
        <v>0</v>
      </c>
      <c r="G92" s="7">
        <f>+IFERROR(+C92*('Regions &amp; Poverty'!$K92/100)*('Regions &amp; Poverty'!$M92/100),"")</f>
        <v>0</v>
      </c>
      <c r="H92" s="7">
        <f>+IFERROR(+D92*('Regions &amp; Poverty'!$K92/100)*('Regions &amp; Poverty'!$M92/100),"")</f>
        <v>0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+SUMIF(GVSG2030!$A$4:$A$158,$B93,GVSG2030!$O$4:$O$158)</f>
        <v>0</v>
      </c>
      <c r="D93" s="11">
        <f>+SUMIF(GVSG2015!$A$4:$A$158,$B93,GVSG2015!$O$4:$O$158)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+SUMIF(GVSG2030!$A$4:$A$158,$B94,GVSG2030!$O$4:$O$158)</f>
        <v>5.6396645697495957</v>
      </c>
      <c r="D94" s="11">
        <f>+SUMIF(GVSG2015!$A$4:$A$158,$B94,GVSG2015!$O$4:$O$158)</f>
        <v>2.8853701213099603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+SUMIF(GVSG2030!$A$4:$A$158,$B95,GVSG2030!$O$4:$O$158)</f>
        <v>73.278583537597271</v>
      </c>
      <c r="D95" s="11">
        <f>+SUMIF(GVSG2015!$A$4:$A$158,$B95,GVSG2015!$O$4:$O$158)</f>
        <v>35.374193156610922</v>
      </c>
      <c r="E95" s="7">
        <f>+IFERROR(+C95*('Regions &amp; Poverty'!$K95/100),"")</f>
        <v>50.34238689032933</v>
      </c>
      <c r="F95" s="7">
        <f>+IFERROR(+D95*('Regions &amp; Poverty'!$K95/100),"")</f>
        <v>24.302070698591706</v>
      </c>
      <c r="G95" s="7">
        <f>+IFERROR(+C95*('Regions &amp; Poverty'!$K95/100)*('Regions &amp; Poverty'!$M95/100),"")</f>
        <v>15.807509483563409</v>
      </c>
      <c r="H95" s="7">
        <f>+IFERROR(+D95*('Regions &amp; Poverty'!$K95/100)*('Regions &amp; Poverty'!$M95/100),"")</f>
        <v>7.6308501993577957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+SUMIF(GVSG2030!$A$4:$A$158,$B96,GVSG2030!$O$4:$O$158)</f>
        <v>30.113868828970233</v>
      </c>
      <c r="D96" s="11">
        <f>+SUMIF(GVSG2015!$A$4:$A$158,$B96,GVSG2015!$O$4:$O$158)</f>
        <v>14.209934169068026</v>
      </c>
      <c r="E96" s="7">
        <f>+IFERROR(+C96*('Regions &amp; Poverty'!$K96/100),"")</f>
        <v>1.7767182609092438</v>
      </c>
      <c r="F96" s="7">
        <f>+IFERROR(+D96*('Regions &amp; Poverty'!$K96/100),"")</f>
        <v>0.83838611597501356</v>
      </c>
      <c r="G96" s="7">
        <f>+IFERROR(+C96*('Regions &amp; Poverty'!$K96/100)*('Regions &amp; Poverty'!$M96/100),"")</f>
        <v>2.4874055652729411E-2</v>
      </c>
      <c r="H96" s="7">
        <f>+IFERROR(+D96*('Regions &amp; Poverty'!$K96/100)*('Regions &amp; Poverty'!$M96/100),"")</f>
        <v>1.1737405623650188E-2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+SUMIF(GVSG2030!$A$4:$A$158,$B97,GVSG2030!$O$4:$O$158)</f>
        <v>16.38218336085615</v>
      </c>
      <c r="D97" s="11">
        <f>+SUMIF(GVSG2015!$A$4:$A$158,$B97,GVSG2015!$O$4:$O$158)</f>
        <v>8.7144181628723665</v>
      </c>
      <c r="E97" s="7">
        <f>+IFERROR(+C97*('Regions &amp; Poverty'!$K97/100),"")</f>
        <v>11.614968002847011</v>
      </c>
      <c r="F97" s="7">
        <f>+IFERROR(+D97*('Regions &amp; Poverty'!$K97/100),"")</f>
        <v>6.1785224774765082</v>
      </c>
      <c r="G97" s="7">
        <f>+IFERROR(+C97*('Regions &amp; Poverty'!$K97/100)*('Regions &amp; Poverty'!$M97/100),"")</f>
        <v>3.867784344948054</v>
      </c>
      <c r="H97" s="7">
        <f>+IFERROR(+D97*('Regions &amp; Poverty'!$K97/100)*('Regions &amp; Poverty'!$M97/100),"")</f>
        <v>2.0574479849996772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+SUMIF(GVSG2030!$A$4:$A$158,$B98,GVSG2030!$O$4:$O$158)</f>
        <v>0</v>
      </c>
      <c r="D98" s="11">
        <f>+SUMIF(GVSG2015!$A$4:$A$158,$B98,GVSG2015!$O$4:$O$158)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+SUMIF(GVSG2030!$A$4:$A$158,$B99,GVSG2030!$O$4:$O$158)</f>
        <v>3.4233109787947504</v>
      </c>
      <c r="D99" s="11">
        <f>+SUMIF(GVSG2015!$A$4:$A$158,$B99,GVSG2015!$O$4:$O$158)</f>
        <v>1.8893667862621644</v>
      </c>
      <c r="E99" s="7">
        <f>+IFERROR(+C99*('Regions &amp; Poverty'!$K99/100),"")</f>
        <v>0.77366828120761366</v>
      </c>
      <c r="F99" s="7">
        <f>+IFERROR(+D99*('Regions &amp; Poverty'!$K99/100),"")</f>
        <v>0.42699689369524918</v>
      </c>
      <c r="G99" s="7">
        <f>+IFERROR(+C99*('Regions &amp; Poverty'!$K99/100)*('Regions &amp; Poverty'!$M99/100),"")</f>
        <v>5.183577484091012E-2</v>
      </c>
      <c r="H99" s="7">
        <f>+IFERROR(+D99*('Regions &amp; Poverty'!$K99/100)*('Regions &amp; Poverty'!$M99/100),"")</f>
        <v>2.8608791877581696E-2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+SUMIF(GVSG2030!$A$4:$A$158,$B100,GVSG2030!$O$4:$O$158)</f>
        <v>452.32252860473113</v>
      </c>
      <c r="D100" s="11">
        <f>+SUMIF(GVSG2015!$A$4:$A$158,$B100,GVSG2015!$O$4:$O$158)</f>
        <v>268.7919081980553</v>
      </c>
      <c r="E100" s="7">
        <f>+IFERROR(+C100*('Regions &amp; Poverty'!$K100/100),"")</f>
        <v>205.80675051515269</v>
      </c>
      <c r="F100" s="7">
        <f>+IFERROR(+D100*('Regions &amp; Poverty'!$K100/100),"")</f>
        <v>122.30031823011517</v>
      </c>
      <c r="G100" s="7">
        <f>+IFERROR(+C100*('Regions &amp; Poverty'!$K100/100)*('Regions &amp; Poverty'!$M100/100),"")</f>
        <v>27.989718070060768</v>
      </c>
      <c r="H100" s="7">
        <f>+IFERROR(+D100*('Regions &amp; Poverty'!$K100/100)*('Regions &amp; Poverty'!$M100/100),"")</f>
        <v>16.632843279295663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+SUMIF(GVSG2030!$A$4:$A$158,$B101,GVSG2030!$O$4:$O$158)</f>
        <v>2961.6458190279036</v>
      </c>
      <c r="D101" s="11">
        <f>+SUMIF(GVSG2015!$A$4:$A$158,$B101,GVSG2015!$O$4:$O$158)</f>
        <v>1999.7439988674996</v>
      </c>
      <c r="E101" s="7">
        <f>+IFERROR(+C101*('Regions &amp; Poverty'!$K101/100),"")</f>
        <v>1584.4805131799285</v>
      </c>
      <c r="F101" s="7">
        <f>+IFERROR(+D101*('Regions &amp; Poverty'!$K101/100),"")</f>
        <v>1069.8630393941123</v>
      </c>
      <c r="G101" s="7">
        <f>+IFERROR(+C101*('Regions &amp; Poverty'!$K101/100)*('Regions &amp; Poverty'!$M101/100),"")</f>
        <v>345.41675187322443</v>
      </c>
      <c r="H101" s="7">
        <f>+IFERROR(+D101*('Regions &amp; Poverty'!$K101/100)*('Regions &amp; Poverty'!$M101/100),"")</f>
        <v>233.23014258791648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+SUMIF(GVSG2030!$A$4:$A$158,$B102,GVSG2030!$O$4:$O$158)</f>
        <v>40.532954056245053</v>
      </c>
      <c r="D102" s="11">
        <f>+SUMIF(GVSG2015!$A$4:$A$158,$B102,GVSG2015!$O$4:$O$158)</f>
        <v>23.252453606112294</v>
      </c>
      <c r="E102" s="7">
        <f>+IFERROR(+C102*('Regions &amp; Poverty'!$K102/100),"")</f>
        <v>1.459186346024822</v>
      </c>
      <c r="F102" s="7">
        <f>+IFERROR(+D102*('Regions &amp; Poverty'!$K102/100),"")</f>
        <v>0.83708832982004266</v>
      </c>
      <c r="G102" s="7">
        <f>+IFERROR(+C102*('Regions &amp; Poverty'!$K102/100)*('Regions &amp; Poverty'!$M102/100),"")</f>
        <v>1.3132677114223399E-2</v>
      </c>
      <c r="H102" s="7">
        <f>+IFERROR(+D102*('Regions &amp; Poverty'!$K102/100)*('Regions &amp; Poverty'!$M102/100),"")</f>
        <v>7.5337949683803845E-3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+SUMIF(GVSG2030!$A$4:$A$158,$B103,GVSG2030!$O$4:$O$158)</f>
        <v>0</v>
      </c>
      <c r="D103" s="11">
        <f>+SUMIF(GVSG2015!$A$4:$A$158,$B103,GVSG2015!$O$4:$O$158)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+SUMIF(GVSG2030!$A$4:$A$158,$B104,GVSG2030!$O$4:$O$158)</f>
        <v>0</v>
      </c>
      <c r="D104" s="11">
        <f>+SUMIF(GVSG2015!$A$4:$A$158,$B104,GVSG2015!$O$4:$O$158)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+SUMIF(GVSG2030!$A$4:$A$158,$B105,GVSG2030!$O$4:$O$158)</f>
        <v>0</v>
      </c>
      <c r="D105" s="11">
        <f>+SUMIF(GVSG2015!$A$4:$A$158,$B105,GVSG2015!$O$4:$O$158)</f>
        <v>0</v>
      </c>
      <c r="E105" s="7">
        <f>+IFERROR(+C105*('Regions &amp; Poverty'!$K105/100),"")</f>
        <v>0</v>
      </c>
      <c r="F105" s="7">
        <f>+IFERROR(+D105*('Regions &amp; Poverty'!$K105/100),"")</f>
        <v>0</v>
      </c>
      <c r="G105" s="7">
        <f>+IFERROR(+C105*('Regions &amp; Poverty'!$K105/100)*('Regions &amp; Poverty'!$M105/100),"")</f>
        <v>0</v>
      </c>
      <c r="H105" s="7">
        <f>+IFERROR(+D105*('Regions &amp; Poverty'!$K105/100)*('Regions &amp; Poverty'!$M105/100),"")</f>
        <v>0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+SUMIF(GVSG2030!$A$4:$A$158,$B106,GVSG2030!$O$4:$O$158)</f>
        <v>0</v>
      </c>
      <c r="D106" s="11">
        <f>+SUMIF(GVSG2015!$A$4:$A$158,$B106,GVSG2015!$O$4:$O$158)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+SUMIF(GVSG2030!$A$4:$A$158,$B107,GVSG2030!$O$4:$O$158)</f>
        <v>0</v>
      </c>
      <c r="D107" s="11">
        <f>+SUMIF(GVSG2015!$A$4:$A$158,$B107,GVSG2015!$O$4:$O$158)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+SUMIF(GVSG2030!$A$4:$A$158,$B108,GVSG2030!$O$4:$O$158)</f>
        <v>0</v>
      </c>
      <c r="D108" s="11">
        <f>+SUMIF(GVSG2015!$A$4:$A$158,$B108,GVSG2015!$O$4:$O$158)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+SUMIF(GVSG2030!$A$4:$A$158,$B109,GVSG2030!$O$4:$O$158)</f>
        <v>0</v>
      </c>
      <c r="D109" s="11">
        <f>+SUMIF(GVSG2015!$A$4:$A$158,$B109,GVSG2015!$O$4:$O$158)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+SUMIF(GVSG2030!$A$4:$A$158,$B110,GVSG2030!$O$4:$O$158)</f>
        <v>0</v>
      </c>
      <c r="D110" s="11">
        <f>+SUMIF(GVSG2015!$A$4:$A$158,$B110,GVSG2015!$O$4:$O$158)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+SUMIF(GVSG2030!$A$4:$A$158,$B111,GVSG2030!$O$4:$O$158)</f>
        <v>0</v>
      </c>
      <c r="D111" s="11">
        <f>+SUMIF(GVSG2015!$A$4:$A$158,$B111,GVSG2015!$O$4:$O$158)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+SUMIF(GVSG2030!$A$4:$A$158,$B112,GVSG2030!$O$4:$O$158)</f>
        <v>43.182218549622938</v>
      </c>
      <c r="D112" s="11">
        <f>+SUMIF(GVSG2015!$A$4:$A$158,$B112,GVSG2015!$O$4:$O$158)</f>
        <v>33.072352362712039</v>
      </c>
      <c r="E112" s="7">
        <f>+IFERROR(+C112*('Regions &amp; Poverty'!$K112/100),"")</f>
        <v>2.6341153315269992</v>
      </c>
      <c r="F112" s="7">
        <f>+IFERROR(+D112*('Regions &amp; Poverty'!$K112/100),"")</f>
        <v>2.0174134941254342</v>
      </c>
      <c r="G112" s="7">
        <f>+IFERROR(+C112*('Regions &amp; Poverty'!$K112/100)*('Regions &amp; Poverty'!$M112/100),"")</f>
        <v>2.3707037983742997E-2</v>
      </c>
      <c r="H112" s="7">
        <f>+IFERROR(+D112*('Regions &amp; Poverty'!$K112/100)*('Regions &amp; Poverty'!$M112/100),"")</f>
        <v>1.8156721447128911E-2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+SUMIF(GVSG2030!$A$4:$A$158,$B113,GVSG2030!$O$4:$O$158)</f>
        <v>4.0432586935674069</v>
      </c>
      <c r="D113" s="11">
        <f>+SUMIF(GVSG2015!$A$4:$A$158,$B113,GVSG2015!$O$4:$O$158)</f>
        <v>2.2921502819041835</v>
      </c>
      <c r="E113" s="7">
        <f>+IFERROR(+C113*('Regions &amp; Poverty'!$K113/100),"")</f>
        <v>8.8951691258482957E-2</v>
      </c>
      <c r="F113" s="7">
        <f>+IFERROR(+D113*('Regions &amp; Poverty'!$K113/100),"")</f>
        <v>5.0427306201892043E-2</v>
      </c>
      <c r="G113" s="7">
        <f>+IFERROR(+C113*('Regions &amp; Poverty'!$K113/100)*('Regions &amp; Poverty'!$M113/100),"")</f>
        <v>5.3371014755089778E-4</v>
      </c>
      <c r="H113" s="7">
        <f>+IFERROR(+D113*('Regions &amp; Poverty'!$K113/100)*('Regions &amp; Poverty'!$M113/100),"")</f>
        <v>3.0256383721135227E-4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+SUMIF(GVSG2030!$A$4:$A$158,$B114,GVSG2030!$O$4:$O$158)</f>
        <v>8.1761840515493442E-2</v>
      </c>
      <c r="D114" s="11">
        <f>+SUMIF(GVSG2015!$A$4:$A$158,$B114,GVSG2015!$O$4:$O$158)</f>
        <v>4.5738837338743212E-2</v>
      </c>
      <c r="E114" s="7">
        <f>+IFERROR(+C114*('Regions &amp; Poverty'!$K114/100),"")</f>
        <v>2.452855215464803E-3</v>
      </c>
      <c r="F114" s="7">
        <f>+IFERROR(+D114*('Regions &amp; Poverty'!$K114/100),"")</f>
        <v>1.3721651201622962E-3</v>
      </c>
      <c r="G114" s="7">
        <f>+IFERROR(+C114*('Regions &amp; Poverty'!$K114/100)*('Regions &amp; Poverty'!$M114/100),"")</f>
        <v>1.9622841723718425E-5</v>
      </c>
      <c r="H114" s="7">
        <f>+IFERROR(+D114*('Regions &amp; Poverty'!$K114/100)*('Regions &amp; Poverty'!$M114/100),"")</f>
        <v>1.097732096129837E-5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+SUMIF(GVSG2030!$A$4:$A$158,$B115,GVSG2030!$O$4:$O$158)</f>
        <v>4.8701006815095503E-2</v>
      </c>
      <c r="D115" s="11">
        <f>+SUMIF(GVSG2015!$A$4:$A$158,$B115,GVSG2015!$O$4:$O$158)</f>
        <v>3.9097911617394648E-2</v>
      </c>
      <c r="E115" s="7">
        <f>+IFERROR(+C115*('Regions &amp; Poverty'!$K115/100),"")</f>
        <v>4.0421835656529268E-3</v>
      </c>
      <c r="F115" s="7">
        <f>+IFERROR(+D115*('Regions &amp; Poverty'!$K115/100),"")</f>
        <v>3.245126664243756E-3</v>
      </c>
      <c r="G115" s="7">
        <f>+IFERROR(+C115*('Regions &amp; Poverty'!$K115/100)*('Regions &amp; Poverty'!$M115/100),"")</f>
        <v>6.4674937050446837E-5</v>
      </c>
      <c r="H115" s="7">
        <f>+IFERROR(+D115*('Regions &amp; Poverty'!$K115/100)*('Regions &amp; Poverty'!$M115/100),"")</f>
        <v>5.1922026627900096E-5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+SUMIF(GVSG2030!$A$4:$A$158,$B116,GVSG2030!$O$4:$O$158)</f>
        <v>1.1003473507683186</v>
      </c>
      <c r="D116" s="11">
        <f>+SUMIF(GVSG2015!$A$4:$A$158,$B116,GVSG2015!$O$4:$O$158)</f>
        <v>0.86564283248628582</v>
      </c>
      <c r="E116" s="7">
        <f>+IFERROR(+C116*('Regions &amp; Poverty'!$K116/100),"")</f>
        <v>0.41813199329196105</v>
      </c>
      <c r="F116" s="7">
        <f>+IFERROR(+D116*('Regions &amp; Poverty'!$K116/100),"")</f>
        <v>0.32894427634478862</v>
      </c>
      <c r="G116" s="7">
        <f>+IFERROR(+C116*('Regions &amp; Poverty'!$K116/100)*('Regions &amp; Poverty'!$M116/100),"")</f>
        <v>6.1883535007210243E-2</v>
      </c>
      <c r="H116" s="7">
        <f>+IFERROR(+D116*('Regions &amp; Poverty'!$K116/100)*('Regions &amp; Poverty'!$M116/100),"")</f>
        <v>4.8683752899028723E-2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+SUMIF(GVSG2030!$A$4:$A$158,$B117,GVSG2030!$O$4:$O$158)</f>
        <v>0</v>
      </c>
      <c r="D117" s="11">
        <f>+SUMIF(GVSG2015!$A$4:$A$158,$B117,GVSG2015!$O$4:$O$158)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+SUMIF(GVSG2030!$A$4:$A$158,$B118,GVSG2030!$O$4:$O$158)</f>
        <v>0</v>
      </c>
      <c r="D118" s="11">
        <f>+SUMIF(GVSG2015!$A$4:$A$158,$B118,GVSG2015!$O$4:$O$158)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+SUMIF(GVSG2030!$A$4:$A$158,$B119,GVSG2030!$O$4:$O$158)</f>
        <v>0</v>
      </c>
      <c r="D119" s="11">
        <f>+SUMIF(GVSG2015!$A$4:$A$158,$B119,GVSG2015!$O$4:$O$158)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+SUMIF(GVSG2030!$A$4:$A$158,$B120,GVSG2030!$O$4:$O$158)</f>
        <v>0</v>
      </c>
      <c r="D120" s="11">
        <f>+SUMIF(GVSG2015!$A$4:$A$158,$B120,GVSG2015!$O$4:$O$158)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+SUMIF(GVSG2030!$A$4:$A$158,$B121,GVSG2030!$O$4:$O$158)</f>
        <v>0.84808405389879171</v>
      </c>
      <c r="D121" s="11">
        <f>+SUMIF(GVSG2015!$A$4:$A$158,$B121,GVSG2015!$O$4:$O$158)</f>
        <v>0.39178372612287637</v>
      </c>
      <c r="E121" s="7">
        <f>+IFERROR(+C121*('Regions &amp; Poverty'!$K121/100),"")</f>
        <v>1.6961681077975834E-3</v>
      </c>
      <c r="F121" s="7">
        <f>+IFERROR(+D121*('Regions &amp; Poverty'!$K121/100),"")</f>
        <v>7.8356745224575277E-4</v>
      </c>
      <c r="G121" s="7">
        <f>+IFERROR(+C121*('Regions &amp; Poverty'!$K121/100)*('Regions &amp; Poverty'!$M121/100),"")</f>
        <v>1.6961681077975834E-6</v>
      </c>
      <c r="H121" s="7">
        <f>+IFERROR(+D121*('Regions &amp; Poverty'!$K121/100)*('Regions &amp; Poverty'!$M121/100),"")</f>
        <v>7.8356745224575284E-7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+SUMIF(GVSG2030!$A$4:$A$158,$B122,GVSG2030!$O$4:$O$158)</f>
        <v>2.7413786035692107</v>
      </c>
      <c r="D122" s="11">
        <f>+SUMIF(GVSG2015!$A$4:$A$158,$B122,GVSG2015!$O$4:$O$158)</f>
        <v>1.9374134596703672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+SUMIF(GVSG2030!$A$4:$A$158,$B123,GVSG2030!$O$4:$O$158)</f>
        <v>0</v>
      </c>
      <c r="D123" s="11">
        <f>+SUMIF(GVSG2015!$A$4:$A$158,$B123,GVSG2015!$O$4:$O$158)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+SUMIF(GVSG2030!$A$4:$A$158,$B124,GVSG2030!$O$4:$O$158)</f>
        <v>0</v>
      </c>
      <c r="D124" s="11">
        <f>+SUMIF(GVSG2015!$A$4:$A$158,$B124,GVSG2015!$O$4:$O$158)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+SUMIF(GVSG2030!$A$4:$A$158,$B125,GVSG2030!$O$4:$O$158)</f>
        <v>97.757870943113218</v>
      </c>
      <c r="D125" s="11">
        <f>+SUMIF(GVSG2015!$A$4:$A$158,$B125,GVSG2015!$O$4:$O$158)</f>
        <v>52.549345323187588</v>
      </c>
      <c r="E125" s="7">
        <f>+IFERROR(+C125*('Regions &amp; Poverty'!$K125/100),"")</f>
        <v>59.045754049640379</v>
      </c>
      <c r="F125" s="7">
        <f>+IFERROR(+D125*('Regions &amp; Poverty'!$K125/100),"")</f>
        <v>31.739804575205302</v>
      </c>
      <c r="G125" s="7">
        <f>+IFERROR(+C125*('Regions &amp; Poverty'!$K125/100)*('Regions &amp; Poverty'!$M125/100),"")</f>
        <v>13.99384370976477</v>
      </c>
      <c r="H125" s="7">
        <f>+IFERROR(+D125*('Regions &amp; Poverty'!$K125/100)*('Regions &amp; Poverty'!$M125/100),"")</f>
        <v>7.5223336843236561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+SUMIF(GVSG2030!$A$4:$A$158,$B126,GVSG2030!$O$4:$O$158)</f>
        <v>75.315511436269162</v>
      </c>
      <c r="D126" s="11">
        <f>+SUMIF(GVSG2015!$A$4:$A$158,$B126,GVSG2015!$O$4:$O$158)</f>
        <v>49.031100065730548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+SUMIF(GVSG2030!$A$4:$A$158,$B127,GVSG2030!$O$4:$O$158)</f>
        <v>1409.2665938389405</v>
      </c>
      <c r="D127" s="11">
        <f>+SUMIF(GVSG2015!$A$4:$A$158,$B127,GVSG2015!$O$4:$O$158)</f>
        <v>918.18676694902831</v>
      </c>
      <c r="E127" s="7">
        <f>+IFERROR(+C127*('Regions &amp; Poverty'!$K127/100),"")</f>
        <v>209.98072248200214</v>
      </c>
      <c r="F127" s="7">
        <f>+IFERROR(+D127*('Regions &amp; Poverty'!$K127/100),"")</f>
        <v>136.80982827540521</v>
      </c>
      <c r="G127" s="7">
        <f>+IFERROR(+C127*('Regions &amp; Poverty'!$K127/100)*('Regions &amp; Poverty'!$M127/100),"")</f>
        <v>8.3992288992800859</v>
      </c>
      <c r="H127" s="7">
        <f>+IFERROR(+D127*('Regions &amp; Poverty'!$K127/100)*('Regions &amp; Poverty'!$M127/100),"")</f>
        <v>5.4723931310162088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+SUMIF(GVSG2030!$A$4:$A$158,$B128,GVSG2030!$O$4:$O$158)</f>
        <v>64.229900622951646</v>
      </c>
      <c r="D128" s="11">
        <f>+SUMIF(GVSG2015!$A$4:$A$158,$B128,GVSG2015!$O$4:$O$158)</f>
        <v>33.227898963982675</v>
      </c>
      <c r="E128" s="7">
        <f>+IFERROR(+C128*('Regions &amp; Poverty'!$K128/100),"")</f>
        <v>24.407362236721625</v>
      </c>
      <c r="F128" s="7">
        <f>+IFERROR(+D128*('Regions &amp; Poverty'!$K128/100),"")</f>
        <v>12.626601606313416</v>
      </c>
      <c r="G128" s="7">
        <f>+IFERROR(+C128*('Regions &amp; Poverty'!$K128/100)*('Regions &amp; Poverty'!$M128/100),"")</f>
        <v>3.1241423663003678</v>
      </c>
      <c r="H128" s="7">
        <f>+IFERROR(+D128*('Regions &amp; Poverty'!$K128/100)*('Regions &amp; Poverty'!$M128/100),"")</f>
        <v>1.6162050056081174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+SUMIF(GVSG2030!$A$4:$A$158,$B129,GVSG2030!$O$4:$O$158)</f>
        <v>0</v>
      </c>
      <c r="D129" s="11">
        <f>+SUMIF(GVSG2015!$A$4:$A$158,$B129,GVSG2015!$O$4:$O$158)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+SUMIF(GVSG2030!$A$4:$A$158,$B130,GVSG2030!$O$4:$O$158)</f>
        <v>11.106348017292131</v>
      </c>
      <c r="D130" s="11">
        <f>+SUMIF(GVSG2015!$A$4:$A$158,$B130,GVSG2015!$O$4:$O$158)</f>
        <v>7.2875282832608494</v>
      </c>
      <c r="E130" s="7">
        <f>+IFERROR(+C130*('Regions &amp; Poverty'!$K130/100),"")</f>
        <v>5.8086200130437851</v>
      </c>
      <c r="F130" s="7">
        <f>+IFERROR(+D130*('Regions &amp; Poverty'!$K130/100),"")</f>
        <v>3.8113772921454245</v>
      </c>
      <c r="G130" s="7">
        <f>+IFERROR(+C130*('Regions &amp; Poverty'!$K130/100)*('Regions &amp; Poverty'!$M130/100),"")</f>
        <v>0.97003954217831201</v>
      </c>
      <c r="H130" s="7">
        <f>+IFERROR(+D130*('Regions &amp; Poverty'!$K130/100)*('Regions &amp; Poverty'!$M130/100),"")</f>
        <v>0.63650000778828586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+SUMIF(GVSG2030!$A$4:$A$158,$B131,GVSG2030!$O$4:$O$158)</f>
        <v>70.781969462535741</v>
      </c>
      <c r="D131" s="11">
        <f>+SUMIF(GVSG2015!$A$4:$A$158,$B131,GVSG2015!$O$4:$O$158)</f>
        <v>40.284669610230722</v>
      </c>
      <c r="E131" s="7">
        <f>+IFERROR(+C131*('Regions &amp; Poverty'!$K131/100),"")</f>
        <v>2.2650230228011439</v>
      </c>
      <c r="F131" s="7">
        <f>+IFERROR(+D131*('Regions &amp; Poverty'!$K131/100),"")</f>
        <v>1.2891094275273831</v>
      </c>
      <c r="G131" s="7">
        <f>+IFERROR(+C131*('Regions &amp; Poverty'!$K131/100)*('Regions &amp; Poverty'!$M131/100),"")</f>
        <v>9.0600920912045756E-3</v>
      </c>
      <c r="H131" s="7">
        <f>+IFERROR(+D131*('Regions &amp; Poverty'!$K131/100)*('Regions &amp; Poverty'!$M131/100),"")</f>
        <v>5.1564377101095326E-3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+SUMIF(GVSG2030!$A$4:$A$158,$B132,GVSG2030!$O$4:$O$158)</f>
        <v>62.565069762908756</v>
      </c>
      <c r="D132" s="11">
        <f>+SUMIF(GVSG2015!$A$4:$A$158,$B132,GVSG2015!$O$4:$O$158)</f>
        <v>32.075815791807372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+SUMIF(GVSG2030!$A$4:$A$158,$B133,GVSG2030!$O$4:$O$158)</f>
        <v>0</v>
      </c>
      <c r="D133" s="11">
        <f>+SUMIF(GVSG2015!$A$4:$A$158,$B133,GVSG2015!$O$4:$O$158)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+SUMIF(GVSG2030!$A$4:$A$158,$B134,GVSG2030!$O$4:$O$158)</f>
        <v>0</v>
      </c>
      <c r="D134" s="11">
        <f>+SUMIF(GVSG2015!$A$4:$A$158,$B134,GVSG2015!$O$4:$O$158)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+SUMIF(GVSG2030!$A$4:$A$158,$B135,GVSG2030!$O$4:$O$158)</f>
        <v>0</v>
      </c>
      <c r="D135" s="11">
        <f>+SUMIF(GVSG2015!$A$4:$A$158,$B135,GVSG2015!$O$4:$O$158)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+SUMIF(GVSG2030!$A$4:$A$158,$B136,GVSG2030!$O$4:$O$158)</f>
        <v>0</v>
      </c>
      <c r="D136" s="11">
        <f>+SUMIF(GVSG2015!$A$4:$A$158,$B136,GVSG2015!$O$4:$O$158)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+SUMIF(GVSG2030!$A$4:$A$158,$B137,GVSG2030!$O$4:$O$158)</f>
        <v>7.8073551547793621E-2</v>
      </c>
      <c r="D137" s="11">
        <f>+SUMIF(GVSG2015!$A$4:$A$158,$B137,GVSG2015!$O$4:$O$158)</f>
        <v>6.4981366683599023E-2</v>
      </c>
      <c r="E137" s="7">
        <f>+IFERROR(+C137*('Regions &amp; Poverty'!$K137/100),"")</f>
        <v>3.2790891650073317E-2</v>
      </c>
      <c r="F137" s="7">
        <f>+IFERROR(+D137*('Regions &amp; Poverty'!$K137/100),"")</f>
        <v>2.7292174007111588E-2</v>
      </c>
      <c r="G137" s="7">
        <f>+IFERROR(+C137*('Regions &amp; Poverty'!$K137/100)*('Regions &amp; Poverty'!$M137/100),"")</f>
        <v>5.443288013912171E-3</v>
      </c>
      <c r="H137" s="7">
        <f>+IFERROR(+D137*('Regions &amp; Poverty'!$K137/100)*('Regions &amp; Poverty'!$M137/100),"")</f>
        <v>4.5305008851805242E-3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+SUMIF(GVSG2030!$A$4:$A$158,$B138,GVSG2030!$O$4:$O$158)</f>
        <v>1.5855956017706734</v>
      </c>
      <c r="D138" s="11">
        <f>+SUMIF(GVSG2015!$A$4:$A$158,$B138,GVSG2015!$O$4:$O$158)</f>
        <v>1.0067918513597576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+SUMIF(GVSG2030!$A$4:$A$158,$B139,GVSG2030!$O$4:$O$158)</f>
        <v>200.27119625050591</v>
      </c>
      <c r="D139" s="11">
        <f>+SUMIF(GVSG2015!$A$4:$A$158,$B139,GVSG2015!$O$4:$O$158)</f>
        <v>131.8230768310614</v>
      </c>
      <c r="E139" s="7">
        <f>+IFERROR(+C139*('Regions &amp; Poverty'!$K139/100),"")</f>
        <v>76.904139360194264</v>
      </c>
      <c r="F139" s="7">
        <f>+IFERROR(+D139*('Regions &amp; Poverty'!$K139/100),"")</f>
        <v>50.62006150312758</v>
      </c>
      <c r="G139" s="7">
        <f>+IFERROR(+C139*('Regions &amp; Poverty'!$K139/100)*('Regions &amp; Poverty'!$M139/100),"")</f>
        <v>11.766333322109721</v>
      </c>
      <c r="H139" s="7">
        <f>+IFERROR(+D139*('Regions &amp; Poverty'!$K139/100)*('Regions &amp; Poverty'!$M139/100),"")</f>
        <v>7.74486940997852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+SUMIF(GVSG2030!$A$4:$A$158,$B140,GVSG2030!$O$4:$O$158)</f>
        <v>122.98365997111065</v>
      </c>
      <c r="D140" s="11">
        <f>+SUMIF(GVSG2015!$A$4:$A$158,$B140,GVSG2015!$O$4:$O$158)</f>
        <v>60.136460007359808</v>
      </c>
      <c r="E140" s="7">
        <f>+IFERROR(+C140*('Regions &amp; Poverty'!$K140/100),"")</f>
        <v>60.384977045815333</v>
      </c>
      <c r="F140" s="7">
        <f>+IFERROR(+D140*('Regions &amp; Poverty'!$K140/100),"")</f>
        <v>29.527001863613666</v>
      </c>
      <c r="G140" s="7">
        <f>+IFERROR(+C140*('Regions &amp; Poverty'!$K140/100)*('Regions &amp; Poverty'!$M140/100),"")</f>
        <v>12.01661043211725</v>
      </c>
      <c r="H140" s="7">
        <f>+IFERROR(+D140*('Regions &amp; Poverty'!$K140/100)*('Regions &amp; Poverty'!$M140/100),"")</f>
        <v>5.8758733708591189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+SUMIF(GVSG2030!$A$4:$A$158,$B141,GVSG2030!$O$4:$O$158)</f>
        <v>18.97433690249931</v>
      </c>
      <c r="D141" s="11">
        <f>+SUMIF(GVSG2015!$A$4:$A$158,$B141,GVSG2015!$O$4:$O$158)</f>
        <v>13.87084975600386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+SUMIF(GVSG2030!$A$4:$A$158,$B142,GVSG2030!$O$4:$O$158)</f>
        <v>7.5286022975226644E-2</v>
      </c>
      <c r="D142" s="11">
        <f>+SUMIF(GVSG2015!$A$4:$A$158,$B142,GVSG2015!$O$4:$O$158)</f>
        <v>7.1217299604298637E-2</v>
      </c>
      <c r="E142" s="7">
        <f>+IFERROR(+C142*('Regions &amp; Poverty'!$K142/100),"")</f>
        <v>3.5384430798356525E-3</v>
      </c>
      <c r="F142" s="7">
        <f>+IFERROR(+D142*('Regions &amp; Poverty'!$K142/100),"")</f>
        <v>3.3472130814020361E-3</v>
      </c>
      <c r="G142" s="7">
        <f>+IFERROR(+C142*('Regions &amp; Poverty'!$K142/100)*('Regions &amp; Poverty'!$M142/100),"")</f>
        <v>3.5384430798356527E-5</v>
      </c>
      <c r="H142" s="7">
        <f>+IFERROR(+D142*('Regions &amp; Poverty'!$K142/100)*('Regions &amp; Poverty'!$M142/100),"")</f>
        <v>3.3472130814020363E-5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+SUMIF(GVSG2030!$A$4:$A$158,$B143,GVSG2030!$O$4:$O$158)</f>
        <v>0</v>
      </c>
      <c r="D143" s="11">
        <f>+SUMIF(GVSG2015!$A$4:$A$158,$B143,GVSG2015!$O$4:$O$158)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+SUMIF(GVSG2030!$A$4:$A$158,$B144,GVSG2030!$O$4:$O$158)</f>
        <v>0</v>
      </c>
      <c r="D144" s="11">
        <f>+SUMIF(GVSG2015!$A$4:$A$158,$B144,GVSG2015!$O$4:$O$158)</f>
        <v>0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+SUMIF(GVSG2030!$A$4:$A$158,$B145,GVSG2030!$O$4:$O$158)</f>
        <v>0.53950329166525224</v>
      </c>
      <c r="D145" s="11">
        <f>+SUMIF(GVSG2015!$A$4:$A$158,$B145,GVSG2015!$O$4:$O$158)</f>
        <v>0.26056481652343061</v>
      </c>
      <c r="E145" s="7">
        <f>+IFERROR(+C145*('Regions &amp; Poverty'!$K145/100),"")</f>
        <v>1.0790065833305044E-2</v>
      </c>
      <c r="F145" s="7">
        <f>+IFERROR(+D145*('Regions &amp; Poverty'!$K145/100),"")</f>
        <v>5.2112963304686124E-3</v>
      </c>
      <c r="G145" s="7">
        <f>+IFERROR(+C145*('Regions &amp; Poverty'!$K145/100)*('Regions &amp; Poverty'!$M145/100),"")</f>
        <v>4.3160263333220179E-5</v>
      </c>
      <c r="H145" s="7">
        <f>+IFERROR(+D145*('Regions &amp; Poverty'!$K145/100)*('Regions &amp; Poverty'!$M145/100),"")</f>
        <v>2.0845185321874448E-5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+SUMIF(GVSG2030!$A$4:$A$158,$B146,GVSG2030!$O$4:$O$158)</f>
        <v>0.11766686520634723</v>
      </c>
      <c r="D146" s="11">
        <f>+SUMIF(GVSG2015!$A$4:$A$158,$B146,GVSG2015!$O$4:$O$158)</f>
        <v>5.6875891592387963E-2</v>
      </c>
      <c r="E146" s="7">
        <f>+IFERROR(+C146*('Regions &amp; Poverty'!$K146/100),"")</f>
        <v>3.5300059561904168E-4</v>
      </c>
      <c r="F146" s="7">
        <f>+IFERROR(+D146*('Regions &amp; Poverty'!$K146/100),"")</f>
        <v>1.706276747771639E-4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+SUMIF(GVSG2030!$A$4:$A$158,$B147,GVSG2030!$O$4:$O$158)</f>
        <v>462.83693068746157</v>
      </c>
      <c r="D147" s="11">
        <f>+SUMIF(GVSG2015!$A$4:$A$158,$B147,GVSG2015!$O$4:$O$158)</f>
        <v>196.69720548257865</v>
      </c>
      <c r="E147" s="7">
        <f>+IFERROR(+C147*('Regions &amp; Poverty'!$K147/100),"")</f>
        <v>227.25293296754364</v>
      </c>
      <c r="F147" s="7">
        <f>+IFERROR(+D147*('Regions &amp; Poverty'!$K147/100),"")</f>
        <v>96.578327891946117</v>
      </c>
      <c r="G147" s="7">
        <f>+IFERROR(+C147*('Regions &amp; Poverty'!$K147/100)*('Regions &amp; Poverty'!$M147/100),"")</f>
        <v>34.996951677001718</v>
      </c>
      <c r="H147" s="7">
        <f>+IFERROR(+D147*('Regions &amp; Poverty'!$K147/100)*('Regions &amp; Poverty'!$M147/100),"")</f>
        <v>14.873062495359703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+SUMIF(GVSG2030!$A$4:$A$158,$B148,GVSG2030!$O$4:$O$158)</f>
        <v>225.76379882504057</v>
      </c>
      <c r="D148" s="11">
        <f>+SUMIF(GVSG2015!$A$4:$A$158,$B148,GVSG2015!$O$4:$O$158)</f>
        <v>111.35751082252887</v>
      </c>
      <c r="E148" s="7">
        <f>+IFERROR(+C148*('Regions &amp; Poverty'!$K148/100),"")</f>
        <v>78.114274393464044</v>
      </c>
      <c r="F148" s="7">
        <f>+IFERROR(+D148*('Regions &amp; Poverty'!$K148/100),"")</f>
        <v>38.529698744594988</v>
      </c>
      <c r="G148" s="7">
        <f>+IFERROR(+C148*('Regions &amp; Poverty'!$K148/100)*('Regions &amp; Poverty'!$M148/100),"")</f>
        <v>8.0457702625267977</v>
      </c>
      <c r="H148" s="7">
        <f>+IFERROR(+D148*('Regions &amp; Poverty'!$K148/100)*('Regions &amp; Poverty'!$M148/100),"")</f>
        <v>3.9685589706932842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+SUMIF(GVSG2030!$A$4:$A$158,$B149,GVSG2030!$O$4:$O$158)</f>
        <v>0</v>
      </c>
      <c r="D149" s="11">
        <f>+SUMIF(GVSG2015!$A$4:$A$158,$B149,GVSG2015!$O$4:$O$158)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+SUMIF(GVSG2030!$A$4:$A$158,$B150,GVSG2030!$O$4:$O$158)</f>
        <v>0</v>
      </c>
      <c r="D150" s="11">
        <f>+SUMIF(GVSG2015!$A$4:$A$158,$B150,GVSG2015!$O$4:$O$158)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+SUMIF(GVSG2030!$A$4:$A$158,$B151,GVSG2030!$O$4:$O$158)</f>
        <v>0</v>
      </c>
      <c r="D151" s="11">
        <f>+SUMIF(GVSG2015!$A$4:$A$158,$B151,GVSG2015!$O$4:$O$158)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+SUMIF(GVSG2030!$A$4:$A$158,$B152,GVSG2030!$O$4:$O$158)</f>
        <v>0</v>
      </c>
      <c r="D152" s="11">
        <f>+SUMIF(GVSG2015!$A$4:$A$158,$B152,GVSG2015!$O$4:$O$158)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+SUMIF(GVSG2030!$A$4:$A$158,$B153,GVSG2030!$O$4:$O$158)</f>
        <v>4.1240411230235301</v>
      </c>
      <c r="D153" s="11">
        <f>+SUMIF(GVSG2015!$A$4:$A$158,$B153,GVSG2015!$O$4:$O$158)</f>
        <v>2.3524750195921609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+SUMIF(GVSG2030!$A$4:$A$158,$B154,GVSG2030!$O$4:$O$158)</f>
        <v>168.26636371078982</v>
      </c>
      <c r="D154" s="11">
        <f>+SUMIF(GVSG2015!$A$4:$A$158,$B154,GVSG2015!$O$4:$O$158)</f>
        <v>114.13447842367005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+SUMIF(GVSG2030!$A$4:$A$158,$B155,GVSG2030!$O$4:$O$158)</f>
        <v>0</v>
      </c>
      <c r="D155" s="11">
        <f>+SUMIF(GVSG2015!$A$4:$A$158,$B155,GVSG2015!$O$4:$O$158)</f>
        <v>0</v>
      </c>
      <c r="E155" s="7">
        <f>+IFERROR(+C155*('Regions &amp; Poverty'!$K155/100),"")</f>
        <v>0</v>
      </c>
      <c r="F155" s="7">
        <f>+IFERROR(+D155*('Regions &amp; Poverty'!$K155/100),"")</f>
        <v>0</v>
      </c>
      <c r="G155" s="7">
        <f>+IFERROR(+C155*('Regions &amp; Poverty'!$K155/100)*('Regions &amp; Poverty'!$M155/100),"")</f>
        <v>0</v>
      </c>
      <c r="H155" s="7">
        <f>+IFERROR(+D155*('Regions &amp; Poverty'!$K155/100)*('Regions &amp; Poverty'!$M155/100),"")</f>
        <v>0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+SUMIF(GVSG2030!$A$4:$A$158,$B156,GVSG2030!$O$4:$O$158)</f>
        <v>0</v>
      </c>
      <c r="D156" s="11">
        <f>+SUMIF(GVSG2015!$A$4:$A$158,$B156,GVSG2015!$O$4:$O$158)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+SUMIF(GVSG2030!$A$4:$A$158,$B157,GVSG2030!$O$4:$O$158)</f>
        <v>113.80955385036019</v>
      </c>
      <c r="D157" s="11">
        <f>+SUMIF(GVSG2015!$A$4:$A$158,$B157,GVSG2015!$O$4:$O$158)</f>
        <v>68.564497502574639</v>
      </c>
      <c r="E157" s="7">
        <f>+IFERROR(+C157*('Regions &amp; Poverty'!$K157/100),"")</f>
        <v>21.396196123867714</v>
      </c>
      <c r="F157" s="7">
        <f>+IFERROR(+D157*('Regions &amp; Poverty'!$K157/100),"")</f>
        <v>12.890125530484033</v>
      </c>
      <c r="G157" s="7">
        <f>+IFERROR(+C157*('Regions &amp; Poverty'!$K157/100)*('Regions &amp; Poverty'!$M157/100),"")</f>
        <v>0.96282882557404714</v>
      </c>
      <c r="H157" s="7">
        <f>+IFERROR(+D157*('Regions &amp; Poverty'!$K157/100)*('Regions &amp; Poverty'!$M157/100),"")</f>
        <v>0.58005564887178152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+SUMIF(GVSG2030!$A$4:$A$158,$B158,GVSG2030!$O$4:$O$158)</f>
        <v>83.995528116210195</v>
      </c>
      <c r="D158" s="11">
        <f>+SUMIF(GVSG2015!$A$4:$A$158,$B158,GVSG2015!$O$4:$O$158)</f>
        <v>48.928187946019719</v>
      </c>
      <c r="E158" s="7">
        <f>+IFERROR(+C158*('Regions &amp; Poverty'!$K158/100),"")</f>
        <v>13.943257667290894</v>
      </c>
      <c r="F158" s="7">
        <f>+IFERROR(+D158*('Regions &amp; Poverty'!$K158/100),"")</f>
        <v>8.1220791990392733</v>
      </c>
      <c r="G158" s="7">
        <f>+IFERROR(+C158*('Regions &amp; Poverty'!$K158/100)*('Regions &amp; Poverty'!$M158/100),"")</f>
        <v>0.68321962569725381</v>
      </c>
      <c r="H158" s="7">
        <f>+IFERROR(+D158*('Regions &amp; Poverty'!$K158/100)*('Regions &amp; Poverty'!$M158/100),"")</f>
        <v>0.3979818807529244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+SUMIF(GVSG2030!$A$4:$A$158,$B159,GVSG2030!$O$4:$O$158)</f>
        <v>8.9693413063425957</v>
      </c>
      <c r="D159" s="11">
        <f>+SUMIF(GVSG2015!$A$4:$A$158,$B159,GVSG2015!$O$4:$O$158)</f>
        <v>4.9477981176433747</v>
      </c>
      <c r="E159" s="7">
        <f>+IFERROR(+C159*('Regions &amp; Poverty'!$K159/100),"")</f>
        <v>5.1573712511469925</v>
      </c>
      <c r="F159" s="7">
        <f>+IFERROR(+D159*('Regions &amp; Poverty'!$K159/100),"")</f>
        <v>2.8449839176449401</v>
      </c>
      <c r="G159" s="7">
        <f>+IFERROR(+C159*('Regions &amp; Poverty'!$K159/100)*('Regions &amp; Poverty'!$M159/100),"")</f>
        <v>1.5214245190883626</v>
      </c>
      <c r="H159" s="7">
        <f>+IFERROR(+D159*('Regions &amp; Poverty'!$K159/100)*('Regions &amp; Poverty'!$M159/100),"")</f>
        <v>0.83927025570525726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+SUMIF(GVSG2030!$A$4:$A$158,$B160,GVSG2030!$O$4:$O$158)</f>
        <v>32.226397799912618</v>
      </c>
      <c r="D160" s="11">
        <f>+SUMIF(GVSG2015!$A$4:$A$158,$B160,GVSG2015!$O$4:$O$158)</f>
        <v>19.183658632120604</v>
      </c>
      <c r="E160" s="7">
        <f>+IFERROR(+C160*('Regions &amp; Poverty'!$K160/100),"")</f>
        <v>6.8964491291812999</v>
      </c>
      <c r="F160" s="7">
        <f>+IFERROR(+D160*('Regions &amp; Poverty'!$K160/100),"")</f>
        <v>4.1053029472738096</v>
      </c>
      <c r="G160" s="7">
        <f>+IFERROR(+C160*('Regions &amp; Poverty'!$K160/100)*('Regions &amp; Poverty'!$M160/100),"")</f>
        <v>0.35861535471742761</v>
      </c>
      <c r="H160" s="7">
        <f>+IFERROR(+D160*('Regions &amp; Poverty'!$K160/100)*('Regions &amp; Poverty'!$M160/100),"")</f>
        <v>0.21347575325823812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13401.17244136776</v>
      </c>
      <c r="D162" s="35">
        <f t="shared" si="0"/>
        <v>8797.0115469824359</v>
      </c>
      <c r="E162" s="35">
        <f t="shared" si="0"/>
        <v>4023.0961570082372</v>
      </c>
      <c r="F162" s="35">
        <f t="shared" si="0"/>
        <v>2531.8750595451502</v>
      </c>
      <c r="G162" s="35">
        <f t="shared" si="0"/>
        <v>622.99596683741265</v>
      </c>
      <c r="H162" s="35">
        <f t="shared" si="0"/>
        <v>387.89035676152224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1044.7787102529771</v>
      </c>
      <c r="D167" s="35">
        <f>+SUMIF('Regions &amp; Poverty'!$F$3:$F$160,$B167,D$3:D$160)</f>
        <v>524.29277110927001</v>
      </c>
      <c r="E167" s="35">
        <f>+SUMIF('Regions &amp; Poverty'!$F$3:$F$160,$B167,E$3:E$160)</f>
        <v>408.70991430498435</v>
      </c>
      <c r="F167" s="35">
        <f>+SUMIF('Regions &amp; Poverty'!$F$3:$F$160,$B167,F$3:F$160)</f>
        <v>200.47964840390983</v>
      </c>
      <c r="G167" s="35">
        <f>+SUMIF('Regions &amp; Poverty'!$F$3:$F$160,$B167,G$3:G$160)</f>
        <v>60.083502293523431</v>
      </c>
      <c r="H167" s="35">
        <f>+SUMIF('Regions &amp; Poverty'!$F$3:$F$160,$B167,H$3:H$160)</f>
        <v>29.278702140830092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3068.8205898933784</v>
      </c>
      <c r="D168" s="35">
        <f>+SUMIF('Regions &amp; Poverty'!$F$3:$F$160,$B168,D$3:D$160)</f>
        <v>1774.6835157823277</v>
      </c>
      <c r="E168" s="35">
        <f>+SUMIF('Regions &amp; Poverty'!$F$3:$F$160,$B168,E$3:E$160)</f>
        <v>735.76402437488878</v>
      </c>
      <c r="F168" s="35">
        <f>+SUMIF('Regions &amp; Poverty'!$F$3:$F$160,$B168,F$3:F$160)</f>
        <v>412.28603043380986</v>
      </c>
      <c r="G168" s="35">
        <f>+SUMIF('Regions &amp; Poverty'!$F$3:$F$160,$B168,G$3:G$160)</f>
        <v>69.487012858874124</v>
      </c>
      <c r="H168" s="35">
        <f>+SUMIF('Regions &amp; Poverty'!$F$3:$F$160,$B168,H$3:H$160)</f>
        <v>38.402341824209799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244.01078658161572</v>
      </c>
      <c r="D170" s="35">
        <f>+SUMIF('Regions &amp; Poverty'!$F$3:$F$160,$B170,D$3:D$160)</f>
        <v>131.59380336885064</v>
      </c>
      <c r="E170" s="35">
        <f>+SUMIF('Regions &amp; Poverty'!$F$3:$F$160,$B170,E$3:E$160)</f>
        <v>97.8198502390957</v>
      </c>
      <c r="F170" s="35">
        <f>+SUMIF('Regions &amp; Poverty'!$F$3:$F$160,$B170,F$3:F$160)</f>
        <v>50.491305998315184</v>
      </c>
      <c r="G170" s="35">
        <f>+SUMIF('Regions &amp; Poverty'!$F$3:$F$160,$B170,G$3:G$160)</f>
        <v>24.476884821382544</v>
      </c>
      <c r="H170" s="35">
        <f>+SUMIF('Regions &amp; Poverty'!$F$3:$F$160,$B170,H$3:H$160)</f>
        <v>12.268697305338204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4808.3696616830002</v>
      </c>
      <c r="D172" s="35">
        <f>+SUMIF('Regions &amp; Poverty'!$F$3:$F$160,$B172,D$3:D$160)</f>
        <v>3054.3868755267181</v>
      </c>
      <c r="E172" s="35">
        <f>+SUMIF('Regions &amp; Poverty'!$F$3:$F$160,$B172,E$3:E$160)</f>
        <v>2353.8924557697619</v>
      </c>
      <c r="F172" s="35">
        <f>+SUMIF('Regions &amp; Poverty'!$F$3:$F$160,$B172,F$3:F$160)</f>
        <v>1514.8768746684011</v>
      </c>
      <c r="G172" s="35">
        <f>+SUMIF('Regions &amp; Poverty'!$F$3:$F$160,$B172,G$3:G$160)</f>
        <v>452.31305111645105</v>
      </c>
      <c r="H172" s="35">
        <f>+SUMIF('Regions &amp; Poverty'!$F$3:$F$160,$B172,H$3:H$160)</f>
        <v>294.1284972479707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9165.9797484109713</v>
      </c>
      <c r="D173" s="36">
        <f t="shared" si="1"/>
        <v>5484.9569657871671</v>
      </c>
      <c r="E173" s="36">
        <f t="shared" si="1"/>
        <v>3596.1862446887308</v>
      </c>
      <c r="F173" s="36">
        <f t="shared" si="1"/>
        <v>2178.1338595044358</v>
      </c>
      <c r="G173" s="36">
        <f t="shared" si="1"/>
        <v>606.36045109023121</v>
      </c>
      <c r="H173" s="36">
        <f t="shared" si="1"/>
        <v>374.07823851834883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51.95978225797311</v>
      </c>
      <c r="D174" s="35">
        <f>+SUMIF('Regions &amp; Poverty'!$F$3:$F$160,$B174,D$3:D$160)</f>
        <v>28.067484970865628</v>
      </c>
      <c r="E174" s="35">
        <f>+SUMIF('Regions &amp; Poverty'!$F$3:$F$160,$B174,E$3:E$160)</f>
        <v>12.296960669057977</v>
      </c>
      <c r="F174" s="35">
        <f>+SUMIF('Regions &amp; Poverty'!$F$3:$F$160,$B174,F$3:F$160)</f>
        <v>6.6277489522946063</v>
      </c>
      <c r="G174" s="35">
        <f>+SUMIF('Regions &amp; Poverty'!$F$3:$F$160,$B174,G$3:G$160)</f>
        <v>0.97966755220597868</v>
      </c>
      <c r="H174" s="35">
        <f>+SUMIF('Regions &amp; Poverty'!$F$3:$F$160,$B174,H$3:H$160)</f>
        <v>0.52819071853191712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1904.4135934726705</v>
      </c>
      <c r="D175" s="35">
        <f>+SUMIF('Regions &amp; Poverty'!$F$3:$F$160,$B175,D$3:D$160)</f>
        <v>1412.7839284667098</v>
      </c>
      <c r="E175" s="35">
        <f>+SUMIF('Regions &amp; Poverty'!$F$3:$F$160,$B175,E$3:E$160)</f>
        <v>61.266825827594651</v>
      </c>
      <c r="F175" s="35">
        <f>+SUMIF('Regions &amp; Poverty'!$F$3:$F$160,$B175,F$3:F$160)</f>
        <v>44.716113807360109</v>
      </c>
      <c r="G175" s="35">
        <f>+SUMIF('Regions &amp; Poverty'!$F$3:$F$160,$B175,G$3:G$160)</f>
        <v>0.69052342930338362</v>
      </c>
      <c r="H175" s="35">
        <f>+SUMIF('Regions &amp; Poverty'!$F$3:$F$160,$B175,H$3:H$160)</f>
        <v>0.47142769370182097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285.72255436627296</v>
      </c>
      <c r="D176" s="35">
        <f>+SUMIF('Regions &amp; Poverty'!$F$3:$F$160,$B176,D$3:D$160)</f>
        <v>215.65518147062767</v>
      </c>
      <c r="E176" s="35">
        <f>+SUMIF('Regions &amp; Poverty'!$F$3:$F$160,$B176,E$3:E$160)</f>
        <v>7.3663405535297448</v>
      </c>
      <c r="F176" s="35">
        <f>+SUMIF('Regions &amp; Poverty'!$F$3:$F$160,$B176,F$3:F$160)</f>
        <v>6.3951500753240555</v>
      </c>
      <c r="G176" s="35">
        <f>+SUMIF('Regions &amp; Poverty'!$F$3:$F$160,$B176,G$3:G$160)</f>
        <v>0.21196265342630152</v>
      </c>
      <c r="H176" s="35">
        <f>+SUMIF('Regions &amp; Poverty'!$F$3:$F$160,$B176,H$3:H$160)</f>
        <v>0.18498993872109712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2242.0959300969166</v>
      </c>
      <c r="D179" s="36">
        <f t="shared" si="2"/>
        <v>1656.5065949082032</v>
      </c>
      <c r="E179" s="36">
        <f t="shared" ref="E179:F179" si="3">+SUM(E174:E178)</f>
        <v>80.930127050182364</v>
      </c>
      <c r="F179" s="36">
        <f t="shared" si="3"/>
        <v>57.739012834978766</v>
      </c>
      <c r="G179" s="36">
        <f t="shared" ref="G179:H179" si="4">+SUM(G174:G178)</f>
        <v>1.8821536349356638</v>
      </c>
      <c r="H179" s="36">
        <f t="shared" si="4"/>
        <v>1.1846083509548353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19.023037909314407</v>
      </c>
      <c r="D183" s="35">
        <f>+SUMIF('Regions &amp; Poverty'!$F$3:$F$160,$B183,D$3:D$160)</f>
        <v>13.909947667621255</v>
      </c>
      <c r="E183" s="35">
        <f>+SUMIF('Regions &amp; Poverty'!$F$3:$F$160,$B183,E$3:E$160)</f>
        <v>4.0421835656529268E-3</v>
      </c>
      <c r="F183" s="35">
        <f>+SUMIF('Regions &amp; Poverty'!$F$3:$F$160,$B183,F$3:F$160)</f>
        <v>3.245126664243756E-3</v>
      </c>
      <c r="G183" s="35">
        <f>+SUMIF('Regions &amp; Poverty'!$F$3:$F$160,$B183,G$3:G$160)</f>
        <v>6.4674937050446837E-5</v>
      </c>
      <c r="H183" s="35">
        <f>+SUMIF('Regions &amp; Poverty'!$F$3:$F$160,$B183,H$3:H$160)</f>
        <v>5.1922026627900096E-5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1.106807317150565</v>
      </c>
      <c r="D184" s="35">
        <f>+SUMIF('Regions &amp; Poverty'!$F$3:$F$160,$B184,D$3:D$160)</f>
        <v>0.87227424622681293</v>
      </c>
      <c r="E184" s="35">
        <f>+SUMIF('Regions &amp; Poverty'!$F$3:$F$160,$B184,E$3:E$160)</f>
        <v>0.41822889278769476</v>
      </c>
      <c r="F184" s="35">
        <f>+SUMIF('Regions &amp; Poverty'!$F$3:$F$160,$B184,F$3:F$160)</f>
        <v>0.32904374755089655</v>
      </c>
      <c r="G184" s="35">
        <f>+SUMIF('Regions &amp; Poverty'!$F$3:$F$160,$B184,G$3:G$160)</f>
        <v>6.1883728806201709E-2</v>
      </c>
      <c r="H184" s="35">
        <f>+SUMIF('Regions &amp; Poverty'!$F$3:$F$160,$B184,H$3:H$160)</f>
        <v>4.8683951841440941E-2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1546.0308884586309</v>
      </c>
      <c r="D185" s="35">
        <f>+SUMIF('Regions &amp; Poverty'!$F$3:$F$160,$B185,D$3:D$160)</f>
        <v>1346.8962762954188</v>
      </c>
      <c r="E185" s="35">
        <f>+SUMIF('Regions &amp; Poverty'!$F$3:$F$160,$B185,E$3:E$160)</f>
        <v>321.22267436289587</v>
      </c>
      <c r="F185" s="35">
        <f>+SUMIF('Regions &amp; Poverty'!$F$3:$F$160,$B185,F$3:F$160)</f>
        <v>280.53648284946803</v>
      </c>
      <c r="G185" s="35">
        <f>+SUMIF('Regions &amp; Poverty'!$F$3:$F$160,$B185,G$3:G$160)</f>
        <v>13.722650635136745</v>
      </c>
      <c r="H185" s="35">
        <f>+SUMIF('Regions &amp; Poverty'!$F$3:$F$160,$B185,H$3:H$160)</f>
        <v>11.994189514143779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1566.1607336850959</v>
      </c>
      <c r="D186" s="36">
        <f t="shared" si="5"/>
        <v>1361.678498209267</v>
      </c>
      <c r="E186" s="36">
        <f t="shared" ref="E186:F186" si="6">+SUM(E182:E185)</f>
        <v>321.64494543924923</v>
      </c>
      <c r="F186" s="36">
        <f t="shared" si="6"/>
        <v>280.86877172368315</v>
      </c>
      <c r="G186" s="36">
        <f t="shared" ref="G186:H186" si="7">+SUM(G182:G185)</f>
        <v>13.784599038879996</v>
      </c>
      <c r="H186" s="36">
        <f t="shared" si="7"/>
        <v>12.042925388011847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214.49556508961803</v>
      </c>
      <c r="D191" s="35">
        <f>+SUMIF('Regions &amp; Poverty'!$F$3:$F$160,$B191,D$3:D$160)</f>
        <v>162.43299105116566</v>
      </c>
      <c r="E191" s="35">
        <f>+SUMIF('Regions &amp; Poverty'!$F$3:$F$160,$B191,E$3:E$160)</f>
        <v>2.9247865803416122</v>
      </c>
      <c r="F191" s="35">
        <f>+SUMIF('Regions &amp; Poverty'!$F$3:$F$160,$B191,F$3:F$160)</f>
        <v>2.2329581401520406</v>
      </c>
      <c r="G191" s="35">
        <f>+SUMIF('Regions &amp; Poverty'!$F$3:$F$160,$B191,G$3:G$160)</f>
        <v>5.8698015997462024E-3</v>
      </c>
      <c r="H191" s="35">
        <f>+SUMIF('Regions &amp; Poverty'!$F$3:$F$160,$B191,H$3:H$160)</f>
        <v>4.4750766830955295E-3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208.22373621480338</v>
      </c>
      <c r="D192" s="35">
        <f>+SUMIF('Regions &amp; Poverty'!$F$3:$F$160,$B192,D$3:D$160)</f>
        <v>129.00354670535381</v>
      </c>
      <c r="E192" s="35">
        <f>+SUMIF('Regions &amp; Poverty'!$F$3:$F$160,$B192,E$3:E$160)</f>
        <v>21.406086218529882</v>
      </c>
      <c r="F192" s="35">
        <f>+SUMIF('Regions &amp; Poverty'!$F$3:$F$160,$B192,F$3:F$160)</f>
        <v>12.896883399557858</v>
      </c>
      <c r="G192" s="35">
        <f>+SUMIF('Regions &amp; Poverty'!$F$3:$F$160,$B192,G$3:G$160)</f>
        <v>0.96285574921733652</v>
      </c>
      <c r="H192" s="35">
        <f>+SUMIF('Regions &amp; Poverty'!$F$3:$F$160,$B192,H$3:H$160)</f>
        <v>0.58007482528715903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422.71930130442138</v>
      </c>
      <c r="D193" s="36">
        <f t="shared" si="11"/>
        <v>291.43653775651944</v>
      </c>
      <c r="E193" s="36">
        <f t="shared" ref="E193:F193" si="12">+SUM(E191:E192)</f>
        <v>24.330872798871496</v>
      </c>
      <c r="F193" s="36">
        <f t="shared" si="12"/>
        <v>15.129841539709899</v>
      </c>
      <c r="G193" s="36">
        <f t="shared" ref="G193:H193" si="13">+SUM(G191:G192)</f>
        <v>0.96872555081708267</v>
      </c>
      <c r="H193" s="36">
        <f t="shared" si="13"/>
        <v>0.58454990197025458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4.2167278703601507</v>
      </c>
      <c r="D196" s="35">
        <f>+SUMIF('Regions &amp; Poverty'!$F$3:$F$160,$B196,D$3:D$160)</f>
        <v>2.4329503212802299</v>
      </c>
      <c r="E196" s="35">
        <f>+SUMIF('Regions &amp; Poverty'!$F$3:$F$160,$B196,E$3:E$160)</f>
        <v>3.9670312035905968E-3</v>
      </c>
      <c r="F196" s="35">
        <f>+SUMIF('Regions &amp; Poverty'!$F$3:$F$160,$B196,F$3:F$160)</f>
        <v>3.5739423422390141E-3</v>
      </c>
      <c r="G196" s="35">
        <f>+SUMIF('Regions &amp; Poverty'!$F$3:$F$160,$B196,G$3:G$160)</f>
        <v>3.7522548928171321E-5</v>
      </c>
      <c r="H196" s="35">
        <f>+SUMIF('Regions &amp; Poverty'!$F$3:$F$160,$B196,H$3:H$160)</f>
        <v>3.4602236524762292E-5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4.2167278703601507</v>
      </c>
      <c r="D198" s="36">
        <f t="shared" si="14"/>
        <v>2.4329503212802299</v>
      </c>
      <c r="E198" s="36">
        <f t="shared" ref="E198:F198" si="15">+SUM(E195:E197)</f>
        <v>3.9670312035905968E-3</v>
      </c>
      <c r="F198" s="36">
        <f t="shared" si="15"/>
        <v>3.5739423422390141E-3</v>
      </c>
      <c r="G198" s="36">
        <f t="shared" ref="G198:H198" si="16">+SUM(G195:G197)</f>
        <v>3.7522548928171321E-5</v>
      </c>
      <c r="H198" s="36">
        <f t="shared" si="16"/>
        <v>3.4602236524762292E-5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4.2167278703601507</v>
      </c>
      <c r="D201" s="35">
        <f t="shared" si="19"/>
        <v>2.4329503212802299</v>
      </c>
      <c r="E201" s="35">
        <f t="shared" ref="E201:H201" si="20">+SUM(E198,E189)</f>
        <v>3.9670312035905968E-3</v>
      </c>
      <c r="F201" s="35">
        <f t="shared" si="20"/>
        <v>3.5739423422390141E-3</v>
      </c>
      <c r="G201" s="35">
        <f t="shared" si="20"/>
        <v>3.7522548928171321E-5</v>
      </c>
      <c r="H201" s="35">
        <f t="shared" si="20"/>
        <v>3.4602236524762292E-5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13401.172441367764</v>
      </c>
      <c r="D202" s="35">
        <f t="shared" si="21"/>
        <v>8797.0115469824359</v>
      </c>
      <c r="E202" s="35">
        <f t="shared" ref="E202:H202" si="22">+SUM(E173,E179,E182:E185,E193,E196)</f>
        <v>4023.0961570082372</v>
      </c>
      <c r="F202" s="35">
        <f t="shared" si="22"/>
        <v>2531.8750595451502</v>
      </c>
      <c r="G202" s="35">
        <f t="shared" si="22"/>
        <v>622.99596683741288</v>
      </c>
      <c r="H202" s="35">
        <f t="shared" si="22"/>
        <v>387.89035676152224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13401.172441367764</v>
      </c>
      <c r="D203" s="35">
        <f t="shared" si="23"/>
        <v>8797.0115469824359</v>
      </c>
      <c r="E203" s="35">
        <f t="shared" ref="E203:H203" si="24">+SUM(E173,E174:E176,E183:E185,E193,E196)</f>
        <v>4023.0961570082377</v>
      </c>
      <c r="F203" s="35">
        <f t="shared" si="24"/>
        <v>2531.8750595451502</v>
      </c>
      <c r="G203" s="35">
        <f t="shared" si="24"/>
        <v>622.99596683741311</v>
      </c>
      <c r="H203" s="35">
        <f t="shared" si="24"/>
        <v>387.89035676152224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13401.172441367764</v>
      </c>
      <c r="D204" s="35">
        <f t="shared" si="25"/>
        <v>8797.0115469824359</v>
      </c>
      <c r="E204" s="35">
        <f t="shared" ref="E204:H204" si="26">+SUM(E173,E179:E185,E190,E193:E194,E198)</f>
        <v>4023.0961570082372</v>
      </c>
      <c r="F204" s="35">
        <f t="shared" si="26"/>
        <v>2531.8750595451502</v>
      </c>
      <c r="G204" s="35">
        <f t="shared" si="26"/>
        <v>622.99596683741288</v>
      </c>
      <c r="H204" s="35">
        <f t="shared" si="26"/>
        <v>387.89035676152224</v>
      </c>
      <c r="I204" s="35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+SUMIF(GVSG2030!$A$4:$A$158,$B3,GVSG2030!$P$4:$P$158)</f>
        <v>0</v>
      </c>
      <c r="D3" s="11">
        <f>+SUMIF(GVSG2015!$A$4:$A$158,$B3,GVSG2015!$P$4:$P$158)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+SUMIF(GVSG2030!$A$4:$A$158,$B4,GVSG2030!$P$4:$P$158)</f>
        <v>91.380852018706875</v>
      </c>
      <c r="D4" s="11">
        <f>+SUMIF(GVSG2015!$A$4:$A$158,$B4,GVSG2015!$P$4:$P$158)</f>
        <v>64.340930382422826</v>
      </c>
      <c r="E4" s="7">
        <f>+IFERROR(+C4*('Regions &amp; Poverty'!$K4/100),"")</f>
        <v>27.505636457630768</v>
      </c>
      <c r="F4" s="7">
        <f>+IFERROR(+D4*('Regions &amp; Poverty'!$K4/100),"")</f>
        <v>19.366620045109268</v>
      </c>
      <c r="G4" s="7">
        <f>+IFERROR(+C4*('Regions &amp; Poverty'!$K4/100)*('Regions &amp; Poverty'!$M4/100),"")</f>
        <v>2.6405410999325536</v>
      </c>
      <c r="H4" s="7">
        <f>+IFERROR(+D4*('Regions &amp; Poverty'!$K4/100)*('Regions &amp; Poverty'!$M4/100),"")</f>
        <v>1.8591955243304898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+SUMIF(GVSG2030!$A$4:$A$158,$B5,GVSG2030!$P$4:$P$158)</f>
        <v>0</v>
      </c>
      <c r="D5" s="11">
        <f>+SUMIF(GVSG2015!$A$4:$A$158,$B5,GVSG2015!$P$4:$P$158)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+SUMIF(GVSG2030!$A$4:$A$158,$B6,GVSG2030!$P$4:$P$158)</f>
        <v>0</v>
      </c>
      <c r="D6" s="11">
        <f>+SUMIF(GVSG2015!$A$4:$A$158,$B6,GVSG2015!$P$4:$P$158)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+SUMIF(GVSG2030!$A$4:$A$158,$B7,GVSG2030!$P$4:$P$158)</f>
        <v>0</v>
      </c>
      <c r="D7" s="11">
        <f>+SUMIF(GVSG2015!$A$4:$A$158,$B7,GVSG2015!$P$4:$P$158)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+SUMIF(GVSG2030!$A$4:$A$158,$B8,GVSG2030!$P$4:$P$158)</f>
        <v>0</v>
      </c>
      <c r="D8" s="11">
        <f>+SUMIF(GVSG2015!$A$4:$A$158,$B8,GVSG2015!$P$4:$P$158)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+SUMIF(GVSG2030!$A$4:$A$158,$B9,GVSG2030!$P$4:$P$158)</f>
        <v>0</v>
      </c>
      <c r="D9" s="11">
        <f>+SUMIF(GVSG2015!$A$4:$A$158,$B9,GVSG2015!$P$4:$P$158)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+SUMIF(GVSG2030!$A$4:$A$158,$B10,GVSG2030!$P$4:$P$158)</f>
        <v>0</v>
      </c>
      <c r="D10" s="11">
        <f>+SUMIF(GVSG2015!$A$4:$A$158,$B10,GVSG2015!$P$4:$P$158)</f>
        <v>0</v>
      </c>
      <c r="E10" s="7">
        <f>+IFERROR(+C10*('Regions &amp; Poverty'!$K10/100),"")</f>
        <v>0</v>
      </c>
      <c r="F10" s="7">
        <f>+IFERROR(+D10*('Regions &amp; Poverty'!$K10/100),"")</f>
        <v>0</v>
      </c>
      <c r="G10" s="7">
        <f>+IFERROR(+C10*('Regions &amp; Poverty'!$K10/100)*('Regions &amp; Poverty'!$M10/100),"")</f>
        <v>0</v>
      </c>
      <c r="H10" s="7">
        <f>+IFERROR(+D10*('Regions &amp; Poverty'!$K10/100)*('Regions &amp; Poverty'!$M10/100),"")</f>
        <v>0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+SUMIF(GVSG2030!$A$4:$A$158,$B11,GVSG2030!$P$4:$P$158)</f>
        <v>149.35815985894112</v>
      </c>
      <c r="D11" s="11">
        <f>+SUMIF(GVSG2015!$A$4:$A$158,$B11,GVSG2015!$P$4:$P$158)</f>
        <v>90.09922423913747</v>
      </c>
      <c r="E11" s="7">
        <f>+IFERROR(+C11*('Regions &amp; Poverty'!$K11/100),"")</f>
        <v>110.07696381603961</v>
      </c>
      <c r="F11" s="7">
        <f>+IFERROR(+D11*('Regions &amp; Poverty'!$K11/100),"")</f>
        <v>66.403128264244316</v>
      </c>
      <c r="G11" s="7">
        <f>+IFERROR(+C11*('Regions &amp; Poverty'!$K11/100)*('Regions &amp; Poverty'!$M11/100),"")</f>
        <v>35.664936276396837</v>
      </c>
      <c r="H11" s="7">
        <f>+IFERROR(+D11*('Regions &amp; Poverty'!$K11/100)*('Regions &amp; Poverty'!$M11/100),"")</f>
        <v>21.51461355761516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+SUMIF(GVSG2030!$A$4:$A$158,$B12,GVSG2030!$P$4:$P$158)</f>
        <v>9.2501343407699839</v>
      </c>
      <c r="D12" s="11">
        <f>+SUMIF(GVSG2015!$A$4:$A$158,$B12,GVSG2015!$P$4:$P$158)</f>
        <v>5.9078591566791321</v>
      </c>
      <c r="E12" s="7">
        <f>+IFERROR(+C12*('Regions &amp; Poverty'!$K12/100),"")</f>
        <v>4.5788164986811424</v>
      </c>
      <c r="F12" s="7">
        <f>+IFERROR(+D12*('Regions &amp; Poverty'!$K12/100),"")</f>
        <v>2.9243902825561703</v>
      </c>
      <c r="G12" s="7">
        <f>+IFERROR(+C12*('Regions &amp; Poverty'!$K12/100)*('Regions &amp; Poverty'!$M12/100),"")</f>
        <v>1.0256548957045757</v>
      </c>
      <c r="H12" s="7">
        <f>+IFERROR(+D12*('Regions &amp; Poverty'!$K12/100)*('Regions &amp; Poverty'!$M12/100),"")</f>
        <v>0.65506342329258205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+SUMIF(GVSG2030!$A$4:$A$158,$B13,GVSG2030!$P$4:$P$158)</f>
        <v>7.9741742995977773</v>
      </c>
      <c r="D13" s="11">
        <f>+SUMIF(GVSG2015!$A$4:$A$158,$B13,GVSG2015!$P$4:$P$158)</f>
        <v>5.8883204681752348</v>
      </c>
      <c r="E13" s="7">
        <f>+IFERROR(+C13*('Regions &amp; Poverty'!$K13/100),"")</f>
        <v>3.4847141689242291</v>
      </c>
      <c r="F13" s="7">
        <f>+IFERROR(+D13*('Regions &amp; Poverty'!$K13/100),"")</f>
        <v>2.5731960445925779</v>
      </c>
      <c r="G13" s="7">
        <f>+IFERROR(+C13*('Regions &amp; Poverty'!$K13/100)*('Regions &amp; Poverty'!$M13/100),"")</f>
        <v>0.38680327275058946</v>
      </c>
      <c r="H13" s="7">
        <f>+IFERROR(+D13*('Regions &amp; Poverty'!$K13/100)*('Regions &amp; Poverty'!$M13/100),"")</f>
        <v>0.28562476094977612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+SUMIF(GVSG2030!$A$4:$A$158,$B14,GVSG2030!$P$4:$P$158)</f>
        <v>35.768289976756421</v>
      </c>
      <c r="D14" s="11">
        <f>+SUMIF(GVSG2015!$A$4:$A$158,$B14,GVSG2015!$P$4:$P$158)</f>
        <v>27.595544119718163</v>
      </c>
      <c r="E14" s="7">
        <f>+IFERROR(+C14*('Regions &amp; Poverty'!$K14/100),"")</f>
        <v>6.6171336456999379</v>
      </c>
      <c r="F14" s="7">
        <f>+IFERROR(+D14*('Regions &amp; Poverty'!$K14/100),"")</f>
        <v>5.1051756621478601</v>
      </c>
      <c r="G14" s="7">
        <f>+IFERROR(+C14*('Regions &amp; Poverty'!$K14/100)*('Regions &amp; Poverty'!$M14/100),"")</f>
        <v>0.21836541030809797</v>
      </c>
      <c r="H14" s="7">
        <f>+IFERROR(+D14*('Regions &amp; Poverty'!$K14/100)*('Regions &amp; Poverty'!$M14/100),"")</f>
        <v>0.1684707968508794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+SUMIF(GVSG2030!$A$4:$A$158,$B15,GVSG2030!$P$4:$P$158)</f>
        <v>0</v>
      </c>
      <c r="D15" s="11">
        <f>+SUMIF(GVSG2015!$A$4:$A$158,$B15,GVSG2015!$P$4:$P$158)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+SUMIF(GVSG2030!$A$4:$A$158,$B16,GVSG2030!$P$4:$P$158)</f>
        <v>0</v>
      </c>
      <c r="D16" s="11">
        <f>+SUMIF(GVSG2015!$A$4:$A$158,$B16,GVSG2015!$P$4:$P$158)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+SUMIF(GVSG2030!$A$4:$A$158,$B17,GVSG2030!$P$4:$P$158)</f>
        <v>0</v>
      </c>
      <c r="D17" s="11">
        <f>+SUMIF(GVSG2015!$A$4:$A$158,$B17,GVSG2015!$P$4:$P$158)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+SUMIF(GVSG2030!$A$4:$A$158,$B18,GVSG2030!$P$4:$P$158)</f>
        <v>0</v>
      </c>
      <c r="D18" s="11">
        <f>+SUMIF(GVSG2015!$A$4:$A$158,$B18,GVSG2015!$P$4:$P$158)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+SUMIF(GVSG2030!$A$4:$A$158,$B19,GVSG2030!$P$4:$P$158)</f>
        <v>9.9563703326733533E-3</v>
      </c>
      <c r="D19" s="11">
        <f>+SUMIF(GVSG2015!$A$4:$A$158,$B19,GVSG2015!$P$4:$P$158)</f>
        <v>7.4925129942311885E-3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+SUMIF(GVSG2030!$A$4:$A$158,$B20,GVSG2030!$P$4:$P$158)</f>
        <v>1.1854051560848247</v>
      </c>
      <c r="D20" s="11">
        <f>+SUMIF(GVSG2015!$A$4:$A$158,$B20,GVSG2015!$P$4:$P$158)</f>
        <v>0.7455404246552082</v>
      </c>
      <c r="E20" s="7">
        <f>+IFERROR(+C20*('Regions &amp; Poverty'!$K20/100),"")</f>
        <v>8.4163766082022543E-2</v>
      </c>
      <c r="F20" s="7">
        <f>+IFERROR(+D20*('Regions &amp; Poverty'!$K20/100),"")</f>
        <v>5.2933370150519778E-2</v>
      </c>
      <c r="G20" s="7">
        <f>+IFERROR(+C20*('Regions &amp; Poverty'!$K20/100)*('Regions &amp; Poverty'!$M20/100),"")</f>
        <v>2.8615680467887665E-3</v>
      </c>
      <c r="H20" s="7">
        <f>+IFERROR(+D20*('Regions &amp; Poverty'!$K20/100)*('Regions &amp; Poverty'!$M20/100),"")</f>
        <v>1.7997345851176725E-3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+SUMIF(GVSG2030!$A$4:$A$158,$B21,GVSG2030!$P$4:$P$158)</f>
        <v>0</v>
      </c>
      <c r="D21" s="11">
        <f>+SUMIF(GVSG2015!$A$4:$A$158,$B21,GVSG2015!$P$4:$P$158)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+SUMIF(GVSG2030!$A$4:$A$158,$B22,GVSG2030!$P$4:$P$158)</f>
        <v>0</v>
      </c>
      <c r="D22" s="11">
        <f>+SUMIF(GVSG2015!$A$4:$A$158,$B22,GVSG2015!$P$4:$P$158)</f>
        <v>0</v>
      </c>
      <c r="E22" s="7">
        <f>+IFERROR(+C22*('Regions &amp; Poverty'!$K22/100),"")</f>
        <v>0</v>
      </c>
      <c r="F22" s="7">
        <f>+IFERROR(+D22*('Regions &amp; Poverty'!$K22/100),"")</f>
        <v>0</v>
      </c>
      <c r="G22" s="7">
        <f>+IFERROR(+C22*('Regions &amp; Poverty'!$K22/100)*('Regions &amp; Poverty'!$M22/100),"")</f>
        <v>0</v>
      </c>
      <c r="H22" s="7">
        <f>+IFERROR(+D22*('Regions &amp; Poverty'!$K22/100)*('Regions &amp; Poverty'!$M22/100),"")</f>
        <v>0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+SUMIF(GVSG2030!$A$4:$A$158,$B23,GVSG2030!$P$4:$P$158)</f>
        <v>0</v>
      </c>
      <c r="D23" s="11">
        <f>+SUMIF(GVSG2015!$A$4:$A$158,$B23,GVSG2015!$P$4:$P$158)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+SUMIF(GVSG2030!$A$4:$A$158,$B24,GVSG2030!$P$4:$P$158)</f>
        <v>0</v>
      </c>
      <c r="D24" s="11">
        <f>+SUMIF(GVSG2015!$A$4:$A$158,$B24,GVSG2015!$P$4:$P$158)</f>
        <v>0</v>
      </c>
      <c r="E24" s="7">
        <f>+IFERROR(+C24*('Regions &amp; Poverty'!$K24/100),"")</f>
        <v>0</v>
      </c>
      <c r="F24" s="7">
        <f>+IFERROR(+D24*('Regions &amp; Poverty'!$K24/100),"")</f>
        <v>0</v>
      </c>
      <c r="G24" s="7">
        <f>+IFERROR(+C24*('Regions &amp; Poverty'!$K24/100)*('Regions &amp; Poverty'!$M24/100),"")</f>
        <v>0</v>
      </c>
      <c r="H24" s="7">
        <f>+IFERROR(+D24*('Regions &amp; Poverty'!$K24/100)*('Regions &amp; Poverty'!$M24/100),"")</f>
        <v>0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+SUMIF(GVSG2030!$A$4:$A$158,$B25,GVSG2030!$P$4:$P$158)</f>
        <v>0</v>
      </c>
      <c r="D25" s="11">
        <f>+SUMIF(GVSG2015!$A$4:$A$158,$B25,GVSG2015!$P$4:$P$158)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+SUMIF(GVSG2030!$A$4:$A$158,$B26,GVSG2030!$P$4:$P$158)</f>
        <v>0</v>
      </c>
      <c r="D26" s="11">
        <f>+SUMIF(GVSG2015!$A$4:$A$158,$B26,GVSG2015!$P$4:$P$158)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+SUMIF(GVSG2030!$A$4:$A$158,$B27,GVSG2030!$P$4:$P$158)</f>
        <v>0</v>
      </c>
      <c r="D27" s="11">
        <f>+SUMIF(GVSG2015!$A$4:$A$158,$B27,GVSG2015!$P$4:$P$158)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+SUMIF(GVSG2030!$A$4:$A$158,$B28,GVSG2030!$P$4:$P$158)</f>
        <v>0</v>
      </c>
      <c r="D28" s="11">
        <f>+SUMIF(GVSG2015!$A$4:$A$158,$B28,GVSG2015!$P$4:$P$158)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+SUMIF(GVSG2030!$A$4:$A$158,$B29,GVSG2030!$P$4:$P$158)</f>
        <v>6.0498039209356698</v>
      </c>
      <c r="D29" s="11">
        <f>+SUMIF(GVSG2015!$A$4:$A$158,$B29,GVSG2015!$P$4:$P$158)</f>
        <v>4.3947861018279504</v>
      </c>
      <c r="E29" s="7">
        <f>+IFERROR(+C29*('Regions &amp; Poverty'!$K29/100),"")</f>
        <v>1.6878952939410516</v>
      </c>
      <c r="F29" s="7">
        <f>+IFERROR(+D29*('Regions &amp; Poverty'!$K29/100),"")</f>
        <v>1.2261453224099981</v>
      </c>
      <c r="G29" s="7">
        <f>+IFERROR(+C29*('Regions &amp; Poverty'!$K29/100)*('Regions &amp; Poverty'!$M29/100),"")</f>
        <v>0.15191057645469463</v>
      </c>
      <c r="H29" s="7">
        <f>+IFERROR(+D29*('Regions &amp; Poverty'!$K29/100)*('Regions &amp; Poverty'!$M29/100),"")</f>
        <v>0.11035307901689982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+SUMIF(GVSG2030!$A$4:$A$158,$B30,GVSG2030!$P$4:$P$158)</f>
        <v>26.754337668849772</v>
      </c>
      <c r="D30" s="11">
        <f>+SUMIF(GVSG2015!$A$4:$A$158,$B30,GVSG2015!$P$4:$P$158)</f>
        <v>18.841792109409766</v>
      </c>
      <c r="E30" s="7">
        <f>+IFERROR(+C30*('Regions &amp; Poverty'!$K30/100),"")</f>
        <v>6.4210410405239449</v>
      </c>
      <c r="F30" s="7">
        <f>+IFERROR(+D30*('Regions &amp; Poverty'!$K30/100),"")</f>
        <v>4.5220301062583435</v>
      </c>
      <c r="G30" s="7">
        <f>+IFERROR(+C30*('Regions &amp; Poverty'!$K30/100)*('Regions &amp; Poverty'!$M30/100),"")</f>
        <v>0.49442016012034373</v>
      </c>
      <c r="H30" s="7">
        <f>+IFERROR(+D30*('Regions &amp; Poverty'!$K30/100)*('Regions &amp; Poverty'!$M30/100),"")</f>
        <v>0.34819631818189245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+SUMIF(GVSG2030!$A$4:$A$158,$B31,GVSG2030!$P$4:$P$158)</f>
        <v>40.338365297857415</v>
      </c>
      <c r="D31" s="11">
        <f>+SUMIF(GVSG2015!$A$4:$A$158,$B31,GVSG2015!$P$4:$P$158)</f>
        <v>23.163182976138895</v>
      </c>
      <c r="E31" s="7">
        <f>+IFERROR(+C31*('Regions &amp; Poverty'!$K31/100),"")</f>
        <v>31.100879644648064</v>
      </c>
      <c r="F31" s="7">
        <f>+IFERROR(+D31*('Regions &amp; Poverty'!$K31/100),"")</f>
        <v>17.858814074603085</v>
      </c>
      <c r="G31" s="7">
        <f>+IFERROR(+C31*('Regions &amp; Poverty'!$K31/100)*('Regions &amp; Poverty'!$M31/100),"")</f>
        <v>12.191544820702042</v>
      </c>
      <c r="H31" s="7">
        <f>+IFERROR(+D31*('Regions &amp; Poverty'!$K31/100)*('Regions &amp; Poverty'!$M31/100),"")</f>
        <v>7.0006551172444098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+SUMIF(GVSG2030!$A$4:$A$158,$B32,GVSG2030!$P$4:$P$158)</f>
        <v>0.93950686413493234</v>
      </c>
      <c r="D32" s="11">
        <f>+SUMIF(GVSG2015!$A$4:$A$158,$B32,GVSG2015!$P$4:$P$158)</f>
        <v>0.56990519664880457</v>
      </c>
      <c r="E32" s="7">
        <f>+IFERROR(+C32*('Regions &amp; Poverty'!$K32/100),"")</f>
        <v>0.34761753972992498</v>
      </c>
      <c r="F32" s="7">
        <f>+IFERROR(+D32*('Regions &amp; Poverty'!$K32/100),"")</f>
        <v>0.21086492276005769</v>
      </c>
      <c r="G32" s="7">
        <f>+IFERROR(+C32*('Regions &amp; Poverty'!$K32/100)*('Regions &amp; Poverty'!$M32/100),"")</f>
        <v>5.1795013419758819E-2</v>
      </c>
      <c r="H32" s="7">
        <f>+IFERROR(+D32*('Regions &amp; Poverty'!$K32/100)*('Regions &amp; Poverty'!$M32/100),"")</f>
        <v>3.1418873491248597E-2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+SUMIF(GVSG2030!$A$4:$A$158,$B33,GVSG2030!$P$4:$P$158)</f>
        <v>0</v>
      </c>
      <c r="D33" s="11">
        <f>+SUMIF(GVSG2015!$A$4:$A$158,$B33,GVSG2015!$P$4:$P$158)</f>
        <v>0</v>
      </c>
      <c r="E33" s="7">
        <f>+IFERROR(+C33*('Regions &amp; Poverty'!$K33/100),"")</f>
        <v>0</v>
      </c>
      <c r="F33" s="7">
        <f>+IFERROR(+D33*('Regions &amp; Poverty'!$K33/100),"")</f>
        <v>0</v>
      </c>
      <c r="G33" s="7">
        <f>+IFERROR(+C33*('Regions &amp; Poverty'!$K33/100)*('Regions &amp; Poverty'!$M33/100),"")</f>
        <v>0</v>
      </c>
      <c r="H33" s="7">
        <f>+IFERROR(+D33*('Regions &amp; Poverty'!$K33/100)*('Regions &amp; Poverty'!$M33/100),"")</f>
        <v>0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+SUMIF(GVSG2030!$A$4:$A$158,$B34,GVSG2030!$P$4:$P$158)</f>
        <v>1.4044687931534492</v>
      </c>
      <c r="D34" s="11">
        <f>+SUMIF(GVSG2015!$A$4:$A$158,$B34,GVSG2015!$P$4:$P$158)</f>
        <v>1.1347658302670316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+SUMIF(GVSG2030!$A$4:$A$158,$B35,GVSG2030!$P$4:$P$158)</f>
        <v>0</v>
      </c>
      <c r="D35" s="11">
        <f>+SUMIF(GVSG2015!$A$4:$A$158,$B35,GVSG2015!$P$4:$P$158)</f>
        <v>0</v>
      </c>
      <c r="E35" s="7">
        <f>+IFERROR(+C35*('Regions &amp; Poverty'!$K35/100),"")</f>
        <v>0</v>
      </c>
      <c r="F35" s="7">
        <f>+IFERROR(+D35*('Regions &amp; Poverty'!$K35/100),"")</f>
        <v>0</v>
      </c>
      <c r="G35" s="7">
        <f>+IFERROR(+C35*('Regions &amp; Poverty'!$K35/100)*('Regions &amp; Poverty'!$M35/100),"")</f>
        <v>0</v>
      </c>
      <c r="H35" s="7">
        <f>+IFERROR(+D35*('Regions &amp; Poverty'!$K35/100)*('Regions &amp; Poverty'!$M35/100),"")</f>
        <v>0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+SUMIF(GVSG2030!$A$4:$A$158,$B36,GVSG2030!$P$4:$P$158)</f>
        <v>52.143092767515817</v>
      </c>
      <c r="D36" s="11">
        <f>+SUMIF(GVSG2015!$A$4:$A$158,$B36,GVSG2015!$P$4:$P$158)</f>
        <v>39.642412467137987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+SUMIF(GVSG2030!$A$4:$A$158,$B37,GVSG2030!$P$4:$P$158)</f>
        <v>0</v>
      </c>
      <c r="D37" s="11">
        <f>+SUMIF(GVSG2015!$A$4:$A$158,$B37,GVSG2015!$P$4:$P$158)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+SUMIF(GVSG2030!$A$4:$A$158,$B38,GVSG2030!$P$4:$P$158)</f>
        <v>0</v>
      </c>
      <c r="D38" s="11">
        <f>+SUMIF(GVSG2015!$A$4:$A$158,$B38,GVSG2015!$P$4:$P$158)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+SUMIF(GVSG2030!$A$4:$A$158,$B39,GVSG2030!$P$4:$P$158)</f>
        <v>0</v>
      </c>
      <c r="D39" s="11">
        <f>+SUMIF(GVSG2015!$A$4:$A$158,$B39,GVSG2015!$P$4:$P$158)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+SUMIF(GVSG2030!$A$4:$A$158,$B40,GVSG2030!$P$4:$P$158)</f>
        <v>0</v>
      </c>
      <c r="D40" s="11">
        <f>+SUMIF(GVSG2015!$A$4:$A$158,$B40,GVSG2015!$P$4:$P$158)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+SUMIF(GVSG2030!$A$4:$A$158,$B41,GVSG2030!$P$4:$P$158)</f>
        <v>0</v>
      </c>
      <c r="D41" s="11">
        <f>+SUMIF(GVSG2015!$A$4:$A$158,$B41,GVSG2015!$P$4:$P$158)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+SUMIF(GVSG2030!$A$4:$A$158,$B42,GVSG2030!$P$4:$P$158)</f>
        <v>4.660610260276397</v>
      </c>
      <c r="D42" s="11">
        <f>+SUMIF(GVSG2015!$A$4:$A$158,$B42,GVSG2015!$P$4:$P$158)</f>
        <v>3.1945606203348649</v>
      </c>
      <c r="E42" s="7">
        <f>+IFERROR(+C42*('Regions &amp; Poverty'!$K42/100),"")</f>
        <v>0.14913952832884469</v>
      </c>
      <c r="F42" s="7">
        <f>+IFERROR(+D42*('Regions &amp; Poverty'!$K42/100),"")</f>
        <v>0.10222593985071568</v>
      </c>
      <c r="G42" s="7">
        <f>+IFERROR(+C42*('Regions &amp; Poverty'!$K42/100)*('Regions &amp; Poverty'!$M42/100),"")</f>
        <v>7.4569764164422346E-4</v>
      </c>
      <c r="H42" s="7">
        <f>+IFERROR(+D42*('Regions &amp; Poverty'!$K42/100)*('Regions &amp; Poverty'!$M42/100),"")</f>
        <v>5.1112969925357836E-4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+SUMIF(GVSG2030!$A$4:$A$158,$B43,GVSG2030!$P$4:$P$158)</f>
        <v>0</v>
      </c>
      <c r="D43" s="11">
        <f>+SUMIF(GVSG2015!$A$4:$A$158,$B43,GVSG2015!$P$4:$P$158)</f>
        <v>0</v>
      </c>
      <c r="E43" s="7">
        <f>+IFERROR(+C43*('Regions &amp; Poverty'!$K43/100),"")</f>
        <v>0</v>
      </c>
      <c r="F43" s="7">
        <f>+IFERROR(+D43*('Regions &amp; Poverty'!$K43/100),"")</f>
        <v>0</v>
      </c>
      <c r="G43" s="7">
        <f>+IFERROR(+C43*('Regions &amp; Poverty'!$K43/100)*('Regions &amp; Poverty'!$M43/100),"")</f>
        <v>0</v>
      </c>
      <c r="H43" s="7">
        <f>+IFERROR(+D43*('Regions &amp; Poverty'!$K43/100)*('Regions &amp; Poverty'!$M43/100),"")</f>
        <v>0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+SUMIF(GVSG2030!$A$4:$A$158,$B44,GVSG2030!$P$4:$P$158)</f>
        <v>0.47489137901394618</v>
      </c>
      <c r="D44" s="11">
        <f>+SUMIF(GVSG2015!$A$4:$A$158,$B44,GVSG2015!$P$4:$P$158)</f>
        <v>0.28141927078153911</v>
      </c>
      <c r="E44" s="7">
        <f>+IFERROR(+C44*('Regions &amp; Poverty'!$K44/100),"")</f>
        <v>2.2794786192669416E-2</v>
      </c>
      <c r="F44" s="7">
        <f>+IFERROR(+D44*('Regions &amp; Poverty'!$K44/100),"")</f>
        <v>1.3508124997513877E-2</v>
      </c>
      <c r="G44" s="7">
        <f>+IFERROR(+C44*('Regions &amp; Poverty'!$K44/100)*('Regions &amp; Poverty'!$M44/100),"")</f>
        <v>5.0148529623872721E-4</v>
      </c>
      <c r="H44" s="7">
        <f>+IFERROR(+D44*('Regions &amp; Poverty'!$K44/100)*('Regions &amp; Poverty'!$M44/100),"")</f>
        <v>2.9717874994530534E-4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+SUMIF(GVSG2030!$A$4:$A$158,$B45,GVSG2030!$P$4:$P$158)</f>
        <v>43.563146955946316</v>
      </c>
      <c r="D45" s="11">
        <f>+SUMIF(GVSG2015!$A$4:$A$158,$B45,GVSG2015!$P$4:$P$158)</f>
        <v>31.612025391238962</v>
      </c>
      <c r="E45" s="7">
        <f>+IFERROR(+C45*('Regions &amp; Poverty'!$K45/100),"")</f>
        <v>0.60988405738324836</v>
      </c>
      <c r="F45" s="7">
        <f>+IFERROR(+D45*('Regions &amp; Poverty'!$K45/100),"")</f>
        <v>0.44256835547734541</v>
      </c>
      <c r="G45" s="7">
        <f>+IFERROR(+C45*('Regions &amp; Poverty'!$K45/100)*('Regions &amp; Poverty'!$M45/100),"")</f>
        <v>1.2197681147664966E-3</v>
      </c>
      <c r="H45" s="7">
        <f>+IFERROR(+D45*('Regions &amp; Poverty'!$K45/100)*('Regions &amp; Poverty'!$M45/100),"")</f>
        <v>8.8513671095469086E-4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+SUMIF(GVSG2030!$A$4:$A$158,$B46,GVSG2030!$P$4:$P$158)</f>
        <v>0</v>
      </c>
      <c r="D46" s="11">
        <f>+SUMIF(GVSG2015!$A$4:$A$158,$B46,GVSG2015!$P$4:$P$158)</f>
        <v>0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+SUMIF(GVSG2030!$A$4:$A$158,$B47,GVSG2030!$P$4:$P$158)</f>
        <v>80.468117900255791</v>
      </c>
      <c r="D47" s="11">
        <f>+SUMIF(GVSG2015!$A$4:$A$158,$B47,GVSG2015!$P$4:$P$158)</f>
        <v>50.981882835396164</v>
      </c>
      <c r="E47" s="7">
        <f>+IFERROR(+C47*('Regions &amp; Poverty'!$K47/100),"")</f>
        <v>26.956819496585691</v>
      </c>
      <c r="F47" s="7">
        <f>+IFERROR(+D47*('Regions &amp; Poverty'!$K47/100),"")</f>
        <v>17.078930749857715</v>
      </c>
      <c r="G47" s="7">
        <f>+IFERROR(+C47*('Regions &amp; Poverty'!$K47/100)*('Regions &amp; Poverty'!$M47/100),"")</f>
        <v>2.4261137546927123</v>
      </c>
      <c r="H47" s="7">
        <f>+IFERROR(+D47*('Regions &amp; Poverty'!$K47/100)*('Regions &amp; Poverty'!$M47/100),"")</f>
        <v>1.5371037674871944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+SUMIF(GVSG2030!$A$4:$A$158,$B48,GVSG2030!$P$4:$P$158)</f>
        <v>0.46109799783078587</v>
      </c>
      <c r="D48" s="11">
        <f>+SUMIF(GVSG2015!$A$4:$A$158,$B48,GVSG2015!$P$4:$P$158)</f>
        <v>0.37132404011361014</v>
      </c>
      <c r="E48" s="7">
        <f>+IFERROR(+C48*('Regions &amp; Poverty'!$K48/100),"")</f>
        <v>6.9164699674617875E-3</v>
      </c>
      <c r="F48" s="7">
        <f>+IFERROR(+D48*('Regions &amp; Poverty'!$K48/100),"")</f>
        <v>5.569860601704152E-3</v>
      </c>
      <c r="G48" s="7">
        <f>+IFERROR(+C48*('Regions &amp; Poverty'!$K48/100)*('Regions &amp; Poverty'!$M48/100),"")</f>
        <v>1.3832939934923575E-5</v>
      </c>
      <c r="H48" s="7">
        <f>+IFERROR(+D48*('Regions &amp; Poverty'!$K48/100)*('Regions &amp; Poverty'!$M48/100),"")</f>
        <v>1.1139721203408305E-5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+SUMIF(GVSG2030!$A$4:$A$158,$B49,GVSG2030!$P$4:$P$158)</f>
        <v>0</v>
      </c>
      <c r="D49" s="11">
        <f>+SUMIF(GVSG2015!$A$4:$A$158,$B49,GVSG2015!$P$4:$P$158)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+SUMIF(GVSG2030!$A$4:$A$158,$B50,GVSG2030!$P$4:$P$158)</f>
        <v>0</v>
      </c>
      <c r="D50" s="11">
        <f>+SUMIF(GVSG2015!$A$4:$A$158,$B50,GVSG2015!$P$4:$P$158)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+SUMIF(GVSG2030!$A$4:$A$158,$B51,GVSG2030!$P$4:$P$158)</f>
        <v>0.38448568164414648</v>
      </c>
      <c r="D51" s="11">
        <f>+SUMIF(GVSG2015!$A$4:$A$158,$B51,GVSG2015!$P$4:$P$158)</f>
        <v>0.28178372575040778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+SUMIF(GVSG2030!$A$4:$A$158,$B52,GVSG2030!$P$4:$P$158)</f>
        <v>0</v>
      </c>
      <c r="D52" s="11">
        <f>+SUMIF(GVSG2015!$A$4:$A$158,$B52,GVSG2015!$P$4:$P$158)</f>
        <v>0</v>
      </c>
      <c r="E52" s="7">
        <f>+IFERROR(+C52*('Regions &amp; Poverty'!$K52/100),"")</f>
        <v>0</v>
      </c>
      <c r="F52" s="7">
        <f>+IFERROR(+D52*('Regions &amp; Poverty'!$K52/100),"")</f>
        <v>0</v>
      </c>
      <c r="G52" s="7">
        <f>+IFERROR(+C52*('Regions &amp; Poverty'!$K52/100)*('Regions &amp; Poverty'!$M52/100),"")</f>
        <v>0</v>
      </c>
      <c r="H52" s="7">
        <f>+IFERROR(+D52*('Regions &amp; Poverty'!$K52/100)*('Regions &amp; Poverty'!$M52/100),"")</f>
        <v>0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+SUMIF(GVSG2030!$A$4:$A$158,$B53,GVSG2030!$P$4:$P$158)</f>
        <v>14.790155810896879</v>
      </c>
      <c r="D53" s="11">
        <f>+SUMIF(GVSG2015!$A$4:$A$158,$B53,GVSG2015!$P$4:$P$158)</f>
        <v>9.9399694178295572</v>
      </c>
      <c r="E53" s="7">
        <f>+IFERROR(+C53*('Regions &amp; Poverty'!$K53/100),"")</f>
        <v>2.0114611902819757</v>
      </c>
      <c r="F53" s="7">
        <f>+IFERROR(+D53*('Regions &amp; Poverty'!$K53/100),"")</f>
        <v>1.3518358408248199</v>
      </c>
      <c r="G53" s="7">
        <f>+IFERROR(+C53*('Regions &amp; Poverty'!$K53/100)*('Regions &amp; Poverty'!$M53/100),"")</f>
        <v>8.045844761127903E-2</v>
      </c>
      <c r="H53" s="7">
        <f>+IFERROR(+D53*('Regions &amp; Poverty'!$K53/100)*('Regions &amp; Poverty'!$M53/100),"")</f>
        <v>5.4073433632992794E-2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+SUMIF(GVSG2030!$A$4:$A$158,$B54,GVSG2030!$P$4:$P$158)</f>
        <v>30.939483799073734</v>
      </c>
      <c r="D54" s="11">
        <f>+SUMIF(GVSG2015!$A$4:$A$158,$B54,GVSG2015!$P$4:$P$158)</f>
        <v>18.247944287525197</v>
      </c>
      <c r="E54" s="7">
        <f>+IFERROR(+C54*('Regions &amp; Poverty'!$K54/100),"")</f>
        <v>10.921637781073027</v>
      </c>
      <c r="F54" s="7">
        <f>+IFERROR(+D54*('Regions &amp; Poverty'!$K54/100),"")</f>
        <v>6.4415243334963943</v>
      </c>
      <c r="G54" s="7">
        <f>+IFERROR(+C54*('Regions &amp; Poverty'!$K54/100)*('Regions &amp; Poverty'!$M54/100),"")</f>
        <v>1.1249286914505219</v>
      </c>
      <c r="H54" s="7">
        <f>+IFERROR(+D54*('Regions &amp; Poverty'!$K54/100)*('Regions &amp; Poverty'!$M54/100),"")</f>
        <v>0.66347700635012863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+SUMIF(GVSG2030!$A$4:$A$158,$B55,GVSG2030!$P$4:$P$158)</f>
        <v>0</v>
      </c>
      <c r="D55" s="11">
        <f>+SUMIF(GVSG2015!$A$4:$A$158,$B55,GVSG2015!$P$4:$P$158)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+SUMIF(GVSG2030!$A$4:$A$158,$B56,GVSG2030!$P$4:$P$158)</f>
        <v>0</v>
      </c>
      <c r="D56" s="11">
        <f>+SUMIF(GVSG2015!$A$4:$A$158,$B56,GVSG2015!$P$4:$P$158)</f>
        <v>0</v>
      </c>
      <c r="E56" s="7">
        <f>+IFERROR(+C56*('Regions &amp; Poverty'!$K56/100),"")</f>
        <v>0</v>
      </c>
      <c r="F56" s="7">
        <f>+IFERROR(+D56*('Regions &amp; Poverty'!$K56/100),"")</f>
        <v>0</v>
      </c>
      <c r="G56" s="7">
        <f>+IFERROR(+C56*('Regions &amp; Poverty'!$K56/100)*('Regions &amp; Poverty'!$M56/100),"")</f>
        <v>0</v>
      </c>
      <c r="H56" s="7">
        <f>+IFERROR(+D56*('Regions &amp; Poverty'!$K56/100)*('Regions &amp; Poverty'!$M56/100),"")</f>
        <v>0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+SUMIF(GVSG2030!$A$4:$A$158,$B57,GVSG2030!$P$4:$P$158)</f>
        <v>11.72808924233439</v>
      </c>
      <c r="D57" s="11">
        <f>+SUMIF(GVSG2015!$A$4:$A$158,$B57,GVSG2015!$P$4:$P$158)</f>
        <v>6.891639287491202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+SUMIF(GVSG2030!$A$4:$A$158,$B58,GVSG2030!$P$4:$P$158)</f>
        <v>0</v>
      </c>
      <c r="D58" s="11">
        <f>+SUMIF(GVSG2015!$A$4:$A$158,$B58,GVSG2015!$P$4:$P$158)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+SUMIF(GVSG2030!$A$4:$A$158,$B59,GVSG2030!$P$4:$P$158)</f>
        <v>0</v>
      </c>
      <c r="D59" s="11">
        <f>+SUMIF(GVSG2015!$A$4:$A$158,$B59,GVSG2015!$P$4:$P$158)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+SUMIF(GVSG2030!$A$4:$A$158,$B60,GVSG2030!$P$4:$P$158)</f>
        <v>0.38250841176892297</v>
      </c>
      <c r="D60" s="11">
        <f>+SUMIF(GVSG2015!$A$4:$A$158,$B60,GVSG2015!$P$4:$P$158)</f>
        <v>0.23869833347186975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+SUMIF(GVSG2030!$A$4:$A$158,$B61,GVSG2030!$P$4:$P$158)</f>
        <v>0</v>
      </c>
      <c r="D61" s="11">
        <f>+SUMIF(GVSG2015!$A$4:$A$158,$B61,GVSG2015!$P$4:$P$158)</f>
        <v>0</v>
      </c>
      <c r="E61" s="7">
        <f>+IFERROR(+C61*('Regions &amp; Poverty'!$K61/100),"")</f>
        <v>0</v>
      </c>
      <c r="F61" s="7">
        <f>+IFERROR(+D61*('Regions &amp; Poverty'!$K61/100),"")</f>
        <v>0</v>
      </c>
      <c r="G61" s="7">
        <f>+IFERROR(+C61*('Regions &amp; Poverty'!$K61/100)*('Regions &amp; Poverty'!$M61/100),"")</f>
        <v>0</v>
      </c>
      <c r="H61" s="7">
        <f>+IFERROR(+D61*('Regions &amp; Poverty'!$K61/100)*('Regions &amp; Poverty'!$M61/100),"")</f>
        <v>0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+SUMIF(GVSG2030!$A$4:$A$158,$B62,GVSG2030!$P$4:$P$158)</f>
        <v>0.37623999238628741</v>
      </c>
      <c r="D62" s="11">
        <f>+SUMIF(GVSG2015!$A$4:$A$158,$B62,GVSG2015!$P$4:$P$158)</f>
        <v>0.27329126565777256</v>
      </c>
      <c r="E62" s="7">
        <f>+IFERROR(+C62*('Regions &amp; Poverty'!$K62/100),"")</f>
        <v>6.6970718644759161E-2</v>
      </c>
      <c r="F62" s="7">
        <f>+IFERROR(+D62*('Regions &amp; Poverty'!$K62/100),"")</f>
        <v>4.8645845287083524E-2</v>
      </c>
      <c r="G62" s="7">
        <f>+IFERROR(+C62*('Regions &amp; Poverty'!$K62/100)*('Regions &amp; Poverty'!$M62/100),"")</f>
        <v>4.286125993264586E-3</v>
      </c>
      <c r="H62" s="7">
        <f>+IFERROR(+D62*('Regions &amp; Poverty'!$K62/100)*('Regions &amp; Poverty'!$M62/100),"")</f>
        <v>3.1133340983733456E-3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+SUMIF(GVSG2030!$A$4:$A$158,$B63,GVSG2030!$P$4:$P$158)</f>
        <v>0</v>
      </c>
      <c r="D63" s="11">
        <f>+SUMIF(GVSG2015!$A$4:$A$158,$B63,GVSG2015!$P$4:$P$158)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+SUMIF(GVSG2030!$A$4:$A$158,$B64,GVSG2030!$P$4:$P$158)</f>
        <v>28.89444966466603</v>
      </c>
      <c r="D64" s="11">
        <f>+SUMIF(GVSG2015!$A$4:$A$158,$B64,GVSG2015!$P$4:$P$158)</f>
        <v>19.297558758493182</v>
      </c>
      <c r="E64" s="7">
        <f>+IFERROR(+C64*('Regions &amp; Poverty'!$K64/100),"")</f>
        <v>7.1947179665018419</v>
      </c>
      <c r="F64" s="7">
        <f>+IFERROR(+D64*('Regions &amp; Poverty'!$K64/100),"")</f>
        <v>4.8050921308648018</v>
      </c>
      <c r="G64" s="7">
        <f>+IFERROR(+C64*('Regions &amp; Poverty'!$K64/100)*('Regions &amp; Poverty'!$M64/100),"")</f>
        <v>0.57557743732014732</v>
      </c>
      <c r="H64" s="7">
        <f>+IFERROR(+D64*('Regions &amp; Poverty'!$K64/100)*('Regions &amp; Poverty'!$M64/100),"")</f>
        <v>0.38440737046918416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+SUMIF(GVSG2030!$A$4:$A$158,$B65,GVSG2030!$P$4:$P$158)</f>
        <v>0</v>
      </c>
      <c r="D65" s="11">
        <f>+SUMIF(GVSG2015!$A$4:$A$158,$B65,GVSG2015!$P$4:$P$158)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+SUMIF(GVSG2030!$A$4:$A$158,$B66,GVSG2030!$P$4:$P$158)</f>
        <v>219.17294331476424</v>
      </c>
      <c r="D66" s="11">
        <f>+SUMIF(GVSG2015!$A$4:$A$158,$B66,GVSG2015!$P$4:$P$158)</f>
        <v>171.94304587090448</v>
      </c>
      <c r="E66" s="7">
        <f>+IFERROR(+C66*('Regions &amp; Poverty'!$K66/100),"")</f>
        <v>16.437970748607317</v>
      </c>
      <c r="F66" s="7">
        <f>+IFERROR(+D66*('Regions &amp; Poverty'!$K66/100),"")</f>
        <v>12.895728440317836</v>
      </c>
      <c r="G66" s="7">
        <f>+IFERROR(+C66*('Regions &amp; Poverty'!$K66/100)*('Regions &amp; Poverty'!$M66/100),"")</f>
        <v>0.21369361973189513</v>
      </c>
      <c r="H66" s="7">
        <f>+IFERROR(+D66*('Regions &amp; Poverty'!$K66/100)*('Regions &amp; Poverty'!$M66/100),"")</f>
        <v>0.16764446972413188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+SUMIF(GVSG2030!$A$4:$A$158,$B67,GVSG2030!$P$4:$P$158)</f>
        <v>120.13637380039387</v>
      </c>
      <c r="D67" s="11">
        <f>+SUMIF(GVSG2015!$A$4:$A$158,$B67,GVSG2015!$P$4:$P$158)</f>
        <v>96.093015382638711</v>
      </c>
      <c r="E67" s="7">
        <f>+IFERROR(+C67*('Regions &amp; Poverty'!$K67/100),"")</f>
        <v>25.468911245683501</v>
      </c>
      <c r="F67" s="7">
        <f>+IFERROR(+D67*('Regions &amp; Poverty'!$K67/100),"")</f>
        <v>20.371719261119406</v>
      </c>
      <c r="G67" s="7">
        <f>+IFERROR(+C67*('Regions &amp; Poverty'!$K67/100)*('Regions &amp; Poverty'!$M67/100),"")</f>
        <v>1.0951631835643905</v>
      </c>
      <c r="H67" s="7">
        <f>+IFERROR(+D67*('Regions &amp; Poverty'!$K67/100)*('Regions &amp; Poverty'!$M67/100),"")</f>
        <v>0.87598392822813442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+SUMIF(GVSG2030!$A$4:$A$158,$B68,GVSG2030!$P$4:$P$158)</f>
        <v>0</v>
      </c>
      <c r="D68" s="11">
        <f>+SUMIF(GVSG2015!$A$4:$A$158,$B68,GVSG2015!$P$4:$P$158)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+SUMIF(GVSG2030!$A$4:$A$158,$B69,GVSG2030!$P$4:$P$158)</f>
        <v>0</v>
      </c>
      <c r="D69" s="11">
        <f>+SUMIF(GVSG2015!$A$4:$A$158,$B69,GVSG2015!$P$4:$P$158)</f>
        <v>0</v>
      </c>
      <c r="E69" s="7">
        <f>+IFERROR(+C69*('Regions &amp; Poverty'!$K69/100),"")</f>
        <v>0</v>
      </c>
      <c r="F69" s="7">
        <f>+IFERROR(+D69*('Regions &amp; Poverty'!$K69/100),"")</f>
        <v>0</v>
      </c>
      <c r="G69" s="7">
        <f>+IFERROR(+C69*('Regions &amp; Poverty'!$K69/100)*('Regions &amp; Poverty'!$M69/100),"")</f>
        <v>0</v>
      </c>
      <c r="H69" s="7">
        <f>+IFERROR(+D69*('Regions &amp; Poverty'!$K69/100)*('Regions &amp; Poverty'!$M69/100),"")</f>
        <v>0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+SUMIF(GVSG2030!$A$4:$A$158,$B70,GVSG2030!$P$4:$P$158)</f>
        <v>0</v>
      </c>
      <c r="D70" s="11">
        <f>+SUMIF(GVSG2015!$A$4:$A$158,$B70,GVSG2015!$P$4:$P$158)</f>
        <v>0</v>
      </c>
      <c r="E70" s="7">
        <f>+IFERROR(+C70*('Regions &amp; Poverty'!$K70/100),"")</f>
        <v>0</v>
      </c>
      <c r="F70" s="7">
        <f>+IFERROR(+D70*('Regions &amp; Poverty'!$K70/100),"")</f>
        <v>0</v>
      </c>
      <c r="G70" s="7">
        <f>+IFERROR(+C70*('Regions &amp; Poverty'!$K70/100)*('Regions &amp; Poverty'!$M70/100),"")</f>
        <v>0</v>
      </c>
      <c r="H70" s="7">
        <f>+IFERROR(+D70*('Regions &amp; Poverty'!$K70/100)*('Regions &amp; Poverty'!$M70/100),"")</f>
        <v>0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+SUMIF(GVSG2030!$A$4:$A$158,$B71,GVSG2030!$P$4:$P$158)</f>
        <v>0</v>
      </c>
      <c r="D71" s="11">
        <f>+SUMIF(GVSG2015!$A$4:$A$158,$B71,GVSG2015!$P$4:$P$158)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+SUMIF(GVSG2030!$A$4:$A$158,$B72,GVSG2030!$P$4:$P$158)</f>
        <v>2.2475470466165661</v>
      </c>
      <c r="D72" s="11">
        <f>+SUMIF(GVSG2015!$A$4:$A$158,$B72,GVSG2015!$P$4:$P$158)</f>
        <v>2.0409474322192027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+SUMIF(GVSG2030!$A$4:$A$158,$B73,GVSG2030!$P$4:$P$158)</f>
        <v>0</v>
      </c>
      <c r="D73" s="11">
        <f>+SUMIF(GVSG2015!$A$4:$A$158,$B73,GVSG2015!$P$4:$P$158)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+SUMIF(GVSG2030!$A$4:$A$158,$B74,GVSG2030!$P$4:$P$158)</f>
        <v>2.5252249316350106</v>
      </c>
      <c r="D74" s="11">
        <f>+SUMIF(GVSG2015!$A$4:$A$158,$B74,GVSG2015!$P$4:$P$158)</f>
        <v>2.0950763498809533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+SUMIF(GVSG2030!$A$4:$A$158,$B75,GVSG2030!$P$4:$P$158)</f>
        <v>0</v>
      </c>
      <c r="D75" s="11">
        <f>+SUMIF(GVSG2015!$A$4:$A$158,$B75,GVSG2015!$P$4:$P$158)</f>
        <v>0</v>
      </c>
      <c r="E75" s="7">
        <f>+IFERROR(+C75*('Regions &amp; Poverty'!$K75/100),"")</f>
        <v>0</v>
      </c>
      <c r="F75" s="7">
        <f>+IFERROR(+D75*('Regions &amp; Poverty'!$K75/100),"")</f>
        <v>0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+SUMIF(GVSG2030!$A$4:$A$158,$B76,GVSG2030!$P$4:$P$158)</f>
        <v>0</v>
      </c>
      <c r="D76" s="11">
        <f>+SUMIF(GVSG2015!$A$4:$A$158,$B76,GVSG2015!$P$4:$P$158)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+SUMIF(GVSG2030!$A$4:$A$158,$B77,GVSG2030!$P$4:$P$158)</f>
        <v>0</v>
      </c>
      <c r="D77" s="11">
        <f>+SUMIF(GVSG2015!$A$4:$A$158,$B77,GVSG2015!$P$4:$P$158)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+SUMIF(GVSG2030!$A$4:$A$158,$B78,GVSG2030!$P$4:$P$158)</f>
        <v>73.647467770118041</v>
      </c>
      <c r="D78" s="11">
        <f>+SUMIF(GVSG2015!$A$4:$A$158,$B78,GVSG2015!$P$4:$P$158)</f>
        <v>51.369680893504949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+SUMIF(GVSG2030!$A$4:$A$158,$B79,GVSG2030!$P$4:$P$158)</f>
        <v>0</v>
      </c>
      <c r="D79" s="11">
        <f>+SUMIF(GVSG2015!$A$4:$A$158,$B79,GVSG2015!$P$4:$P$158)</f>
        <v>0</v>
      </c>
      <c r="E79" s="7">
        <f>+IFERROR(+C79*('Regions &amp; Poverty'!$K79/100),"")</f>
        <v>0</v>
      </c>
      <c r="F79" s="7">
        <f>+IFERROR(+D79*('Regions &amp; Poverty'!$K79/100),"")</f>
        <v>0</v>
      </c>
      <c r="G79" s="7">
        <f>+IFERROR(+C79*('Regions &amp; Poverty'!$K79/100)*('Regions &amp; Poverty'!$M79/100),"")</f>
        <v>0</v>
      </c>
      <c r="H79" s="7">
        <f>+IFERROR(+D79*('Regions &amp; Poverty'!$K79/100)*('Regions &amp; Poverty'!$M79/100),"")</f>
        <v>0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+SUMIF(GVSG2030!$A$4:$A$158,$B80,GVSG2030!$P$4:$P$158)</f>
        <v>7.3737167063001294</v>
      </c>
      <c r="D80" s="11">
        <f>+SUMIF(GVSG2015!$A$4:$A$158,$B80,GVSG2015!$P$4:$P$158)</f>
        <v>4.5735149463332556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+SUMIF(GVSG2030!$A$4:$A$158,$B81,GVSG2030!$P$4:$P$158)</f>
        <v>0</v>
      </c>
      <c r="D81" s="11">
        <f>+SUMIF(GVSG2015!$A$4:$A$158,$B81,GVSG2015!$P$4:$P$158)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+SUMIF(GVSG2030!$A$4:$A$158,$B82,GVSG2030!$P$4:$P$158)</f>
        <v>22.681648292369736</v>
      </c>
      <c r="D82" s="11">
        <f>+SUMIF(GVSG2015!$A$4:$A$158,$B82,GVSG2015!$P$4:$P$158)</f>
        <v>13.896622823376575</v>
      </c>
      <c r="E82" s="7">
        <f>+IFERROR(+C82*('Regions &amp; Poverty'!$K82/100),"")</f>
        <v>5.1487341623679299</v>
      </c>
      <c r="F82" s="7">
        <f>+IFERROR(+D82*('Regions &amp; Poverty'!$K82/100),"")</f>
        <v>3.1545333809064822</v>
      </c>
      <c r="G82" s="7">
        <f>+IFERROR(+C82*('Regions &amp; Poverty'!$K82/100)*('Regions &amp; Poverty'!$M82/100),"")</f>
        <v>0.26773417644313235</v>
      </c>
      <c r="H82" s="7">
        <f>+IFERROR(+D82*('Regions &amp; Poverty'!$K82/100)*('Regions &amp; Poverty'!$M82/100),"")</f>
        <v>0.1640357358071371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+SUMIF(GVSG2030!$A$4:$A$158,$B83,GVSG2030!$P$4:$P$158)</f>
        <v>0</v>
      </c>
      <c r="D83" s="11">
        <f>+SUMIF(GVSG2015!$A$4:$A$158,$B83,GVSG2015!$P$4:$P$158)</f>
        <v>0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+SUMIF(GVSG2030!$A$4:$A$158,$B84,GVSG2030!$P$4:$P$158)</f>
        <v>3.7012265888122489</v>
      </c>
      <c r="D84" s="11">
        <f>+SUMIF(GVSG2015!$A$4:$A$158,$B84,GVSG2015!$P$4:$P$158)</f>
        <v>2.2273267892279311</v>
      </c>
      <c r="E84" s="7">
        <f>+IFERROR(+C84*('Regions &amp; Poverty'!$K84/100),"")</f>
        <v>1.4286734632815281</v>
      </c>
      <c r="F84" s="7">
        <f>+IFERROR(+D84*('Regions &amp; Poverty'!$K84/100),"")</f>
        <v>0.85974814064198146</v>
      </c>
      <c r="G84" s="7">
        <f>+IFERROR(+C84*('Regions &amp; Poverty'!$K84/100)*('Regions &amp; Poverty'!$M84/100),"")</f>
        <v>0.16715479520393878</v>
      </c>
      <c r="H84" s="7">
        <f>+IFERROR(+D84*('Regions &amp; Poverty'!$K84/100)*('Regions &amp; Poverty'!$M84/100),"")</f>
        <v>0.10059053245511182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+SUMIF(GVSG2030!$A$4:$A$158,$B85,GVSG2030!$P$4:$P$158)</f>
        <v>0</v>
      </c>
      <c r="D85" s="11">
        <f>+SUMIF(GVSG2015!$A$4:$A$158,$B85,GVSG2015!$P$4:$P$158)</f>
        <v>0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+SUMIF(GVSG2030!$A$4:$A$158,$B86,GVSG2030!$P$4:$P$158)</f>
        <v>6.0954095975446201</v>
      </c>
      <c r="D86" s="11">
        <f>+SUMIF(GVSG2015!$A$4:$A$158,$B86,GVSG2015!$P$4:$P$158)</f>
        <v>3.8937558013045659</v>
      </c>
      <c r="E86" s="7">
        <f>+IFERROR(+C86*('Regions &amp; Poverty'!$K86/100),"")</f>
        <v>0.19505310712142784</v>
      </c>
      <c r="F86" s="7">
        <f>+IFERROR(+D86*('Regions &amp; Poverty'!$K86/100),"")</f>
        <v>0.12460018564174612</v>
      </c>
      <c r="G86" s="7">
        <f>+IFERROR(+C86*('Regions &amp; Poverty'!$K86/100)*('Regions &amp; Poverty'!$M86/100),"")</f>
        <v>5.8515932136428352E-4</v>
      </c>
      <c r="H86" s="7">
        <f>+IFERROR(+D86*('Regions &amp; Poverty'!$K86/100)*('Regions &amp; Poverty'!$M86/100),"")</f>
        <v>3.7380055692523838E-4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+SUMIF(GVSG2030!$A$4:$A$158,$B87,GVSG2030!$P$4:$P$158)</f>
        <v>0</v>
      </c>
      <c r="D87" s="11">
        <f>+SUMIF(GVSG2015!$A$4:$A$158,$B87,GVSG2015!$P$4:$P$158)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+SUMIF(GVSG2030!$A$4:$A$158,$B88,GVSG2030!$P$4:$P$158)</f>
        <v>0</v>
      </c>
      <c r="D88" s="11">
        <f>+SUMIF(GVSG2015!$A$4:$A$158,$B88,GVSG2015!$P$4:$P$158)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+SUMIF(GVSG2030!$A$4:$A$158,$B89,GVSG2030!$P$4:$P$158)</f>
        <v>56.722626616308347</v>
      </c>
      <c r="D89" s="11">
        <f>+SUMIF(GVSG2015!$A$4:$A$158,$B89,GVSG2015!$P$4:$P$158)</f>
        <v>52.724068182647187</v>
      </c>
      <c r="E89" s="7">
        <f>+IFERROR(+C89*('Regions &amp; Poverty'!$K89/100),"")</f>
        <v>44.130203507487892</v>
      </c>
      <c r="F89" s="7">
        <f>+IFERROR(+D89*('Regions &amp; Poverty'!$K89/100),"")</f>
        <v>41.01932504609951</v>
      </c>
      <c r="G89" s="7">
        <f>+IFERROR(+C89*('Regions &amp; Poverty'!$K89/100)*('Regions &amp; Poverty'!$M89/100),"")</f>
        <v>17.299039774935252</v>
      </c>
      <c r="H89" s="7">
        <f>+IFERROR(+D89*('Regions &amp; Poverty'!$K89/100)*('Regions &amp; Poverty'!$M89/100),"")</f>
        <v>16.079575418071009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+SUMIF(GVSG2030!$A$4:$A$158,$B90,GVSG2030!$P$4:$P$158)</f>
        <v>8.5233026973351045</v>
      </c>
      <c r="D90" s="11">
        <f>+SUMIF(GVSG2015!$A$4:$A$158,$B90,GVSG2015!$P$4:$P$158)</f>
        <v>6.3712471270261863</v>
      </c>
      <c r="E90" s="7">
        <f>+IFERROR(+C90*('Regions &amp; Poverty'!$K90/100),"")</f>
        <v>0.25569908092005311</v>
      </c>
      <c r="F90" s="7">
        <f>+IFERROR(+D90*('Regions &amp; Poverty'!$K90/100),"")</f>
        <v>0.19113741381078558</v>
      </c>
      <c r="G90" s="7">
        <f>+IFERROR(+C90*('Regions &amp; Poverty'!$K90/100)*('Regions &amp; Poverty'!$M90/100),"")</f>
        <v>2.045592647360425E-3</v>
      </c>
      <c r="H90" s="7">
        <f>+IFERROR(+D90*('Regions &amp; Poverty'!$K90/100)*('Regions &amp; Poverty'!$M90/100),"")</f>
        <v>1.5290993104862846E-3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+SUMIF(GVSG2030!$A$4:$A$158,$B91,GVSG2030!$P$4:$P$158)</f>
        <v>21.890969547808407</v>
      </c>
      <c r="D91" s="11">
        <f>+SUMIF(GVSG2015!$A$4:$A$158,$B91,GVSG2015!$P$4:$P$158)</f>
        <v>14.386264175523173</v>
      </c>
      <c r="E91" s="7">
        <f>+IFERROR(+C91*('Regions &amp; Poverty'!$K91/100),"")</f>
        <v>10.792247987069544</v>
      </c>
      <c r="F91" s="7">
        <f>+IFERROR(+D91*('Regions &amp; Poverty'!$K91/100),"")</f>
        <v>7.092428238532924</v>
      </c>
      <c r="G91" s="7">
        <f>+IFERROR(+C91*('Regions &amp; Poverty'!$K91/100)*('Regions &amp; Poverty'!$M91/100),"")</f>
        <v>1.6404216940345706</v>
      </c>
      <c r="H91" s="7">
        <f>+IFERROR(+D91*('Regions &amp; Poverty'!$K91/100)*('Regions &amp; Poverty'!$M91/100),"")</f>
        <v>1.0780490922570045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+SUMIF(GVSG2030!$A$4:$A$158,$B92,GVSG2030!$P$4:$P$158)</f>
        <v>7.9485537638490591</v>
      </c>
      <c r="D92" s="11">
        <f>+SUMIF(GVSG2015!$A$4:$A$158,$B92,GVSG2015!$P$4:$P$158)</f>
        <v>5.3576612349299513</v>
      </c>
      <c r="E92" s="7">
        <f>+IFERROR(+C92*('Regions &amp; Poverty'!$K92/100),"")</f>
        <v>0.51665599465018885</v>
      </c>
      <c r="F92" s="7">
        <f>+IFERROR(+D92*('Regions &amp; Poverty'!$K92/100),"")</f>
        <v>0.34824798027044684</v>
      </c>
      <c r="G92" s="7">
        <f>+IFERROR(+C92*('Regions &amp; Poverty'!$K92/100)*('Regions &amp; Poverty'!$M92/100),"")</f>
        <v>7.7498399197528326E-3</v>
      </c>
      <c r="H92" s="7">
        <f>+IFERROR(+D92*('Regions &amp; Poverty'!$K92/100)*('Regions &amp; Poverty'!$M92/100),"")</f>
        <v>5.2237197040567026E-3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+SUMIF(GVSG2030!$A$4:$A$158,$B93,GVSG2030!$P$4:$P$158)</f>
        <v>0</v>
      </c>
      <c r="D93" s="11">
        <f>+SUMIF(GVSG2015!$A$4:$A$158,$B93,GVSG2015!$P$4:$P$158)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+SUMIF(GVSG2030!$A$4:$A$158,$B94,GVSG2030!$P$4:$P$158)</f>
        <v>1.4185757431158783</v>
      </c>
      <c r="D94" s="11">
        <f>+SUMIF(GVSG2015!$A$4:$A$158,$B94,GVSG2015!$P$4:$P$158)</f>
        <v>1.0124014289987011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+SUMIF(GVSG2030!$A$4:$A$158,$B95,GVSG2030!$P$4:$P$158)</f>
        <v>93.44548260592552</v>
      </c>
      <c r="D95" s="11">
        <f>+SUMIF(GVSG2015!$A$4:$A$158,$B95,GVSG2015!$P$4:$P$158)</f>
        <v>82.09605638413187</v>
      </c>
      <c r="E95" s="7">
        <f>+IFERROR(+C95*('Regions &amp; Poverty'!$K95/100),"")</f>
        <v>64.197046550270841</v>
      </c>
      <c r="F95" s="7">
        <f>+IFERROR(+D95*('Regions &amp; Poverty'!$K95/100),"")</f>
        <v>56.399990735898598</v>
      </c>
      <c r="G95" s="7">
        <f>+IFERROR(+C95*('Regions &amp; Poverty'!$K95/100)*('Regions &amp; Poverty'!$M95/100),"")</f>
        <v>20.157872616785045</v>
      </c>
      <c r="H95" s="7">
        <f>+IFERROR(+D95*('Regions &amp; Poverty'!$K95/100)*('Regions &amp; Poverty'!$M95/100),"")</f>
        <v>17.709597091072158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+SUMIF(GVSG2030!$A$4:$A$158,$B96,GVSG2030!$P$4:$P$158)</f>
        <v>0.56235970992750217</v>
      </c>
      <c r="D96" s="11">
        <f>+SUMIF(GVSG2015!$A$4:$A$158,$B96,GVSG2015!$P$4:$P$158)</f>
        <v>0.28112305447401309</v>
      </c>
      <c r="E96" s="7">
        <f>+IFERROR(+C96*('Regions &amp; Poverty'!$K96/100),"")</f>
        <v>3.3179222885722628E-2</v>
      </c>
      <c r="F96" s="7">
        <f>+IFERROR(+D96*('Regions &amp; Poverty'!$K96/100),"")</f>
        <v>1.6586260213966773E-2</v>
      </c>
      <c r="G96" s="7">
        <f>+IFERROR(+C96*('Regions &amp; Poverty'!$K96/100)*('Regions &amp; Poverty'!$M96/100),"")</f>
        <v>4.6450912040011674E-4</v>
      </c>
      <c r="H96" s="7">
        <f>+IFERROR(+D96*('Regions &amp; Poverty'!$K96/100)*('Regions &amp; Poverty'!$M96/100),"")</f>
        <v>2.3220764299553481E-4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+SUMIF(GVSG2030!$A$4:$A$158,$B97,GVSG2030!$P$4:$P$158)</f>
        <v>0</v>
      </c>
      <c r="D97" s="11">
        <f>+SUMIF(GVSG2015!$A$4:$A$158,$B97,GVSG2015!$P$4:$P$158)</f>
        <v>0</v>
      </c>
      <c r="E97" s="7">
        <f>+IFERROR(+C97*('Regions &amp; Poverty'!$K97/100),"")</f>
        <v>0</v>
      </c>
      <c r="F97" s="7">
        <f>+IFERROR(+D97*('Regions &amp; Poverty'!$K97/100),"")</f>
        <v>0</v>
      </c>
      <c r="G97" s="7">
        <f>+IFERROR(+C97*('Regions &amp; Poverty'!$K97/100)*('Regions &amp; Poverty'!$M97/100),"")</f>
        <v>0</v>
      </c>
      <c r="H97" s="7">
        <f>+IFERROR(+D97*('Regions &amp; Poverty'!$K97/100)*('Regions &amp; Poverty'!$M97/100),"")</f>
        <v>0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+SUMIF(GVSG2030!$A$4:$A$158,$B98,GVSG2030!$P$4:$P$158)</f>
        <v>4.1302965446897009</v>
      </c>
      <c r="D98" s="11">
        <f>+SUMIF(GVSG2015!$A$4:$A$158,$B98,GVSG2015!$P$4:$P$158)</f>
        <v>2.5319268332056821</v>
      </c>
      <c r="E98" s="7">
        <f>+IFERROR(+C98*('Regions &amp; Poverty'!$K98/100),"")</f>
        <v>1.2390889634069103E-2</v>
      </c>
      <c r="F98" s="7">
        <f>+IFERROR(+D98*('Regions &amp; Poverty'!$K98/100),"")</f>
        <v>7.5957804996170464E-3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+SUMIF(GVSG2030!$A$4:$A$158,$B99,GVSG2030!$P$4:$P$158)</f>
        <v>0</v>
      </c>
      <c r="D99" s="11">
        <f>+SUMIF(GVSG2015!$A$4:$A$158,$B99,GVSG2015!$P$4:$P$158)</f>
        <v>0</v>
      </c>
      <c r="E99" s="7">
        <f>+IFERROR(+C99*('Regions &amp; Poverty'!$K99/100),"")</f>
        <v>0</v>
      </c>
      <c r="F99" s="7">
        <f>+IFERROR(+D99*('Regions &amp; Poverty'!$K99/100),"")</f>
        <v>0</v>
      </c>
      <c r="G99" s="7">
        <f>+IFERROR(+C99*('Regions &amp; Poverty'!$K99/100)*('Regions &amp; Poverty'!$M99/100),"")</f>
        <v>0</v>
      </c>
      <c r="H99" s="7">
        <f>+IFERROR(+D99*('Regions &amp; Poverty'!$K99/100)*('Regions &amp; Poverty'!$M99/100),"")</f>
        <v>0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+SUMIF(GVSG2030!$A$4:$A$158,$B100,GVSG2030!$P$4:$P$158)</f>
        <v>10.757446113259402</v>
      </c>
      <c r="D100" s="11">
        <f>+SUMIF(GVSG2015!$A$4:$A$158,$B100,GVSG2015!$P$4:$P$158)</f>
        <v>6.928497715191587</v>
      </c>
      <c r="E100" s="7">
        <f>+IFERROR(+C100*('Regions &amp; Poverty'!$K100/100),"")</f>
        <v>4.8946379815330276</v>
      </c>
      <c r="F100" s="7">
        <f>+IFERROR(+D100*('Regions &amp; Poverty'!$K100/100),"")</f>
        <v>3.1524664604121724</v>
      </c>
      <c r="G100" s="7">
        <f>+IFERROR(+C100*('Regions &amp; Poverty'!$K100/100)*('Regions &amp; Poverty'!$M100/100),"")</f>
        <v>0.6656707654884918</v>
      </c>
      <c r="H100" s="7">
        <f>+IFERROR(+D100*('Regions &amp; Poverty'!$K100/100)*('Regions &amp; Poverty'!$M100/100),"")</f>
        <v>0.42873543861605545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+SUMIF(GVSG2030!$A$4:$A$158,$B101,GVSG2030!$P$4:$P$158)</f>
        <v>672.15938431962149</v>
      </c>
      <c r="D101" s="11">
        <f>+SUMIF(GVSG2015!$A$4:$A$158,$B101,GVSG2015!$P$4:$P$158)</f>
        <v>360.77320598850872</v>
      </c>
      <c r="E101" s="7">
        <f>+IFERROR(+C101*('Regions &amp; Poverty'!$K101/100),"")</f>
        <v>359.60527061099754</v>
      </c>
      <c r="F101" s="7">
        <f>+IFERROR(+D101*('Regions &amp; Poverty'!$K101/100),"")</f>
        <v>193.01366520385218</v>
      </c>
      <c r="G101" s="7">
        <f>+IFERROR(+C101*('Regions &amp; Poverty'!$K101/100)*('Regions &amp; Poverty'!$M101/100),"")</f>
        <v>78.393948993197469</v>
      </c>
      <c r="H101" s="7">
        <f>+IFERROR(+D101*('Regions &amp; Poverty'!$K101/100)*('Regions &amp; Poverty'!$M101/100),"")</f>
        <v>42.076979014439779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+SUMIF(GVSG2030!$A$4:$A$158,$B102,GVSG2030!$P$4:$P$158)</f>
        <v>0</v>
      </c>
      <c r="D102" s="11">
        <f>+SUMIF(GVSG2015!$A$4:$A$158,$B102,GVSG2015!$P$4:$P$158)</f>
        <v>0</v>
      </c>
      <c r="E102" s="7">
        <f>+IFERROR(+C102*('Regions &amp; Poverty'!$K102/100),"")</f>
        <v>0</v>
      </c>
      <c r="F102" s="7">
        <f>+IFERROR(+D102*('Regions &amp; Poverty'!$K102/100),"")</f>
        <v>0</v>
      </c>
      <c r="G102" s="7">
        <f>+IFERROR(+C102*('Regions &amp; Poverty'!$K102/100)*('Regions &amp; Poverty'!$M102/100),"")</f>
        <v>0</v>
      </c>
      <c r="H102" s="7">
        <f>+IFERROR(+D102*('Regions &amp; Poverty'!$K102/100)*('Regions &amp; Poverty'!$M102/100),"")</f>
        <v>0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+SUMIF(GVSG2030!$A$4:$A$158,$B103,GVSG2030!$P$4:$P$158)</f>
        <v>0</v>
      </c>
      <c r="D103" s="11">
        <f>+SUMIF(GVSG2015!$A$4:$A$158,$B103,GVSG2015!$P$4:$P$158)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+SUMIF(GVSG2030!$A$4:$A$158,$B104,GVSG2030!$P$4:$P$158)</f>
        <v>0</v>
      </c>
      <c r="D104" s="11">
        <f>+SUMIF(GVSG2015!$A$4:$A$158,$B104,GVSG2015!$P$4:$P$158)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+SUMIF(GVSG2030!$A$4:$A$158,$B105,GVSG2030!$P$4:$P$158)</f>
        <v>0</v>
      </c>
      <c r="D105" s="11">
        <f>+SUMIF(GVSG2015!$A$4:$A$158,$B105,GVSG2015!$P$4:$P$158)</f>
        <v>0</v>
      </c>
      <c r="E105" s="7">
        <f>+IFERROR(+C105*('Regions &amp; Poverty'!$K105/100),"")</f>
        <v>0</v>
      </c>
      <c r="F105" s="7">
        <f>+IFERROR(+D105*('Regions &amp; Poverty'!$K105/100),"")</f>
        <v>0</v>
      </c>
      <c r="G105" s="7">
        <f>+IFERROR(+C105*('Regions &amp; Poverty'!$K105/100)*('Regions &amp; Poverty'!$M105/100),"")</f>
        <v>0</v>
      </c>
      <c r="H105" s="7">
        <f>+IFERROR(+D105*('Regions &amp; Poverty'!$K105/100)*('Regions &amp; Poverty'!$M105/100),"")</f>
        <v>0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+SUMIF(GVSG2030!$A$4:$A$158,$B106,GVSG2030!$P$4:$P$158)</f>
        <v>0</v>
      </c>
      <c r="D106" s="11">
        <f>+SUMIF(GVSG2015!$A$4:$A$158,$B106,GVSG2015!$P$4:$P$158)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+SUMIF(GVSG2030!$A$4:$A$158,$B107,GVSG2030!$P$4:$P$158)</f>
        <v>0</v>
      </c>
      <c r="D107" s="11">
        <f>+SUMIF(GVSG2015!$A$4:$A$158,$B107,GVSG2015!$P$4:$P$158)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+SUMIF(GVSG2030!$A$4:$A$158,$B108,GVSG2030!$P$4:$P$158)</f>
        <v>0</v>
      </c>
      <c r="D108" s="11">
        <f>+SUMIF(GVSG2015!$A$4:$A$158,$B108,GVSG2015!$P$4:$P$158)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+SUMIF(GVSG2030!$A$4:$A$158,$B109,GVSG2030!$P$4:$P$158)</f>
        <v>0</v>
      </c>
      <c r="D109" s="11">
        <f>+SUMIF(GVSG2015!$A$4:$A$158,$B109,GVSG2015!$P$4:$P$158)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+SUMIF(GVSG2030!$A$4:$A$158,$B110,GVSG2030!$P$4:$P$158)</f>
        <v>0</v>
      </c>
      <c r="D110" s="11">
        <f>+SUMIF(GVSG2015!$A$4:$A$158,$B110,GVSG2015!$P$4:$P$158)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+SUMIF(GVSG2030!$A$4:$A$158,$B111,GVSG2030!$P$4:$P$158)</f>
        <v>2.5699974083798025E-2</v>
      </c>
      <c r="D111" s="11">
        <f>+SUMIF(GVSG2015!$A$4:$A$158,$B111,GVSG2015!$P$4:$P$158)</f>
        <v>1.9773880659637033E-2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+SUMIF(GVSG2030!$A$4:$A$158,$B112,GVSG2030!$P$4:$P$158)</f>
        <v>1.620445782978202</v>
      </c>
      <c r="D112" s="11">
        <f>+SUMIF(GVSG2015!$A$4:$A$158,$B112,GVSG2015!$P$4:$P$158)</f>
        <v>1.0459970539555841</v>
      </c>
      <c r="E112" s="7">
        <f>+IFERROR(+C112*('Regions &amp; Poverty'!$K112/100),"")</f>
        <v>9.8847192761670324E-2</v>
      </c>
      <c r="F112" s="7">
        <f>+IFERROR(+D112*('Regions &amp; Poverty'!$K112/100),"")</f>
        <v>6.380582029129063E-2</v>
      </c>
      <c r="G112" s="7">
        <f>+IFERROR(+C112*('Regions &amp; Poverty'!$K112/100)*('Regions &amp; Poverty'!$M112/100),"")</f>
        <v>8.8962473485503304E-4</v>
      </c>
      <c r="H112" s="7">
        <f>+IFERROR(+D112*('Regions &amp; Poverty'!$K112/100)*('Regions &amp; Poverty'!$M112/100),"")</f>
        <v>5.7425238262161574E-4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+SUMIF(GVSG2030!$A$4:$A$158,$B113,GVSG2030!$P$4:$P$158)</f>
        <v>0</v>
      </c>
      <c r="D113" s="11">
        <f>+SUMIF(GVSG2015!$A$4:$A$158,$B113,GVSG2015!$P$4:$P$158)</f>
        <v>0</v>
      </c>
      <c r="E113" s="7">
        <f>+IFERROR(+C113*('Regions &amp; Poverty'!$K113/100),"")</f>
        <v>0</v>
      </c>
      <c r="F113" s="7">
        <f>+IFERROR(+D113*('Regions &amp; Poverty'!$K113/100),"")</f>
        <v>0</v>
      </c>
      <c r="G113" s="7">
        <f>+IFERROR(+C113*('Regions &amp; Poverty'!$K113/100)*('Regions &amp; Poverty'!$M113/100),"")</f>
        <v>0</v>
      </c>
      <c r="H113" s="7">
        <f>+IFERROR(+D113*('Regions &amp; Poverty'!$K113/100)*('Regions &amp; Poverty'!$M113/100),"")</f>
        <v>0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+SUMIF(GVSG2030!$A$4:$A$158,$B114,GVSG2030!$P$4:$P$158)</f>
        <v>34.13296887126161</v>
      </c>
      <c r="D114" s="11">
        <f>+SUMIF(GVSG2015!$A$4:$A$158,$B114,GVSG2015!$P$4:$P$158)</f>
        <v>19.055427987922229</v>
      </c>
      <c r="E114" s="7">
        <f>+IFERROR(+C114*('Regions &amp; Poverty'!$K114/100),"")</f>
        <v>1.0239890661378483</v>
      </c>
      <c r="F114" s="7">
        <f>+IFERROR(+D114*('Regions &amp; Poverty'!$K114/100),"")</f>
        <v>0.57166283963766684</v>
      </c>
      <c r="G114" s="7">
        <f>+IFERROR(+C114*('Regions &amp; Poverty'!$K114/100)*('Regions &amp; Poverty'!$M114/100),"")</f>
        <v>8.1919125291027867E-3</v>
      </c>
      <c r="H114" s="7">
        <f>+IFERROR(+D114*('Regions &amp; Poverty'!$K114/100)*('Regions &amp; Poverty'!$M114/100),"")</f>
        <v>4.5733027171013345E-3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+SUMIF(GVSG2030!$A$4:$A$158,$B115,GVSG2030!$P$4:$P$158)</f>
        <v>69.365110595812922</v>
      </c>
      <c r="D115" s="11">
        <f>+SUMIF(GVSG2015!$A$4:$A$158,$B115,GVSG2015!$P$4:$P$158)</f>
        <v>52.270191771587889</v>
      </c>
      <c r="E115" s="7">
        <f>+IFERROR(+C115*('Regions &amp; Poverty'!$K115/100),"")</f>
        <v>5.7573041794524729</v>
      </c>
      <c r="F115" s="7">
        <f>+IFERROR(+D115*('Regions &amp; Poverty'!$K115/100),"")</f>
        <v>4.3384259170417954</v>
      </c>
      <c r="G115" s="7">
        <f>+IFERROR(+C115*('Regions &amp; Poverty'!$K115/100)*('Regions &amp; Poverty'!$M115/100),"")</f>
        <v>9.2116866871239572E-2</v>
      </c>
      <c r="H115" s="7">
        <f>+IFERROR(+D115*('Regions &amp; Poverty'!$K115/100)*('Regions &amp; Poverty'!$M115/100),"")</f>
        <v>6.9414814672668732E-2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+SUMIF(GVSG2030!$A$4:$A$158,$B116,GVSG2030!$P$4:$P$158)</f>
        <v>73.786962042088732</v>
      </c>
      <c r="D116" s="11">
        <f>+SUMIF(GVSG2015!$A$4:$A$158,$B116,GVSG2015!$P$4:$P$158)</f>
        <v>50.760753407455745</v>
      </c>
      <c r="E116" s="7">
        <f>+IFERROR(+C116*('Regions &amp; Poverty'!$K116/100),"")</f>
        <v>28.039045575993718</v>
      </c>
      <c r="F116" s="7">
        <f>+IFERROR(+D116*('Regions &amp; Poverty'!$K116/100),"")</f>
        <v>19.289086294833183</v>
      </c>
      <c r="G116" s="7">
        <f>+IFERROR(+C116*('Regions &amp; Poverty'!$K116/100)*('Regions &amp; Poverty'!$M116/100),"")</f>
        <v>4.1497787452470707</v>
      </c>
      <c r="H116" s="7">
        <f>+IFERROR(+D116*('Regions &amp; Poverty'!$K116/100)*('Regions &amp; Poverty'!$M116/100),"")</f>
        <v>2.8547847716353116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+SUMIF(GVSG2030!$A$4:$A$158,$B117,GVSG2030!$P$4:$P$158)</f>
        <v>0</v>
      </c>
      <c r="D117" s="11">
        <f>+SUMIF(GVSG2015!$A$4:$A$158,$B117,GVSG2015!$P$4:$P$158)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+SUMIF(GVSG2030!$A$4:$A$158,$B118,GVSG2030!$P$4:$P$158)</f>
        <v>0</v>
      </c>
      <c r="D118" s="11">
        <f>+SUMIF(GVSG2015!$A$4:$A$158,$B118,GVSG2015!$P$4:$P$158)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+SUMIF(GVSG2030!$A$4:$A$158,$B119,GVSG2030!$P$4:$P$158)</f>
        <v>0</v>
      </c>
      <c r="D119" s="11">
        <f>+SUMIF(GVSG2015!$A$4:$A$158,$B119,GVSG2015!$P$4:$P$158)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+SUMIF(GVSG2030!$A$4:$A$158,$B120,GVSG2030!$P$4:$P$158)</f>
        <v>0</v>
      </c>
      <c r="D120" s="11">
        <f>+SUMIF(GVSG2015!$A$4:$A$158,$B120,GVSG2015!$P$4:$P$158)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+SUMIF(GVSG2030!$A$4:$A$158,$B121,GVSG2030!$P$4:$P$158)</f>
        <v>0.74677893675303275</v>
      </c>
      <c r="D121" s="11">
        <f>+SUMIF(GVSG2015!$A$4:$A$158,$B121,GVSG2015!$P$4:$P$158)</f>
        <v>0.54311129172814099</v>
      </c>
      <c r="E121" s="7">
        <f>+IFERROR(+C121*('Regions &amp; Poverty'!$K121/100),"")</f>
        <v>1.4935578735060656E-3</v>
      </c>
      <c r="F121" s="7">
        <f>+IFERROR(+D121*('Regions &amp; Poverty'!$K121/100),"")</f>
        <v>1.086222583456282E-3</v>
      </c>
      <c r="G121" s="7">
        <f>+IFERROR(+C121*('Regions &amp; Poverty'!$K121/100)*('Regions &amp; Poverty'!$M121/100),"")</f>
        <v>1.4935578735060657E-6</v>
      </c>
      <c r="H121" s="7">
        <f>+IFERROR(+D121*('Regions &amp; Poverty'!$K121/100)*('Regions &amp; Poverty'!$M121/100),"")</f>
        <v>1.086222583456282E-6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+SUMIF(GVSG2030!$A$4:$A$158,$B122,GVSG2030!$P$4:$P$158)</f>
        <v>0</v>
      </c>
      <c r="D122" s="11">
        <f>+SUMIF(GVSG2015!$A$4:$A$158,$B122,GVSG2015!$P$4:$P$158)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+SUMIF(GVSG2030!$A$4:$A$158,$B123,GVSG2030!$P$4:$P$158)</f>
        <v>0</v>
      </c>
      <c r="D123" s="11">
        <f>+SUMIF(GVSG2015!$A$4:$A$158,$B123,GVSG2015!$P$4:$P$158)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+SUMIF(GVSG2030!$A$4:$A$158,$B124,GVSG2030!$P$4:$P$158)</f>
        <v>0</v>
      </c>
      <c r="D124" s="11">
        <f>+SUMIF(GVSG2015!$A$4:$A$158,$B124,GVSG2015!$P$4:$P$158)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+SUMIF(GVSG2030!$A$4:$A$158,$B125,GVSG2030!$P$4:$P$158)</f>
        <v>139.58696434391356</v>
      </c>
      <c r="D125" s="11">
        <f>+SUMIF(GVSG2015!$A$4:$A$158,$B125,GVSG2015!$P$4:$P$158)</f>
        <v>89.864032978723728</v>
      </c>
      <c r="E125" s="7">
        <f>+IFERROR(+C125*('Regions &amp; Poverty'!$K125/100),"")</f>
        <v>84.310526463723789</v>
      </c>
      <c r="F125" s="7">
        <f>+IFERROR(+D125*('Regions &amp; Poverty'!$K125/100),"")</f>
        <v>54.277875919149132</v>
      </c>
      <c r="G125" s="7">
        <f>+IFERROR(+C125*('Regions &amp; Poverty'!$K125/100)*('Regions &amp; Poverty'!$M125/100),"")</f>
        <v>19.981594771902536</v>
      </c>
      <c r="H125" s="7">
        <f>+IFERROR(+D125*('Regions &amp; Poverty'!$K125/100)*('Regions &amp; Poverty'!$M125/100),"")</f>
        <v>12.863856592838344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+SUMIF(GVSG2030!$A$4:$A$158,$B126,GVSG2030!$P$4:$P$158)</f>
        <v>0</v>
      </c>
      <c r="D126" s="11">
        <f>+SUMIF(GVSG2015!$A$4:$A$158,$B126,GVSG2015!$P$4:$P$158)</f>
        <v>0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+SUMIF(GVSG2030!$A$4:$A$158,$B127,GVSG2030!$P$4:$P$158)</f>
        <v>1.310793948240379</v>
      </c>
      <c r="D127" s="11">
        <f>+SUMIF(GVSG2015!$A$4:$A$158,$B127,GVSG2015!$P$4:$P$158)</f>
        <v>0.86962867115113729</v>
      </c>
      <c r="E127" s="7">
        <f>+IFERROR(+C127*('Regions &amp; Poverty'!$K127/100),"")</f>
        <v>0.19530829828781646</v>
      </c>
      <c r="F127" s="7">
        <f>+IFERROR(+D127*('Regions &amp; Poverty'!$K127/100),"")</f>
        <v>0.12957467200151945</v>
      </c>
      <c r="G127" s="7">
        <f>+IFERROR(+C127*('Regions &amp; Poverty'!$K127/100)*('Regions &amp; Poverty'!$M127/100),"")</f>
        <v>7.8123319315126583E-3</v>
      </c>
      <c r="H127" s="7">
        <f>+IFERROR(+D127*('Regions &amp; Poverty'!$K127/100)*('Regions &amp; Poverty'!$M127/100),"")</f>
        <v>5.1829868800607783E-3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+SUMIF(GVSG2030!$A$4:$A$158,$B128,GVSG2030!$P$4:$P$158)</f>
        <v>4.4064454871446808</v>
      </c>
      <c r="D128" s="11">
        <f>+SUMIF(GVSG2015!$A$4:$A$158,$B128,GVSG2015!$P$4:$P$158)</f>
        <v>3.0114510145936881</v>
      </c>
      <c r="E128" s="7">
        <f>+IFERROR(+C128*('Regions &amp; Poverty'!$K128/100),"")</f>
        <v>1.6744492851149788</v>
      </c>
      <c r="F128" s="7">
        <f>+IFERROR(+D128*('Regions &amp; Poverty'!$K128/100),"")</f>
        <v>1.1443513855456016</v>
      </c>
      <c r="G128" s="7">
        <f>+IFERROR(+C128*('Regions &amp; Poverty'!$K128/100)*('Regions &amp; Poverty'!$M128/100),"")</f>
        <v>0.2143295084947173</v>
      </c>
      <c r="H128" s="7">
        <f>+IFERROR(+D128*('Regions &amp; Poverty'!$K128/100)*('Regions &amp; Poverty'!$M128/100),"")</f>
        <v>0.146476977349837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+SUMIF(GVSG2030!$A$4:$A$158,$B129,GVSG2030!$P$4:$P$158)</f>
        <v>10.544688975770779</v>
      </c>
      <c r="D129" s="11">
        <f>+SUMIF(GVSG2015!$A$4:$A$158,$B129,GVSG2015!$P$4:$P$158)</f>
        <v>7.8702675643092475</v>
      </c>
      <c r="E129" s="7">
        <f>+IFERROR(+C129*('Regions &amp; Poverty'!$K129/100),"")</f>
        <v>2.6467169329184657</v>
      </c>
      <c r="F129" s="7">
        <f>+IFERROR(+D129*('Regions &amp; Poverty'!$K129/100),"")</f>
        <v>1.9754371586416211</v>
      </c>
      <c r="G129" s="7">
        <f>+IFERROR(+C129*('Regions &amp; Poverty'!$K129/100)*('Regions &amp; Poverty'!$M129/100),"")</f>
        <v>0.17997675143845568</v>
      </c>
      <c r="H129" s="7">
        <f>+IFERROR(+D129*('Regions &amp; Poverty'!$K129/100)*('Regions &amp; Poverty'!$M129/100),"")</f>
        <v>0.13432972678763025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+SUMIF(GVSG2030!$A$4:$A$158,$B130,GVSG2030!$P$4:$P$158)</f>
        <v>5.1523326502082805</v>
      </c>
      <c r="D130" s="11">
        <f>+SUMIF(GVSG2015!$A$4:$A$158,$B130,GVSG2015!$P$4:$P$158)</f>
        <v>3.0350639893437785</v>
      </c>
      <c r="E130" s="7">
        <f>+IFERROR(+C130*('Regions &amp; Poverty'!$K130/100),"")</f>
        <v>2.6946699760589308</v>
      </c>
      <c r="F130" s="7">
        <f>+IFERROR(+D130*('Regions &amp; Poverty'!$K130/100),"")</f>
        <v>1.5873384664267962</v>
      </c>
      <c r="G130" s="7">
        <f>+IFERROR(+C130*('Regions &amp; Poverty'!$K130/100)*('Regions &amp; Poverty'!$M130/100),"")</f>
        <v>0.45000988600184139</v>
      </c>
      <c r="H130" s="7">
        <f>+IFERROR(+D130*('Regions &amp; Poverty'!$K130/100)*('Regions &amp; Poverty'!$M130/100),"")</f>
        <v>0.26508552389327494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+SUMIF(GVSG2030!$A$4:$A$158,$B131,GVSG2030!$P$4:$P$158)</f>
        <v>8.8442903692613123E-2</v>
      </c>
      <c r="D131" s="11">
        <f>+SUMIF(GVSG2015!$A$4:$A$158,$B131,GVSG2015!$P$4:$P$158)</f>
        <v>6.1377813783671908E-2</v>
      </c>
      <c r="E131" s="7">
        <f>+IFERROR(+C131*('Regions &amp; Poverty'!$K131/100),"")</f>
        <v>2.8301729181636199E-3</v>
      </c>
      <c r="F131" s="7">
        <f>+IFERROR(+D131*('Regions &amp; Poverty'!$K131/100),"")</f>
        <v>1.9640900410775011E-3</v>
      </c>
      <c r="G131" s="7">
        <f>+IFERROR(+C131*('Regions &amp; Poverty'!$K131/100)*('Regions &amp; Poverty'!$M131/100),"")</f>
        <v>1.132069167265448E-5</v>
      </c>
      <c r="H131" s="7">
        <f>+IFERROR(+D131*('Regions &amp; Poverty'!$K131/100)*('Regions &amp; Poverty'!$M131/100),"")</f>
        <v>7.8563601643100045E-6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+SUMIF(GVSG2030!$A$4:$A$158,$B132,GVSG2030!$P$4:$P$158)</f>
        <v>1.336486031621601</v>
      </c>
      <c r="D132" s="11">
        <f>+SUMIF(GVSG2015!$A$4:$A$158,$B132,GVSG2015!$P$4:$P$158)</f>
        <v>0.79443555279705358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+SUMIF(GVSG2030!$A$4:$A$158,$B133,GVSG2030!$P$4:$P$158)</f>
        <v>0</v>
      </c>
      <c r="D133" s="11">
        <f>+SUMIF(GVSG2015!$A$4:$A$158,$B133,GVSG2015!$P$4:$P$158)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+SUMIF(GVSG2030!$A$4:$A$158,$B134,GVSG2030!$P$4:$P$158)</f>
        <v>0</v>
      </c>
      <c r="D134" s="11">
        <f>+SUMIF(GVSG2015!$A$4:$A$158,$B134,GVSG2015!$P$4:$P$158)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+SUMIF(GVSG2030!$A$4:$A$158,$B135,GVSG2030!$P$4:$P$158)</f>
        <v>0</v>
      </c>
      <c r="D135" s="11">
        <f>+SUMIF(GVSG2015!$A$4:$A$158,$B135,GVSG2015!$P$4:$P$158)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+SUMIF(GVSG2030!$A$4:$A$158,$B136,GVSG2030!$P$4:$P$158)</f>
        <v>0</v>
      </c>
      <c r="D136" s="11">
        <f>+SUMIF(GVSG2015!$A$4:$A$158,$B136,GVSG2015!$P$4:$P$158)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+SUMIF(GVSG2030!$A$4:$A$158,$B137,GVSG2030!$P$4:$P$158)</f>
        <v>0.37547690030885134</v>
      </c>
      <c r="D137" s="11">
        <f>+SUMIF(GVSG2015!$A$4:$A$158,$B137,GVSG2015!$P$4:$P$158)</f>
        <v>0.27886876705464758</v>
      </c>
      <c r="E137" s="7">
        <f>+IFERROR(+C137*('Regions &amp; Poverty'!$K137/100),"")</f>
        <v>0.15770029812971756</v>
      </c>
      <c r="F137" s="7">
        <f>+IFERROR(+D137*('Regions &amp; Poverty'!$K137/100),"")</f>
        <v>0.11712488216295198</v>
      </c>
      <c r="G137" s="7">
        <f>+IFERROR(+C137*('Regions &amp; Poverty'!$K137/100)*('Regions &amp; Poverty'!$M137/100),"")</f>
        <v>2.6178249489533116E-2</v>
      </c>
      <c r="H137" s="7">
        <f>+IFERROR(+D137*('Regions &amp; Poverty'!$K137/100)*('Regions &amp; Poverty'!$M137/100),"")</f>
        <v>1.9442730439050031E-2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+SUMIF(GVSG2030!$A$4:$A$158,$B138,GVSG2030!$P$4:$P$158)</f>
        <v>0</v>
      </c>
      <c r="D138" s="11">
        <f>+SUMIF(GVSG2015!$A$4:$A$158,$B138,GVSG2015!$P$4:$P$158)</f>
        <v>0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+SUMIF(GVSG2030!$A$4:$A$158,$B139,GVSG2030!$P$4:$P$158)</f>
        <v>14.67780106911718</v>
      </c>
      <c r="D139" s="11">
        <f>+SUMIF(GVSG2015!$A$4:$A$158,$B139,GVSG2015!$P$4:$P$158)</f>
        <v>8.8675085798652926</v>
      </c>
      <c r="E139" s="7">
        <f>+IFERROR(+C139*('Regions &amp; Poverty'!$K139/100),"")</f>
        <v>5.6362756105409977</v>
      </c>
      <c r="F139" s="7">
        <f>+IFERROR(+D139*('Regions &amp; Poverty'!$K139/100),"")</f>
        <v>3.4051232946682726</v>
      </c>
      <c r="G139" s="7">
        <f>+IFERROR(+C139*('Regions &amp; Poverty'!$K139/100)*('Regions &amp; Poverty'!$M139/100),"")</f>
        <v>0.86235016841277268</v>
      </c>
      <c r="H139" s="7">
        <f>+IFERROR(+D139*('Regions &amp; Poverty'!$K139/100)*('Regions &amp; Poverty'!$M139/100),"")</f>
        <v>0.52098386408424568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+SUMIF(GVSG2030!$A$4:$A$158,$B140,GVSG2030!$P$4:$P$158)</f>
        <v>0.39530616193882379</v>
      </c>
      <c r="D140" s="11">
        <f>+SUMIF(GVSG2015!$A$4:$A$158,$B140,GVSG2015!$P$4:$P$158)</f>
        <v>0.19575623396376654</v>
      </c>
      <c r="E140" s="7">
        <f>+IFERROR(+C140*('Regions &amp; Poverty'!$K140/100),"")</f>
        <v>0.19409532551196249</v>
      </c>
      <c r="F140" s="7">
        <f>+IFERROR(+D140*('Regions &amp; Poverty'!$K140/100),"")</f>
        <v>9.6116310876209365E-2</v>
      </c>
      <c r="G140" s="7">
        <f>+IFERROR(+C140*('Regions &amp; Poverty'!$K140/100)*('Regions &amp; Poverty'!$M140/100),"")</f>
        <v>3.8624969776880534E-2</v>
      </c>
      <c r="H140" s="7">
        <f>+IFERROR(+D140*('Regions &amp; Poverty'!$K140/100)*('Regions &amp; Poverty'!$M140/100),"")</f>
        <v>1.9127145864365661E-2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+SUMIF(GVSG2030!$A$4:$A$158,$B141,GVSG2030!$P$4:$P$158)</f>
        <v>0</v>
      </c>
      <c r="D141" s="11">
        <f>+SUMIF(GVSG2015!$A$4:$A$158,$B141,GVSG2015!$P$4:$P$158)</f>
        <v>0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+SUMIF(GVSG2030!$A$4:$A$158,$B142,GVSG2030!$P$4:$P$158)</f>
        <v>0</v>
      </c>
      <c r="D142" s="11">
        <f>+SUMIF(GVSG2015!$A$4:$A$158,$B142,GVSG2015!$P$4:$P$158)</f>
        <v>0</v>
      </c>
      <c r="E142" s="7">
        <f>+IFERROR(+C142*('Regions &amp; Poverty'!$K142/100),"")</f>
        <v>0</v>
      </c>
      <c r="F142" s="7">
        <f>+IFERROR(+D142*('Regions &amp; Poverty'!$K142/100),"")</f>
        <v>0</v>
      </c>
      <c r="G142" s="7">
        <f>+IFERROR(+C142*('Regions &amp; Poverty'!$K142/100)*('Regions &amp; Poverty'!$M142/100),"")</f>
        <v>0</v>
      </c>
      <c r="H142" s="7">
        <f>+IFERROR(+D142*('Regions &amp; Poverty'!$K142/100)*('Regions &amp; Poverty'!$M142/100),"")</f>
        <v>0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+SUMIF(GVSG2030!$A$4:$A$158,$B143,GVSG2030!$P$4:$P$158)</f>
        <v>0</v>
      </c>
      <c r="D143" s="11">
        <f>+SUMIF(GVSG2015!$A$4:$A$158,$B143,GVSG2015!$P$4:$P$158)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+SUMIF(GVSG2030!$A$4:$A$158,$B144,GVSG2030!$P$4:$P$158)</f>
        <v>3.5767250221271158</v>
      </c>
      <c r="D144" s="11">
        <f>+SUMIF(GVSG2015!$A$4:$A$158,$B144,GVSG2015!$P$4:$P$158)</f>
        <v>2.4008547231383726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+SUMIF(GVSG2030!$A$4:$A$158,$B145,GVSG2030!$P$4:$P$158)</f>
        <v>0</v>
      </c>
      <c r="D145" s="11">
        <f>+SUMIF(GVSG2015!$A$4:$A$158,$B145,GVSG2015!$P$4:$P$158)</f>
        <v>0</v>
      </c>
      <c r="E145" s="7">
        <f>+IFERROR(+C145*('Regions &amp; Poverty'!$K145/100),"")</f>
        <v>0</v>
      </c>
      <c r="F145" s="7">
        <f>+IFERROR(+D145*('Regions &amp; Poverty'!$K145/100),"")</f>
        <v>0</v>
      </c>
      <c r="G145" s="7">
        <f>+IFERROR(+C145*('Regions &amp; Poverty'!$K145/100)*('Regions &amp; Poverty'!$M145/100),"")</f>
        <v>0</v>
      </c>
      <c r="H145" s="7">
        <f>+IFERROR(+D145*('Regions &amp; Poverty'!$K145/100)*('Regions &amp; Poverty'!$M145/100),"")</f>
        <v>0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+SUMIF(GVSG2030!$A$4:$A$158,$B146,GVSG2030!$P$4:$P$158)</f>
        <v>0</v>
      </c>
      <c r="D146" s="11">
        <f>+SUMIF(GVSG2015!$A$4:$A$158,$B146,GVSG2015!$P$4:$P$158)</f>
        <v>0</v>
      </c>
      <c r="E146" s="7">
        <f>+IFERROR(+C146*('Regions &amp; Poverty'!$K146/100),"")</f>
        <v>0</v>
      </c>
      <c r="F146" s="7">
        <f>+IFERROR(+D146*('Regions &amp; Poverty'!$K146/100),"")</f>
        <v>0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+SUMIF(GVSG2030!$A$4:$A$158,$B147,GVSG2030!$P$4:$P$158)</f>
        <v>274.19345862694962</v>
      </c>
      <c r="D147" s="11">
        <f>+SUMIF(GVSG2015!$A$4:$A$158,$B147,GVSG2015!$P$4:$P$158)</f>
        <v>155.20342976181789</v>
      </c>
      <c r="E147" s="7">
        <f>+IFERROR(+C147*('Regions &amp; Poverty'!$K147/100),"")</f>
        <v>134.62898818583227</v>
      </c>
      <c r="F147" s="7">
        <f>+IFERROR(+D147*('Regions &amp; Poverty'!$K147/100),"")</f>
        <v>76.204884013052578</v>
      </c>
      <c r="G147" s="7">
        <f>+IFERROR(+C147*('Regions &amp; Poverty'!$K147/100)*('Regions &amp; Poverty'!$M147/100),"")</f>
        <v>20.732864180618169</v>
      </c>
      <c r="H147" s="7">
        <f>+IFERROR(+D147*('Regions &amp; Poverty'!$K147/100)*('Regions &amp; Poverty'!$M147/100),"")</f>
        <v>11.735552138010096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+SUMIF(GVSG2030!$A$4:$A$158,$B148,GVSG2030!$P$4:$P$158)</f>
        <v>472.75562191375701</v>
      </c>
      <c r="D148" s="11">
        <f>+SUMIF(GVSG2015!$A$4:$A$158,$B148,GVSG2015!$P$4:$P$158)</f>
        <v>279.65426749365224</v>
      </c>
      <c r="E148" s="7">
        <f>+IFERROR(+C148*('Regions &amp; Poverty'!$K148/100),"")</f>
        <v>163.57344518215993</v>
      </c>
      <c r="F148" s="7">
        <f>+IFERROR(+D148*('Regions &amp; Poverty'!$K148/100),"")</f>
        <v>96.760376552803677</v>
      </c>
      <c r="G148" s="7">
        <f>+IFERROR(+C148*('Regions &amp; Poverty'!$K148/100)*('Regions &amp; Poverty'!$M148/100),"")</f>
        <v>16.848064853762473</v>
      </c>
      <c r="H148" s="7">
        <f>+IFERROR(+D148*('Regions &amp; Poverty'!$K148/100)*('Regions &amp; Poverty'!$M148/100),"")</f>
        <v>9.96631878493878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+SUMIF(GVSG2030!$A$4:$A$158,$B149,GVSG2030!$P$4:$P$158)</f>
        <v>0</v>
      </c>
      <c r="D149" s="11">
        <f>+SUMIF(GVSG2015!$A$4:$A$158,$B149,GVSG2015!$P$4:$P$158)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+SUMIF(GVSG2030!$A$4:$A$158,$B150,GVSG2030!$P$4:$P$158)</f>
        <v>0</v>
      </c>
      <c r="D150" s="11">
        <f>+SUMIF(GVSG2015!$A$4:$A$158,$B150,GVSG2015!$P$4:$P$158)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+SUMIF(GVSG2030!$A$4:$A$158,$B151,GVSG2030!$P$4:$P$158)</f>
        <v>0</v>
      </c>
      <c r="D151" s="11">
        <f>+SUMIF(GVSG2015!$A$4:$A$158,$B151,GVSG2015!$P$4:$P$158)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+SUMIF(GVSG2030!$A$4:$A$158,$B152,GVSG2030!$P$4:$P$158)</f>
        <v>0</v>
      </c>
      <c r="D152" s="11">
        <f>+SUMIF(GVSG2015!$A$4:$A$158,$B152,GVSG2015!$P$4:$P$158)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+SUMIF(GVSG2030!$A$4:$A$158,$B153,GVSG2030!$P$4:$P$158)</f>
        <v>0</v>
      </c>
      <c r="D153" s="11">
        <f>+SUMIF(GVSG2015!$A$4:$A$158,$B153,GVSG2015!$P$4:$P$158)</f>
        <v>0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+SUMIF(GVSG2030!$A$4:$A$158,$B154,GVSG2030!$P$4:$P$158)</f>
        <v>2.0666088235288851</v>
      </c>
      <c r="D154" s="11">
        <f>+SUMIF(GVSG2015!$A$4:$A$158,$B154,GVSG2015!$P$4:$P$158)</f>
        <v>1.3611254708598288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+SUMIF(GVSG2030!$A$4:$A$158,$B155,GVSG2030!$P$4:$P$158)</f>
        <v>230.88853146428809</v>
      </c>
      <c r="D155" s="11">
        <f>+SUMIF(GVSG2015!$A$4:$A$158,$B155,GVSG2015!$P$4:$P$158)</f>
        <v>154.98291711070968</v>
      </c>
      <c r="E155" s="7">
        <f>+IFERROR(+C155*('Regions &amp; Poverty'!$K155/100),"")</f>
        <v>6.4648788810000664</v>
      </c>
      <c r="F155" s="7">
        <f>+IFERROR(+D155*('Regions &amp; Poverty'!$K155/100),"")</f>
        <v>4.339521679099871</v>
      </c>
      <c r="G155" s="7">
        <f>+IFERROR(+C155*('Regions &amp; Poverty'!$K155/100)*('Regions &amp; Poverty'!$M155/100),"")</f>
        <v>3.8789273286000396E-2</v>
      </c>
      <c r="H155" s="7">
        <f>+IFERROR(+D155*('Regions &amp; Poverty'!$K155/100)*('Regions &amp; Poverty'!$M155/100),"")</f>
        <v>2.6037130074599225E-2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+SUMIF(GVSG2030!$A$4:$A$158,$B156,GVSG2030!$P$4:$P$158)</f>
        <v>0</v>
      </c>
      <c r="D156" s="11">
        <f>+SUMIF(GVSG2015!$A$4:$A$158,$B156,GVSG2015!$P$4:$P$158)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+SUMIF(GVSG2030!$A$4:$A$158,$B157,GVSG2030!$P$4:$P$158)</f>
        <v>6.5701888138238379E-2</v>
      </c>
      <c r="D157" s="11">
        <f>+SUMIF(GVSG2015!$A$4:$A$158,$B157,GVSG2015!$P$4:$P$158)</f>
        <v>3.4840749040132062E-2</v>
      </c>
      <c r="E157" s="7">
        <f>+IFERROR(+C157*('Regions &amp; Poverty'!$K157/100),"")</f>
        <v>1.2351954969988815E-2</v>
      </c>
      <c r="F157" s="7">
        <f>+IFERROR(+D157*('Regions &amp; Poverty'!$K157/100),"")</f>
        <v>6.5500608195448277E-3</v>
      </c>
      <c r="G157" s="7">
        <f>+IFERROR(+C157*('Regions &amp; Poverty'!$K157/100)*('Regions &amp; Poverty'!$M157/100),"")</f>
        <v>5.5583797364949664E-4</v>
      </c>
      <c r="H157" s="7">
        <f>+IFERROR(+D157*('Regions &amp; Poverty'!$K157/100)*('Regions &amp; Poverty'!$M157/100),"")</f>
        <v>2.9475273687951722E-4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+SUMIF(GVSG2030!$A$4:$A$158,$B158,GVSG2030!$P$4:$P$158)</f>
        <v>10.339264104864867</v>
      </c>
      <c r="D158" s="11">
        <f>+SUMIF(GVSG2015!$A$4:$A$158,$B158,GVSG2015!$P$4:$P$158)</f>
        <v>5.5346767859247432</v>
      </c>
      <c r="E158" s="7">
        <f>+IFERROR(+C158*('Regions &amp; Poverty'!$K158/100),"")</f>
        <v>1.7163178414075679</v>
      </c>
      <c r="F158" s="7">
        <f>+IFERROR(+D158*('Regions &amp; Poverty'!$K158/100),"")</f>
        <v>0.91875634646350746</v>
      </c>
      <c r="G158" s="7">
        <f>+IFERROR(+C158*('Regions &amp; Poverty'!$K158/100)*('Regions &amp; Poverty'!$M158/100),"")</f>
        <v>8.4099574228970839E-2</v>
      </c>
      <c r="H158" s="7">
        <f>+IFERROR(+D158*('Regions &amp; Poverty'!$K158/100)*('Regions &amp; Poverty'!$M158/100),"")</f>
        <v>4.5019060976711864E-2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+SUMIF(GVSG2030!$A$4:$A$158,$B159,GVSG2030!$P$4:$P$158)</f>
        <v>6.1789284793900014</v>
      </c>
      <c r="D159" s="11">
        <f>+SUMIF(GVSG2015!$A$4:$A$158,$B159,GVSG2015!$P$4:$P$158)</f>
        <v>6.8012851751726462</v>
      </c>
      <c r="E159" s="7">
        <f>+IFERROR(+C159*('Regions &amp; Poverty'!$K159/100),"")</f>
        <v>3.5528838756492505</v>
      </c>
      <c r="F159" s="7">
        <f>+IFERROR(+D159*('Regions &amp; Poverty'!$K159/100),"")</f>
        <v>3.9107389757242714</v>
      </c>
      <c r="G159" s="7">
        <f>+IFERROR(+C159*('Regions &amp; Poverty'!$K159/100)*('Regions &amp; Poverty'!$M159/100),"")</f>
        <v>1.0481007433165288</v>
      </c>
      <c r="H159" s="7">
        <f>+IFERROR(+D159*('Regions &amp; Poverty'!$K159/100)*('Regions &amp; Poverty'!$M159/100),"")</f>
        <v>1.1536679978386599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+SUMIF(GVSG2030!$A$4:$A$158,$B160,GVSG2030!$P$4:$P$158)</f>
        <v>0.14355019112707232</v>
      </c>
      <c r="D160" s="11">
        <f>+SUMIF(GVSG2015!$A$4:$A$158,$B160,GVSG2015!$P$4:$P$158)</f>
        <v>0.15128160115829151</v>
      </c>
      <c r="E160" s="7">
        <f>+IFERROR(+C160*('Regions &amp; Poverty'!$K160/100),"")</f>
        <v>3.0719740901193476E-2</v>
      </c>
      <c r="F160" s="7">
        <f>+IFERROR(+D160*('Regions &amp; Poverty'!$K160/100),"")</f>
        <v>3.237426264787438E-2</v>
      </c>
      <c r="G160" s="7">
        <f>+IFERROR(+C160*('Regions &amp; Poverty'!$K160/100)*('Regions &amp; Poverty'!$M160/100),"")</f>
        <v>1.5974265268620608E-3</v>
      </c>
      <c r="H160" s="7">
        <f>+IFERROR(+D160*('Regions &amp; Poverty'!$K160/100)*('Regions &amp; Poverty'!$M160/100),"")</f>
        <v>1.6834616576894678E-3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3332.5814753292307</v>
      </c>
      <c r="D162" s="35">
        <f t="shared" si="0"/>
        <v>2149.2076170636933</v>
      </c>
      <c r="E162" s="35">
        <f t="shared" si="0"/>
        <v>1215.3747160167152</v>
      </c>
      <c r="F162" s="35">
        <f t="shared" si="0"/>
        <v>758.35314696881994</v>
      </c>
      <c r="G162" s="35">
        <f t="shared" si="0"/>
        <v>241.72016154608261</v>
      </c>
      <c r="H162" s="35">
        <f t="shared" si="0"/>
        <v>153.1402351887233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460.39689646959437</v>
      </c>
      <c r="D167" s="35">
        <f>+SUMIF('Regions &amp; Poverty'!$F$3:$F$160,$B167,D$3:D$160)</f>
        <v>278.16017201954509</v>
      </c>
      <c r="E167" s="35">
        <f>+SUMIF('Regions &amp; Poverty'!$F$3:$F$160,$B167,E$3:E$160)</f>
        <v>205.64043847890596</v>
      </c>
      <c r="F167" s="35">
        <f>+SUMIF('Regions &amp; Poverty'!$F$3:$F$160,$B167,F$3:F$160)</f>
        <v>121.56833645645162</v>
      </c>
      <c r="G167" s="35">
        <f>+SUMIF('Regions &amp; Poverty'!$F$3:$F$160,$B167,G$3:G$160)</f>
        <v>36.973515443205642</v>
      </c>
      <c r="H167" s="35">
        <f>+SUMIF('Regions &amp; Poverty'!$F$3:$F$160,$B167,H$3:H$160)</f>
        <v>21.496001835342383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918.46361176684741</v>
      </c>
      <c r="D168" s="35">
        <f>+SUMIF('Regions &amp; Poverty'!$F$3:$F$160,$B168,D$3:D$160)</f>
        <v>563.6331526643628</v>
      </c>
      <c r="E168" s="35">
        <f>+SUMIF('Regions &amp; Poverty'!$F$3:$F$160,$B168,E$3:E$160)</f>
        <v>385.11306325679686</v>
      </c>
      <c r="F168" s="35">
        <f>+SUMIF('Regions &amp; Poverty'!$F$3:$F$160,$B168,F$3:F$160)</f>
        <v>234.64988615805638</v>
      </c>
      <c r="G168" s="35">
        <f>+SUMIF('Regions &amp; Poverty'!$F$3:$F$160,$B168,G$3:G$160)</f>
        <v>74.928521988686072</v>
      </c>
      <c r="H168" s="35">
        <f>+SUMIF('Regions &amp; Poverty'!$F$3:$F$160,$B168,H$3:H$160)</f>
        <v>45.887075689759534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167.20532889792466</v>
      </c>
      <c r="D170" s="35">
        <f>+SUMIF('Regions &amp; Poverty'!$F$3:$F$160,$B170,D$3:D$160)</f>
        <v>147.58623689608939</v>
      </c>
      <c r="E170" s="35">
        <f>+SUMIF('Regions &amp; Poverty'!$F$3:$F$160,$B170,E$3:E$160)</f>
        <v>113.78487181384645</v>
      </c>
      <c r="F170" s="35">
        <f>+SUMIF('Regions &amp; Poverty'!$F$3:$F$160,$B170,F$3:F$160)</f>
        <v>102.39831024899672</v>
      </c>
      <c r="G170" s="35">
        <f>+SUMIF('Regions &amp; Poverty'!$F$3:$F$160,$B170,G$3:G$160)</f>
        <v>38.616888385282195</v>
      </c>
      <c r="H170" s="35">
        <f>+SUMIF('Regions &amp; Poverty'!$F$3:$F$160,$B170,H$3:H$160)</f>
        <v>35.008985760055289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788.02922274999491</v>
      </c>
      <c r="D172" s="35">
        <f>+SUMIF('Regions &amp; Poverty'!$F$3:$F$160,$B172,D$3:D$160)</f>
        <v>435.21756839286371</v>
      </c>
      <c r="E172" s="35">
        <f>+SUMIF('Regions &amp; Poverty'!$F$3:$F$160,$B172,E$3:E$160)</f>
        <v>404.00174878535466</v>
      </c>
      <c r="F172" s="35">
        <f>+SUMIF('Regions &amp; Poverty'!$F$3:$F$160,$B172,F$3:F$160)</f>
        <v>221.47979229038177</v>
      </c>
      <c r="G172" s="35">
        <f>+SUMIF('Regions &amp; Poverty'!$F$3:$F$160,$B172,G$3:G$160)</f>
        <v>84.340381005289956</v>
      </c>
      <c r="H172" s="35">
        <f>+SUMIF('Regions &amp; Poverty'!$F$3:$F$160,$B172,H$3:H$160)</f>
        <v>45.883867635760801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2334.095059884361</v>
      </c>
      <c r="D173" s="36">
        <f t="shared" si="1"/>
        <v>1424.597129972861</v>
      </c>
      <c r="E173" s="36">
        <f t="shared" si="1"/>
        <v>1108.540122334904</v>
      </c>
      <c r="F173" s="36">
        <f t="shared" si="1"/>
        <v>680.09632515388648</v>
      </c>
      <c r="G173" s="36">
        <f t="shared" si="1"/>
        <v>234.85930682246385</v>
      </c>
      <c r="H173" s="36">
        <f t="shared" si="1"/>
        <v>148.275930920918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90.010354829015625</v>
      </c>
      <c r="D174" s="35">
        <f>+SUMIF('Regions &amp; Poverty'!$F$3:$F$160,$B174,D$3:D$160)</f>
        <v>65.60307235958588</v>
      </c>
      <c r="E174" s="35">
        <f>+SUMIF('Regions &amp; Poverty'!$F$3:$F$160,$B174,E$3:E$160)</f>
        <v>7.3438574948306865</v>
      </c>
      <c r="F174" s="35">
        <f>+SUMIF('Regions &amp; Poverty'!$F$3:$F$160,$B174,F$3:F$160)</f>
        <v>4.9073180707155171</v>
      </c>
      <c r="G174" s="35">
        <f>+SUMIF('Regions &amp; Poverty'!$F$3:$F$160,$B174,G$3:G$160)</f>
        <v>0.57632313496179155</v>
      </c>
      <c r="H174" s="35">
        <f>+SUMIF('Regions &amp; Poverty'!$F$3:$F$160,$B174,H$3:H$160)</f>
        <v>0.38491850016843776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8.997941963746678</v>
      </c>
      <c r="D175" s="35">
        <f>+SUMIF('Regions &amp; Poverty'!$F$3:$F$160,$B175,D$3:D$160)</f>
        <v>6.7134087194618619</v>
      </c>
      <c r="E175" s="35">
        <f>+SUMIF('Regions &amp; Poverty'!$F$3:$F$160,$B175,E$3:E$160)</f>
        <v>0.32549997248297591</v>
      </c>
      <c r="F175" s="35">
        <f>+SUMIF('Regions &amp; Poverty'!$F$3:$F$160,$B175,F$3:F$160)</f>
        <v>0.2417473491389466</v>
      </c>
      <c r="G175" s="35">
        <f>+SUMIF('Regions &amp; Poverty'!$F$3:$F$160,$B175,G$3:G$160)</f>
        <v>6.3430393322976659E-3</v>
      </c>
      <c r="H175" s="35">
        <f>+SUMIF('Regions &amp; Poverty'!$F$3:$F$160,$B175,H$3:H$160)</f>
        <v>4.6502897690239402E-3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37.859874229889272</v>
      </c>
      <c r="D176" s="35">
        <f>+SUMIF('Regions &amp; Poverty'!$F$3:$F$160,$B176,D$3:D$160)</f>
        <v>21.443513154218806</v>
      </c>
      <c r="E176" s="35">
        <f>+SUMIF('Regions &amp; Poverty'!$F$3:$F$160,$B176,E$3:E$160)</f>
        <v>1.1309476184125402</v>
      </c>
      <c r="F176" s="35">
        <f>+SUMIF('Regions &amp; Poverty'!$F$3:$F$160,$B176,F$3:F$160)</f>
        <v>0.6381043347857005</v>
      </c>
      <c r="G176" s="35">
        <f>+SUMIF('Regions &amp; Poverty'!$F$3:$F$160,$B176,G$3:G$160)</f>
        <v>1.1554965872130282E-2</v>
      </c>
      <c r="H176" s="35">
        <f>+SUMIF('Regions &amp; Poverty'!$F$3:$F$160,$B176,H$3:H$160)</f>
        <v>6.6702160521643124E-3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136.86817102265158</v>
      </c>
      <c r="D179" s="36">
        <f t="shared" si="2"/>
        <v>93.759994233266553</v>
      </c>
      <c r="E179" s="36">
        <f t="shared" ref="E179:F179" si="3">+SUM(E174:E178)</f>
        <v>8.8003050857262028</v>
      </c>
      <c r="F179" s="36">
        <f t="shared" si="3"/>
        <v>5.7871697546401641</v>
      </c>
      <c r="G179" s="36">
        <f t="shared" ref="G179:H179" si="4">+SUM(G174:G178)</f>
        <v>0.59422114016621941</v>
      </c>
      <c r="H179" s="36">
        <f t="shared" si="4"/>
        <v>0.39623900598962603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565.1632256782849</v>
      </c>
      <c r="D183" s="35">
        <f>+SUMIF('Regions &amp; Poverty'!$F$3:$F$160,$B183,D$3:D$160)</f>
        <v>407.97650919484556</v>
      </c>
      <c r="E183" s="35">
        <f>+SUMIF('Regions &amp; Poverty'!$F$3:$F$160,$B183,E$3:E$160)</f>
        <v>34.337934855712042</v>
      </c>
      <c r="F183" s="35">
        <f>+SUMIF('Regions &amp; Poverty'!$F$3:$F$160,$B183,F$3:F$160)</f>
        <v>25.084053178136049</v>
      </c>
      <c r="G183" s="35">
        <f>+SUMIF('Regions &amp; Poverty'!$F$3:$F$160,$B183,G$3:G$160)</f>
        <v>0.62008377625202027</v>
      </c>
      <c r="H183" s="35">
        <f>+SUMIF('Regions &amp; Poverty'!$F$3:$F$160,$B183,H$3:H$160)</f>
        <v>0.43235586998259368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84.792749015690305</v>
      </c>
      <c r="D184" s="35">
        <f>+SUMIF('Regions &amp; Poverty'!$F$3:$F$160,$B184,D$3:D$160)</f>
        <v>59.002345011878603</v>
      </c>
      <c r="E184" s="35">
        <f>+SUMIF('Regions &amp; Poverty'!$F$3:$F$160,$B184,E$3:E$160)</f>
        <v>30.692678978879645</v>
      </c>
      <c r="F184" s="35">
        <f>+SUMIF('Regions &amp; Poverty'!$F$3:$F$160,$B184,F$3:F$160)</f>
        <v>21.270093314076508</v>
      </c>
      <c r="G184" s="35">
        <f>+SUMIF('Regions &amp; Poverty'!$F$3:$F$160,$B184,G$3:G$160)</f>
        <v>4.3297693296254609</v>
      </c>
      <c r="H184" s="35">
        <f>+SUMIF('Regions &amp; Poverty'!$F$3:$F$160,$B184,H$3:H$160)</f>
        <v>2.9891256381441451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163.62051915767313</v>
      </c>
      <c r="D185" s="35">
        <f>+SUMIF('Regions &amp; Poverty'!$F$3:$F$160,$B185,D$3:D$160)</f>
        <v>128.62831235761701</v>
      </c>
      <c r="E185" s="35">
        <f>+SUMIF('Regions &amp; Poverty'!$F$3:$F$160,$B185,E$3:E$160)</f>
        <v>32.379945191266529</v>
      </c>
      <c r="F185" s="35">
        <f>+SUMIF('Regions &amp; Poverty'!$F$3:$F$160,$B185,F$3:F$160)</f>
        <v>25.665300929200303</v>
      </c>
      <c r="G185" s="35">
        <f>+SUMIF('Regions &amp; Poverty'!$F$3:$F$160,$B185,G$3:G$160)</f>
        <v>1.3150033779287078</v>
      </c>
      <c r="H185" s="35">
        <f>+SUMIF('Regions &amp; Poverty'!$F$3:$F$160,$B185,H$3:H$160)</f>
        <v>1.0454027780185604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813.57649385164837</v>
      </c>
      <c r="D186" s="36">
        <f t="shared" si="5"/>
        <v>595.60716656434124</v>
      </c>
      <c r="E186" s="36">
        <f t="shared" ref="E186:F186" si="6">+SUM(E182:E185)</f>
        <v>97.41055902585822</v>
      </c>
      <c r="F186" s="36">
        <f t="shared" si="6"/>
        <v>72.019447421412863</v>
      </c>
      <c r="G186" s="36">
        <f t="shared" ref="G186:H186" si="7">+SUM(G182:G185)</f>
        <v>6.2648564838061889</v>
      </c>
      <c r="H186" s="36">
        <f t="shared" si="7"/>
        <v>4.4668842861452998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44.981722699062196</v>
      </c>
      <c r="D191" s="35">
        <f>+SUMIF('Regions &amp; Poverty'!$F$3:$F$160,$B191,D$3:D$160)</f>
        <v>32.624426820237666</v>
      </c>
      <c r="E191" s="35">
        <f>+SUMIF('Regions &amp; Poverty'!$F$3:$F$160,$B191,E$3:E$160)</f>
        <v>0.60988405738324836</v>
      </c>
      <c r="F191" s="35">
        <f>+SUMIF('Regions &amp; Poverty'!$F$3:$F$160,$B191,F$3:F$160)</f>
        <v>0.44256835547734541</v>
      </c>
      <c r="G191" s="35">
        <f>+SUMIF('Regions &amp; Poverty'!$F$3:$F$160,$B191,G$3:G$160)</f>
        <v>1.2197681147664966E-3</v>
      </c>
      <c r="H191" s="35">
        <f>+SUMIF('Regions &amp; Poverty'!$F$3:$F$160,$B191,H$3:H$160)</f>
        <v>8.8513671095469086E-4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3.0600278715078373</v>
      </c>
      <c r="D192" s="35">
        <f>+SUMIF('Regions &amp; Poverty'!$F$3:$F$160,$B192,D$3:D$160)</f>
        <v>2.6188994729874757</v>
      </c>
      <c r="E192" s="35">
        <f>+SUMIF('Regions &amp; Poverty'!$F$3:$F$160,$B192,E$3:E$160)</f>
        <v>1.3845512843494881E-2</v>
      </c>
      <c r="F192" s="35">
        <f>+SUMIF('Regions &amp; Poverty'!$F$3:$F$160,$B192,F$3:F$160)</f>
        <v>7.6362834030011097E-3</v>
      </c>
      <c r="G192" s="35">
        <f>+SUMIF('Regions &amp; Poverty'!$F$3:$F$160,$B192,G$3:G$160)</f>
        <v>5.5733153152300269E-4</v>
      </c>
      <c r="H192" s="35">
        <f>+SUMIF('Regions &amp; Poverty'!$F$3:$F$160,$B192,H$3:H$160)</f>
        <v>2.9583895946297352E-4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48.041750570570031</v>
      </c>
      <c r="D193" s="36">
        <f t="shared" si="11"/>
        <v>35.243326293225138</v>
      </c>
      <c r="E193" s="36">
        <f t="shared" ref="E193:F193" si="12">+SUM(E191:E192)</f>
        <v>0.62372957022674325</v>
      </c>
      <c r="F193" s="36">
        <f t="shared" si="12"/>
        <v>0.45020463888034651</v>
      </c>
      <c r="G193" s="36">
        <f t="shared" ref="G193:H193" si="13">+SUM(G191:G192)</f>
        <v>1.7770996462894992E-3</v>
      </c>
      <c r="H193" s="36">
        <f t="shared" si="13"/>
        <v>1.1809756704176644E-3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0</v>
      </c>
      <c r="D196" s="35">
        <f>+SUMIF('Regions &amp; Poverty'!$F$3:$F$160,$B196,D$3:D$160)</f>
        <v>0</v>
      </c>
      <c r="E196" s="35">
        <f>+SUMIF('Regions &amp; Poverty'!$F$3:$F$160,$B196,E$3:E$160)</f>
        <v>0</v>
      </c>
      <c r="F196" s="35">
        <f>+SUMIF('Regions &amp; Poverty'!$F$3:$F$160,$B196,F$3:F$160)</f>
        <v>0</v>
      </c>
      <c r="G196" s="35">
        <f>+SUMIF('Regions &amp; Poverty'!$F$3:$F$160,$B196,G$3:G$160)</f>
        <v>0</v>
      </c>
      <c r="H196" s="35">
        <f>+SUMIF('Regions &amp; Poverty'!$F$3:$F$160,$B196,H$3:H$160)</f>
        <v>0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0</v>
      </c>
      <c r="D198" s="36">
        <f t="shared" si="14"/>
        <v>0</v>
      </c>
      <c r="E198" s="36">
        <f t="shared" ref="E198:F198" si="15">+SUM(E195:E197)</f>
        <v>0</v>
      </c>
      <c r="F198" s="36">
        <f t="shared" si="15"/>
        <v>0</v>
      </c>
      <c r="G198" s="36">
        <f t="shared" ref="G198:H198" si="16">+SUM(G195:G197)</f>
        <v>0</v>
      </c>
      <c r="H198" s="36">
        <f t="shared" si="16"/>
        <v>0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0</v>
      </c>
      <c r="D201" s="35">
        <f t="shared" si="19"/>
        <v>0</v>
      </c>
      <c r="E201" s="35">
        <f t="shared" ref="E201:H201" si="20">+SUM(E198,E189)</f>
        <v>0</v>
      </c>
      <c r="F201" s="35">
        <f t="shared" si="20"/>
        <v>0</v>
      </c>
      <c r="G201" s="35">
        <f t="shared" si="20"/>
        <v>0</v>
      </c>
      <c r="H201" s="35">
        <f t="shared" si="20"/>
        <v>0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3332.5814753292311</v>
      </c>
      <c r="D202" s="35">
        <f t="shared" si="21"/>
        <v>2149.2076170636938</v>
      </c>
      <c r="E202" s="35">
        <f t="shared" ref="E202:H202" si="22">+SUM(E173,E179,E182:E185,E193,E196)</f>
        <v>1215.3747160167154</v>
      </c>
      <c r="F202" s="35">
        <f t="shared" si="22"/>
        <v>758.35314696881983</v>
      </c>
      <c r="G202" s="35">
        <f t="shared" si="22"/>
        <v>241.72016154608255</v>
      </c>
      <c r="H202" s="35">
        <f t="shared" si="22"/>
        <v>153.14023518872335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3332.5814753292311</v>
      </c>
      <c r="D203" s="35">
        <f t="shared" si="23"/>
        <v>2149.2076170636938</v>
      </c>
      <c r="E203" s="35">
        <f t="shared" ref="E203:H203" si="24">+SUM(E173,E174:E176,E183:E185,E193,E196)</f>
        <v>1215.3747160167154</v>
      </c>
      <c r="F203" s="35">
        <f t="shared" si="24"/>
        <v>758.35314696881971</v>
      </c>
      <c r="G203" s="35">
        <f t="shared" si="24"/>
        <v>241.72016154608258</v>
      </c>
      <c r="H203" s="35">
        <f t="shared" si="24"/>
        <v>153.14023518872332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3332.5814753292311</v>
      </c>
      <c r="D204" s="35">
        <f t="shared" si="25"/>
        <v>2149.2076170636938</v>
      </c>
      <c r="E204" s="35">
        <f t="shared" ref="E204:H204" si="26">+SUM(E173,E179:E185,E190,E193:E194,E198)</f>
        <v>1215.3747160167154</v>
      </c>
      <c r="F204" s="35">
        <f t="shared" si="26"/>
        <v>758.35314696881983</v>
      </c>
      <c r="G204" s="35">
        <f t="shared" si="26"/>
        <v>241.72016154608255</v>
      </c>
      <c r="H204" s="35">
        <f t="shared" si="26"/>
        <v>153.14023518872335</v>
      </c>
      <c r="I204" s="35"/>
    </row>
  </sheetData>
  <sortState xmlns:xlrd2="http://schemas.microsoft.com/office/spreadsheetml/2017/richdata2" ref="J3:M156">
    <sortCondition ref="K3:K156"/>
  </sortState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L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2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2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2" x14ac:dyDescent="0.35">
      <c r="A3" t="s">
        <v>154</v>
      </c>
      <c r="B3" t="s">
        <v>0</v>
      </c>
      <c r="C3" s="11">
        <f>+SUMIF(GVSG2030!$A$4:$A$158,$B3,GVSG2030!$Q$4:$Q$158)</f>
        <v>1198.9929612149317</v>
      </c>
      <c r="D3" s="11">
        <f>+SUMIF(GVSG2015!$A$4:$A$158,$B3,GVSG2015!$Q$4:$Q$158)</f>
        <v>995.32630575602252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  <c r="L3" s="2"/>
    </row>
    <row r="4" spans="1:12" x14ac:dyDescent="0.35">
      <c r="A4" t="s">
        <v>155</v>
      </c>
      <c r="B4" t="s">
        <v>1</v>
      </c>
      <c r="C4" s="11">
        <f>+SUMIF(GVSG2030!$A$4:$A$158,$B4,GVSG2030!$Q$4:$Q$158)</f>
        <v>1.0649729669321804</v>
      </c>
      <c r="D4" s="11">
        <f>+SUMIF(GVSG2015!$A$4:$A$158,$B4,GVSG2015!$Q$4:$Q$158)</f>
        <v>1.2258343270823457</v>
      </c>
      <c r="E4" s="7">
        <f>+IFERROR(+C4*('Regions &amp; Poverty'!$K4/100),"")</f>
        <v>0.32055686304658626</v>
      </c>
      <c r="F4" s="7">
        <f>+IFERROR(+D4*('Regions &amp; Poverty'!$K4/100),"")</f>
        <v>0.36897613245178607</v>
      </c>
      <c r="G4" s="7">
        <f>+IFERROR(+C4*('Regions &amp; Poverty'!$K4/100)*('Regions &amp; Poverty'!$M4/100),"")</f>
        <v>3.077345885247228E-2</v>
      </c>
      <c r="H4" s="7">
        <f>+IFERROR(+D4*('Regions &amp; Poverty'!$K4/100)*('Regions &amp; Poverty'!$M4/100),"")</f>
        <v>3.542170871537146E-2</v>
      </c>
      <c r="J4" s="32"/>
      <c r="L4" s="2"/>
    </row>
    <row r="5" spans="1:12" x14ac:dyDescent="0.35">
      <c r="A5" t="s">
        <v>156</v>
      </c>
      <c r="B5" t="s">
        <v>2</v>
      </c>
      <c r="C5" s="11">
        <f>+SUMIF(GVSG2030!$A$4:$A$158,$B5,GVSG2030!$Q$4:$Q$158)</f>
        <v>0</v>
      </c>
      <c r="D5" s="11">
        <f>+SUMIF(GVSG2015!$A$4:$A$158,$B5,GVSG2015!$Q$4:$Q$158)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  <c r="L5" s="2"/>
    </row>
    <row r="6" spans="1:12" x14ac:dyDescent="0.35">
      <c r="A6" t="s">
        <v>157</v>
      </c>
      <c r="B6" t="s">
        <v>3</v>
      </c>
      <c r="C6" s="11">
        <f>+SUMIF(GVSG2030!$A$4:$A$158,$B6,GVSG2030!$Q$4:$Q$158)</f>
        <v>0</v>
      </c>
      <c r="D6" s="11">
        <f>+SUMIF(GVSG2015!$A$4:$A$158,$B6,GVSG2015!$Q$4:$Q$158)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  <c r="L6" s="2"/>
    </row>
    <row r="7" spans="1:12" x14ac:dyDescent="0.35">
      <c r="A7" t="s">
        <v>158</v>
      </c>
      <c r="B7" t="s">
        <v>4</v>
      </c>
      <c r="C7" s="11">
        <f>+SUMIF(GVSG2030!$A$4:$A$158,$B7,GVSG2030!$Q$4:$Q$158)</f>
        <v>91.151076235250841</v>
      </c>
      <c r="D7" s="11">
        <f>+SUMIF(GVSG2015!$A$4:$A$158,$B7,GVSG2015!$Q$4:$Q$158)</f>
        <v>66.642029951574102</v>
      </c>
      <c r="E7" s="7">
        <f>+IFERROR(+C7*('Regions &amp; Poverty'!$K7/100),"")</f>
        <v>2.916834439528027</v>
      </c>
      <c r="F7" s="7">
        <f>+IFERROR(+D7*('Regions &amp; Poverty'!$K7/100),"")</f>
        <v>2.1325449584503713</v>
      </c>
      <c r="G7" s="7">
        <f>+IFERROR(+C7*('Regions &amp; Poverty'!$K7/100)*('Regions &amp; Poverty'!$M7/100),"")</f>
        <v>8.7505033185840807E-3</v>
      </c>
      <c r="H7" s="7">
        <f>+IFERROR(+D7*('Regions &amp; Poverty'!$K7/100)*('Regions &amp; Poverty'!$M7/100),"")</f>
        <v>6.3976348753511138E-3</v>
      </c>
      <c r="J7" s="32"/>
      <c r="L7" s="2"/>
    </row>
    <row r="8" spans="1:12" x14ac:dyDescent="0.35">
      <c r="A8" t="s">
        <v>159</v>
      </c>
      <c r="B8" t="s">
        <v>5</v>
      </c>
      <c r="C8" s="11">
        <f>+SUMIF(GVSG2030!$A$4:$A$158,$B8,GVSG2030!$Q$4:$Q$158)</f>
        <v>0</v>
      </c>
      <c r="D8" s="11">
        <f>+SUMIF(GVSG2015!$A$4:$A$158,$B8,GVSG2015!$Q$4:$Q$158)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  <c r="L8" s="2"/>
    </row>
    <row r="9" spans="1:12" x14ac:dyDescent="0.35">
      <c r="A9" t="s">
        <v>160</v>
      </c>
      <c r="B9" t="s">
        <v>6</v>
      </c>
      <c r="C9" s="11">
        <f>+SUMIF(GVSG2030!$A$4:$A$158,$B9,GVSG2030!$Q$4:$Q$158)</f>
        <v>0</v>
      </c>
      <c r="D9" s="11">
        <f>+SUMIF(GVSG2015!$A$4:$A$158,$B9,GVSG2015!$Q$4:$Q$158)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  <c r="L9" s="2"/>
    </row>
    <row r="10" spans="1:12" x14ac:dyDescent="0.35">
      <c r="A10" t="s">
        <v>161</v>
      </c>
      <c r="B10" t="s">
        <v>7</v>
      </c>
      <c r="C10" s="11">
        <f>+SUMIF(GVSG2030!$A$4:$A$158,$B10,GVSG2030!$Q$4:$Q$158)</f>
        <v>481.01951832469405</v>
      </c>
      <c r="D10" s="11">
        <f>+SUMIF(GVSG2015!$A$4:$A$158,$B10,GVSG2015!$Q$4:$Q$158)</f>
        <v>405.37733608585734</v>
      </c>
      <c r="E10" s="7">
        <f>+IFERROR(+C10*('Regions &amp; Poverty'!$K10/100),"")</f>
        <v>2.4050975916234703</v>
      </c>
      <c r="F10" s="7">
        <f>+IFERROR(+D10*('Regions &amp; Poverty'!$K10/100),"")</f>
        <v>2.0268866804292869</v>
      </c>
      <c r="G10" s="7">
        <f>+IFERROR(+C10*('Regions &amp; Poverty'!$K10/100)*('Regions &amp; Poverty'!$M10/100),"")</f>
        <v>4.8101951832469408E-3</v>
      </c>
      <c r="H10" s="7">
        <f>+IFERROR(+D10*('Regions &amp; Poverty'!$K10/100)*('Regions &amp; Poverty'!$M10/100),"")</f>
        <v>4.053773360858574E-3</v>
      </c>
      <c r="J10" s="32"/>
      <c r="L10" s="2"/>
    </row>
    <row r="11" spans="1:12" x14ac:dyDescent="0.35">
      <c r="A11" t="s">
        <v>162</v>
      </c>
      <c r="B11" t="s">
        <v>8</v>
      </c>
      <c r="C11" s="11">
        <f>+SUMIF(GVSG2030!$A$4:$A$158,$B11,GVSG2030!$Q$4:$Q$158)</f>
        <v>4.3946353434706591</v>
      </c>
      <c r="D11" s="11">
        <f>+SUMIF(GVSG2015!$A$4:$A$158,$B11,GVSG2015!$Q$4:$Q$158)</f>
        <v>2.766708787104287</v>
      </c>
      <c r="E11" s="7">
        <f>+IFERROR(+C11*('Regions &amp; Poverty'!$K11/100),"")</f>
        <v>3.2388462481378757</v>
      </c>
      <c r="F11" s="7">
        <f>+IFERROR(+D11*('Regions &amp; Poverty'!$K11/100),"")</f>
        <v>2.0390643760958596</v>
      </c>
      <c r="G11" s="7">
        <f>+IFERROR(+C11*('Regions &amp; Poverty'!$K11/100)*('Regions &amp; Poverty'!$M11/100),"")</f>
        <v>1.0493861843966719</v>
      </c>
      <c r="H11" s="7">
        <f>+IFERROR(+D11*('Regions &amp; Poverty'!$K11/100)*('Regions &amp; Poverty'!$M11/100),"")</f>
        <v>0.66065685785505857</v>
      </c>
      <c r="J11" s="32"/>
      <c r="L11" s="2"/>
    </row>
    <row r="12" spans="1:12" x14ac:dyDescent="0.35">
      <c r="A12" t="s">
        <v>163</v>
      </c>
      <c r="B12" t="s">
        <v>9</v>
      </c>
      <c r="C12" s="11">
        <f>+SUMIF(GVSG2030!$A$4:$A$158,$B12,GVSG2030!$Q$4:$Q$158)</f>
        <v>0</v>
      </c>
      <c r="D12" s="11">
        <f>+SUMIF(GVSG2015!$A$4:$A$158,$B12,GVSG2015!$Q$4:$Q$158)</f>
        <v>0</v>
      </c>
      <c r="E12" s="7">
        <f>+IFERROR(+C12*('Regions &amp; Poverty'!$K12/100),"")</f>
        <v>0</v>
      </c>
      <c r="F12" s="7">
        <f>+IFERROR(+D12*('Regions &amp; Poverty'!$K12/100),"")</f>
        <v>0</v>
      </c>
      <c r="G12" s="7">
        <f>+IFERROR(+C12*('Regions &amp; Poverty'!$K12/100)*('Regions &amp; Poverty'!$M12/100),"")</f>
        <v>0</v>
      </c>
      <c r="H12" s="7">
        <f>+IFERROR(+D12*('Regions &amp; Poverty'!$K12/100)*('Regions &amp; Poverty'!$M12/100),"")</f>
        <v>0</v>
      </c>
      <c r="J12" s="32"/>
      <c r="L12" s="2"/>
    </row>
    <row r="13" spans="1:12" x14ac:dyDescent="0.35">
      <c r="A13" t="s">
        <v>164</v>
      </c>
      <c r="B13" t="s">
        <v>10</v>
      </c>
      <c r="C13" s="11">
        <f>+SUMIF(GVSG2030!$A$4:$A$158,$B13,GVSG2030!$Q$4:$Q$158)</f>
        <v>0</v>
      </c>
      <c r="D13" s="11">
        <f>+SUMIF(GVSG2015!$A$4:$A$158,$B13,GVSG2015!$Q$4:$Q$158)</f>
        <v>0</v>
      </c>
      <c r="E13" s="7">
        <f>+IFERROR(+C13*('Regions &amp; Poverty'!$K13/100),"")</f>
        <v>0</v>
      </c>
      <c r="F13" s="7">
        <f>+IFERROR(+D13*('Regions &amp; Poverty'!$K13/100),"")</f>
        <v>0</v>
      </c>
      <c r="G13" s="7">
        <f>+IFERROR(+C13*('Regions &amp; Poverty'!$K13/100)*('Regions &amp; Poverty'!$M13/100),"")</f>
        <v>0</v>
      </c>
      <c r="H13" s="7">
        <f>+IFERROR(+D13*('Regions &amp; Poverty'!$K13/100)*('Regions &amp; Poverty'!$M13/100),"")</f>
        <v>0</v>
      </c>
      <c r="J13" s="32"/>
      <c r="L13" s="2"/>
    </row>
    <row r="14" spans="1:12" x14ac:dyDescent="0.35">
      <c r="A14" t="s">
        <v>165</v>
      </c>
      <c r="B14" t="s">
        <v>11</v>
      </c>
      <c r="C14" s="11">
        <f>+SUMIF(GVSG2030!$A$4:$A$158,$B14,GVSG2030!$Q$4:$Q$158)</f>
        <v>331.19693635487448</v>
      </c>
      <c r="D14" s="11">
        <f>+SUMIF(GVSG2015!$A$4:$A$158,$B14,GVSG2015!$Q$4:$Q$158)</f>
        <v>264.43006485380715</v>
      </c>
      <c r="E14" s="7">
        <f>+IFERROR(+C14*('Regions &amp; Poverty'!$K14/100),"")</f>
        <v>61.271433225651776</v>
      </c>
      <c r="F14" s="7">
        <f>+IFERROR(+D14*('Regions &amp; Poverty'!$K14/100),"")</f>
        <v>48.919561997954325</v>
      </c>
      <c r="G14" s="7">
        <f>+IFERROR(+C14*('Regions &amp; Poverty'!$K14/100)*('Regions &amp; Poverty'!$M14/100),"")</f>
        <v>2.0219572964465087</v>
      </c>
      <c r="H14" s="7">
        <f>+IFERROR(+D14*('Regions &amp; Poverty'!$K14/100)*('Regions &amp; Poverty'!$M14/100),"")</f>
        <v>1.6143455459324929</v>
      </c>
      <c r="J14" s="32"/>
      <c r="L14" s="2"/>
    </row>
    <row r="15" spans="1:12" x14ac:dyDescent="0.35">
      <c r="A15" t="s">
        <v>166</v>
      </c>
      <c r="B15" t="s">
        <v>12</v>
      </c>
      <c r="C15" s="11">
        <f>+SUMIF(GVSG2030!$A$4:$A$158,$B15,GVSG2030!$Q$4:$Q$158)</f>
        <v>0</v>
      </c>
      <c r="D15" s="11">
        <f>+SUMIF(GVSG2015!$A$4:$A$158,$B15,GVSG2015!$Q$4:$Q$158)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  <c r="L15" s="2"/>
    </row>
    <row r="16" spans="1:12" x14ac:dyDescent="0.35">
      <c r="A16" t="s">
        <v>167</v>
      </c>
      <c r="B16" t="s">
        <v>13</v>
      </c>
      <c r="C16" s="11">
        <f>+SUMIF(GVSG2030!$A$4:$A$158,$B16,GVSG2030!$Q$4:$Q$158)</f>
        <v>0</v>
      </c>
      <c r="D16" s="11">
        <f>+SUMIF(GVSG2015!$A$4:$A$158,$B16,GVSG2015!$Q$4:$Q$158)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  <c r="L16" s="2"/>
    </row>
    <row r="17" spans="1:12" x14ac:dyDescent="0.35">
      <c r="A17" t="s">
        <v>168</v>
      </c>
      <c r="B17" t="s">
        <v>14</v>
      </c>
      <c r="C17" s="11">
        <f>+SUMIF(GVSG2030!$A$4:$A$158,$B17,GVSG2030!$Q$4:$Q$158)</f>
        <v>0</v>
      </c>
      <c r="D17" s="11">
        <f>+SUMIF(GVSG2015!$A$4:$A$158,$B17,GVSG2015!$Q$4:$Q$158)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  <c r="L17" s="2"/>
    </row>
    <row r="18" spans="1:12" x14ac:dyDescent="0.35">
      <c r="A18" t="s">
        <v>169</v>
      </c>
      <c r="B18" t="s">
        <v>15</v>
      </c>
      <c r="C18" s="11">
        <f>+SUMIF(GVSG2030!$A$4:$A$158,$B18,GVSG2030!$Q$4:$Q$158)</f>
        <v>0</v>
      </c>
      <c r="D18" s="11">
        <f>+SUMIF(GVSG2015!$A$4:$A$158,$B18,GVSG2015!$Q$4:$Q$158)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  <c r="L18" s="2"/>
    </row>
    <row r="19" spans="1:12" x14ac:dyDescent="0.35">
      <c r="A19" t="s">
        <v>170</v>
      </c>
      <c r="B19" t="s">
        <v>16</v>
      </c>
      <c r="C19" s="11">
        <f>+SUMIF(GVSG2030!$A$4:$A$158,$B19,GVSG2030!$Q$4:$Q$158)</f>
        <v>0</v>
      </c>
      <c r="D19" s="11">
        <f>+SUMIF(GVSG2015!$A$4:$A$158,$B19,GVSG2015!$Q$4:$Q$158)</f>
        <v>0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  <c r="L19" s="2"/>
    </row>
    <row r="20" spans="1:12" x14ac:dyDescent="0.35">
      <c r="A20" t="s">
        <v>171</v>
      </c>
      <c r="B20" t="s">
        <v>17</v>
      </c>
      <c r="C20" s="11">
        <f>+SUMIF(GVSG2030!$A$4:$A$158,$B20,GVSG2030!$Q$4:$Q$158)</f>
        <v>74.726286284898066</v>
      </c>
      <c r="D20" s="11">
        <f>+SUMIF(GVSG2015!$A$4:$A$158,$B20,GVSG2015!$Q$4:$Q$158)</f>
        <v>50.389701974008531</v>
      </c>
      <c r="E20" s="7">
        <f>+IFERROR(+C20*('Regions &amp; Poverty'!$K20/100),"")</f>
        <v>5.3055663262277619</v>
      </c>
      <c r="F20" s="7">
        <f>+IFERROR(+D20*('Regions &amp; Poverty'!$K20/100),"")</f>
        <v>3.5776688401546055</v>
      </c>
      <c r="G20" s="7">
        <f>+IFERROR(+C20*('Regions &amp; Poverty'!$K20/100)*('Regions &amp; Poverty'!$M20/100),"")</f>
        <v>0.18038925509174392</v>
      </c>
      <c r="H20" s="7">
        <f>+IFERROR(+D20*('Regions &amp; Poverty'!$K20/100)*('Regions &amp; Poverty'!$M20/100),"")</f>
        <v>0.1216407405652566</v>
      </c>
      <c r="J20" s="32"/>
      <c r="L20" s="2"/>
    </row>
    <row r="21" spans="1:12" x14ac:dyDescent="0.35">
      <c r="A21" t="s">
        <v>172</v>
      </c>
      <c r="B21" t="s">
        <v>18</v>
      </c>
      <c r="C21" s="11">
        <f>+SUMIF(GVSG2030!$A$4:$A$158,$B21,GVSG2030!$Q$4:$Q$158)</f>
        <v>0</v>
      </c>
      <c r="D21" s="11">
        <f>+SUMIF(GVSG2015!$A$4:$A$158,$B21,GVSG2015!$Q$4:$Q$158)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  <c r="L21" s="2"/>
    </row>
    <row r="22" spans="1:12" x14ac:dyDescent="0.35">
      <c r="A22" t="s">
        <v>173</v>
      </c>
      <c r="B22" t="s">
        <v>19</v>
      </c>
      <c r="C22" s="11">
        <f>+SUMIF(GVSG2030!$A$4:$A$158,$B22,GVSG2030!$Q$4:$Q$158)</f>
        <v>3.5757186433012418</v>
      </c>
      <c r="D22" s="11">
        <f>+SUMIF(GVSG2015!$A$4:$A$158,$B22,GVSG2015!$Q$4:$Q$158)</f>
        <v>2.451384075464472</v>
      </c>
      <c r="E22" s="7">
        <f>+IFERROR(+C22*('Regions &amp; Poverty'!$K22/100),"")</f>
        <v>7.866581015262733E-2</v>
      </c>
      <c r="F22" s="7">
        <f>+IFERROR(+D22*('Regions &amp; Poverty'!$K22/100),"")</f>
        <v>5.3930449660218392E-2</v>
      </c>
      <c r="G22" s="7">
        <f>+IFERROR(+C22*('Regions &amp; Poverty'!$K22/100)*('Regions &amp; Poverty'!$M22/100),"")</f>
        <v>3.1466324061050935E-4</v>
      </c>
      <c r="H22" s="7">
        <f>+IFERROR(+D22*('Regions &amp; Poverty'!$K22/100)*('Regions &amp; Poverty'!$M22/100),"")</f>
        <v>2.1572179864087358E-4</v>
      </c>
      <c r="J22" s="32"/>
      <c r="L22" s="2"/>
    </row>
    <row r="23" spans="1:12" x14ac:dyDescent="0.35">
      <c r="A23" t="s">
        <v>174</v>
      </c>
      <c r="B23" t="s">
        <v>20</v>
      </c>
      <c r="C23" s="11">
        <f>+SUMIF(GVSG2030!$A$4:$A$158,$B23,GVSG2030!$Q$4:$Q$158)</f>
        <v>0.13495808756334463</v>
      </c>
      <c r="D23" s="11">
        <f>+SUMIF(GVSG2015!$A$4:$A$158,$B23,GVSG2015!$Q$4:$Q$158)</f>
        <v>0.1106795629865628</v>
      </c>
      <c r="E23" s="7">
        <f>+IFERROR(+C23*('Regions &amp; Poverty'!$K23/100),"")</f>
        <v>2.4562371936528722E-2</v>
      </c>
      <c r="F23" s="7">
        <f>+IFERROR(+D23*('Regions &amp; Poverty'!$K23/100),"")</f>
        <v>2.0143680463554428E-2</v>
      </c>
      <c r="G23" s="7">
        <f>+IFERROR(+C23*('Regions &amp; Poverty'!$K23/100)*('Regions &amp; Poverty'!$M23/100),"")</f>
        <v>1.4246175723186658E-3</v>
      </c>
      <c r="H23" s="7">
        <f>+IFERROR(+D23*('Regions &amp; Poverty'!$K23/100)*('Regions &amp; Poverty'!$M23/100),"")</f>
        <v>1.1683334668861568E-3</v>
      </c>
      <c r="J23" s="32"/>
      <c r="L23" s="2"/>
    </row>
    <row r="24" spans="1:12" x14ac:dyDescent="0.35">
      <c r="A24" t="s">
        <v>175</v>
      </c>
      <c r="B24" t="s">
        <v>21</v>
      </c>
      <c r="C24" s="11">
        <f>+SUMIF(GVSG2030!$A$4:$A$158,$B24,GVSG2030!$Q$4:$Q$158)</f>
        <v>0</v>
      </c>
      <c r="D24" s="11">
        <f>+SUMIF(GVSG2015!$A$4:$A$158,$B24,GVSG2015!$Q$4:$Q$158)</f>
        <v>0</v>
      </c>
      <c r="E24" s="7">
        <f>+IFERROR(+C24*('Regions &amp; Poverty'!$K24/100),"")</f>
        <v>0</v>
      </c>
      <c r="F24" s="7">
        <f>+IFERROR(+D24*('Regions &amp; Poverty'!$K24/100),"")</f>
        <v>0</v>
      </c>
      <c r="G24" s="7">
        <f>+IFERROR(+C24*('Regions &amp; Poverty'!$K24/100)*('Regions &amp; Poverty'!$M24/100),"")</f>
        <v>0</v>
      </c>
      <c r="H24" s="7">
        <f>+IFERROR(+D24*('Regions &amp; Poverty'!$K24/100)*('Regions &amp; Poverty'!$M24/100),"")</f>
        <v>0</v>
      </c>
      <c r="J24" s="32"/>
      <c r="L24" s="2"/>
    </row>
    <row r="25" spans="1:12" x14ac:dyDescent="0.35">
      <c r="A25" t="s">
        <v>176</v>
      </c>
      <c r="B25" t="s">
        <v>22</v>
      </c>
      <c r="C25" s="11">
        <f>+SUMIF(GVSG2030!$A$4:$A$158,$B25,GVSG2030!$Q$4:$Q$158)</f>
        <v>0</v>
      </c>
      <c r="D25" s="11">
        <f>+SUMIF(GVSG2015!$A$4:$A$158,$B25,GVSG2015!$Q$4:$Q$158)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  <c r="L25" s="2"/>
    </row>
    <row r="26" spans="1:12" x14ac:dyDescent="0.35">
      <c r="A26" t="s">
        <v>177</v>
      </c>
      <c r="B26" t="s">
        <v>23</v>
      </c>
      <c r="C26" s="11">
        <f>+SUMIF(GVSG2030!$A$4:$A$158,$B26,GVSG2030!$Q$4:$Q$158)</f>
        <v>0</v>
      </c>
      <c r="D26" s="11">
        <f>+SUMIF(GVSG2015!$A$4:$A$158,$B26,GVSG2015!$Q$4:$Q$158)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  <c r="L26" s="2"/>
    </row>
    <row r="27" spans="1:12" x14ac:dyDescent="0.35">
      <c r="A27" t="s">
        <v>178</v>
      </c>
      <c r="B27" t="s">
        <v>24</v>
      </c>
      <c r="C27" s="11">
        <f>+SUMIF(GVSG2030!$A$4:$A$158,$B27,GVSG2030!$Q$4:$Q$158)</f>
        <v>0</v>
      </c>
      <c r="D27" s="11">
        <f>+SUMIF(GVSG2015!$A$4:$A$158,$B27,GVSG2015!$Q$4:$Q$158)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  <c r="L27" s="2"/>
    </row>
    <row r="28" spans="1:12" x14ac:dyDescent="0.35">
      <c r="A28" t="s">
        <v>179</v>
      </c>
      <c r="B28" t="s">
        <v>25</v>
      </c>
      <c r="C28" s="11">
        <f>+SUMIF(GVSG2030!$A$4:$A$158,$B28,GVSG2030!$Q$4:$Q$158)</f>
        <v>0</v>
      </c>
      <c r="D28" s="11">
        <f>+SUMIF(GVSG2015!$A$4:$A$158,$B28,GVSG2015!$Q$4:$Q$158)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  <c r="L28" s="2"/>
    </row>
    <row r="29" spans="1:12" x14ac:dyDescent="0.35">
      <c r="A29" t="s">
        <v>180</v>
      </c>
      <c r="B29" t="s">
        <v>26</v>
      </c>
      <c r="C29" s="11">
        <f>+SUMIF(GVSG2030!$A$4:$A$158,$B29,GVSG2030!$Q$4:$Q$158)</f>
        <v>0</v>
      </c>
      <c r="D29" s="11">
        <f>+SUMIF(GVSG2015!$A$4:$A$158,$B29,GVSG2015!$Q$4:$Q$158)</f>
        <v>0</v>
      </c>
      <c r="E29" s="7">
        <f>+IFERROR(+C29*('Regions &amp; Poverty'!$K29/100),"")</f>
        <v>0</v>
      </c>
      <c r="F29" s="7">
        <f>+IFERROR(+D29*('Regions &amp; Poverty'!$K29/100),"")</f>
        <v>0</v>
      </c>
      <c r="G29" s="7">
        <f>+IFERROR(+C29*('Regions &amp; Poverty'!$K29/100)*('Regions &amp; Poverty'!$M29/100),"")</f>
        <v>0</v>
      </c>
      <c r="H29" s="7">
        <f>+IFERROR(+D29*('Regions &amp; Poverty'!$K29/100)*('Regions &amp; Poverty'!$M29/100),"")</f>
        <v>0</v>
      </c>
      <c r="J29" s="32"/>
      <c r="L29" s="2"/>
    </row>
    <row r="30" spans="1:12" x14ac:dyDescent="0.35">
      <c r="A30" t="s">
        <v>181</v>
      </c>
      <c r="B30" t="s">
        <v>27</v>
      </c>
      <c r="C30" s="11">
        <f>+SUMIF(GVSG2030!$A$4:$A$158,$B30,GVSG2030!$Q$4:$Q$158)</f>
        <v>0.23162325586972116</v>
      </c>
      <c r="D30" s="11">
        <f>+SUMIF(GVSG2015!$A$4:$A$158,$B30,GVSG2015!$Q$4:$Q$158)</f>
        <v>0.16465585534095892</v>
      </c>
      <c r="E30" s="7">
        <f>+IFERROR(+C30*('Regions &amp; Poverty'!$K30/100),"")</f>
        <v>5.5589581408733074E-2</v>
      </c>
      <c r="F30" s="7">
        <f>+IFERROR(+D30*('Regions &amp; Poverty'!$K30/100),"")</f>
        <v>3.9517405281830141E-2</v>
      </c>
      <c r="G30" s="7">
        <f>+IFERROR(+C30*('Regions &amp; Poverty'!$K30/100)*('Regions &amp; Poverty'!$M30/100),"")</f>
        <v>4.2803977684724463E-3</v>
      </c>
      <c r="H30" s="7">
        <f>+IFERROR(+D30*('Regions &amp; Poverty'!$K30/100)*('Regions &amp; Poverty'!$M30/100),"")</f>
        <v>3.0428402067009209E-3</v>
      </c>
      <c r="J30" s="32"/>
      <c r="L30" s="2"/>
    </row>
    <row r="31" spans="1:12" x14ac:dyDescent="0.35">
      <c r="A31" t="s">
        <v>182</v>
      </c>
      <c r="B31" t="s">
        <v>28</v>
      </c>
      <c r="C31" s="11">
        <f>+SUMIF(GVSG2030!$A$4:$A$158,$B31,GVSG2030!$Q$4:$Q$158)</f>
        <v>3.7202241549002957</v>
      </c>
      <c r="D31" s="11">
        <f>+SUMIF(GVSG2015!$A$4:$A$158,$B31,GVSG2015!$Q$4:$Q$158)</f>
        <v>2.5236398152733903</v>
      </c>
      <c r="E31" s="7">
        <f>+IFERROR(+C31*('Regions &amp; Poverty'!$K31/100),"")</f>
        <v>2.8682928234281277</v>
      </c>
      <c r="F31" s="7">
        <f>+IFERROR(+D31*('Regions &amp; Poverty'!$K31/100),"")</f>
        <v>1.9457262975757836</v>
      </c>
      <c r="G31" s="7">
        <f>+IFERROR(+C31*('Regions &amp; Poverty'!$K31/100)*('Regions &amp; Poverty'!$M31/100),"")</f>
        <v>1.1243707867838262</v>
      </c>
      <c r="H31" s="7">
        <f>+IFERROR(+D31*('Regions &amp; Poverty'!$K31/100)*('Regions &amp; Poverty'!$M31/100),"")</f>
        <v>0.76272470864970721</v>
      </c>
      <c r="J31" s="32"/>
      <c r="L31" s="2"/>
    </row>
    <row r="32" spans="1:12" x14ac:dyDescent="0.35">
      <c r="A32" t="s">
        <v>183</v>
      </c>
      <c r="B32" t="s">
        <v>29</v>
      </c>
      <c r="C32" s="11">
        <f>+SUMIF(GVSG2030!$A$4:$A$158,$B32,GVSG2030!$Q$4:$Q$158)</f>
        <v>0</v>
      </c>
      <c r="D32" s="11">
        <f>+SUMIF(GVSG2015!$A$4:$A$158,$B32,GVSG2015!$Q$4:$Q$158)</f>
        <v>0</v>
      </c>
      <c r="E32" s="7">
        <f>+IFERROR(+C32*('Regions &amp; Poverty'!$K32/100),"")</f>
        <v>0</v>
      </c>
      <c r="F32" s="7">
        <f>+IFERROR(+D32*('Regions &amp; Poverty'!$K32/100),"")</f>
        <v>0</v>
      </c>
      <c r="G32" s="7">
        <f>+IFERROR(+C32*('Regions &amp; Poverty'!$K32/100)*('Regions &amp; Poverty'!$M32/100),"")</f>
        <v>0</v>
      </c>
      <c r="H32" s="7">
        <f>+IFERROR(+D32*('Regions &amp; Poverty'!$K32/100)*('Regions &amp; Poverty'!$M32/100),"")</f>
        <v>0</v>
      </c>
      <c r="J32" s="32"/>
      <c r="L32" s="2"/>
    </row>
    <row r="33" spans="1:12" x14ac:dyDescent="0.35">
      <c r="A33" t="s">
        <v>184</v>
      </c>
      <c r="B33" t="s">
        <v>30</v>
      </c>
      <c r="C33" s="11">
        <f>+SUMIF(GVSG2030!$A$4:$A$158,$B33,GVSG2030!$Q$4:$Q$158)</f>
        <v>15.961306697522854</v>
      </c>
      <c r="D33" s="11">
        <f>+SUMIF(GVSG2015!$A$4:$A$158,$B33,GVSG2015!$Q$4:$Q$158)</f>
        <v>11.829308998717249</v>
      </c>
      <c r="E33" s="7">
        <f>+IFERROR(+C33*('Regions &amp; Poverty'!$K33/100),"")</f>
        <v>0.87787186836375697</v>
      </c>
      <c r="F33" s="7">
        <f>+IFERROR(+D33*('Regions &amp; Poverty'!$K33/100),"")</f>
        <v>0.65061199492944866</v>
      </c>
      <c r="G33" s="7">
        <f>+IFERROR(+C33*('Regions &amp; Poverty'!$K33/100)*('Regions &amp; Poverty'!$M33/100),"")</f>
        <v>1.9313181104002656E-2</v>
      </c>
      <c r="H33" s="7">
        <f>+IFERROR(+D33*('Regions &amp; Poverty'!$K33/100)*('Regions &amp; Poverty'!$M33/100),"")</f>
        <v>1.4313463888447871E-2</v>
      </c>
      <c r="J33" s="32"/>
      <c r="L33" s="2"/>
    </row>
    <row r="34" spans="1:12" x14ac:dyDescent="0.35">
      <c r="A34" t="s">
        <v>185</v>
      </c>
      <c r="B34" t="s">
        <v>31</v>
      </c>
      <c r="C34" s="11">
        <f>+SUMIF(GVSG2030!$A$4:$A$158,$B34,GVSG2030!$Q$4:$Q$158)</f>
        <v>0</v>
      </c>
      <c r="D34" s="11">
        <f>+SUMIF(GVSG2015!$A$4:$A$158,$B34,GVSG2015!$Q$4:$Q$158)</f>
        <v>0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  <c r="L34" s="2"/>
    </row>
    <row r="35" spans="1:12" x14ac:dyDescent="0.35">
      <c r="A35" t="s">
        <v>186</v>
      </c>
      <c r="B35" t="s">
        <v>32</v>
      </c>
      <c r="C35" s="11">
        <f>+SUMIF(GVSG2030!$A$4:$A$158,$B35,GVSG2030!$Q$4:$Q$158)</f>
        <v>0</v>
      </c>
      <c r="D35" s="11">
        <f>+SUMIF(GVSG2015!$A$4:$A$158,$B35,GVSG2015!$Q$4:$Q$158)</f>
        <v>0</v>
      </c>
      <c r="E35" s="7">
        <f>+IFERROR(+C35*('Regions &amp; Poverty'!$K35/100),"")</f>
        <v>0</v>
      </c>
      <c r="F35" s="7">
        <f>+IFERROR(+D35*('Regions &amp; Poverty'!$K35/100),"")</f>
        <v>0</v>
      </c>
      <c r="G35" s="7">
        <f>+IFERROR(+C35*('Regions &amp; Poverty'!$K35/100)*('Regions &amp; Poverty'!$M35/100),"")</f>
        <v>0</v>
      </c>
      <c r="H35" s="7">
        <f>+IFERROR(+D35*('Regions &amp; Poverty'!$K35/100)*('Regions &amp; Poverty'!$M35/100),"")</f>
        <v>0</v>
      </c>
      <c r="J35" s="32"/>
      <c r="L35" s="2"/>
    </row>
    <row r="36" spans="1:12" x14ac:dyDescent="0.35">
      <c r="A36" t="s">
        <v>187</v>
      </c>
      <c r="B36" t="s">
        <v>33</v>
      </c>
      <c r="C36" s="11">
        <f>+SUMIF(GVSG2030!$A$4:$A$158,$B36,GVSG2030!$Q$4:$Q$158)</f>
        <v>0</v>
      </c>
      <c r="D36" s="11">
        <f>+SUMIF(GVSG2015!$A$4:$A$158,$B36,GVSG2015!$Q$4:$Q$158)</f>
        <v>0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  <c r="L36" s="2"/>
    </row>
    <row r="37" spans="1:12" x14ac:dyDescent="0.35">
      <c r="A37" t="s">
        <v>188</v>
      </c>
      <c r="B37" t="s">
        <v>34</v>
      </c>
      <c r="C37" s="11">
        <f>+SUMIF(GVSG2030!$A$4:$A$158,$B37,GVSG2030!$Q$4:$Q$158)</f>
        <v>0</v>
      </c>
      <c r="D37" s="11">
        <f>+SUMIF(GVSG2015!$A$4:$A$158,$B37,GVSG2015!$Q$4:$Q$158)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  <c r="L37" s="2"/>
    </row>
    <row r="38" spans="1:12" x14ac:dyDescent="0.35">
      <c r="A38" t="s">
        <v>189</v>
      </c>
      <c r="B38" t="s">
        <v>35</v>
      </c>
      <c r="C38" s="11">
        <f>+SUMIF(GVSG2030!$A$4:$A$158,$B38,GVSG2030!$Q$4:$Q$158)</f>
        <v>0</v>
      </c>
      <c r="D38" s="11">
        <f>+SUMIF(GVSG2015!$A$4:$A$158,$B38,GVSG2015!$Q$4:$Q$158)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  <c r="L38" s="2"/>
    </row>
    <row r="39" spans="1:12" x14ac:dyDescent="0.35">
      <c r="A39" t="s">
        <v>190</v>
      </c>
      <c r="B39" t="s">
        <v>36</v>
      </c>
      <c r="C39" s="11">
        <f>+SUMIF(GVSG2030!$A$4:$A$158,$B39,GVSG2030!$Q$4:$Q$158)</f>
        <v>0</v>
      </c>
      <c r="D39" s="11">
        <f>+SUMIF(GVSG2015!$A$4:$A$158,$B39,GVSG2015!$Q$4:$Q$158)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  <c r="L39" s="2"/>
    </row>
    <row r="40" spans="1:12" x14ac:dyDescent="0.35">
      <c r="A40" t="s">
        <v>191</v>
      </c>
      <c r="B40" t="s">
        <v>37</v>
      </c>
      <c r="C40" s="11">
        <f>+SUMIF(GVSG2030!$A$4:$A$158,$B40,GVSG2030!$Q$4:$Q$158)</f>
        <v>0</v>
      </c>
      <c r="D40" s="11">
        <f>+SUMIF(GVSG2015!$A$4:$A$158,$B40,GVSG2015!$Q$4:$Q$158)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  <c r="L40" s="2"/>
    </row>
    <row r="41" spans="1:12" x14ac:dyDescent="0.35">
      <c r="A41" t="s">
        <v>192</v>
      </c>
      <c r="B41" t="s">
        <v>38</v>
      </c>
      <c r="C41" s="11">
        <f>+SUMIF(GVSG2030!$A$4:$A$158,$B41,GVSG2030!$Q$4:$Q$158)</f>
        <v>0</v>
      </c>
      <c r="D41" s="11">
        <f>+SUMIF(GVSG2015!$A$4:$A$158,$B41,GVSG2015!$Q$4:$Q$158)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  <c r="L41" s="2"/>
    </row>
    <row r="42" spans="1:12" x14ac:dyDescent="0.35">
      <c r="A42" t="s">
        <v>193</v>
      </c>
      <c r="B42" t="s">
        <v>39</v>
      </c>
      <c r="C42" s="11">
        <f>+SUMIF(GVSG2030!$A$4:$A$158,$B42,GVSG2030!$Q$4:$Q$158)</f>
        <v>0</v>
      </c>
      <c r="D42" s="11">
        <f>+SUMIF(GVSG2015!$A$4:$A$158,$B42,GVSG2015!$Q$4:$Q$158)</f>
        <v>0</v>
      </c>
      <c r="E42" s="7">
        <f>+IFERROR(+C42*('Regions &amp; Poverty'!$K42/100),"")</f>
        <v>0</v>
      </c>
      <c r="F42" s="7">
        <f>+IFERROR(+D42*('Regions &amp; Poverty'!$K42/100),"")</f>
        <v>0</v>
      </c>
      <c r="G42" s="7">
        <f>+IFERROR(+C42*('Regions &amp; Poverty'!$K42/100)*('Regions &amp; Poverty'!$M42/100),"")</f>
        <v>0</v>
      </c>
      <c r="H42" s="7">
        <f>+IFERROR(+D42*('Regions &amp; Poverty'!$K42/100)*('Regions &amp; Poverty'!$M42/100),"")</f>
        <v>0</v>
      </c>
      <c r="J42" s="32"/>
      <c r="L42" s="2"/>
    </row>
    <row r="43" spans="1:12" x14ac:dyDescent="0.35">
      <c r="A43" t="s">
        <v>194</v>
      </c>
      <c r="B43" t="s">
        <v>40</v>
      </c>
      <c r="C43" s="11">
        <f>+SUMIF(GVSG2030!$A$4:$A$158,$B43,GVSG2030!$Q$4:$Q$158)</f>
        <v>1087.6118950167104</v>
      </c>
      <c r="D43" s="11">
        <f>+SUMIF(GVSG2015!$A$4:$A$158,$B43,GVSG2015!$Q$4:$Q$158)</f>
        <v>842.38077396426343</v>
      </c>
      <c r="E43" s="7">
        <f>+IFERROR(+C43*('Regions &amp; Poverty'!$K43/100),"")</f>
        <v>5.438059475083552</v>
      </c>
      <c r="F43" s="7">
        <f>+IFERROR(+D43*('Regions &amp; Poverty'!$K43/100),"")</f>
        <v>4.2119038698213176</v>
      </c>
      <c r="G43" s="7">
        <f>+IFERROR(+C43*('Regions &amp; Poverty'!$K43/100)*('Regions &amp; Poverty'!$M43/100),"")</f>
        <v>5.4380594750835518E-3</v>
      </c>
      <c r="H43" s="7">
        <f>+IFERROR(+D43*('Regions &amp; Poverty'!$K43/100)*('Regions &amp; Poverty'!$M43/100),"")</f>
        <v>4.2119038698213178E-3</v>
      </c>
      <c r="J43" s="32"/>
      <c r="L43" s="2"/>
    </row>
    <row r="44" spans="1:12" x14ac:dyDescent="0.35">
      <c r="A44" t="s">
        <v>195</v>
      </c>
      <c r="B44" t="s">
        <v>41</v>
      </c>
      <c r="C44" s="11">
        <f>+SUMIF(GVSG2030!$A$4:$A$158,$B44,GVSG2030!$Q$4:$Q$158)</f>
        <v>3.9004633650664937</v>
      </c>
      <c r="D44" s="11">
        <f>+SUMIF(GVSG2015!$A$4:$A$158,$B44,GVSG2015!$Q$4:$Q$158)</f>
        <v>2.8663724700765147</v>
      </c>
      <c r="E44" s="7">
        <f>+IFERROR(+C44*('Regions &amp; Poverty'!$K44/100),"")</f>
        <v>0.1872222415231917</v>
      </c>
      <c r="F44" s="7">
        <f>+IFERROR(+D44*('Regions &amp; Poverty'!$K44/100),"")</f>
        <v>0.13758587856367271</v>
      </c>
      <c r="G44" s="7">
        <f>+IFERROR(+C44*('Regions &amp; Poverty'!$K44/100)*('Regions &amp; Poverty'!$M44/100),"")</f>
        <v>4.1188893135102175E-3</v>
      </c>
      <c r="H44" s="7">
        <f>+IFERROR(+D44*('Regions &amp; Poverty'!$K44/100)*('Regions &amp; Poverty'!$M44/100),"")</f>
        <v>3.0268893284008001E-3</v>
      </c>
      <c r="J44" s="32"/>
      <c r="L44" s="2"/>
    </row>
    <row r="45" spans="1:12" x14ac:dyDescent="0.35">
      <c r="A45" t="s">
        <v>196</v>
      </c>
      <c r="B45" t="s">
        <v>42</v>
      </c>
      <c r="C45" s="11">
        <f>+SUMIF(GVSG2030!$A$4:$A$158,$B45,GVSG2030!$Q$4:$Q$158)</f>
        <v>2603.0908601533883</v>
      </c>
      <c r="D45" s="11">
        <f>+SUMIF(GVSG2015!$A$4:$A$158,$B45,GVSG2015!$Q$4:$Q$158)</f>
        <v>2118.0537684439155</v>
      </c>
      <c r="E45" s="7">
        <f>+IFERROR(+C45*('Regions &amp; Poverty'!$K45/100),"")</f>
        <v>36.443272042147434</v>
      </c>
      <c r="F45" s="7">
        <f>+IFERROR(+D45*('Regions &amp; Poverty'!$K45/100),"")</f>
        <v>29.652752758214813</v>
      </c>
      <c r="G45" s="7">
        <f>+IFERROR(+C45*('Regions &amp; Poverty'!$K45/100)*('Regions &amp; Poverty'!$M45/100),"")</f>
        <v>7.2886544084294874E-2</v>
      </c>
      <c r="H45" s="7">
        <f>+IFERROR(+D45*('Regions &amp; Poverty'!$K45/100)*('Regions &amp; Poverty'!$M45/100),"")</f>
        <v>5.930550551642963E-2</v>
      </c>
      <c r="J45" s="32"/>
      <c r="L45" s="2"/>
    </row>
    <row r="46" spans="1:12" x14ac:dyDescent="0.35">
      <c r="A46" t="s">
        <v>197</v>
      </c>
      <c r="B46" t="s">
        <v>43</v>
      </c>
      <c r="C46" s="11">
        <f>+SUMIF(GVSG2030!$A$4:$A$158,$B46,GVSG2030!$Q$4:$Q$158)</f>
        <v>5.9918339244876391</v>
      </c>
      <c r="D46" s="11">
        <f>+SUMIF(GVSG2015!$A$4:$A$158,$B46,GVSG2015!$Q$4:$Q$158)</f>
        <v>4.9166492244386948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  <c r="L46" s="2"/>
    </row>
    <row r="47" spans="1:12" x14ac:dyDescent="0.35">
      <c r="A47" t="s">
        <v>198</v>
      </c>
      <c r="B47" t="s">
        <v>44</v>
      </c>
      <c r="C47" s="11">
        <f>+SUMIF(GVSG2030!$A$4:$A$158,$B47,GVSG2030!$Q$4:$Q$158)</f>
        <v>1513.1860134408851</v>
      </c>
      <c r="D47" s="11">
        <f>+SUMIF(GVSG2015!$A$4:$A$158,$B47,GVSG2015!$Q$4:$Q$158)</f>
        <v>971.36669442772177</v>
      </c>
      <c r="E47" s="7">
        <f>+IFERROR(+C47*('Regions &amp; Poverty'!$K47/100),"")</f>
        <v>506.91731450269651</v>
      </c>
      <c r="F47" s="7">
        <f>+IFERROR(+D47*('Regions &amp; Poverty'!$K47/100),"")</f>
        <v>325.4078426332868</v>
      </c>
      <c r="G47" s="7">
        <f>+IFERROR(+C47*('Regions &amp; Poverty'!$K47/100)*('Regions &amp; Poverty'!$M47/100),"")</f>
        <v>45.622558305242684</v>
      </c>
      <c r="H47" s="7">
        <f>+IFERROR(+D47*('Regions &amp; Poverty'!$K47/100)*('Regions &amp; Poverty'!$M47/100),"")</f>
        <v>29.286705836995811</v>
      </c>
      <c r="J47" s="32"/>
      <c r="L47" s="2"/>
    </row>
    <row r="48" spans="1:12" x14ac:dyDescent="0.35">
      <c r="A48" t="s">
        <v>199</v>
      </c>
      <c r="B48" t="s">
        <v>45</v>
      </c>
      <c r="C48" s="11">
        <f>+SUMIF(GVSG2030!$A$4:$A$158,$B48,GVSG2030!$Q$4:$Q$158)</f>
        <v>0</v>
      </c>
      <c r="D48" s="11">
        <f>+SUMIF(GVSG2015!$A$4:$A$158,$B48,GVSG2015!$Q$4:$Q$158)</f>
        <v>0</v>
      </c>
      <c r="E48" s="7">
        <f>+IFERROR(+C48*('Regions &amp; Poverty'!$K48/100),"")</f>
        <v>0</v>
      </c>
      <c r="F48" s="7">
        <f>+IFERROR(+D48*('Regions &amp; Poverty'!$K48/100),"")</f>
        <v>0</v>
      </c>
      <c r="G48" s="7">
        <f>+IFERROR(+C48*('Regions &amp; Poverty'!$K48/100)*('Regions &amp; Poverty'!$M48/100),"")</f>
        <v>0</v>
      </c>
      <c r="H48" s="7">
        <f>+IFERROR(+D48*('Regions &amp; Poverty'!$K48/100)*('Regions &amp; Poverty'!$M48/100),"")</f>
        <v>0</v>
      </c>
      <c r="J48" s="32"/>
      <c r="L48" s="2"/>
    </row>
    <row r="49" spans="1:12" x14ac:dyDescent="0.35">
      <c r="A49" t="s">
        <v>200</v>
      </c>
      <c r="B49" t="s">
        <v>46</v>
      </c>
      <c r="C49" s="11">
        <f>+SUMIF(GVSG2030!$A$4:$A$158,$B49,GVSG2030!$Q$4:$Q$158)</f>
        <v>0</v>
      </c>
      <c r="D49" s="11">
        <f>+SUMIF(GVSG2015!$A$4:$A$158,$B49,GVSG2015!$Q$4:$Q$158)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  <c r="L49" s="2"/>
    </row>
    <row r="50" spans="1:12" x14ac:dyDescent="0.35">
      <c r="A50" t="s">
        <v>201</v>
      </c>
      <c r="B50" t="s">
        <v>47</v>
      </c>
      <c r="C50" s="11">
        <f>+SUMIF(GVSG2030!$A$4:$A$158,$B50,GVSG2030!$Q$4:$Q$158)</f>
        <v>0</v>
      </c>
      <c r="D50" s="11">
        <f>+SUMIF(GVSG2015!$A$4:$A$158,$B50,GVSG2015!$Q$4:$Q$158)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  <c r="L50" s="2"/>
    </row>
    <row r="51" spans="1:12" x14ac:dyDescent="0.35">
      <c r="A51" t="s">
        <v>202</v>
      </c>
      <c r="B51" t="s">
        <v>48</v>
      </c>
      <c r="C51" s="11">
        <f>+SUMIF(GVSG2030!$A$4:$A$158,$B51,GVSG2030!$Q$4:$Q$158)</f>
        <v>0</v>
      </c>
      <c r="D51" s="11">
        <f>+SUMIF(GVSG2015!$A$4:$A$158,$B51,GVSG2015!$Q$4:$Q$158)</f>
        <v>0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  <c r="L51" s="2"/>
    </row>
    <row r="52" spans="1:12" x14ac:dyDescent="0.35">
      <c r="A52" t="s">
        <v>203</v>
      </c>
      <c r="B52" t="s">
        <v>49</v>
      </c>
      <c r="C52" s="11">
        <f>+SUMIF(GVSG2030!$A$4:$A$158,$B52,GVSG2030!$Q$4:$Q$158)</f>
        <v>45.034018096439816</v>
      </c>
      <c r="D52" s="11">
        <f>+SUMIF(GVSG2015!$A$4:$A$158,$B52,GVSG2015!$Q$4:$Q$158)</f>
        <v>37.959820785957035</v>
      </c>
      <c r="E52" s="7">
        <f>+IFERROR(+C52*('Regions &amp; Poverty'!$K52/100),"")</f>
        <v>3.7378235020045047</v>
      </c>
      <c r="F52" s="7">
        <f>+IFERROR(+D52*('Regions &amp; Poverty'!$K52/100),"")</f>
        <v>3.150665125234434</v>
      </c>
      <c r="G52" s="7">
        <f>+IFERROR(+C52*('Regions &amp; Poverty'!$K52/100)*('Regions &amp; Poverty'!$M52/100),"")</f>
        <v>8.2232117044099107E-2</v>
      </c>
      <c r="H52" s="7">
        <f>+IFERROR(+D52*('Regions &amp; Poverty'!$K52/100)*('Regions &amp; Poverty'!$M52/100),"")</f>
        <v>6.9314632755157549E-2</v>
      </c>
      <c r="J52" s="32"/>
      <c r="L52" s="2"/>
    </row>
    <row r="53" spans="1:12" x14ac:dyDescent="0.35">
      <c r="A53" t="s">
        <v>204</v>
      </c>
      <c r="B53" t="s">
        <v>50</v>
      </c>
      <c r="C53" s="11">
        <f>+SUMIF(GVSG2030!$A$4:$A$158,$B53,GVSG2030!$Q$4:$Q$158)</f>
        <v>0</v>
      </c>
      <c r="D53" s="11">
        <f>+SUMIF(GVSG2015!$A$4:$A$158,$B53,GVSG2015!$Q$4:$Q$158)</f>
        <v>0</v>
      </c>
      <c r="E53" s="7">
        <f>+IFERROR(+C53*('Regions &amp; Poverty'!$K53/100),"")</f>
        <v>0</v>
      </c>
      <c r="F53" s="7">
        <f>+IFERROR(+D53*('Regions &amp; Poverty'!$K53/100),"")</f>
        <v>0</v>
      </c>
      <c r="G53" s="7">
        <f>+IFERROR(+C53*('Regions &amp; Poverty'!$K53/100)*('Regions &amp; Poverty'!$M53/100),"")</f>
        <v>0</v>
      </c>
      <c r="H53" s="7">
        <f>+IFERROR(+D53*('Regions &amp; Poverty'!$K53/100)*('Regions &amp; Poverty'!$M53/100),"")</f>
        <v>0</v>
      </c>
      <c r="J53" s="32"/>
      <c r="L53" s="2"/>
    </row>
    <row r="54" spans="1:12" x14ac:dyDescent="0.35">
      <c r="A54" t="s">
        <v>205</v>
      </c>
      <c r="B54" t="s">
        <v>51</v>
      </c>
      <c r="C54" s="11">
        <f>+SUMIF(GVSG2030!$A$4:$A$158,$B54,GVSG2030!$Q$4:$Q$158)</f>
        <v>0</v>
      </c>
      <c r="D54" s="11">
        <f>+SUMIF(GVSG2015!$A$4:$A$158,$B54,GVSG2015!$Q$4:$Q$158)</f>
        <v>0</v>
      </c>
      <c r="E54" s="7">
        <f>+IFERROR(+C54*('Regions &amp; Poverty'!$K54/100),"")</f>
        <v>0</v>
      </c>
      <c r="F54" s="7">
        <f>+IFERROR(+D54*('Regions &amp; Poverty'!$K54/100),"")</f>
        <v>0</v>
      </c>
      <c r="G54" s="7">
        <f>+IFERROR(+C54*('Regions &amp; Poverty'!$K54/100)*('Regions &amp; Poverty'!$M54/100),"")</f>
        <v>0</v>
      </c>
      <c r="H54" s="7">
        <f>+IFERROR(+D54*('Regions &amp; Poverty'!$K54/100)*('Regions &amp; Poverty'!$M54/100),"")</f>
        <v>0</v>
      </c>
      <c r="J54" s="32"/>
      <c r="L54" s="2"/>
    </row>
    <row r="55" spans="1:12" x14ac:dyDescent="0.35">
      <c r="A55" t="s">
        <v>206</v>
      </c>
      <c r="B55" t="s">
        <v>52</v>
      </c>
      <c r="C55" s="11">
        <f>+SUMIF(GVSG2030!$A$4:$A$158,$B55,GVSG2030!$Q$4:$Q$158)</f>
        <v>0</v>
      </c>
      <c r="D55" s="11">
        <f>+SUMIF(GVSG2015!$A$4:$A$158,$B55,GVSG2015!$Q$4:$Q$158)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  <c r="L55" s="2"/>
    </row>
    <row r="56" spans="1:12" x14ac:dyDescent="0.35">
      <c r="A56" t="s">
        <v>207</v>
      </c>
      <c r="B56" t="s">
        <v>53</v>
      </c>
      <c r="C56" s="11">
        <f>+SUMIF(GVSG2030!$A$4:$A$158,$B56,GVSG2030!$Q$4:$Q$158)</f>
        <v>0</v>
      </c>
      <c r="D56" s="11">
        <f>+SUMIF(GVSG2015!$A$4:$A$158,$B56,GVSG2015!$Q$4:$Q$158)</f>
        <v>0</v>
      </c>
      <c r="E56" s="7">
        <f>+IFERROR(+C56*('Regions &amp; Poverty'!$K56/100),"")</f>
        <v>0</v>
      </c>
      <c r="F56" s="7">
        <f>+IFERROR(+D56*('Regions &amp; Poverty'!$K56/100),"")</f>
        <v>0</v>
      </c>
      <c r="G56" s="7">
        <f>+IFERROR(+C56*('Regions &amp; Poverty'!$K56/100)*('Regions &amp; Poverty'!$M56/100),"")</f>
        <v>0</v>
      </c>
      <c r="H56" s="7">
        <f>+IFERROR(+D56*('Regions &amp; Poverty'!$K56/100)*('Regions &amp; Poverty'!$M56/100),"")</f>
        <v>0</v>
      </c>
      <c r="J56" s="32"/>
      <c r="L56" s="2"/>
    </row>
    <row r="57" spans="1:12" x14ac:dyDescent="0.35">
      <c r="A57" t="s">
        <v>208</v>
      </c>
      <c r="B57" t="s">
        <v>54</v>
      </c>
      <c r="C57" s="11">
        <f>+SUMIF(GVSG2030!$A$4:$A$158,$B57,GVSG2030!$Q$4:$Q$158)</f>
        <v>0</v>
      </c>
      <c r="D57" s="11">
        <f>+SUMIF(GVSG2015!$A$4:$A$158,$B57,GVSG2015!$Q$4:$Q$158)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  <c r="L57" s="2"/>
    </row>
    <row r="58" spans="1:12" x14ac:dyDescent="0.35">
      <c r="A58" t="s">
        <v>209</v>
      </c>
      <c r="B58" t="s">
        <v>55</v>
      </c>
      <c r="C58" s="11">
        <f>+SUMIF(GVSG2030!$A$4:$A$158,$B58,GVSG2030!$Q$4:$Q$158)</f>
        <v>0</v>
      </c>
      <c r="D58" s="11">
        <f>+SUMIF(GVSG2015!$A$4:$A$158,$B58,GVSG2015!$Q$4:$Q$158)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  <c r="L58" s="2"/>
    </row>
    <row r="59" spans="1:12" x14ac:dyDescent="0.35">
      <c r="A59" t="s">
        <v>210</v>
      </c>
      <c r="B59" t="s">
        <v>56</v>
      </c>
      <c r="C59" s="11">
        <f>+SUMIF(GVSG2030!$A$4:$A$158,$B59,GVSG2030!$Q$4:$Q$158)</f>
        <v>0</v>
      </c>
      <c r="D59" s="11">
        <f>+SUMIF(GVSG2015!$A$4:$A$158,$B59,GVSG2015!$Q$4:$Q$158)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  <c r="L59" s="2"/>
    </row>
    <row r="60" spans="1:12" x14ac:dyDescent="0.35">
      <c r="A60" t="s">
        <v>211</v>
      </c>
      <c r="B60" t="s">
        <v>57</v>
      </c>
      <c r="C60" s="11">
        <f>+SUMIF(GVSG2030!$A$4:$A$158,$B60,GVSG2030!$Q$4:$Q$158)</f>
        <v>0</v>
      </c>
      <c r="D60" s="11">
        <f>+SUMIF(GVSG2015!$A$4:$A$158,$B60,GVSG2015!$Q$4:$Q$158)</f>
        <v>0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  <c r="L60" s="2"/>
    </row>
    <row r="61" spans="1:12" x14ac:dyDescent="0.35">
      <c r="A61" t="s">
        <v>212</v>
      </c>
      <c r="B61" t="s">
        <v>58</v>
      </c>
      <c r="C61" s="11">
        <f>+SUMIF(GVSG2030!$A$4:$A$158,$B61,GVSG2030!$Q$4:$Q$158)</f>
        <v>5.104624053599423</v>
      </c>
      <c r="D61" s="11">
        <f>+SUMIF(GVSG2015!$A$4:$A$158,$B61,GVSG2015!$Q$4:$Q$158)</f>
        <v>3.279997925134603</v>
      </c>
      <c r="E61" s="7">
        <f>+IFERROR(+C61*('Regions &amp; Poverty'!$K61/100),"")</f>
        <v>0.48493928509194517</v>
      </c>
      <c r="F61" s="7">
        <f>+IFERROR(+D61*('Regions &amp; Poverty'!$K61/100),"")</f>
        <v>0.31159980288778727</v>
      </c>
      <c r="G61" s="7">
        <f>+IFERROR(+C61*('Regions &amp; Poverty'!$K61/100)*('Regions &amp; Poverty'!$M61/100),"")</f>
        <v>1.3578299982574463E-2</v>
      </c>
      <c r="H61" s="7">
        <f>+IFERROR(+D61*('Regions &amp; Poverty'!$K61/100)*('Regions &amp; Poverty'!$M61/100),"")</f>
        <v>8.7247944808580419E-3</v>
      </c>
      <c r="J61" s="32"/>
      <c r="L61" s="2"/>
    </row>
    <row r="62" spans="1:12" x14ac:dyDescent="0.35">
      <c r="A62" t="s">
        <v>213</v>
      </c>
      <c r="B62" t="s">
        <v>59</v>
      </c>
      <c r="C62" s="11">
        <f>+SUMIF(GVSG2030!$A$4:$A$158,$B62,GVSG2030!$Q$4:$Q$158)</f>
        <v>0.45886961844608742</v>
      </c>
      <c r="D62" s="11">
        <f>+SUMIF(GVSG2015!$A$4:$A$158,$B62,GVSG2015!$Q$4:$Q$158)</f>
        <v>0.2990214393841244</v>
      </c>
      <c r="E62" s="7">
        <f>+IFERROR(+C62*('Regions &amp; Poverty'!$K62/100),"")</f>
        <v>8.1678792083403576E-2</v>
      </c>
      <c r="F62" s="7">
        <f>+IFERROR(+D62*('Regions &amp; Poverty'!$K62/100),"")</f>
        <v>5.3225816210374151E-2</v>
      </c>
      <c r="G62" s="7">
        <f>+IFERROR(+C62*('Regions &amp; Poverty'!$K62/100)*('Regions &amp; Poverty'!$M62/100),"")</f>
        <v>5.2274426933378287E-3</v>
      </c>
      <c r="H62" s="7">
        <f>+IFERROR(+D62*('Regions &amp; Poverty'!$K62/100)*('Regions &amp; Poverty'!$M62/100),"")</f>
        <v>3.4064522374639456E-3</v>
      </c>
      <c r="J62" s="32"/>
      <c r="L62" s="2"/>
    </row>
    <row r="63" spans="1:12" x14ac:dyDescent="0.35">
      <c r="A63" t="s">
        <v>214</v>
      </c>
      <c r="B63" t="s">
        <v>60</v>
      </c>
      <c r="C63" s="11">
        <f>+SUMIF(GVSG2030!$A$4:$A$158,$B63,GVSG2030!$Q$4:$Q$158)</f>
        <v>0</v>
      </c>
      <c r="D63" s="11">
        <f>+SUMIF(GVSG2015!$A$4:$A$158,$B63,GVSG2015!$Q$4:$Q$158)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  <c r="L63" s="2"/>
    </row>
    <row r="64" spans="1:12" x14ac:dyDescent="0.35">
      <c r="A64" t="s">
        <v>215</v>
      </c>
      <c r="B64" t="s">
        <v>61</v>
      </c>
      <c r="C64" s="11">
        <f>+SUMIF(GVSG2030!$A$4:$A$158,$B64,GVSG2030!$Q$4:$Q$158)</f>
        <v>0</v>
      </c>
      <c r="D64" s="11">
        <f>+SUMIF(GVSG2015!$A$4:$A$158,$B64,GVSG2015!$Q$4:$Q$158)</f>
        <v>0</v>
      </c>
      <c r="E64" s="7">
        <f>+IFERROR(+C64*('Regions &amp; Poverty'!$K64/100),"")</f>
        <v>0</v>
      </c>
      <c r="F64" s="7">
        <f>+IFERROR(+D64*('Regions &amp; Poverty'!$K64/100),"")</f>
        <v>0</v>
      </c>
      <c r="G64" s="7">
        <f>+IFERROR(+C64*('Regions &amp; Poverty'!$K64/100)*('Regions &amp; Poverty'!$M64/100),"")</f>
        <v>0</v>
      </c>
      <c r="H64" s="7">
        <f>+IFERROR(+D64*('Regions &amp; Poverty'!$K64/100)*('Regions &amp; Poverty'!$M64/100),"")</f>
        <v>0</v>
      </c>
      <c r="J64" s="32"/>
      <c r="L64" s="2"/>
    </row>
    <row r="65" spans="1:12" x14ac:dyDescent="0.35">
      <c r="A65" t="s">
        <v>216</v>
      </c>
      <c r="B65" t="s">
        <v>62</v>
      </c>
      <c r="C65" s="11">
        <f>+SUMIF(GVSG2030!$A$4:$A$158,$B65,GVSG2030!$Q$4:$Q$158)</f>
        <v>0</v>
      </c>
      <c r="D65" s="11">
        <f>+SUMIF(GVSG2015!$A$4:$A$158,$B65,GVSG2015!$Q$4:$Q$158)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  <c r="L65" s="2"/>
    </row>
    <row r="66" spans="1:12" x14ac:dyDescent="0.35">
      <c r="A66" t="s">
        <v>217</v>
      </c>
      <c r="B66" t="s">
        <v>63</v>
      </c>
      <c r="C66" s="11">
        <f>+SUMIF(GVSG2030!$A$4:$A$158,$B66,GVSG2030!$Q$4:$Q$158)</f>
        <v>0</v>
      </c>
      <c r="D66" s="11">
        <f>+SUMIF(GVSG2015!$A$4:$A$158,$B66,GVSG2015!$Q$4:$Q$158)</f>
        <v>0</v>
      </c>
      <c r="E66" s="7">
        <f>+IFERROR(+C66*('Regions &amp; Poverty'!$K66/100),"")</f>
        <v>0</v>
      </c>
      <c r="F66" s="7">
        <f>+IFERROR(+D66*('Regions &amp; Poverty'!$K66/100),"")</f>
        <v>0</v>
      </c>
      <c r="G66" s="7">
        <f>+IFERROR(+C66*('Regions &amp; Poverty'!$K66/100)*('Regions &amp; Poverty'!$M66/100),"")</f>
        <v>0</v>
      </c>
      <c r="H66" s="7">
        <f>+IFERROR(+D66*('Regions &amp; Poverty'!$K66/100)*('Regions &amp; Poverty'!$M66/100),"")</f>
        <v>0</v>
      </c>
      <c r="J66" s="32"/>
      <c r="L66" s="2"/>
    </row>
    <row r="67" spans="1:12" x14ac:dyDescent="0.35">
      <c r="A67" t="s">
        <v>218</v>
      </c>
      <c r="B67" t="s">
        <v>64</v>
      </c>
      <c r="C67" s="11">
        <f>+SUMIF(GVSG2030!$A$4:$A$158,$B67,GVSG2030!$Q$4:$Q$158)</f>
        <v>36469.606102339923</v>
      </c>
      <c r="D67" s="11">
        <f>+SUMIF(GVSG2015!$A$4:$A$158,$B67,GVSG2015!$Q$4:$Q$158)</f>
        <v>22917.533894185388</v>
      </c>
      <c r="E67" s="7">
        <f>+IFERROR(+C67*('Regions &amp; Poverty'!$K67/100),"")</f>
        <v>7731.5564936960636</v>
      </c>
      <c r="F67" s="7">
        <f>+IFERROR(+D67*('Regions &amp; Poverty'!$K67/100),"")</f>
        <v>4858.5171855673025</v>
      </c>
      <c r="G67" s="7">
        <f>+IFERROR(+C67*('Regions &amp; Poverty'!$K67/100)*('Regions &amp; Poverty'!$M67/100),"")</f>
        <v>332.45692922893073</v>
      </c>
      <c r="H67" s="7">
        <f>+IFERROR(+D67*('Regions &amp; Poverty'!$K67/100)*('Regions &amp; Poverty'!$M67/100),"")</f>
        <v>208.916238979394</v>
      </c>
      <c r="J67" s="32"/>
      <c r="L67" s="2"/>
    </row>
    <row r="68" spans="1:12" x14ac:dyDescent="0.35">
      <c r="A68" t="s">
        <v>219</v>
      </c>
      <c r="B68" t="s">
        <v>65</v>
      </c>
      <c r="C68" s="11">
        <f>+SUMIF(GVSG2030!$A$4:$A$158,$B68,GVSG2030!$Q$4:$Q$158)</f>
        <v>0</v>
      </c>
      <c r="D68" s="11">
        <f>+SUMIF(GVSG2015!$A$4:$A$158,$B68,GVSG2015!$Q$4:$Q$158)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  <c r="L68" s="2"/>
    </row>
    <row r="69" spans="1:12" x14ac:dyDescent="0.35">
      <c r="A69" t="s">
        <v>220</v>
      </c>
      <c r="B69" t="s">
        <v>66</v>
      </c>
      <c r="C69" s="11">
        <f>+SUMIF(GVSG2030!$A$4:$A$158,$B69,GVSG2030!$Q$4:$Q$158)</f>
        <v>8514.2164867960582</v>
      </c>
      <c r="D69" s="11">
        <f>+SUMIF(GVSG2015!$A$4:$A$158,$B69,GVSG2015!$Q$4:$Q$158)</f>
        <v>5213.6207741657799</v>
      </c>
      <c r="E69" s="7">
        <f>+IFERROR(+C69*('Regions &amp; Poverty'!$K69/100),"")</f>
        <v>25.542649460388176</v>
      </c>
      <c r="F69" s="7">
        <f>+IFERROR(+D69*('Regions &amp; Poverty'!$K69/100),"")</f>
        <v>15.640862322497339</v>
      </c>
      <c r="G69" s="7">
        <f>+IFERROR(+C69*('Regions &amp; Poverty'!$K69/100)*('Regions &amp; Poverty'!$M69/100),"")</f>
        <v>2.5542649460388176E-2</v>
      </c>
      <c r="H69" s="7">
        <f>+IFERROR(+D69*('Regions &amp; Poverty'!$K69/100)*('Regions &amp; Poverty'!$M69/100),"")</f>
        <v>1.564086232249734E-2</v>
      </c>
      <c r="J69" s="32"/>
      <c r="L69" s="2"/>
    </row>
    <row r="70" spans="1:12" x14ac:dyDescent="0.35">
      <c r="A70" t="s">
        <v>221</v>
      </c>
      <c r="B70" t="s">
        <v>67</v>
      </c>
      <c r="C70" s="11">
        <f>+SUMIF(GVSG2030!$A$4:$A$158,$B70,GVSG2030!$Q$4:$Q$158)</f>
        <v>1181.1056584385494</v>
      </c>
      <c r="D70" s="11">
        <f>+SUMIF(GVSG2015!$A$4:$A$158,$B70,GVSG2015!$Q$4:$Q$158)</f>
        <v>803.19601621253764</v>
      </c>
      <c r="E70" s="7">
        <f>+IFERROR(+C70*('Regions &amp; Poverty'!$K70/100),"")</f>
        <v>29.527641460963736</v>
      </c>
      <c r="F70" s="7">
        <f>+IFERROR(+D70*('Regions &amp; Poverty'!$K70/100),"")</f>
        <v>20.079900405313442</v>
      </c>
      <c r="G70" s="7">
        <f>+IFERROR(+C70*('Regions &amp; Poverty'!$K70/100)*('Regions &amp; Poverty'!$M70/100),"")</f>
        <v>0.11811056584385494</v>
      </c>
      <c r="H70" s="7">
        <f>+IFERROR(+D70*('Regions &amp; Poverty'!$K70/100)*('Regions &amp; Poverty'!$M70/100),"")</f>
        <v>8.0319601621253775E-2</v>
      </c>
      <c r="J70" s="32"/>
      <c r="L70" s="2"/>
    </row>
    <row r="71" spans="1:12" x14ac:dyDescent="0.35">
      <c r="A71" t="s">
        <v>222</v>
      </c>
      <c r="B71" t="s">
        <v>68</v>
      </c>
      <c r="C71" s="11">
        <f>+SUMIF(GVSG2030!$A$4:$A$158,$B71,GVSG2030!$Q$4:$Q$158)</f>
        <v>0</v>
      </c>
      <c r="D71" s="11">
        <f>+SUMIF(GVSG2015!$A$4:$A$158,$B71,GVSG2015!$Q$4:$Q$158)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  <c r="L71" s="2"/>
    </row>
    <row r="72" spans="1:12" x14ac:dyDescent="0.35">
      <c r="A72" t="s">
        <v>223</v>
      </c>
      <c r="B72" t="s">
        <v>69</v>
      </c>
      <c r="C72" s="11">
        <f>+SUMIF(GVSG2030!$A$4:$A$158,$B72,GVSG2030!$Q$4:$Q$158)</f>
        <v>53.49192212430961</v>
      </c>
      <c r="D72" s="11">
        <f>+SUMIF(GVSG2015!$A$4:$A$158,$B72,GVSG2015!$Q$4:$Q$158)</f>
        <v>53.142225741074938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  <c r="L72" s="2"/>
    </row>
    <row r="73" spans="1:12" x14ac:dyDescent="0.35">
      <c r="A73" t="s">
        <v>224</v>
      </c>
      <c r="B73" t="s">
        <v>70</v>
      </c>
      <c r="C73" s="11">
        <f>+SUMIF(GVSG2030!$A$4:$A$158,$B73,GVSG2030!$Q$4:$Q$158)</f>
        <v>0</v>
      </c>
      <c r="D73" s="11">
        <f>+SUMIF(GVSG2015!$A$4:$A$158,$B73,GVSG2015!$Q$4:$Q$158)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  <c r="L73" s="2"/>
    </row>
    <row r="74" spans="1:12" x14ac:dyDescent="0.35">
      <c r="A74" t="s">
        <v>225</v>
      </c>
      <c r="B74" t="s">
        <v>71</v>
      </c>
      <c r="C74" s="11">
        <f>+SUMIF(GVSG2030!$A$4:$A$158,$B74,GVSG2030!$Q$4:$Q$158)</f>
        <v>0</v>
      </c>
      <c r="D74" s="11">
        <f>+SUMIF(GVSG2015!$A$4:$A$158,$B74,GVSG2015!$Q$4:$Q$158)</f>
        <v>0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  <c r="L74" s="2"/>
    </row>
    <row r="75" spans="1:12" x14ac:dyDescent="0.35">
      <c r="A75" t="s">
        <v>226</v>
      </c>
      <c r="B75" t="s">
        <v>72</v>
      </c>
      <c r="C75" s="11">
        <f>+SUMIF(GVSG2030!$A$4:$A$158,$B75,GVSG2030!$Q$4:$Q$158)</f>
        <v>9.6202699953298723</v>
      </c>
      <c r="D75" s="11">
        <f>+SUMIF(GVSG2015!$A$4:$A$158,$B75,GVSG2015!$Q$4:$Q$158)</f>
        <v>6.2349439751367228</v>
      </c>
      <c r="E75" s="7">
        <f>+IFERROR(+C75*('Regions &amp; Poverty'!$K75/100),"")</f>
        <v>9.6202699953298731E-3</v>
      </c>
      <c r="F75" s="7">
        <f>+IFERROR(+D75*('Regions &amp; Poverty'!$K75/100),"")</f>
        <v>6.2349439751367228E-3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  <c r="L75" s="2"/>
    </row>
    <row r="76" spans="1:12" x14ac:dyDescent="0.35">
      <c r="A76" t="s">
        <v>227</v>
      </c>
      <c r="B76" t="s">
        <v>73</v>
      </c>
      <c r="C76" s="11">
        <f>+SUMIF(GVSG2030!$A$4:$A$158,$B76,GVSG2030!$Q$4:$Q$158)</f>
        <v>0</v>
      </c>
      <c r="D76" s="11">
        <f>+SUMIF(GVSG2015!$A$4:$A$158,$B76,GVSG2015!$Q$4:$Q$158)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  <c r="L76" s="2"/>
    </row>
    <row r="77" spans="1:12" x14ac:dyDescent="0.35">
      <c r="A77" t="s">
        <v>228</v>
      </c>
      <c r="B77" t="s">
        <v>74</v>
      </c>
      <c r="C77" s="11">
        <f>+SUMIF(GVSG2030!$A$4:$A$158,$B77,GVSG2030!$Q$4:$Q$158)</f>
        <v>0</v>
      </c>
      <c r="D77" s="11">
        <f>+SUMIF(GVSG2015!$A$4:$A$158,$B77,GVSG2015!$Q$4:$Q$158)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  <c r="L77" s="2"/>
    </row>
    <row r="78" spans="1:12" x14ac:dyDescent="0.35">
      <c r="A78" t="s">
        <v>229</v>
      </c>
      <c r="B78" t="s">
        <v>75</v>
      </c>
      <c r="C78" s="11">
        <f>+SUMIF(GVSG2030!$A$4:$A$158,$B78,GVSG2030!$Q$4:$Q$158)</f>
        <v>206.61235881306959</v>
      </c>
      <c r="D78" s="11">
        <f>+SUMIF(GVSG2015!$A$4:$A$158,$B78,GVSG2015!$Q$4:$Q$158)</f>
        <v>139.10881373818506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  <c r="L78" s="2"/>
    </row>
    <row r="79" spans="1:12" x14ac:dyDescent="0.35">
      <c r="A79" t="s">
        <v>230</v>
      </c>
      <c r="B79" t="s">
        <v>76</v>
      </c>
      <c r="C79" s="11">
        <f>+SUMIF(GVSG2030!$A$4:$A$158,$B79,GVSG2030!$Q$4:$Q$158)</f>
        <v>346.73084181690467</v>
      </c>
      <c r="D79" s="11">
        <f>+SUMIF(GVSG2015!$A$4:$A$158,$B79,GVSG2015!$Q$4:$Q$158)</f>
        <v>236.14229582395504</v>
      </c>
      <c r="E79" s="7">
        <f>+IFERROR(+C79*('Regions &amp; Poverty'!$K79/100),"")</f>
        <v>8.6682710454226175</v>
      </c>
      <c r="F79" s="7">
        <f>+IFERROR(+D79*('Regions &amp; Poverty'!$K79/100),"")</f>
        <v>5.9035573955988765</v>
      </c>
      <c r="G79" s="7">
        <f>+IFERROR(+C79*('Regions &amp; Poverty'!$K79/100)*('Regions &amp; Poverty'!$M79/100),"")</f>
        <v>4.334135522711309E-2</v>
      </c>
      <c r="H79" s="7">
        <f>+IFERROR(+D79*('Regions &amp; Poverty'!$K79/100)*('Regions &amp; Poverty'!$M79/100),"")</f>
        <v>2.9517786977994384E-2</v>
      </c>
      <c r="J79" s="32"/>
      <c r="L79" s="2"/>
    </row>
    <row r="80" spans="1:12" x14ac:dyDescent="0.35">
      <c r="A80" t="s">
        <v>231</v>
      </c>
      <c r="B80" t="s">
        <v>77</v>
      </c>
      <c r="C80" s="11">
        <f>+SUMIF(GVSG2030!$A$4:$A$158,$B80,GVSG2030!$Q$4:$Q$158)</f>
        <v>0</v>
      </c>
      <c r="D80" s="11">
        <f>+SUMIF(GVSG2015!$A$4:$A$158,$B80,GVSG2015!$Q$4:$Q$158)</f>
        <v>0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  <c r="L80" s="2"/>
    </row>
    <row r="81" spans="1:12" x14ac:dyDescent="0.35">
      <c r="A81" t="s">
        <v>232</v>
      </c>
      <c r="B81" t="s">
        <v>78</v>
      </c>
      <c r="C81" s="11">
        <f>+SUMIF(GVSG2030!$A$4:$A$158,$B81,GVSG2030!$Q$4:$Q$158)</f>
        <v>0</v>
      </c>
      <c r="D81" s="11">
        <f>+SUMIF(GVSG2015!$A$4:$A$158,$B81,GVSG2015!$Q$4:$Q$158)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  <c r="L81" s="2"/>
    </row>
    <row r="82" spans="1:12" x14ac:dyDescent="0.35">
      <c r="A82" t="s">
        <v>233</v>
      </c>
      <c r="B82" t="s">
        <v>79</v>
      </c>
      <c r="C82" s="11">
        <f>+SUMIF(GVSG2030!$A$4:$A$158,$B82,GVSG2030!$Q$4:$Q$158)</f>
        <v>0</v>
      </c>
      <c r="D82" s="11">
        <f>+SUMIF(GVSG2015!$A$4:$A$158,$B82,GVSG2015!$Q$4:$Q$158)</f>
        <v>0</v>
      </c>
      <c r="E82" s="7">
        <f>+IFERROR(+C82*('Regions &amp; Poverty'!$K82/100),"")</f>
        <v>0</v>
      </c>
      <c r="F82" s="7">
        <f>+IFERROR(+D82*('Regions &amp; Poverty'!$K82/100),"")</f>
        <v>0</v>
      </c>
      <c r="G82" s="7">
        <f>+IFERROR(+C82*('Regions &amp; Poverty'!$K82/100)*('Regions &amp; Poverty'!$M82/100),"")</f>
        <v>0</v>
      </c>
      <c r="H82" s="7">
        <f>+IFERROR(+D82*('Regions &amp; Poverty'!$K82/100)*('Regions &amp; Poverty'!$M82/100),"")</f>
        <v>0</v>
      </c>
      <c r="J82" s="32"/>
      <c r="L82" s="2"/>
    </row>
    <row r="83" spans="1:12" x14ac:dyDescent="0.35">
      <c r="A83" t="s">
        <v>234</v>
      </c>
      <c r="B83" t="s">
        <v>80</v>
      </c>
      <c r="C83" s="11">
        <f>+SUMIF(GVSG2030!$A$4:$A$158,$B83,GVSG2030!$Q$4:$Q$158)</f>
        <v>52.471387997203593</v>
      </c>
      <c r="D83" s="11">
        <f>+SUMIF(GVSG2015!$A$4:$A$158,$B83,GVSG2015!$Q$4:$Q$158)</f>
        <v>41.298188643188368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  <c r="L83" s="2"/>
    </row>
    <row r="84" spans="1:12" x14ac:dyDescent="0.35">
      <c r="A84" t="s">
        <v>235</v>
      </c>
      <c r="B84" t="s">
        <v>81</v>
      </c>
      <c r="C84" s="11">
        <f>+SUMIF(GVSG2030!$A$4:$A$158,$B84,GVSG2030!$Q$4:$Q$158)</f>
        <v>0</v>
      </c>
      <c r="D84" s="11">
        <f>+SUMIF(GVSG2015!$A$4:$A$158,$B84,GVSG2015!$Q$4:$Q$158)</f>
        <v>0</v>
      </c>
      <c r="E84" s="7">
        <f>+IFERROR(+C84*('Regions &amp; Poverty'!$K84/100),"")</f>
        <v>0</v>
      </c>
      <c r="F84" s="7">
        <f>+IFERROR(+D84*('Regions &amp; Poverty'!$K84/100),"")</f>
        <v>0</v>
      </c>
      <c r="G84" s="7">
        <f>+IFERROR(+C84*('Regions &amp; Poverty'!$K84/100)*('Regions &amp; Poverty'!$M84/100),"")</f>
        <v>0</v>
      </c>
      <c r="H84" s="7">
        <f>+IFERROR(+D84*('Regions &amp; Poverty'!$K84/100)*('Regions &amp; Poverty'!$M84/100),"")</f>
        <v>0</v>
      </c>
      <c r="J84" s="32"/>
      <c r="L84" s="2"/>
    </row>
    <row r="85" spans="1:12" x14ac:dyDescent="0.35">
      <c r="A85" t="s">
        <v>236</v>
      </c>
      <c r="B85" t="s">
        <v>82</v>
      </c>
      <c r="C85" s="11">
        <f>+SUMIF(GVSG2030!$A$4:$A$158,$B85,GVSG2030!$Q$4:$Q$158)</f>
        <v>51.95938030145463</v>
      </c>
      <c r="D85" s="11">
        <f>+SUMIF(GVSG2015!$A$4:$A$158,$B85,GVSG2015!$Q$4:$Q$158)</f>
        <v>35.321600018484723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  <c r="L85" s="2"/>
    </row>
    <row r="86" spans="1:12" x14ac:dyDescent="0.35">
      <c r="A86" t="s">
        <v>237</v>
      </c>
      <c r="B86" t="s">
        <v>83</v>
      </c>
      <c r="C86" s="11">
        <f>+SUMIF(GVSG2030!$A$4:$A$158,$B86,GVSG2030!$Q$4:$Q$158)</f>
        <v>0</v>
      </c>
      <c r="D86" s="11">
        <f>+SUMIF(GVSG2015!$A$4:$A$158,$B86,GVSG2015!$Q$4:$Q$158)</f>
        <v>0</v>
      </c>
      <c r="E86" s="7">
        <f>+IFERROR(+C86*('Regions &amp; Poverty'!$K86/100),"")</f>
        <v>0</v>
      </c>
      <c r="F86" s="7">
        <f>+IFERROR(+D86*('Regions &amp; Poverty'!$K86/100),"")</f>
        <v>0</v>
      </c>
      <c r="G86" s="7">
        <f>+IFERROR(+C86*('Regions &amp; Poverty'!$K86/100)*('Regions &amp; Poverty'!$M86/100),"")</f>
        <v>0</v>
      </c>
      <c r="H86" s="7">
        <f>+IFERROR(+D86*('Regions &amp; Poverty'!$K86/100)*('Regions &amp; Poverty'!$M86/100),"")</f>
        <v>0</v>
      </c>
      <c r="J86" s="32"/>
      <c r="L86" s="2"/>
    </row>
    <row r="87" spans="1:12" x14ac:dyDescent="0.35">
      <c r="A87" t="s">
        <v>238</v>
      </c>
      <c r="B87" t="s">
        <v>84</v>
      </c>
      <c r="C87" s="11">
        <f>+SUMIF(GVSG2030!$A$4:$A$158,$B87,GVSG2030!$Q$4:$Q$158)</f>
        <v>5.4497483495678232</v>
      </c>
      <c r="D87" s="11">
        <f>+SUMIF(GVSG2015!$A$4:$A$158,$B87,GVSG2015!$Q$4:$Q$158)</f>
        <v>3.5747598949942465</v>
      </c>
      <c r="E87" s="7">
        <f>+IFERROR(+C87*('Regions &amp; Poverty'!$K87/100),"")</f>
        <v>3.2534997646919903</v>
      </c>
      <c r="F87" s="7">
        <f>+IFERROR(+D87*('Regions &amp; Poverty'!$K87/100),"")</f>
        <v>2.1341316573115652</v>
      </c>
      <c r="G87" s="7">
        <f>+IFERROR(+C87*('Regions &amp; Poverty'!$K87/100)*('Regions &amp; Poverty'!$M87/100),"")</f>
        <v>1.0346129251720528</v>
      </c>
      <c r="H87" s="7">
        <f>+IFERROR(+D87*('Regions &amp; Poverty'!$K87/100)*('Regions &amp; Poverty'!$M87/100),"")</f>
        <v>0.67865386702507768</v>
      </c>
      <c r="J87" s="32"/>
      <c r="L87" s="2"/>
    </row>
    <row r="88" spans="1:12" x14ac:dyDescent="0.35">
      <c r="A88" t="s">
        <v>239</v>
      </c>
      <c r="B88" t="s">
        <v>85</v>
      </c>
      <c r="C88" s="11">
        <f>+SUMIF(GVSG2030!$A$4:$A$158,$B88,GVSG2030!$Q$4:$Q$158)</f>
        <v>0</v>
      </c>
      <c r="D88" s="11">
        <f>+SUMIF(GVSG2015!$A$4:$A$158,$B88,GVSG2015!$Q$4:$Q$158)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  <c r="L88" s="2"/>
    </row>
    <row r="89" spans="1:12" x14ac:dyDescent="0.35">
      <c r="A89" t="s">
        <v>240</v>
      </c>
      <c r="B89" t="s">
        <v>86</v>
      </c>
      <c r="C89" s="11">
        <f>+SUMIF(GVSG2030!$A$4:$A$158,$B89,GVSG2030!$Q$4:$Q$158)</f>
        <v>3.1714295009311351</v>
      </c>
      <c r="D89" s="11">
        <f>+SUMIF(GVSG2015!$A$4:$A$158,$B89,GVSG2015!$Q$4:$Q$158)</f>
        <v>3.1472460371716688</v>
      </c>
      <c r="E89" s="7">
        <f>+IFERROR(+C89*('Regions &amp; Poverty'!$K89/100),"")</f>
        <v>2.4673721517244234</v>
      </c>
      <c r="F89" s="7">
        <f>+IFERROR(+D89*('Regions &amp; Poverty'!$K89/100),"")</f>
        <v>2.4485574169195585</v>
      </c>
      <c r="G89" s="7">
        <f>+IFERROR(+C89*('Regions &amp; Poverty'!$K89/100)*('Regions &amp; Poverty'!$M89/100),"")</f>
        <v>0.96720988347597403</v>
      </c>
      <c r="H89" s="7">
        <f>+IFERROR(+D89*('Regions &amp; Poverty'!$K89/100)*('Regions &amp; Poverty'!$M89/100),"")</f>
        <v>0.95983450743246701</v>
      </c>
      <c r="J89" s="32"/>
      <c r="L89" s="2"/>
    </row>
    <row r="90" spans="1:12" x14ac:dyDescent="0.35">
      <c r="A90" t="s">
        <v>241</v>
      </c>
      <c r="B90" t="s">
        <v>87</v>
      </c>
      <c r="C90" s="11">
        <f>+SUMIF(GVSG2030!$A$4:$A$158,$B90,GVSG2030!$Q$4:$Q$158)</f>
        <v>749.16325124502453</v>
      </c>
      <c r="D90" s="11">
        <f>+SUMIF(GVSG2015!$A$4:$A$158,$B90,GVSG2015!$Q$4:$Q$158)</f>
        <v>743.05049752227967</v>
      </c>
      <c r="E90" s="7">
        <f>+IFERROR(+C90*('Regions &amp; Poverty'!$K90/100),"")</f>
        <v>22.474897537350735</v>
      </c>
      <c r="F90" s="7">
        <f>+IFERROR(+D90*('Regions &amp; Poverty'!$K90/100),"")</f>
        <v>22.291514925668388</v>
      </c>
      <c r="G90" s="7">
        <f>+IFERROR(+C90*('Regions &amp; Poverty'!$K90/100)*('Regions &amp; Poverty'!$M90/100),"")</f>
        <v>0.17979918029880587</v>
      </c>
      <c r="H90" s="7">
        <f>+IFERROR(+D90*('Regions &amp; Poverty'!$K90/100)*('Regions &amp; Poverty'!$M90/100),"")</f>
        <v>0.1783321194053471</v>
      </c>
      <c r="J90" s="32"/>
      <c r="L90" s="2"/>
    </row>
    <row r="91" spans="1:12" x14ac:dyDescent="0.35">
      <c r="A91" t="s">
        <v>242</v>
      </c>
      <c r="B91" t="s">
        <v>88</v>
      </c>
      <c r="C91" s="11">
        <f>+SUMIF(GVSG2030!$A$4:$A$158,$B91,GVSG2030!$Q$4:$Q$158)</f>
        <v>2.7583021232662719</v>
      </c>
      <c r="D91" s="11">
        <f>+SUMIF(GVSG2015!$A$4:$A$158,$B91,GVSG2015!$Q$4:$Q$158)</f>
        <v>2.2287442159263251</v>
      </c>
      <c r="E91" s="7">
        <f>+IFERROR(+C91*('Regions &amp; Poverty'!$K91/100),"")</f>
        <v>1.359842946770272</v>
      </c>
      <c r="F91" s="7">
        <f>+IFERROR(+D91*('Regions &amp; Poverty'!$K91/100),"")</f>
        <v>1.0987708984516782</v>
      </c>
      <c r="G91" s="7">
        <f>+IFERROR(+C91*('Regions &amp; Poverty'!$K91/100)*('Regions &amp; Poverty'!$M91/100),"")</f>
        <v>0.20669612790908135</v>
      </c>
      <c r="H91" s="7">
        <f>+IFERROR(+D91*('Regions &amp; Poverty'!$K91/100)*('Regions &amp; Poverty'!$M91/100),"")</f>
        <v>0.16701317656465509</v>
      </c>
      <c r="J91" s="32"/>
      <c r="L91" s="2"/>
    </row>
    <row r="92" spans="1:12" x14ac:dyDescent="0.35">
      <c r="A92" t="s">
        <v>334</v>
      </c>
      <c r="B92" t="s">
        <v>333</v>
      </c>
      <c r="C92" s="11">
        <f>+SUMIF(GVSG2030!$A$4:$A$158,$B92,GVSG2030!$Q$4:$Q$158)</f>
        <v>60.17793208128078</v>
      </c>
      <c r="D92" s="11">
        <f>+SUMIF(GVSG2015!$A$4:$A$158,$B92,GVSG2015!$Q$4:$Q$158)</f>
        <v>44.321319908020406</v>
      </c>
      <c r="E92" s="7">
        <f>+IFERROR(+C92*('Regions &amp; Poverty'!$K92/100),"")</f>
        <v>3.9115655852832507</v>
      </c>
      <c r="F92" s="7">
        <f>+IFERROR(+D92*('Regions &amp; Poverty'!$K92/100),"")</f>
        <v>2.8808857940213266</v>
      </c>
      <c r="G92" s="7">
        <f>+IFERROR(+C92*('Regions &amp; Poverty'!$K92/100)*('Regions &amp; Poverty'!$M92/100),"")</f>
        <v>5.8673483779248761E-2</v>
      </c>
      <c r="H92" s="7">
        <f>+IFERROR(+D92*('Regions &amp; Poverty'!$K92/100)*('Regions &amp; Poverty'!$M92/100),"")</f>
        <v>4.3213286910319899E-2</v>
      </c>
      <c r="J92" s="32"/>
      <c r="L92" s="2"/>
    </row>
    <row r="93" spans="1:12" x14ac:dyDescent="0.35">
      <c r="A93" t="s">
        <v>243</v>
      </c>
      <c r="B93" t="s">
        <v>89</v>
      </c>
      <c r="C93" s="11">
        <f>+SUMIF(GVSG2030!$A$4:$A$158,$B93,GVSG2030!$Q$4:$Q$158)</f>
        <v>0</v>
      </c>
      <c r="D93" s="11">
        <f>+SUMIF(GVSG2015!$A$4:$A$158,$B93,GVSG2015!$Q$4:$Q$158)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  <c r="L93" s="2"/>
    </row>
    <row r="94" spans="1:12" x14ac:dyDescent="0.35">
      <c r="A94" t="s">
        <v>244</v>
      </c>
      <c r="B94" t="s">
        <v>90</v>
      </c>
      <c r="C94" s="11">
        <f>+SUMIF(GVSG2030!$A$4:$A$158,$B94,GVSG2030!$Q$4:$Q$158)</f>
        <v>1866.5542319450617</v>
      </c>
      <c r="D94" s="11">
        <f>+SUMIF(GVSG2015!$A$4:$A$158,$B94,GVSG2015!$Q$4:$Q$158)</f>
        <v>1718.8473518348292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  <c r="L94" s="2"/>
    </row>
    <row r="95" spans="1:12" x14ac:dyDescent="0.35">
      <c r="A95" t="s">
        <v>245</v>
      </c>
      <c r="B95" t="s">
        <v>91</v>
      </c>
      <c r="C95" s="11">
        <f>+SUMIF(GVSG2030!$A$4:$A$158,$B95,GVSG2030!$Q$4:$Q$158)</f>
        <v>0.44732762226455719</v>
      </c>
      <c r="D95" s="11">
        <f>+SUMIF(GVSG2015!$A$4:$A$158,$B95,GVSG2015!$Q$4:$Q$158)</f>
        <v>0.57284908723455863</v>
      </c>
      <c r="E95" s="7">
        <f>+IFERROR(+C95*('Regions &amp; Poverty'!$K95/100),"")</f>
        <v>0.30731407649575082</v>
      </c>
      <c r="F95" s="7">
        <f>+IFERROR(+D95*('Regions &amp; Poverty'!$K95/100),"")</f>
        <v>0.39354732293014183</v>
      </c>
      <c r="G95" s="7">
        <f>+IFERROR(+C95*('Regions &amp; Poverty'!$K95/100)*('Regions &amp; Poverty'!$M95/100),"")</f>
        <v>9.649662001966576E-2</v>
      </c>
      <c r="H95" s="7">
        <f>+IFERROR(+D95*('Regions &amp; Poverty'!$K95/100)*('Regions &amp; Poverty'!$M95/100),"")</f>
        <v>0.12357385940006453</v>
      </c>
      <c r="J95" s="32"/>
      <c r="L95" s="2"/>
    </row>
    <row r="96" spans="1:12" x14ac:dyDescent="0.35">
      <c r="A96" t="s">
        <v>246</v>
      </c>
      <c r="B96" t="s">
        <v>92</v>
      </c>
      <c r="C96" s="11">
        <f>+SUMIF(GVSG2030!$A$4:$A$158,$B96,GVSG2030!$Q$4:$Q$158)</f>
        <v>0.26796103002416566</v>
      </c>
      <c r="D96" s="11">
        <f>+SUMIF(GVSG2015!$A$4:$A$158,$B96,GVSG2015!$Q$4:$Q$158)</f>
        <v>0.24205656960586325</v>
      </c>
      <c r="E96" s="7">
        <f>+IFERROR(+C96*('Regions &amp; Poverty'!$K96/100),"")</f>
        <v>1.5809700771425773E-2</v>
      </c>
      <c r="F96" s="7">
        <f>+IFERROR(+D96*('Regions &amp; Poverty'!$K96/100),"")</f>
        <v>1.4281337606745933E-2</v>
      </c>
      <c r="G96" s="7">
        <f>+IFERROR(+C96*('Regions &amp; Poverty'!$K96/100)*('Regions &amp; Poverty'!$M96/100),"")</f>
        <v>2.213358107999608E-4</v>
      </c>
      <c r="H96" s="7">
        <f>+IFERROR(+D96*('Regions &amp; Poverty'!$K96/100)*('Regions &amp; Poverty'!$M96/100),"")</f>
        <v>1.9993872649444304E-4</v>
      </c>
      <c r="J96" s="32"/>
      <c r="L96" s="2"/>
    </row>
    <row r="97" spans="1:12" x14ac:dyDescent="0.35">
      <c r="A97" t="s">
        <v>247</v>
      </c>
      <c r="B97" t="s">
        <v>93</v>
      </c>
      <c r="C97" s="11">
        <f>+SUMIF(GVSG2030!$A$4:$A$158,$B97,GVSG2030!$Q$4:$Q$158)</f>
        <v>0.32451202529237355</v>
      </c>
      <c r="D97" s="11">
        <f>+SUMIF(GVSG2015!$A$4:$A$158,$B97,GVSG2015!$Q$4:$Q$158)</f>
        <v>0.44511199184496258</v>
      </c>
      <c r="E97" s="7">
        <f>+IFERROR(+C97*('Regions &amp; Poverty'!$K97/100),"")</f>
        <v>0.23007902593229287</v>
      </c>
      <c r="F97" s="7">
        <f>+IFERROR(+D97*('Regions &amp; Poverty'!$K97/100),"")</f>
        <v>0.31558440221807849</v>
      </c>
      <c r="G97" s="7">
        <f>+IFERROR(+C97*('Regions &amp; Poverty'!$K97/100)*('Regions &amp; Poverty'!$M97/100),"")</f>
        <v>7.6616315635453514E-2</v>
      </c>
      <c r="H97" s="7">
        <f>+IFERROR(+D97*('Regions &amp; Poverty'!$K97/100)*('Regions &amp; Poverty'!$M97/100),"")</f>
        <v>0.10508960593862013</v>
      </c>
      <c r="J97" s="32"/>
      <c r="L97" s="2"/>
    </row>
    <row r="98" spans="1:12" x14ac:dyDescent="0.35">
      <c r="A98" t="s">
        <v>248</v>
      </c>
      <c r="B98" t="s">
        <v>94</v>
      </c>
      <c r="C98" s="11">
        <f>+SUMIF(GVSG2030!$A$4:$A$158,$B98,GVSG2030!$Q$4:$Q$158)</f>
        <v>0</v>
      </c>
      <c r="D98" s="11">
        <f>+SUMIF(GVSG2015!$A$4:$A$158,$B98,GVSG2015!$Q$4:$Q$158)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  <c r="L98" s="2"/>
    </row>
    <row r="99" spans="1:12" x14ac:dyDescent="0.35">
      <c r="A99" t="s">
        <v>249</v>
      </c>
      <c r="B99" t="s">
        <v>95</v>
      </c>
      <c r="C99" s="11">
        <f>+SUMIF(GVSG2030!$A$4:$A$158,$B99,GVSG2030!$Q$4:$Q$158)</f>
        <v>1.9916715388014938</v>
      </c>
      <c r="D99" s="11">
        <f>+SUMIF(GVSG2015!$A$4:$A$158,$B99,GVSG2015!$Q$4:$Q$158)</f>
        <v>2.6464067727070475</v>
      </c>
      <c r="E99" s="7">
        <f>+IFERROR(+C99*('Regions &amp; Poverty'!$K99/100),"")</f>
        <v>0.45011776776913764</v>
      </c>
      <c r="F99" s="7">
        <f>+IFERROR(+D99*('Regions &amp; Poverty'!$K99/100),"")</f>
        <v>0.59808793063179277</v>
      </c>
      <c r="G99" s="7">
        <f>+IFERROR(+C99*('Regions &amp; Poverty'!$K99/100)*('Regions &amp; Poverty'!$M99/100),"")</f>
        <v>3.0157890440532225E-2</v>
      </c>
      <c r="H99" s="7">
        <f>+IFERROR(+D99*('Regions &amp; Poverty'!$K99/100)*('Regions &amp; Poverty'!$M99/100),"")</f>
        <v>4.0071891352330115E-2</v>
      </c>
      <c r="J99" s="32"/>
      <c r="L99" s="2"/>
    </row>
    <row r="100" spans="1:12" x14ac:dyDescent="0.35">
      <c r="A100" t="s">
        <v>250</v>
      </c>
      <c r="B100" t="s">
        <v>96</v>
      </c>
      <c r="C100" s="11">
        <f>+SUMIF(GVSG2030!$A$4:$A$158,$B100,GVSG2030!$Q$4:$Q$158)</f>
        <v>3.0071875021462815</v>
      </c>
      <c r="D100" s="11">
        <f>+SUMIF(GVSG2015!$A$4:$A$158,$B100,GVSG2015!$Q$4:$Q$158)</f>
        <v>2.4038117644976125</v>
      </c>
      <c r="E100" s="7">
        <f>+IFERROR(+C100*('Regions &amp; Poverty'!$K100/100),"")</f>
        <v>1.3682703134765581</v>
      </c>
      <c r="F100" s="7">
        <f>+IFERROR(+D100*('Regions &amp; Poverty'!$K100/100),"")</f>
        <v>1.0937343528464136</v>
      </c>
      <c r="G100" s="7">
        <f>+IFERROR(+C100*('Regions &amp; Poverty'!$K100/100)*('Regions &amp; Poverty'!$M100/100),"")</f>
        <v>0.18608476263281193</v>
      </c>
      <c r="H100" s="7">
        <f>+IFERROR(+D100*('Regions &amp; Poverty'!$K100/100)*('Regions &amp; Poverty'!$M100/100),"")</f>
        <v>0.14874787198711226</v>
      </c>
      <c r="J100" s="32"/>
      <c r="L100" s="2"/>
    </row>
    <row r="101" spans="1:12" x14ac:dyDescent="0.35">
      <c r="A101" t="s">
        <v>251</v>
      </c>
      <c r="B101" t="s">
        <v>97</v>
      </c>
      <c r="C101" s="11">
        <f>+SUMIF(GVSG2030!$A$4:$A$158,$B101,GVSG2030!$Q$4:$Q$158)</f>
        <v>43.958478734544599</v>
      </c>
      <c r="D101" s="11">
        <f>+SUMIF(GVSG2015!$A$4:$A$158,$B101,GVSG2015!$Q$4:$Q$158)</f>
        <v>21.556913668166196</v>
      </c>
      <c r="E101" s="7">
        <f>+IFERROR(+C101*('Regions &amp; Poverty'!$K101/100),"")</f>
        <v>23.517786122981363</v>
      </c>
      <c r="F101" s="7">
        <f>+IFERROR(+D101*('Regions &amp; Poverty'!$K101/100),"")</f>
        <v>11.532948812468916</v>
      </c>
      <c r="G101" s="7">
        <f>+IFERROR(+C101*('Regions &amp; Poverty'!$K101/100)*('Regions &amp; Poverty'!$M101/100),"")</f>
        <v>5.1268773748099372</v>
      </c>
      <c r="H101" s="7">
        <f>+IFERROR(+D101*('Regions &amp; Poverty'!$K101/100)*('Regions &amp; Poverty'!$M101/100),"")</f>
        <v>2.5141828411182239</v>
      </c>
      <c r="J101" s="32"/>
      <c r="L101" s="2"/>
    </row>
    <row r="102" spans="1:12" x14ac:dyDescent="0.35">
      <c r="A102" t="s">
        <v>252</v>
      </c>
      <c r="B102" t="s">
        <v>98</v>
      </c>
      <c r="C102" s="11">
        <f>+SUMIF(GVSG2030!$A$4:$A$158,$B102,GVSG2030!$Q$4:$Q$158)</f>
        <v>0</v>
      </c>
      <c r="D102" s="11">
        <f>+SUMIF(GVSG2015!$A$4:$A$158,$B102,GVSG2015!$Q$4:$Q$158)</f>
        <v>0</v>
      </c>
      <c r="E102" s="7">
        <f>+IFERROR(+C102*('Regions &amp; Poverty'!$K102/100),"")</f>
        <v>0</v>
      </c>
      <c r="F102" s="7">
        <f>+IFERROR(+D102*('Regions &amp; Poverty'!$K102/100),"")</f>
        <v>0</v>
      </c>
      <c r="G102" s="7">
        <f>+IFERROR(+C102*('Regions &amp; Poverty'!$K102/100)*('Regions &amp; Poverty'!$M102/100),"")</f>
        <v>0</v>
      </c>
      <c r="H102" s="7">
        <f>+IFERROR(+D102*('Regions &amp; Poverty'!$K102/100)*('Regions &amp; Poverty'!$M102/100),"")</f>
        <v>0</v>
      </c>
      <c r="J102" s="32"/>
      <c r="L102" s="2"/>
    </row>
    <row r="103" spans="1:12" x14ac:dyDescent="0.35">
      <c r="A103" t="s">
        <v>253</v>
      </c>
      <c r="B103" t="s">
        <v>99</v>
      </c>
      <c r="C103" s="11">
        <f>+SUMIF(GVSG2030!$A$4:$A$158,$B103,GVSG2030!$Q$4:$Q$158)</f>
        <v>0</v>
      </c>
      <c r="D103" s="11">
        <f>+SUMIF(GVSG2015!$A$4:$A$158,$B103,GVSG2015!$Q$4:$Q$158)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  <c r="L103" s="2"/>
    </row>
    <row r="104" spans="1:12" x14ac:dyDescent="0.35">
      <c r="A104" t="s">
        <v>254</v>
      </c>
      <c r="B104" t="s">
        <v>100</v>
      </c>
      <c r="C104" s="11">
        <f>+SUMIF(GVSG2030!$A$4:$A$158,$B104,GVSG2030!$Q$4:$Q$158)</f>
        <v>0</v>
      </c>
      <c r="D104" s="11">
        <f>+SUMIF(GVSG2015!$A$4:$A$158,$B104,GVSG2015!$Q$4:$Q$158)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  <c r="L104" s="2"/>
    </row>
    <row r="105" spans="1:12" x14ac:dyDescent="0.35">
      <c r="A105" t="s">
        <v>255</v>
      </c>
      <c r="B105" t="s">
        <v>101</v>
      </c>
      <c r="C105" s="11">
        <f>+SUMIF(GVSG2030!$A$4:$A$158,$B105,GVSG2030!$Q$4:$Q$158)</f>
        <v>563.42021350313689</v>
      </c>
      <c r="D105" s="11">
        <f>+SUMIF(GVSG2015!$A$4:$A$158,$B105,GVSG2015!$Q$4:$Q$158)</f>
        <v>433.44572855975343</v>
      </c>
      <c r="E105" s="7">
        <f>+IFERROR(+C105*('Regions &amp; Poverty'!$K105/100),"")</f>
        <v>84.513032025470537</v>
      </c>
      <c r="F105" s="7">
        <f>+IFERROR(+D105*('Regions &amp; Poverty'!$K105/100),"")</f>
        <v>65.016859283963015</v>
      </c>
      <c r="G105" s="7">
        <f>+IFERROR(+C105*('Regions &amp; Poverty'!$K105/100)*('Regions &amp; Poverty'!$M105/100),"")</f>
        <v>2.5353909607641159</v>
      </c>
      <c r="H105" s="7">
        <f>+IFERROR(+D105*('Regions &amp; Poverty'!$K105/100)*('Regions &amp; Poverty'!$M105/100),"")</f>
        <v>1.9505057785188904</v>
      </c>
      <c r="J105" s="32"/>
      <c r="L105" s="2"/>
    </row>
    <row r="106" spans="1:12" x14ac:dyDescent="0.35">
      <c r="A106" t="s">
        <v>256</v>
      </c>
      <c r="B106" t="s">
        <v>102</v>
      </c>
      <c r="C106" s="11">
        <f>+SUMIF(GVSG2030!$A$4:$A$158,$B106,GVSG2030!$Q$4:$Q$158)</f>
        <v>0</v>
      </c>
      <c r="D106" s="11">
        <f>+SUMIF(GVSG2015!$A$4:$A$158,$B106,GVSG2015!$Q$4:$Q$158)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  <c r="L106" s="2"/>
    </row>
    <row r="107" spans="1:12" x14ac:dyDescent="0.35">
      <c r="A107" t="s">
        <v>408</v>
      </c>
      <c r="B107" t="s">
        <v>405</v>
      </c>
      <c r="C107" s="11">
        <f>+SUMIF(GVSG2030!$A$4:$A$158,$B107,GVSG2030!$Q$4:$Q$158)</f>
        <v>0</v>
      </c>
      <c r="D107" s="11">
        <f>+SUMIF(GVSG2015!$A$4:$A$158,$B107,GVSG2015!$Q$4:$Q$158)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  <c r="L107" s="2"/>
    </row>
    <row r="108" spans="1:12" x14ac:dyDescent="0.35">
      <c r="A108" t="s">
        <v>409</v>
      </c>
      <c r="B108" t="s">
        <v>406</v>
      </c>
      <c r="C108" s="11">
        <f>+SUMIF(GVSG2030!$A$4:$A$158,$B108,GVSG2030!$Q$4:$Q$158)</f>
        <v>0</v>
      </c>
      <c r="D108" s="11">
        <f>+SUMIF(GVSG2015!$A$4:$A$158,$B108,GVSG2015!$Q$4:$Q$158)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  <c r="L108" s="2"/>
    </row>
    <row r="109" spans="1:12" x14ac:dyDescent="0.35">
      <c r="A109" t="s">
        <v>410</v>
      </c>
      <c r="B109" t="s">
        <v>407</v>
      </c>
      <c r="C109" s="11">
        <f>+SUMIF(GVSG2030!$A$4:$A$158,$B109,GVSG2030!$Q$4:$Q$158)</f>
        <v>0</v>
      </c>
      <c r="D109" s="11">
        <f>+SUMIF(GVSG2015!$A$4:$A$158,$B109,GVSG2015!$Q$4:$Q$158)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  <c r="L109" s="2"/>
    </row>
    <row r="110" spans="1:12" x14ac:dyDescent="0.35">
      <c r="A110" t="s">
        <v>257</v>
      </c>
      <c r="B110" t="s">
        <v>103</v>
      </c>
      <c r="C110" s="11">
        <f>+SUMIF(GVSG2030!$A$4:$A$158,$B110,GVSG2030!$Q$4:$Q$158)</f>
        <v>0</v>
      </c>
      <c r="D110" s="11">
        <f>+SUMIF(GVSG2015!$A$4:$A$158,$B110,GVSG2015!$Q$4:$Q$158)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  <c r="L110" s="2"/>
    </row>
    <row r="111" spans="1:12" x14ac:dyDescent="0.35">
      <c r="A111" t="s">
        <v>258</v>
      </c>
      <c r="B111" t="s">
        <v>104</v>
      </c>
      <c r="C111" s="11">
        <f>+SUMIF(GVSG2030!$A$4:$A$158,$B111,GVSG2030!$Q$4:$Q$158)</f>
        <v>0</v>
      </c>
      <c r="D111" s="11">
        <f>+SUMIF(GVSG2015!$A$4:$A$158,$B111,GVSG2015!$Q$4:$Q$158)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  <c r="L111" s="2"/>
    </row>
    <row r="112" spans="1:12" x14ac:dyDescent="0.35">
      <c r="A112" t="s">
        <v>259</v>
      </c>
      <c r="B112" t="s">
        <v>105</v>
      </c>
      <c r="C112" s="11">
        <f>+SUMIF(GVSG2030!$A$4:$A$158,$B112,GVSG2030!$Q$4:$Q$158)</f>
        <v>7348.3200988965946</v>
      </c>
      <c r="D112" s="11">
        <f>+SUMIF(GVSG2015!$A$4:$A$158,$B112,GVSG2015!$Q$4:$Q$158)</f>
        <v>5955.5741526890597</v>
      </c>
      <c r="E112" s="7">
        <f>+IFERROR(+C112*('Regions &amp; Poverty'!$K112/100),"")</f>
        <v>448.24752603269224</v>
      </c>
      <c r="F112" s="7">
        <f>+IFERROR(+D112*('Regions &amp; Poverty'!$K112/100),"")</f>
        <v>363.29002331403262</v>
      </c>
      <c r="G112" s="7">
        <f>+IFERROR(+C112*('Regions &amp; Poverty'!$K112/100)*('Regions &amp; Poverty'!$M112/100),"")</f>
        <v>4.0342277342942303</v>
      </c>
      <c r="H112" s="7">
        <f>+IFERROR(+D112*('Regions &amp; Poverty'!$K112/100)*('Regions &amp; Poverty'!$M112/100),"")</f>
        <v>3.2696102098262938</v>
      </c>
      <c r="J112" s="32"/>
      <c r="L112" s="2"/>
    </row>
    <row r="113" spans="1:12" x14ac:dyDescent="0.35">
      <c r="A113" t="s">
        <v>260</v>
      </c>
      <c r="B113" t="s">
        <v>106</v>
      </c>
      <c r="C113" s="11">
        <f>+SUMIF(GVSG2030!$A$4:$A$158,$B113,GVSG2030!$Q$4:$Q$158)</f>
        <v>0</v>
      </c>
      <c r="D113" s="11">
        <f>+SUMIF(GVSG2015!$A$4:$A$158,$B113,GVSG2015!$Q$4:$Q$158)</f>
        <v>0</v>
      </c>
      <c r="E113" s="7">
        <f>+IFERROR(+C113*('Regions &amp; Poverty'!$K113/100),"")</f>
        <v>0</v>
      </c>
      <c r="F113" s="7">
        <f>+IFERROR(+D113*('Regions &amp; Poverty'!$K113/100),"")</f>
        <v>0</v>
      </c>
      <c r="G113" s="7">
        <f>+IFERROR(+C113*('Regions &amp; Poverty'!$K113/100)*('Regions &amp; Poverty'!$M113/100),"")</f>
        <v>0</v>
      </c>
      <c r="H113" s="7">
        <f>+IFERROR(+D113*('Regions &amp; Poverty'!$K113/100)*('Regions &amp; Poverty'!$M113/100),"")</f>
        <v>0</v>
      </c>
      <c r="J113" s="32"/>
      <c r="L113" s="2"/>
    </row>
    <row r="114" spans="1:12" x14ac:dyDescent="0.35">
      <c r="A114" t="s">
        <v>261</v>
      </c>
      <c r="B114" t="s">
        <v>107</v>
      </c>
      <c r="C114" s="11">
        <f>+SUMIF(GVSG2030!$A$4:$A$158,$B114,GVSG2030!$Q$4:$Q$158)</f>
        <v>82.492159898424291</v>
      </c>
      <c r="D114" s="11">
        <f>+SUMIF(GVSG2015!$A$4:$A$158,$B114,GVSG2015!$Q$4:$Q$158)</f>
        <v>57.827357737660769</v>
      </c>
      <c r="E114" s="7">
        <f>+IFERROR(+C114*('Regions &amp; Poverty'!$K114/100),"")</f>
        <v>2.4747647969527287</v>
      </c>
      <c r="F114" s="7">
        <f>+IFERROR(+D114*('Regions &amp; Poverty'!$K114/100),"")</f>
        <v>1.734820732129823</v>
      </c>
      <c r="G114" s="7">
        <f>+IFERROR(+C114*('Regions &amp; Poverty'!$K114/100)*('Regions &amp; Poverty'!$M114/100),"")</f>
        <v>1.9798118375621829E-2</v>
      </c>
      <c r="H114" s="7">
        <f>+IFERROR(+D114*('Regions &amp; Poverty'!$K114/100)*('Regions &amp; Poverty'!$M114/100),"")</f>
        <v>1.3878565857038585E-2</v>
      </c>
      <c r="J114" s="32"/>
      <c r="L114" s="2"/>
    </row>
    <row r="115" spans="1:12" x14ac:dyDescent="0.35">
      <c r="A115" t="s">
        <v>262</v>
      </c>
      <c r="B115" t="s">
        <v>108</v>
      </c>
      <c r="C115" s="11">
        <f>+SUMIF(GVSG2030!$A$4:$A$158,$B115,GVSG2030!$Q$4:$Q$158)</f>
        <v>0</v>
      </c>
      <c r="D115" s="11">
        <f>+SUMIF(GVSG2015!$A$4:$A$158,$B115,GVSG2015!$Q$4:$Q$158)</f>
        <v>0</v>
      </c>
      <c r="E115" s="7">
        <f>+IFERROR(+C115*('Regions &amp; Poverty'!$K115/100),"")</f>
        <v>0</v>
      </c>
      <c r="F115" s="7">
        <f>+IFERROR(+D115*('Regions &amp; Poverty'!$K115/100),"")</f>
        <v>0</v>
      </c>
      <c r="G115" s="7">
        <f>+IFERROR(+C115*('Regions &amp; Poverty'!$K115/100)*('Regions &amp; Poverty'!$M115/100),"")</f>
        <v>0</v>
      </c>
      <c r="H115" s="7">
        <f>+IFERROR(+D115*('Regions &amp; Poverty'!$K115/100)*('Regions &amp; Poverty'!$M115/100),"")</f>
        <v>0</v>
      </c>
      <c r="J115" s="32"/>
      <c r="L115" s="2"/>
    </row>
    <row r="116" spans="1:12" x14ac:dyDescent="0.35">
      <c r="A116" t="s">
        <v>263</v>
      </c>
      <c r="B116" t="s">
        <v>109</v>
      </c>
      <c r="C116" s="11">
        <f>+SUMIF(GVSG2030!$A$4:$A$158,$B116,GVSG2030!$Q$4:$Q$158)</f>
        <v>0</v>
      </c>
      <c r="D116" s="11">
        <f>+SUMIF(GVSG2015!$A$4:$A$158,$B116,GVSG2015!$Q$4:$Q$158)</f>
        <v>0</v>
      </c>
      <c r="E116" s="7">
        <f>+IFERROR(+C116*('Regions &amp; Poverty'!$K116/100),"")</f>
        <v>0</v>
      </c>
      <c r="F116" s="7">
        <f>+IFERROR(+D116*('Regions &amp; Poverty'!$K116/100),"")</f>
        <v>0</v>
      </c>
      <c r="G116" s="7">
        <f>+IFERROR(+C116*('Regions &amp; Poverty'!$K116/100)*('Regions &amp; Poverty'!$M116/100),"")</f>
        <v>0</v>
      </c>
      <c r="H116" s="7">
        <f>+IFERROR(+D116*('Regions &amp; Poverty'!$K116/100)*('Regions &amp; Poverty'!$M116/100),"")</f>
        <v>0</v>
      </c>
      <c r="J116" s="32"/>
      <c r="L116" s="2"/>
    </row>
    <row r="117" spans="1:12" x14ac:dyDescent="0.35">
      <c r="A117" t="s">
        <v>264</v>
      </c>
      <c r="B117" t="s">
        <v>110</v>
      </c>
      <c r="C117" s="11">
        <f>+SUMIF(GVSG2030!$A$4:$A$158,$B117,GVSG2030!$Q$4:$Q$158)</f>
        <v>0</v>
      </c>
      <c r="D117" s="11">
        <f>+SUMIF(GVSG2015!$A$4:$A$158,$B117,GVSG2015!$Q$4:$Q$158)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  <c r="L117" s="2"/>
    </row>
    <row r="118" spans="1:12" x14ac:dyDescent="0.35">
      <c r="A118" t="s">
        <v>265</v>
      </c>
      <c r="B118" t="s">
        <v>111</v>
      </c>
      <c r="C118" s="11">
        <f>+SUMIF(GVSG2030!$A$4:$A$158,$B118,GVSG2030!$Q$4:$Q$158)</f>
        <v>0</v>
      </c>
      <c r="D118" s="11">
        <f>+SUMIF(GVSG2015!$A$4:$A$158,$B118,GVSG2015!$Q$4:$Q$158)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  <c r="L118" s="2"/>
    </row>
    <row r="119" spans="1:12" x14ac:dyDescent="0.35">
      <c r="A119" t="s">
        <v>266</v>
      </c>
      <c r="B119" t="s">
        <v>112</v>
      </c>
      <c r="C119" s="11">
        <f>+SUMIF(GVSG2030!$A$4:$A$158,$B119,GVSG2030!$Q$4:$Q$158)</f>
        <v>0</v>
      </c>
      <c r="D119" s="11">
        <f>+SUMIF(GVSG2015!$A$4:$A$158,$B119,GVSG2015!$Q$4:$Q$158)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  <c r="L119" s="2"/>
    </row>
    <row r="120" spans="1:12" x14ac:dyDescent="0.35">
      <c r="A120" t="s">
        <v>267</v>
      </c>
      <c r="B120" t="s">
        <v>113</v>
      </c>
      <c r="C120" s="11">
        <f>+SUMIF(GVSG2030!$A$4:$A$158,$B120,GVSG2030!$Q$4:$Q$158)</f>
        <v>0</v>
      </c>
      <c r="D120" s="11">
        <f>+SUMIF(GVSG2015!$A$4:$A$158,$B120,GVSG2015!$Q$4:$Q$158)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  <c r="L120" s="2"/>
    </row>
    <row r="121" spans="1:12" x14ac:dyDescent="0.35">
      <c r="A121" t="s">
        <v>268</v>
      </c>
      <c r="B121" t="s">
        <v>114</v>
      </c>
      <c r="C121" s="11">
        <f>+SUMIF(GVSG2030!$A$4:$A$158,$B121,GVSG2030!$Q$4:$Q$158)</f>
        <v>25.931570249599574</v>
      </c>
      <c r="D121" s="11">
        <f>+SUMIF(GVSG2015!$A$4:$A$158,$B121,GVSG2015!$Q$4:$Q$158)</f>
        <v>14.970603557884933</v>
      </c>
      <c r="E121" s="7">
        <f>+IFERROR(+C121*('Regions &amp; Poverty'!$K121/100),"")</f>
        <v>5.1863140499199149E-2</v>
      </c>
      <c r="F121" s="7">
        <f>+IFERROR(+D121*('Regions &amp; Poverty'!$K121/100),"")</f>
        <v>2.9941207115769867E-2</v>
      </c>
      <c r="G121" s="7">
        <f>+IFERROR(+C121*('Regions &amp; Poverty'!$K121/100)*('Regions &amp; Poverty'!$M121/100),"")</f>
        <v>5.186314049919915E-5</v>
      </c>
      <c r="H121" s="7">
        <f>+IFERROR(+D121*('Regions &amp; Poverty'!$K121/100)*('Regions &amp; Poverty'!$M121/100),"")</f>
        <v>2.9941207115769868E-5</v>
      </c>
      <c r="J121" s="32"/>
      <c r="L121" s="2"/>
    </row>
    <row r="122" spans="1:12" x14ac:dyDescent="0.35">
      <c r="A122" t="s">
        <v>269</v>
      </c>
      <c r="B122" t="s">
        <v>115</v>
      </c>
      <c r="C122" s="11">
        <f>+SUMIF(GVSG2030!$A$4:$A$158,$B122,GVSG2030!$Q$4:$Q$158)</f>
        <v>0.46605851089613509</v>
      </c>
      <c r="D122" s="11">
        <f>+SUMIF(GVSG2015!$A$4:$A$158,$B122,GVSG2015!$Q$4:$Q$158)</f>
        <v>0.42861634612083854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  <c r="L122" s="2"/>
    </row>
    <row r="123" spans="1:12" x14ac:dyDescent="0.35">
      <c r="A123" t="s">
        <v>270</v>
      </c>
      <c r="B123" t="s">
        <v>116</v>
      </c>
      <c r="C123" s="11">
        <f>+SUMIF(GVSG2030!$A$4:$A$158,$B123,GVSG2030!$Q$4:$Q$158)</f>
        <v>0</v>
      </c>
      <c r="D123" s="11">
        <f>+SUMIF(GVSG2015!$A$4:$A$158,$B123,GVSG2015!$Q$4:$Q$158)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  <c r="L123" s="2"/>
    </row>
    <row r="124" spans="1:12" x14ac:dyDescent="0.35">
      <c r="A124" t="s">
        <v>271</v>
      </c>
      <c r="B124" t="s">
        <v>117</v>
      </c>
      <c r="C124" s="11">
        <f>+SUMIF(GVSG2030!$A$4:$A$158,$B124,GVSG2030!$Q$4:$Q$158)</f>
        <v>0</v>
      </c>
      <c r="D124" s="11">
        <f>+SUMIF(GVSG2015!$A$4:$A$158,$B124,GVSG2015!$Q$4:$Q$158)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  <c r="L124" s="2"/>
    </row>
    <row r="125" spans="1:12" x14ac:dyDescent="0.35">
      <c r="A125" t="s">
        <v>272</v>
      </c>
      <c r="B125" t="s">
        <v>118</v>
      </c>
      <c r="C125" s="11">
        <f>+SUMIF(GVSG2030!$A$4:$A$158,$B125,GVSG2030!$Q$4:$Q$158)</f>
        <v>10.520051687713414</v>
      </c>
      <c r="D125" s="11">
        <f>+SUMIF(GVSG2015!$A$4:$A$158,$B125,GVSG2015!$Q$4:$Q$158)</f>
        <v>6.4231539246567841</v>
      </c>
      <c r="E125" s="7">
        <f>+IFERROR(+C125*('Regions &amp; Poverty'!$K125/100),"")</f>
        <v>6.3541112193789013</v>
      </c>
      <c r="F125" s="7">
        <f>+IFERROR(+D125*('Regions &amp; Poverty'!$K125/100),"")</f>
        <v>3.8795849704926977</v>
      </c>
      <c r="G125" s="7">
        <f>+IFERROR(+C125*('Regions &amp; Poverty'!$K125/100)*('Regions &amp; Poverty'!$M125/100),"")</f>
        <v>1.5059243589927995</v>
      </c>
      <c r="H125" s="7">
        <f>+IFERROR(+D125*('Regions &amp; Poverty'!$K125/100)*('Regions &amp; Poverty'!$M125/100),"")</f>
        <v>0.91946163800676928</v>
      </c>
      <c r="J125" s="32"/>
      <c r="L125" s="2"/>
    </row>
    <row r="126" spans="1:12" x14ac:dyDescent="0.35">
      <c r="A126" t="s">
        <v>273</v>
      </c>
      <c r="B126" t="s">
        <v>119</v>
      </c>
      <c r="C126" s="11">
        <f>+SUMIF(GVSG2030!$A$4:$A$158,$B126,GVSG2030!$Q$4:$Q$158)</f>
        <v>935.99367953930414</v>
      </c>
      <c r="D126" s="11">
        <f>+SUMIF(GVSG2015!$A$4:$A$158,$B126,GVSG2015!$Q$4:$Q$158)</f>
        <v>798.08727231270439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  <c r="L126" s="2"/>
    </row>
    <row r="127" spans="1:12" x14ac:dyDescent="0.35">
      <c r="A127" t="s">
        <v>274</v>
      </c>
      <c r="B127" t="s">
        <v>120</v>
      </c>
      <c r="C127" s="11">
        <f>+SUMIF(GVSG2030!$A$4:$A$158,$B127,GVSG2030!$Q$4:$Q$158)</f>
        <v>181.97693814333746</v>
      </c>
      <c r="D127" s="11">
        <f>+SUMIF(GVSG2015!$A$4:$A$158,$B127,GVSG2015!$Q$4:$Q$158)</f>
        <v>160.23567189342225</v>
      </c>
      <c r="E127" s="7">
        <f>+IFERROR(+C127*('Regions &amp; Poverty'!$K127/100),"")</f>
        <v>27.11456378335728</v>
      </c>
      <c r="F127" s="7">
        <f>+IFERROR(+D127*('Regions &amp; Poverty'!$K127/100),"")</f>
        <v>23.875115112119914</v>
      </c>
      <c r="G127" s="7">
        <f>+IFERROR(+C127*('Regions &amp; Poverty'!$K127/100)*('Regions &amp; Poverty'!$M127/100),"")</f>
        <v>1.0845825513342913</v>
      </c>
      <c r="H127" s="7">
        <f>+IFERROR(+D127*('Regions &amp; Poverty'!$K127/100)*('Regions &amp; Poverty'!$M127/100),"")</f>
        <v>0.95500460448479663</v>
      </c>
      <c r="J127" s="32"/>
      <c r="L127" s="2"/>
    </row>
    <row r="128" spans="1:12" x14ac:dyDescent="0.35">
      <c r="A128" t="s">
        <v>275</v>
      </c>
      <c r="B128" t="s">
        <v>121</v>
      </c>
      <c r="C128" s="11">
        <f>+SUMIF(GVSG2030!$A$4:$A$158,$B128,GVSG2030!$Q$4:$Q$158)</f>
        <v>0</v>
      </c>
      <c r="D128" s="11">
        <f>+SUMIF(GVSG2015!$A$4:$A$158,$B128,GVSG2015!$Q$4:$Q$158)</f>
        <v>0</v>
      </c>
      <c r="E128" s="7">
        <f>+IFERROR(+C128*('Regions &amp; Poverty'!$K128/100),"")</f>
        <v>0</v>
      </c>
      <c r="F128" s="7">
        <f>+IFERROR(+D128*('Regions &amp; Poverty'!$K128/100),"")</f>
        <v>0</v>
      </c>
      <c r="G128" s="7">
        <f>+IFERROR(+C128*('Regions &amp; Poverty'!$K128/100)*('Regions &amp; Poverty'!$M128/100),"")</f>
        <v>0</v>
      </c>
      <c r="H128" s="7">
        <f>+IFERROR(+D128*('Regions &amp; Poverty'!$K128/100)*('Regions &amp; Poverty'!$M128/100),"")</f>
        <v>0</v>
      </c>
      <c r="J128" s="32"/>
      <c r="L128" s="2"/>
    </row>
    <row r="129" spans="1:12" x14ac:dyDescent="0.35">
      <c r="A129" t="s">
        <v>276</v>
      </c>
      <c r="B129" t="s">
        <v>122</v>
      </c>
      <c r="C129" s="11">
        <f>+SUMIF(GVSG2030!$A$4:$A$158,$B129,GVSG2030!$Q$4:$Q$158)</f>
        <v>0</v>
      </c>
      <c r="D129" s="11">
        <f>+SUMIF(GVSG2015!$A$4:$A$158,$B129,GVSG2015!$Q$4:$Q$158)</f>
        <v>0</v>
      </c>
      <c r="E129" s="7">
        <f>+IFERROR(+C129*('Regions &amp; Poverty'!$K129/100),"")</f>
        <v>0</v>
      </c>
      <c r="F129" s="7">
        <f>+IFERROR(+D129*('Regions &amp; Poverty'!$K129/100),"")</f>
        <v>0</v>
      </c>
      <c r="G129" s="7">
        <f>+IFERROR(+C129*('Regions &amp; Poverty'!$K129/100)*('Regions &amp; Poverty'!$M129/100),"")</f>
        <v>0</v>
      </c>
      <c r="H129" s="7">
        <f>+IFERROR(+D129*('Regions &amp; Poverty'!$K129/100)*('Regions &amp; Poverty'!$M129/100),"")</f>
        <v>0</v>
      </c>
      <c r="J129" s="32"/>
      <c r="L129" s="2"/>
    </row>
    <row r="130" spans="1:12" x14ac:dyDescent="0.35">
      <c r="A130" t="s">
        <v>277</v>
      </c>
      <c r="B130" t="s">
        <v>123</v>
      </c>
      <c r="C130" s="11">
        <f>+SUMIF(GVSG2030!$A$4:$A$158,$B130,GVSG2030!$Q$4:$Q$158)</f>
        <v>0</v>
      </c>
      <c r="D130" s="11">
        <f>+SUMIF(GVSG2015!$A$4:$A$158,$B130,GVSG2015!$Q$4:$Q$158)</f>
        <v>0</v>
      </c>
      <c r="E130" s="7">
        <f>+IFERROR(+C130*('Regions &amp; Poverty'!$K130/100),"")</f>
        <v>0</v>
      </c>
      <c r="F130" s="7">
        <f>+IFERROR(+D130*('Regions &amp; Poverty'!$K130/100),"")</f>
        <v>0</v>
      </c>
      <c r="G130" s="7">
        <f>+IFERROR(+C130*('Regions &amp; Poverty'!$K130/100)*('Regions &amp; Poverty'!$M130/100),"")</f>
        <v>0</v>
      </c>
      <c r="H130" s="7">
        <f>+IFERROR(+D130*('Regions &amp; Poverty'!$K130/100)*('Regions &amp; Poverty'!$M130/100),"")</f>
        <v>0</v>
      </c>
      <c r="J130" s="32"/>
      <c r="L130" s="2"/>
    </row>
    <row r="131" spans="1:12" x14ac:dyDescent="0.35">
      <c r="A131" t="s">
        <v>278</v>
      </c>
      <c r="B131" t="s">
        <v>124</v>
      </c>
      <c r="C131" s="11">
        <f>+SUMIF(GVSG2030!$A$4:$A$158,$B131,GVSG2030!$Q$4:$Q$158)</f>
        <v>0</v>
      </c>
      <c r="D131" s="11">
        <f>+SUMIF(GVSG2015!$A$4:$A$158,$B131,GVSG2015!$Q$4:$Q$158)</f>
        <v>0</v>
      </c>
      <c r="E131" s="7">
        <f>+IFERROR(+C131*('Regions &amp; Poverty'!$K131/100),"")</f>
        <v>0</v>
      </c>
      <c r="F131" s="7">
        <f>+IFERROR(+D131*('Regions &amp; Poverty'!$K131/100),"")</f>
        <v>0</v>
      </c>
      <c r="G131" s="7">
        <f>+IFERROR(+C131*('Regions &amp; Poverty'!$K131/100)*('Regions &amp; Poverty'!$M131/100),"")</f>
        <v>0</v>
      </c>
      <c r="H131" s="7">
        <f>+IFERROR(+D131*('Regions &amp; Poverty'!$K131/100)*('Regions &amp; Poverty'!$M131/100),"")</f>
        <v>0</v>
      </c>
      <c r="J131" s="32"/>
      <c r="L131" s="2"/>
    </row>
    <row r="132" spans="1:12" x14ac:dyDescent="0.35">
      <c r="A132" t="s">
        <v>279</v>
      </c>
      <c r="B132" t="s">
        <v>125</v>
      </c>
      <c r="C132" s="11">
        <f>+SUMIF(GVSG2030!$A$4:$A$158,$B132,GVSG2030!$Q$4:$Q$158)</f>
        <v>0.47669865391044253</v>
      </c>
      <c r="D132" s="11">
        <f>+SUMIF(GVSG2015!$A$4:$A$158,$B132,GVSG2015!$Q$4:$Q$158)</f>
        <v>0.32744811085658326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  <c r="L132" s="2"/>
    </row>
    <row r="133" spans="1:12" x14ac:dyDescent="0.35">
      <c r="A133" t="s">
        <v>280</v>
      </c>
      <c r="B133" t="s">
        <v>126</v>
      </c>
      <c r="C133" s="11">
        <f>+SUMIF(GVSG2030!$A$4:$A$158,$B133,GVSG2030!$Q$4:$Q$158)</f>
        <v>0</v>
      </c>
      <c r="D133" s="11">
        <f>+SUMIF(GVSG2015!$A$4:$A$158,$B133,GVSG2015!$Q$4:$Q$158)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  <c r="L133" s="2"/>
    </row>
    <row r="134" spans="1:12" x14ac:dyDescent="0.35">
      <c r="A134" t="s">
        <v>281</v>
      </c>
      <c r="B134" t="s">
        <v>127</v>
      </c>
      <c r="C134" s="11">
        <f>+SUMIF(GVSG2030!$A$4:$A$158,$B134,GVSG2030!$Q$4:$Q$158)</f>
        <v>0</v>
      </c>
      <c r="D134" s="11">
        <f>+SUMIF(GVSG2015!$A$4:$A$158,$B134,GVSG2015!$Q$4:$Q$158)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  <c r="L134" s="2"/>
    </row>
    <row r="135" spans="1:12" x14ac:dyDescent="0.35">
      <c r="A135" t="s">
        <v>282</v>
      </c>
      <c r="B135" t="s">
        <v>128</v>
      </c>
      <c r="C135" s="11">
        <f>+SUMIF(GVSG2030!$A$4:$A$158,$B135,GVSG2030!$Q$4:$Q$158)</f>
        <v>0</v>
      </c>
      <c r="D135" s="11">
        <f>+SUMIF(GVSG2015!$A$4:$A$158,$B135,GVSG2015!$Q$4:$Q$158)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  <c r="L135" s="2"/>
    </row>
    <row r="136" spans="1:12" x14ac:dyDescent="0.35">
      <c r="A136" t="s">
        <v>283</v>
      </c>
      <c r="B136" t="s">
        <v>129</v>
      </c>
      <c r="C136" s="11">
        <f>+SUMIF(GVSG2030!$A$4:$A$158,$B136,GVSG2030!$Q$4:$Q$158)</f>
        <v>0</v>
      </c>
      <c r="D136" s="11">
        <f>+SUMIF(GVSG2015!$A$4:$A$158,$B136,GVSG2015!$Q$4:$Q$158)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  <c r="L136" s="2"/>
    </row>
    <row r="137" spans="1:12" x14ac:dyDescent="0.35">
      <c r="A137" t="s">
        <v>284</v>
      </c>
      <c r="B137" t="s">
        <v>130</v>
      </c>
      <c r="C137" s="11">
        <f>+SUMIF(GVSG2030!$A$4:$A$158,$B137,GVSG2030!$Q$4:$Q$158)</f>
        <v>6.2457826627910287E-2</v>
      </c>
      <c r="D137" s="11">
        <f>+SUMIF(GVSG2015!$A$4:$A$158,$B137,GVSG2015!$Q$4:$Q$158)</f>
        <v>5.187768807312667E-2</v>
      </c>
      <c r="E137" s="7">
        <f>+IFERROR(+C137*('Regions &amp; Poverty'!$K137/100),"")</f>
        <v>2.6232287183722319E-2</v>
      </c>
      <c r="F137" s="7">
        <f>+IFERROR(+D137*('Regions &amp; Poverty'!$K137/100),"")</f>
        <v>2.17886289907132E-2</v>
      </c>
      <c r="G137" s="7">
        <f>+IFERROR(+C137*('Regions &amp; Poverty'!$K137/100)*('Regions &amp; Poverty'!$M137/100),"")</f>
        <v>4.3545596724979055E-3</v>
      </c>
      <c r="H137" s="7">
        <f>+IFERROR(+D137*('Regions &amp; Poverty'!$K137/100)*('Regions &amp; Poverty'!$M137/100),"")</f>
        <v>3.6169124124583916E-3</v>
      </c>
      <c r="J137" s="32"/>
      <c r="L137" s="2"/>
    </row>
    <row r="138" spans="1:12" x14ac:dyDescent="0.35">
      <c r="A138" t="s">
        <v>285</v>
      </c>
      <c r="B138" t="s">
        <v>131</v>
      </c>
      <c r="C138" s="11">
        <f>+SUMIF(GVSG2030!$A$4:$A$158,$B138,GVSG2030!$Q$4:$Q$158)</f>
        <v>1769.7663000970149</v>
      </c>
      <c r="D138" s="11">
        <f>+SUMIF(GVSG2015!$A$4:$A$158,$B138,GVSG2015!$Q$4:$Q$158)</f>
        <v>1357.7697090150775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  <c r="L138" s="2"/>
    </row>
    <row r="139" spans="1:12" x14ac:dyDescent="0.35">
      <c r="A139" t="s">
        <v>286</v>
      </c>
      <c r="B139" t="s">
        <v>132</v>
      </c>
      <c r="C139" s="11">
        <f>+SUMIF(GVSG2030!$A$4:$A$158,$B139,GVSG2030!$Q$4:$Q$158)</f>
        <v>1.3456538267775635</v>
      </c>
      <c r="D139" s="11">
        <f>+SUMIF(GVSG2015!$A$4:$A$158,$B139,GVSG2015!$Q$4:$Q$158)</f>
        <v>0.83663555052100325</v>
      </c>
      <c r="E139" s="7">
        <f>+IFERROR(+C139*('Regions &amp; Poverty'!$K139/100),"")</f>
        <v>0.5167310694825844</v>
      </c>
      <c r="F139" s="7">
        <f>+IFERROR(+D139*('Regions &amp; Poverty'!$K139/100),"")</f>
        <v>0.32126805140006526</v>
      </c>
      <c r="G139" s="7">
        <f>+IFERROR(+C139*('Regions &amp; Poverty'!$K139/100)*('Regions &amp; Poverty'!$M139/100),"")</f>
        <v>7.9059853630835411E-2</v>
      </c>
      <c r="H139" s="7">
        <f>+IFERROR(+D139*('Regions &amp; Poverty'!$K139/100)*('Regions &amp; Poverty'!$M139/100),"")</f>
        <v>4.9154011864209986E-2</v>
      </c>
      <c r="J139" s="32"/>
      <c r="L139" s="2"/>
    </row>
    <row r="140" spans="1:12" x14ac:dyDescent="0.35">
      <c r="A140" t="s">
        <v>287</v>
      </c>
      <c r="B140" t="s">
        <v>133</v>
      </c>
      <c r="C140" s="11">
        <f>+SUMIF(GVSG2030!$A$4:$A$158,$B140,GVSG2030!$Q$4:$Q$158)</f>
        <v>0</v>
      </c>
      <c r="D140" s="11">
        <f>+SUMIF(GVSG2015!$A$4:$A$158,$B140,GVSG2015!$Q$4:$Q$158)</f>
        <v>0</v>
      </c>
      <c r="E140" s="7">
        <f>+IFERROR(+C140*('Regions &amp; Poverty'!$K140/100),"")</f>
        <v>0</v>
      </c>
      <c r="F140" s="7">
        <f>+IFERROR(+D140*('Regions &amp; Poverty'!$K140/100),"")</f>
        <v>0</v>
      </c>
      <c r="G140" s="7">
        <f>+IFERROR(+C140*('Regions &amp; Poverty'!$K140/100)*('Regions &amp; Poverty'!$M140/100),"")</f>
        <v>0</v>
      </c>
      <c r="H140" s="7">
        <f>+IFERROR(+D140*('Regions &amp; Poverty'!$K140/100)*('Regions &amp; Poverty'!$M140/100),"")</f>
        <v>0</v>
      </c>
      <c r="J140" s="32"/>
      <c r="L140" s="2"/>
    </row>
    <row r="141" spans="1:12" x14ac:dyDescent="0.35">
      <c r="A141" t="s">
        <v>288</v>
      </c>
      <c r="B141" t="s">
        <v>134</v>
      </c>
      <c r="C141" s="11">
        <f>+SUMIF(GVSG2030!$A$4:$A$158,$B141,GVSG2030!$Q$4:$Q$158)</f>
        <v>0.29738659690086799</v>
      </c>
      <c r="D141" s="11">
        <f>+SUMIF(GVSG2015!$A$4:$A$158,$B141,GVSG2015!$Q$4:$Q$158)</f>
        <v>0.2488720649817287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  <c r="L141" s="2"/>
    </row>
    <row r="142" spans="1:12" x14ac:dyDescent="0.35">
      <c r="A142" t="s">
        <v>289</v>
      </c>
      <c r="B142" t="s">
        <v>135</v>
      </c>
      <c r="C142" s="11">
        <f>+SUMIF(GVSG2030!$A$4:$A$158,$B142,GVSG2030!$Q$4:$Q$158)</f>
        <v>187.18238291205967</v>
      </c>
      <c r="D142" s="11">
        <f>+SUMIF(GVSG2015!$A$4:$A$158,$B142,GVSG2015!$Q$4:$Q$158)</f>
        <v>163.12727603993508</v>
      </c>
      <c r="E142" s="7">
        <f>+IFERROR(+C142*('Regions &amp; Poverty'!$K142/100),"")</f>
        <v>8.7975719968668038</v>
      </c>
      <c r="F142" s="7">
        <f>+IFERROR(+D142*('Regions &amp; Poverty'!$K142/100),"")</f>
        <v>7.6669819738769487</v>
      </c>
      <c r="G142" s="7">
        <f>+IFERROR(+C142*('Regions &amp; Poverty'!$K142/100)*('Regions &amp; Poverty'!$M142/100),"")</f>
        <v>8.7975719968668042E-2</v>
      </c>
      <c r="H142" s="7">
        <f>+IFERROR(+D142*('Regions &amp; Poverty'!$K142/100)*('Regions &amp; Poverty'!$M142/100),"")</f>
        <v>7.666981973876949E-2</v>
      </c>
      <c r="J142" s="32"/>
      <c r="L142" s="2"/>
    </row>
    <row r="143" spans="1:12" x14ac:dyDescent="0.35">
      <c r="A143" t="s">
        <v>290</v>
      </c>
      <c r="B143" t="s">
        <v>136</v>
      </c>
      <c r="C143" s="11">
        <f>+SUMIF(GVSG2030!$A$4:$A$158,$B143,GVSG2030!$Q$4:$Q$158)</f>
        <v>776.8342556193187</v>
      </c>
      <c r="D143" s="11">
        <f>+SUMIF(GVSG2015!$A$4:$A$158,$B143,GVSG2015!$Q$4:$Q$158)</f>
        <v>615.51770416749639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  <c r="L143" s="2"/>
    </row>
    <row r="144" spans="1:12" x14ac:dyDescent="0.35">
      <c r="A144" t="s">
        <v>291</v>
      </c>
      <c r="B144" t="s">
        <v>137</v>
      </c>
      <c r="C144" s="11">
        <f>+SUMIF(GVSG2030!$A$4:$A$158,$B144,GVSG2030!$Q$4:$Q$158)</f>
        <v>0</v>
      </c>
      <c r="D144" s="11">
        <f>+SUMIF(GVSG2015!$A$4:$A$158,$B144,GVSG2015!$Q$4:$Q$158)</f>
        <v>0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  <c r="L144" s="2"/>
    </row>
    <row r="145" spans="1:12" x14ac:dyDescent="0.35">
      <c r="A145" t="s">
        <v>292</v>
      </c>
      <c r="B145" t="s">
        <v>138</v>
      </c>
      <c r="C145" s="11">
        <f>+SUMIF(GVSG2030!$A$4:$A$158,$B145,GVSG2030!$Q$4:$Q$158)</f>
        <v>560.10861987447606</v>
      </c>
      <c r="D145" s="11">
        <f>+SUMIF(GVSG2015!$A$4:$A$158,$B145,GVSG2015!$Q$4:$Q$158)</f>
        <v>436.09100311716867</v>
      </c>
      <c r="E145" s="7">
        <f>+IFERROR(+C145*('Regions &amp; Poverty'!$K145/100),"")</f>
        <v>11.202172397489521</v>
      </c>
      <c r="F145" s="7">
        <f>+IFERROR(+D145*('Regions &amp; Poverty'!$K145/100),"")</f>
        <v>8.7218200623433741</v>
      </c>
      <c r="G145" s="7">
        <f>+IFERROR(+C145*('Regions &amp; Poverty'!$K145/100)*('Regions &amp; Poverty'!$M145/100),"")</f>
        <v>4.4808689589958088E-2</v>
      </c>
      <c r="H145" s="7">
        <f>+IFERROR(+D145*('Regions &amp; Poverty'!$K145/100)*('Regions &amp; Poverty'!$M145/100),"")</f>
        <v>3.4887280249373501E-2</v>
      </c>
      <c r="J145" s="32"/>
      <c r="L145" s="2"/>
    </row>
    <row r="146" spans="1:12" x14ac:dyDescent="0.35">
      <c r="A146" t="s">
        <v>293</v>
      </c>
      <c r="B146" t="s">
        <v>139</v>
      </c>
      <c r="C146" s="11">
        <f>+SUMIF(GVSG2030!$A$4:$A$158,$B146,GVSG2030!$Q$4:$Q$158)</f>
        <v>8697.565300367447</v>
      </c>
      <c r="D146" s="11">
        <f>+SUMIF(GVSG2015!$A$4:$A$158,$B146,GVSG2015!$Q$4:$Q$158)</f>
        <v>6333.7152751806207</v>
      </c>
      <c r="E146" s="7">
        <f>+IFERROR(+C146*('Regions &amp; Poverty'!$K146/100),"")</f>
        <v>26.092695901102342</v>
      </c>
      <c r="F146" s="7">
        <f>+IFERROR(+D146*('Regions &amp; Poverty'!$K146/100),"")</f>
        <v>19.001145825541862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  <c r="L146" s="2"/>
    </row>
    <row r="147" spans="1:12" x14ac:dyDescent="0.35">
      <c r="A147" t="s">
        <v>294</v>
      </c>
      <c r="B147" t="s">
        <v>140</v>
      </c>
      <c r="C147" s="11">
        <f>+SUMIF(GVSG2030!$A$4:$A$158,$B147,GVSG2030!$Q$4:$Q$158)</f>
        <v>36.49158346208371</v>
      </c>
      <c r="D147" s="11">
        <f>+SUMIF(GVSG2015!$A$4:$A$158,$B147,GVSG2015!$Q$4:$Q$158)</f>
        <v>26.351535074986536</v>
      </c>
      <c r="E147" s="7">
        <f>+IFERROR(+C147*('Regions &amp; Poverty'!$K147/100),"")</f>
        <v>17.917367479883101</v>
      </c>
      <c r="F147" s="7">
        <f>+IFERROR(+D147*('Regions &amp; Poverty'!$K147/100),"")</f>
        <v>12.938603721818389</v>
      </c>
      <c r="G147" s="7">
        <f>+IFERROR(+C147*('Regions &amp; Poverty'!$K147/100)*('Regions &amp; Poverty'!$M147/100),"")</f>
        <v>2.7592745919019976</v>
      </c>
      <c r="H147" s="7">
        <f>+IFERROR(+D147*('Regions &amp; Poverty'!$K147/100)*('Regions &amp; Poverty'!$M147/100),"")</f>
        <v>1.9925449731600318</v>
      </c>
      <c r="J147" s="32"/>
      <c r="L147" s="2"/>
    </row>
    <row r="148" spans="1:12" x14ac:dyDescent="0.35">
      <c r="A148" t="s">
        <v>295</v>
      </c>
      <c r="B148" t="s">
        <v>141</v>
      </c>
      <c r="C148" s="11">
        <f>+SUMIF(GVSG2030!$A$4:$A$158,$B148,GVSG2030!$Q$4:$Q$158)</f>
        <v>7.0819509258696378</v>
      </c>
      <c r="D148" s="11">
        <f>+SUMIF(GVSG2015!$A$4:$A$158,$B148,GVSG2015!$Q$4:$Q$158)</f>
        <v>4.866245418252932</v>
      </c>
      <c r="E148" s="7">
        <f>+IFERROR(+C148*('Regions &amp; Poverty'!$K148/100),"")</f>
        <v>2.4503550203508948</v>
      </c>
      <c r="F148" s="7">
        <f>+IFERROR(+D148*('Regions &amp; Poverty'!$K148/100),"")</f>
        <v>1.6837209147155145</v>
      </c>
      <c r="G148" s="7">
        <f>+IFERROR(+C148*('Regions &amp; Poverty'!$K148/100)*('Regions &amp; Poverty'!$M148/100),"")</f>
        <v>0.25238656709614221</v>
      </c>
      <c r="H148" s="7">
        <f>+IFERROR(+D148*('Regions &amp; Poverty'!$K148/100)*('Regions &amp; Poverty'!$M148/100),"")</f>
        <v>0.17342325421569801</v>
      </c>
      <c r="J148" s="32"/>
      <c r="L148" s="2"/>
    </row>
    <row r="149" spans="1:12" x14ac:dyDescent="0.35">
      <c r="A149" t="s">
        <v>296</v>
      </c>
      <c r="B149" t="s">
        <v>142</v>
      </c>
      <c r="C149" s="11">
        <f>+SUMIF(GVSG2030!$A$4:$A$158,$B149,GVSG2030!$Q$4:$Q$158)</f>
        <v>0</v>
      </c>
      <c r="D149" s="11">
        <f>+SUMIF(GVSG2015!$A$4:$A$158,$B149,GVSG2015!$Q$4:$Q$158)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  <c r="L149" s="2"/>
    </row>
    <row r="150" spans="1:12" x14ac:dyDescent="0.35">
      <c r="A150" t="s">
        <v>297</v>
      </c>
      <c r="B150" t="s">
        <v>143</v>
      </c>
      <c r="C150" s="11">
        <f>+SUMIF(GVSG2030!$A$4:$A$158,$B150,GVSG2030!$Q$4:$Q$158)</f>
        <v>0</v>
      </c>
      <c r="D150" s="11">
        <f>+SUMIF(GVSG2015!$A$4:$A$158,$B150,GVSG2015!$Q$4:$Q$158)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  <c r="L150" s="2"/>
    </row>
    <row r="151" spans="1:12" x14ac:dyDescent="0.35">
      <c r="A151" t="s">
        <v>298</v>
      </c>
      <c r="B151" t="s">
        <v>144</v>
      </c>
      <c r="C151" s="11">
        <f>+SUMIF(GVSG2030!$A$4:$A$158,$B151,GVSG2030!$Q$4:$Q$158)</f>
        <v>0</v>
      </c>
      <c r="D151" s="11">
        <f>+SUMIF(GVSG2015!$A$4:$A$158,$B151,GVSG2015!$Q$4:$Q$158)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  <c r="L151" s="2"/>
    </row>
    <row r="152" spans="1:12" x14ac:dyDescent="0.35">
      <c r="A152" t="s">
        <v>145</v>
      </c>
      <c r="B152" t="s">
        <v>145</v>
      </c>
      <c r="C152" s="11">
        <f>+SUMIF(GVSG2030!$A$4:$A$158,$B152,GVSG2030!$Q$4:$Q$158)</f>
        <v>0</v>
      </c>
      <c r="D152" s="11">
        <f>+SUMIF(GVSG2015!$A$4:$A$158,$B152,GVSG2015!$Q$4:$Q$158)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  <c r="L152" s="2"/>
    </row>
    <row r="153" spans="1:12" x14ac:dyDescent="0.35">
      <c r="A153" t="s">
        <v>299</v>
      </c>
      <c r="B153" t="s">
        <v>146</v>
      </c>
      <c r="C153" s="11">
        <f>+SUMIF(GVSG2030!$A$4:$A$158,$B153,GVSG2030!$Q$4:$Q$158)</f>
        <v>1505.5394465172837</v>
      </c>
      <c r="D153" s="11">
        <f>+SUMIF(GVSG2015!$A$4:$A$158,$B153,GVSG2015!$Q$4:$Q$158)</f>
        <v>1191.2667252430542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  <c r="L153" s="2"/>
    </row>
    <row r="154" spans="1:12" x14ac:dyDescent="0.35">
      <c r="A154" t="s">
        <v>300</v>
      </c>
      <c r="B154" t="s">
        <v>147</v>
      </c>
      <c r="C154" s="11">
        <f>+SUMIF(GVSG2030!$A$4:$A$158,$B154,GVSG2030!$Q$4:$Q$158)</f>
        <v>0.25473504034121786</v>
      </c>
      <c r="D154" s="11">
        <f>+SUMIF(GVSG2015!$A$4:$A$158,$B154,GVSG2015!$Q$4:$Q$158)</f>
        <v>0.16816731791669398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  <c r="L154" s="2"/>
    </row>
    <row r="155" spans="1:12" x14ac:dyDescent="0.35">
      <c r="A155" t="s">
        <v>301</v>
      </c>
      <c r="B155" t="s">
        <v>148</v>
      </c>
      <c r="C155" s="11">
        <f>+SUMIF(GVSG2030!$A$4:$A$158,$B155,GVSG2030!$Q$4:$Q$158)</f>
        <v>0</v>
      </c>
      <c r="D155" s="11">
        <f>+SUMIF(GVSG2015!$A$4:$A$158,$B155,GVSG2015!$Q$4:$Q$158)</f>
        <v>0</v>
      </c>
      <c r="E155" s="7">
        <f>+IFERROR(+C155*('Regions &amp; Poverty'!$K155/100),"")</f>
        <v>0</v>
      </c>
      <c r="F155" s="7">
        <f>+IFERROR(+D155*('Regions &amp; Poverty'!$K155/100),"")</f>
        <v>0</v>
      </c>
      <c r="G155" s="7">
        <f>+IFERROR(+C155*('Regions &amp; Poverty'!$K155/100)*('Regions &amp; Poverty'!$M155/100),"")</f>
        <v>0</v>
      </c>
      <c r="H155" s="7">
        <f>+IFERROR(+D155*('Regions &amp; Poverty'!$K155/100)*('Regions &amp; Poverty'!$M155/100),"")</f>
        <v>0</v>
      </c>
      <c r="J155" s="32"/>
      <c r="L155" s="2"/>
    </row>
    <row r="156" spans="1:12" x14ac:dyDescent="0.35">
      <c r="A156" t="s">
        <v>302</v>
      </c>
      <c r="B156" t="s">
        <v>149</v>
      </c>
      <c r="C156" s="11">
        <f>+SUMIF(GVSG2030!$A$4:$A$158,$B156,GVSG2030!$Q$4:$Q$158)</f>
        <v>0</v>
      </c>
      <c r="D156" s="11">
        <f>+SUMIF(GVSG2015!$A$4:$A$158,$B156,GVSG2015!$Q$4:$Q$158)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  <c r="L156" s="2"/>
    </row>
    <row r="157" spans="1:12" x14ac:dyDescent="0.35">
      <c r="A157" t="s">
        <v>303</v>
      </c>
      <c r="B157" t="s">
        <v>150</v>
      </c>
      <c r="C157" s="11">
        <f>+SUMIF(GVSG2030!$A$4:$A$158,$B157,GVSG2030!$Q$4:$Q$158)</f>
        <v>43.652444811235263</v>
      </c>
      <c r="D157" s="11">
        <f>+SUMIF(GVSG2015!$A$4:$A$158,$B157,GVSG2015!$Q$4:$Q$158)</f>
        <v>37.905390540472666</v>
      </c>
      <c r="E157" s="7">
        <f>+IFERROR(+C157*('Regions &amp; Poverty'!$K157/100),"")</f>
        <v>8.2066596245122287</v>
      </c>
      <c r="F157" s="7">
        <f>+IFERROR(+D157*('Regions &amp; Poverty'!$K157/100),"")</f>
        <v>7.1262134216088615</v>
      </c>
      <c r="G157" s="7">
        <f>+IFERROR(+C157*('Regions &amp; Poverty'!$K157/100)*('Regions &amp; Poverty'!$M157/100),"")</f>
        <v>0.36929968310305028</v>
      </c>
      <c r="H157" s="7">
        <f>+IFERROR(+D157*('Regions &amp; Poverty'!$K157/100)*('Regions &amp; Poverty'!$M157/100),"")</f>
        <v>0.32067960397239875</v>
      </c>
      <c r="J157" s="32"/>
      <c r="L157" s="2"/>
    </row>
    <row r="158" spans="1:12" x14ac:dyDescent="0.35">
      <c r="A158" t="s">
        <v>304</v>
      </c>
      <c r="B158" t="s">
        <v>151</v>
      </c>
      <c r="C158" s="11">
        <f>+SUMIF(GVSG2030!$A$4:$A$158,$B158,GVSG2030!$Q$4:$Q$158)</f>
        <v>666.69939437570656</v>
      </c>
      <c r="D158" s="11">
        <f>+SUMIF(GVSG2015!$A$4:$A$158,$B158,GVSG2015!$Q$4:$Q$158)</f>
        <v>512.75198572162901</v>
      </c>
      <c r="E158" s="7">
        <f>+IFERROR(+C158*('Regions &amp; Poverty'!$K158/100),"")</f>
        <v>110.6720994663673</v>
      </c>
      <c r="F158" s="7">
        <f>+IFERROR(+D158*('Regions &amp; Poverty'!$K158/100),"")</f>
        <v>85.116829629790416</v>
      </c>
      <c r="G158" s="7">
        <f>+IFERROR(+C158*('Regions &amp; Poverty'!$K158/100)*('Regions &amp; Poverty'!$M158/100),"")</f>
        <v>5.4229328738519982</v>
      </c>
      <c r="H158" s="7">
        <f>+IFERROR(+D158*('Regions &amp; Poverty'!$K158/100)*('Regions &amp; Poverty'!$M158/100),"")</f>
        <v>4.1707246518597305</v>
      </c>
      <c r="J158" s="32"/>
      <c r="L158" s="2"/>
    </row>
    <row r="159" spans="1:12" x14ac:dyDescent="0.35">
      <c r="A159" t="s">
        <v>305</v>
      </c>
      <c r="B159" t="s">
        <v>152</v>
      </c>
      <c r="C159" s="11">
        <f>+SUMIF(GVSG2030!$A$4:$A$158,$B159,GVSG2030!$Q$4:$Q$158)</f>
        <v>47.480295589402232</v>
      </c>
      <c r="D159" s="11">
        <f>+SUMIF(GVSG2015!$A$4:$A$158,$B159,GVSG2015!$Q$4:$Q$158)</f>
        <v>32.360886389673752</v>
      </c>
      <c r="E159" s="7">
        <f>+IFERROR(+C159*('Regions &amp; Poverty'!$K159/100),"")</f>
        <v>27.301169963906283</v>
      </c>
      <c r="F159" s="7">
        <f>+IFERROR(+D159*('Regions &amp; Poverty'!$K159/100),"")</f>
        <v>18.607509674062406</v>
      </c>
      <c r="G159" s="7">
        <f>+IFERROR(+C159*('Regions &amp; Poverty'!$K159/100)*('Regions &amp; Poverty'!$M159/100),"")</f>
        <v>8.0538451393523527</v>
      </c>
      <c r="H159" s="7">
        <f>+IFERROR(+D159*('Regions &amp; Poverty'!$K159/100)*('Regions &amp; Poverty'!$M159/100),"")</f>
        <v>5.4892153538484099</v>
      </c>
      <c r="J159" s="32"/>
      <c r="L159" s="2"/>
    </row>
    <row r="160" spans="1:12" x14ac:dyDescent="0.35">
      <c r="A160" t="s">
        <v>306</v>
      </c>
      <c r="B160" t="s">
        <v>153</v>
      </c>
      <c r="C160" s="11">
        <f>+SUMIF(GVSG2030!$A$4:$A$158,$B160,GVSG2030!$Q$4:$Q$158)</f>
        <v>121.12522643248494</v>
      </c>
      <c r="D160" s="11">
        <f>+SUMIF(GVSG2015!$A$4:$A$158,$B160,GVSG2015!$Q$4:$Q$158)</f>
        <v>79.537054411095269</v>
      </c>
      <c r="E160" s="7">
        <f>+IFERROR(+C160*('Regions &amp; Poverty'!$K160/100),"")</f>
        <v>25.920798456551776</v>
      </c>
      <c r="F160" s="7">
        <f>+IFERROR(+D160*('Regions &amp; Poverty'!$K160/100),"")</f>
        <v>17.020929643974387</v>
      </c>
      <c r="G160" s="7">
        <f>+IFERROR(+C160*('Regions &amp; Poverty'!$K160/100)*('Regions &amp; Poverty'!$M160/100),"")</f>
        <v>1.3478815197406924</v>
      </c>
      <c r="H160" s="7">
        <f>+IFERROR(+D160*('Regions &amp; Poverty'!$K160/100)*('Regions &amp; Poverty'!$M160/100),"")</f>
        <v>0.88508834148666826</v>
      </c>
      <c r="J160" s="32"/>
      <c r="L160" s="2"/>
    </row>
    <row r="161" spans="1:10" x14ac:dyDescent="0.35">
      <c r="J161" s="32"/>
    </row>
    <row r="162" spans="1:10" x14ac:dyDescent="0.35">
      <c r="A162" t="s">
        <v>415</v>
      </c>
      <c r="C162" s="35">
        <f t="shared" ref="C162:D162" si="0">+SUM(C3:C160)</f>
        <v>80664.720140912192</v>
      </c>
      <c r="D162" s="35">
        <f t="shared" si="0"/>
        <v>55992.882918568241</v>
      </c>
      <c r="E162" s="35">
        <f t="shared" ref="E162:H162" si="1">+SUM(E3:E160)</f>
        <v>9295.1745725782712</v>
      </c>
      <c r="F162" s="35">
        <f t="shared" si="1"/>
        <v>6005.7031503514054</v>
      </c>
      <c r="G162" s="35">
        <f t="shared" si="1"/>
        <v>418.46097468185019</v>
      </c>
      <c r="H162" s="35">
        <f t="shared" si="1"/>
        <v>266.96380248138388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42.85405766656347</v>
      </c>
      <c r="D167" s="35">
        <f>+SUMIF('Regions &amp; Poverty'!$F$3:$F$160,$B167,D$3:D$160)</f>
        <v>31.102300623204236</v>
      </c>
      <c r="E167" s="35">
        <f>+SUMIF('Regions &amp; Poverty'!$F$3:$F$160,$B167,E$3:E$160)</f>
        <v>21.678537817249133</v>
      </c>
      <c r="F167" s="35">
        <f>+SUMIF('Regions &amp; Poverty'!$F$3:$F$160,$B167,F$3:F$160)</f>
        <v>15.614091608527854</v>
      </c>
      <c r="G167" s="35">
        <f>+SUMIF('Regions &amp; Poverty'!$F$3:$F$160,$B167,G$3:G$160)</f>
        <v>3.9977590889376038</v>
      </c>
      <c r="H167" s="35">
        <f>+SUMIF('Regions &amp; Poverty'!$F$3:$F$160,$B167,H$3:H$160)</f>
        <v>2.8428882425960214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1930.240480932744</v>
      </c>
      <c r="D168" s="35">
        <f>+SUMIF('Regions &amp; Poverty'!$F$3:$F$160,$B168,D$3:D$160)</f>
        <v>1290.0113855246384</v>
      </c>
      <c r="E168" s="35">
        <f>+SUMIF('Regions &amp; Poverty'!$F$3:$F$160,$B168,E$3:E$160)</f>
        <v>546.07519077392146</v>
      </c>
      <c r="F168" s="35">
        <f>+SUMIF('Regions &amp; Poverty'!$F$3:$F$160,$B168,F$3:F$160)</f>
        <v>356.88532800671078</v>
      </c>
      <c r="G168" s="35">
        <f>+SUMIF('Regions &amp; Poverty'!$F$3:$F$160,$B168,G$3:G$160)</f>
        <v>49.514837967062597</v>
      </c>
      <c r="H168" s="35">
        <f>+SUMIF('Regions &amp; Poverty'!$F$3:$F$160,$B168,H$3:H$160)</f>
        <v>31.995252191558134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846.88702134864241</v>
      </c>
      <c r="D170" s="35">
        <f>+SUMIF('Regions &amp; Poverty'!$F$3:$F$160,$B170,D$3:D$160)</f>
        <v>635.19885755741018</v>
      </c>
      <c r="E170" s="35">
        <f>+SUMIF('Regions &amp; Poverty'!$F$3:$F$160,$B170,E$3:E$160)</f>
        <v>170.65324533255921</v>
      </c>
      <c r="F170" s="35">
        <f>+SUMIF('Regions &amp; Poverty'!$F$3:$F$160,$B170,F$3:F$160)</f>
        <v>126.67710998729261</v>
      </c>
      <c r="G170" s="35">
        <f>+SUMIF('Regions &amp; Poverty'!$F$3:$F$160,$B170,G$3:G$160)</f>
        <v>17.035532344933539</v>
      </c>
      <c r="H170" s="35">
        <f>+SUMIF('Regions &amp; Poverty'!$F$3:$F$160,$B170,H$3:H$160)</f>
        <v>12.457037324222712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49.991929389981316</v>
      </c>
      <c r="D172" s="35">
        <f>+SUMIF('Regions &amp; Poverty'!$F$3:$F$160,$B172,D$3:D$160)</f>
        <v>26.431526218195998</v>
      </c>
      <c r="E172" s="35">
        <f>+SUMIF('Regions &amp; Poverty'!$F$3:$F$160,$B172,E$3:E$160)</f>
        <v>26.261709083999619</v>
      </c>
      <c r="F172" s="35">
        <f>+SUMIF('Regions &amp; Poverty'!$F$3:$F$160,$B172,F$3:F$160)</f>
        <v>13.739735401373753</v>
      </c>
      <c r="G172" s="35">
        <f>+SUMIF('Regions &amp; Poverty'!$F$3:$F$160,$B172,G$3:G$160)</f>
        <v>5.5198796011626303</v>
      </c>
      <c r="H172" s="35">
        <f>+SUMIF('Regions &amp; Poverty'!$F$3:$F$160,$B172,H$3:H$160)</f>
        <v>2.8301438283964857</v>
      </c>
      <c r="I172" s="35"/>
    </row>
    <row r="173" spans="1:10" x14ac:dyDescent="0.35">
      <c r="A173" s="10" t="s">
        <v>352</v>
      </c>
      <c r="B173" s="10"/>
      <c r="C173" s="36">
        <f t="shared" ref="C173:H173" si="2">+SUM(C166:C172)</f>
        <v>2869.9734893379309</v>
      </c>
      <c r="D173" s="36">
        <f t="shared" si="2"/>
        <v>1982.7440699234487</v>
      </c>
      <c r="E173" s="36">
        <f t="shared" si="2"/>
        <v>764.66868300772944</v>
      </c>
      <c r="F173" s="36">
        <f t="shared" si="2"/>
        <v>512.91626500390498</v>
      </c>
      <c r="G173" s="36">
        <f t="shared" si="2"/>
        <v>76.068009002096375</v>
      </c>
      <c r="H173" s="36">
        <f t="shared" si="2"/>
        <v>50.125321586773353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0</v>
      </c>
      <c r="D174" s="35">
        <f>+SUMIF('Regions &amp; Poverty'!$F$3:$F$160,$B174,D$3:D$160)</f>
        <v>0</v>
      </c>
      <c r="E174" s="35">
        <f>+SUMIF('Regions &amp; Poverty'!$F$3:$F$160,$B174,E$3:E$160)</f>
        <v>0</v>
      </c>
      <c r="F174" s="35">
        <f>+SUMIF('Regions &amp; Poverty'!$F$3:$F$160,$B174,F$3:F$160)</f>
        <v>0</v>
      </c>
      <c r="G174" s="35">
        <f>+SUMIF('Regions &amp; Poverty'!$F$3:$F$160,$B174,G$3:G$160)</f>
        <v>0</v>
      </c>
      <c r="H174" s="35">
        <f>+SUMIF('Regions &amp; Poverty'!$F$3:$F$160,$B174,H$3:H$160)</f>
        <v>0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754.72674491707005</v>
      </c>
      <c r="D175" s="35">
        <f>+SUMIF('Regions &amp; Poverty'!$F$3:$F$160,$B175,D$3:D$160)</f>
        <v>746.62951688679834</v>
      </c>
      <c r="E175" s="35">
        <f>+SUMIF('Regions &amp; Poverty'!$F$3:$F$160,$B175,E$3:E$160)</f>
        <v>23.041515614526084</v>
      </c>
      <c r="F175" s="35">
        <f>+SUMIF('Regions &amp; Poverty'!$F$3:$F$160,$B175,F$3:F$160)</f>
        <v>22.65634054476655</v>
      </c>
      <c r="G175" s="35">
        <f>+SUMIF('Regions &amp; Poverty'!$F$3:$F$160,$B175,G$3:G$160)</f>
        <v>0.19860492297471816</v>
      </c>
      <c r="H175" s="35">
        <f>+SUMIF('Regions &amp; Poverty'!$F$3:$F$160,$B175,H$3:H$160)</f>
        <v>0.1904633661236691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177.33495128625293</v>
      </c>
      <c r="D176" s="35">
        <f>+SUMIF('Regions &amp; Poverty'!$F$3:$F$160,$B176,D$3:D$160)</f>
        <v>123.08090849837976</v>
      </c>
      <c r="E176" s="35">
        <f>+SUMIF('Regions &amp; Poverty'!$F$3:$F$160,$B176,E$3:E$160)</f>
        <v>8.8454252330674397</v>
      </c>
      <c r="F176" s="35">
        <f>+SUMIF('Regions &amp; Poverty'!$F$3:$F$160,$B176,F$3:F$160)</f>
        <v>6.1006874457775506</v>
      </c>
      <c r="G176" s="35">
        <f>+SUMIF('Regions &amp; Poverty'!$F$3:$F$160,$B176,G$3:G$160)</f>
        <v>0.22361944388487859</v>
      </c>
      <c r="H176" s="35">
        <f>+SUMIF('Regions &amp; Poverty'!$F$3:$F$160,$B176,H$3:H$160)</f>
        <v>0.15285965963914389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3">+SUM(C174:C178)</f>
        <v>932.06169620332298</v>
      </c>
      <c r="D179" s="36">
        <f t="shared" si="3"/>
        <v>869.71042538517804</v>
      </c>
      <c r="E179" s="36">
        <f t="shared" ref="E179:F179" si="4">+SUM(E174:E178)</f>
        <v>31.886940847593522</v>
      </c>
      <c r="F179" s="36">
        <f t="shared" si="4"/>
        <v>28.757027990544103</v>
      </c>
      <c r="G179" s="36">
        <f t="shared" ref="G179:H179" si="5">+SUM(G174:G178)</f>
        <v>0.42222436685959674</v>
      </c>
      <c r="H179" s="36">
        <f t="shared" si="5"/>
        <v>0.34332302576281298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60.475318678181651</v>
      </c>
      <c r="D183" s="35">
        <f>+SUMIF('Regions &amp; Poverty'!$F$3:$F$160,$B183,D$3:D$160)</f>
        <v>44.570191973002132</v>
      </c>
      <c r="E183" s="35">
        <f>+SUMIF('Regions &amp; Poverty'!$F$3:$F$160,$B183,E$3:E$160)</f>
        <v>3.9115655852832507</v>
      </c>
      <c r="F183" s="35">
        <f>+SUMIF('Regions &amp; Poverty'!$F$3:$F$160,$B183,F$3:F$160)</f>
        <v>2.8808857940213266</v>
      </c>
      <c r="G183" s="35">
        <f>+SUMIF('Regions &amp; Poverty'!$F$3:$F$160,$B183,G$3:G$160)</f>
        <v>5.8673483779248761E-2</v>
      </c>
      <c r="H183" s="35">
        <f>+SUMIF('Regions &amp; Poverty'!$F$3:$F$160,$B183,H$3:H$160)</f>
        <v>4.3213286910319899E-2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0</v>
      </c>
      <c r="D184" s="35">
        <f>+SUMIF('Regions &amp; Poverty'!$F$3:$F$160,$B184,D$3:D$160)</f>
        <v>0</v>
      </c>
      <c r="E184" s="35">
        <f>+SUMIF('Regions &amp; Poverty'!$F$3:$F$160,$B184,E$3:E$160)</f>
        <v>0</v>
      </c>
      <c r="F184" s="35">
        <f>+SUMIF('Regions &amp; Poverty'!$F$3:$F$160,$B184,F$3:F$160)</f>
        <v>0</v>
      </c>
      <c r="G184" s="35">
        <f>+SUMIF('Regions &amp; Poverty'!$F$3:$F$160,$B184,G$3:G$160)</f>
        <v>0</v>
      </c>
      <c r="H184" s="35">
        <f>+SUMIF('Regions &amp; Poverty'!$F$3:$F$160,$B184,H$3:H$160)</f>
        <v>0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45915.112030952761</v>
      </c>
      <c r="D185" s="35">
        <f>+SUMIF('Regions &amp; Poverty'!$F$3:$F$160,$B185,D$3:D$160)</f>
        <v>30568.761530119493</v>
      </c>
      <c r="E185" s="35">
        <f>+SUMIF('Regions &amp; Poverty'!$F$3:$F$160,$B185,E$3:E$160)</f>
        <v>8325.6671507900301</v>
      </c>
      <c r="F185" s="35">
        <f>+SUMIF('Regions &amp; Poverty'!$F$3:$F$160,$B185,F$3:F$160)</f>
        <v>5335.7975606129121</v>
      </c>
      <c r="G185" s="35">
        <f>+SUMIF('Regions &amp; Poverty'!$F$3:$F$160,$B185,G$3:G$160)</f>
        <v>341.04881988367623</v>
      </c>
      <c r="H185" s="35">
        <f>+SUMIF('Regions &amp; Poverty'!$F$3:$F$160,$B185,H$3:H$160)</f>
        <v>215.75091623547033</v>
      </c>
      <c r="I185" s="35"/>
    </row>
    <row r="186" spans="1:9" x14ac:dyDescent="0.35">
      <c r="A186" s="10" t="s">
        <v>355</v>
      </c>
      <c r="B186" s="10"/>
      <c r="C186" s="36">
        <f t="shared" ref="C186:D186" si="6">+SUM(C182:C185)</f>
        <v>45975.587349630943</v>
      </c>
      <c r="D186" s="36">
        <f t="shared" si="6"/>
        <v>30613.331722092495</v>
      </c>
      <c r="E186" s="36">
        <f t="shared" ref="E186:F186" si="7">+SUM(E182:E185)</f>
        <v>8329.5787163753139</v>
      </c>
      <c r="F186" s="36">
        <f t="shared" si="7"/>
        <v>5338.6784464069333</v>
      </c>
      <c r="G186" s="36">
        <f t="shared" ref="G186:H186" si="8">+SUM(G182:G185)</f>
        <v>341.1074933674555</v>
      </c>
      <c r="H186" s="36">
        <f t="shared" si="8"/>
        <v>215.79412952238064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9">+SUM(C187:C189)</f>
        <v>0</v>
      </c>
      <c r="D190" s="36">
        <f t="shared" si="9"/>
        <v>0</v>
      </c>
      <c r="E190" s="36">
        <f t="shared" ref="E190:F190" si="10">+SUM(E187:E189)</f>
        <v>0</v>
      </c>
      <c r="F190" s="36">
        <f t="shared" si="10"/>
        <v>0</v>
      </c>
      <c r="G190" s="36">
        <f t="shared" ref="G190:H190" si="11">+SUM(G187:G189)</f>
        <v>0</v>
      </c>
      <c r="H190" s="36">
        <f t="shared" si="11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6169.324987291091</v>
      </c>
      <c r="D191" s="35">
        <f>+SUMIF('Regions &amp; Poverty'!$F$3:$F$160,$B191,D$3:D$160)</f>
        <v>5150.6944973786622</v>
      </c>
      <c r="E191" s="35">
        <f>+SUMIF('Regions &amp; Poverty'!$F$3:$F$160,$B191,E$3:E$160)</f>
        <v>53.083503914720509</v>
      </c>
      <c r="F191" s="35">
        <f>+SUMIF('Regions &amp; Poverty'!$F$3:$F$160,$B191,F$3:F$160)</f>
        <v>42.586476690379506</v>
      </c>
      <c r="G191" s="35">
        <f>+SUMIF('Regions &amp; Poverty'!$F$3:$F$160,$B191,G$3:G$160)</f>
        <v>0.12313329314933652</v>
      </c>
      <c r="H191" s="35">
        <f>+SUMIF('Regions &amp; Poverty'!$F$3:$F$160,$B191,H$3:H$160)</f>
        <v>9.8404689635624445E-2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21284.281078926946</v>
      </c>
      <c r="D192" s="35">
        <f>+SUMIF('Regions &amp; Poverty'!$F$3:$F$160,$B192,D$3:D$160)</f>
        <v>14660.369015690598</v>
      </c>
      <c r="E192" s="35">
        <f>+SUMIF('Regions &amp; Poverty'!$F$3:$F$160,$B192,E$3:E$160)</f>
        <v>89.431129857461016</v>
      </c>
      <c r="F192" s="35">
        <f>+SUMIF('Regions &amp; Poverty'!$F$3:$F$160,$B192,F$3:F$160)</f>
        <v>61.884298126052407</v>
      </c>
      <c r="G192" s="35">
        <f>+SUMIF('Regions &amp; Poverty'!$F$3:$F$160,$B192,G$3:G$160)</f>
        <v>0.51300476154779262</v>
      </c>
      <c r="H192" s="35">
        <f>+SUMIF('Regions &amp; Poverty'!$F$3:$F$160,$B192,H$3:H$160)</f>
        <v>0.41667000912326563</v>
      </c>
      <c r="I192" s="35"/>
    </row>
    <row r="193" spans="1:9" x14ac:dyDescent="0.35">
      <c r="A193" s="10" t="s">
        <v>341</v>
      </c>
      <c r="B193" s="10"/>
      <c r="C193" s="36">
        <f t="shared" ref="C193:D193" si="12">+SUM(C191:C192)</f>
        <v>27453.606066218039</v>
      </c>
      <c r="D193" s="36">
        <f t="shared" si="12"/>
        <v>19811.063513069261</v>
      </c>
      <c r="E193" s="36">
        <f t="shared" ref="E193:F193" si="13">+SUM(E191:E192)</f>
        <v>142.51463377218153</v>
      </c>
      <c r="F193" s="36">
        <f t="shared" si="13"/>
        <v>104.47077481643191</v>
      </c>
      <c r="G193" s="36">
        <f t="shared" ref="G193:H193" si="14">+SUM(G191:G192)</f>
        <v>0.63613805469712914</v>
      </c>
      <c r="H193" s="36">
        <f t="shared" si="14"/>
        <v>0.51507469875889011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3433.4915395219514</v>
      </c>
      <c r="D196" s="35">
        <f>+SUMIF('Regions &amp; Poverty'!$F$3:$F$160,$B196,D$3:D$160)</f>
        <v>2716.0331880978292</v>
      </c>
      <c r="E196" s="35">
        <f>+SUMIF('Regions &amp; Poverty'!$F$3:$F$160,$B196,E$3:E$160)</f>
        <v>26.525598575445425</v>
      </c>
      <c r="F196" s="35">
        <f>+SUMIF('Regions &amp; Poverty'!$F$3:$F$160,$B196,F$3:F$160)</f>
        <v>20.880636133589917</v>
      </c>
      <c r="G196" s="35">
        <f>+SUMIF('Regions &amp; Poverty'!$F$3:$F$160,$B196,G$3:G$160)</f>
        <v>0.22710989074171126</v>
      </c>
      <c r="H196" s="35">
        <f>+SUMIF('Regions &amp; Poverty'!$F$3:$F$160,$B196,H$3:H$160)</f>
        <v>0.18595364770813111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5">+SUM(C195:C197)</f>
        <v>3433.4915395219514</v>
      </c>
      <c r="D198" s="36">
        <f t="shared" si="15"/>
        <v>2716.0331880978292</v>
      </c>
      <c r="E198" s="36">
        <f t="shared" ref="E198:F198" si="16">+SUM(E195:E197)</f>
        <v>26.525598575445425</v>
      </c>
      <c r="F198" s="36">
        <f t="shared" si="16"/>
        <v>20.880636133589917</v>
      </c>
      <c r="G198" s="36">
        <f t="shared" ref="G198:H198" si="17">+SUM(G195:G197)</f>
        <v>0.22710989074171126</v>
      </c>
      <c r="H198" s="36">
        <f t="shared" si="17"/>
        <v>0.18595364770813111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8">+SUM(C194,C188,C187,C181,C180)</f>
        <v>0</v>
      </c>
      <c r="D200" s="35">
        <f t="shared" si="18"/>
        <v>0</v>
      </c>
      <c r="E200" s="35">
        <f t="shared" ref="E200:H200" si="19">+SUM(E194,E188,E187,E181,E180)</f>
        <v>0</v>
      </c>
      <c r="F200" s="35">
        <f t="shared" si="19"/>
        <v>0</v>
      </c>
      <c r="G200" s="35">
        <f t="shared" si="19"/>
        <v>0</v>
      </c>
      <c r="H200" s="35">
        <f t="shared" si="19"/>
        <v>0</v>
      </c>
      <c r="I200" s="35"/>
    </row>
    <row r="201" spans="1:9" x14ac:dyDescent="0.35">
      <c r="A201" s="4" t="s">
        <v>354</v>
      </c>
      <c r="B201" s="4"/>
      <c r="C201" s="35">
        <f t="shared" ref="C201:D201" si="20">+SUM(C198,C189)</f>
        <v>3433.4915395219514</v>
      </c>
      <c r="D201" s="35">
        <f t="shared" si="20"/>
        <v>2716.0331880978292</v>
      </c>
      <c r="E201" s="35">
        <f t="shared" ref="E201:H201" si="21">+SUM(E198,E189)</f>
        <v>26.525598575445425</v>
      </c>
      <c r="F201" s="35">
        <f t="shared" si="21"/>
        <v>20.880636133589917</v>
      </c>
      <c r="G201" s="35">
        <f t="shared" si="21"/>
        <v>0.22710989074171126</v>
      </c>
      <c r="H201" s="35">
        <f t="shared" si="21"/>
        <v>0.18595364770813111</v>
      </c>
      <c r="I201" s="35"/>
    </row>
    <row r="202" spans="1:9" x14ac:dyDescent="0.35">
      <c r="A202" s="4" t="s">
        <v>424</v>
      </c>
      <c r="B202" s="4"/>
      <c r="C202" s="35">
        <f t="shared" ref="C202:D202" si="22">+SUM(C173,C179,C182:C185,C193,C196)</f>
        <v>80664.720140912192</v>
      </c>
      <c r="D202" s="35">
        <f t="shared" si="22"/>
        <v>55992.882918568212</v>
      </c>
      <c r="E202" s="35">
        <f t="shared" ref="E202:H202" si="23">+SUM(E173,E179,E182:E185,E193,E196)</f>
        <v>9295.1745725782621</v>
      </c>
      <c r="F202" s="35">
        <f t="shared" si="23"/>
        <v>6005.7031503514045</v>
      </c>
      <c r="G202" s="35">
        <f t="shared" si="23"/>
        <v>418.4609746818503</v>
      </c>
      <c r="H202" s="35">
        <f t="shared" si="23"/>
        <v>266.96380248138382</v>
      </c>
      <c r="I202" s="35"/>
    </row>
    <row r="203" spans="1:9" x14ac:dyDescent="0.35">
      <c r="A203" s="4" t="s">
        <v>425</v>
      </c>
      <c r="B203" s="4"/>
      <c r="C203" s="35">
        <f t="shared" ref="C203:D203" si="24">+SUM(C173,C174:C176,C183:C185,C193,C196)</f>
        <v>80664.720140912192</v>
      </c>
      <c r="D203" s="35">
        <f t="shared" si="24"/>
        <v>55992.882918568212</v>
      </c>
      <c r="E203" s="35">
        <f t="shared" ref="E203:H203" si="25">+SUM(E173,E174:E176,E183:E185,E193,E196)</f>
        <v>9295.1745725782621</v>
      </c>
      <c r="F203" s="35">
        <f t="shared" si="25"/>
        <v>6005.7031503514045</v>
      </c>
      <c r="G203" s="35">
        <f t="shared" si="25"/>
        <v>418.4609746818503</v>
      </c>
      <c r="H203" s="35">
        <f t="shared" si="25"/>
        <v>266.96380248138382</v>
      </c>
      <c r="I203" s="35"/>
    </row>
    <row r="204" spans="1:9" x14ac:dyDescent="0.35">
      <c r="A204" s="3" t="s">
        <v>351</v>
      </c>
      <c r="B204" s="3"/>
      <c r="C204" s="35">
        <f t="shared" ref="C204:D204" si="26">+SUM(C173,C179:C185,C190,C193:C194,C198)</f>
        <v>80664.720140912192</v>
      </c>
      <c r="D204" s="35">
        <f t="shared" si="26"/>
        <v>55992.882918568212</v>
      </c>
      <c r="E204" s="35">
        <f t="shared" ref="E204:H204" si="27">+SUM(E173,E179:E185,E190,E193:E194,E198)</f>
        <v>9295.1745725782621</v>
      </c>
      <c r="F204" s="35">
        <f t="shared" si="27"/>
        <v>6005.7031503514045</v>
      </c>
      <c r="G204" s="35">
        <f t="shared" si="27"/>
        <v>418.4609746818503</v>
      </c>
      <c r="H204" s="35">
        <f t="shared" si="27"/>
        <v>266.96380248138382</v>
      </c>
      <c r="I204" s="35"/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04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4.5" x14ac:dyDescent="0.35"/>
  <cols>
    <col min="1" max="1" width="20.26953125" bestFit="1" customWidth="1"/>
    <col min="2" max="2" width="12.7265625" customWidth="1"/>
    <col min="3" max="9" width="12.7265625" style="7" customWidth="1"/>
    <col min="10" max="10" width="9.1796875" style="21"/>
  </cols>
  <sheetData>
    <row r="1" spans="1:10" x14ac:dyDescent="0.35">
      <c r="A1" s="34" t="s">
        <v>307</v>
      </c>
      <c r="B1" s="34"/>
      <c r="C1" s="34" t="s">
        <v>564</v>
      </c>
      <c r="D1" s="34" t="s">
        <v>563</v>
      </c>
      <c r="E1" s="34" t="s">
        <v>564</v>
      </c>
      <c r="F1" s="34" t="s">
        <v>563</v>
      </c>
      <c r="G1" s="34" t="s">
        <v>564</v>
      </c>
      <c r="H1" s="34" t="s">
        <v>563</v>
      </c>
      <c r="I1" s="34"/>
    </row>
    <row r="2" spans="1:10" x14ac:dyDescent="0.35">
      <c r="A2" s="34" t="s">
        <v>404</v>
      </c>
      <c r="B2" s="34" t="s">
        <v>403</v>
      </c>
      <c r="C2" s="34" t="s">
        <v>562</v>
      </c>
      <c r="D2" s="34" t="s">
        <v>562</v>
      </c>
      <c r="E2" s="34" t="s">
        <v>411</v>
      </c>
      <c r="F2" s="34" t="s">
        <v>411</v>
      </c>
      <c r="G2" s="34" t="s">
        <v>412</v>
      </c>
      <c r="H2" s="34" t="s">
        <v>412</v>
      </c>
      <c r="I2" s="34"/>
    </row>
    <row r="3" spans="1:10" x14ac:dyDescent="0.35">
      <c r="A3" t="s">
        <v>154</v>
      </c>
      <c r="B3" t="s">
        <v>0</v>
      </c>
      <c r="C3" s="11">
        <f>+SUMIF(GVSG2030!$A$4:$A$158,$B3,GVSG2030!$R$4:$R$158)</f>
        <v>0</v>
      </c>
      <c r="D3" s="11">
        <f>+SUMIF(GVSG2015!$A$4:$A$158,$B3,GVSG2015!$R$4:$R$158)</f>
        <v>0</v>
      </c>
      <c r="E3" s="7" t="str">
        <f>+IFERROR(+C3*('Regions &amp; Poverty'!$K3/100),"")</f>
        <v/>
      </c>
      <c r="F3" s="7" t="str">
        <f>+IFERROR(+D3*('Regions &amp; Poverty'!$K3/100),"")</f>
        <v/>
      </c>
      <c r="G3" s="7" t="str">
        <f>+IFERROR(+C3*('Regions &amp; Poverty'!$K3/100)*('Regions &amp; Poverty'!$M3/100),"")</f>
        <v/>
      </c>
      <c r="H3" s="7" t="str">
        <f>+IFERROR(+D3*('Regions &amp; Poverty'!$K3/100)*('Regions &amp; Poverty'!$M3/100),"")</f>
        <v/>
      </c>
      <c r="J3" s="32"/>
    </row>
    <row r="4" spans="1:10" x14ac:dyDescent="0.35">
      <c r="A4" t="s">
        <v>155</v>
      </c>
      <c r="B4" t="s">
        <v>1</v>
      </c>
      <c r="C4" s="11">
        <f>+SUMIF(GVSG2030!$A$4:$A$158,$B4,GVSG2030!$R$4:$R$158)</f>
        <v>0</v>
      </c>
      <c r="D4" s="11">
        <f>+SUMIF(GVSG2015!$A$4:$A$158,$B4,GVSG2015!$R$4:$R$158)</f>
        <v>0</v>
      </c>
      <c r="E4" s="7">
        <f>+IFERROR(+C4*('Regions &amp; Poverty'!$K4/100),"")</f>
        <v>0</v>
      </c>
      <c r="F4" s="7">
        <f>+IFERROR(+D4*('Regions &amp; Poverty'!$K4/100),"")</f>
        <v>0</v>
      </c>
      <c r="G4" s="7">
        <f>+IFERROR(+C4*('Regions &amp; Poverty'!$K4/100)*('Regions &amp; Poverty'!$M4/100),"")</f>
        <v>0</v>
      </c>
      <c r="H4" s="7">
        <f>+IFERROR(+D4*('Regions &amp; Poverty'!$K4/100)*('Regions &amp; Poverty'!$M4/100),"")</f>
        <v>0</v>
      </c>
      <c r="J4" s="32"/>
    </row>
    <row r="5" spans="1:10" x14ac:dyDescent="0.35">
      <c r="A5" t="s">
        <v>156</v>
      </c>
      <c r="B5" t="s">
        <v>2</v>
      </c>
      <c r="C5" s="11">
        <f>+SUMIF(GVSG2030!$A$4:$A$158,$B5,GVSG2030!$R$4:$R$158)</f>
        <v>0</v>
      </c>
      <c r="D5" s="11">
        <f>+SUMIF(GVSG2015!$A$4:$A$158,$B5,GVSG2015!$R$4:$R$158)</f>
        <v>0</v>
      </c>
      <c r="E5" s="7">
        <f>+IFERROR(+C5*('Regions &amp; Poverty'!$K5/100),"")</f>
        <v>0</v>
      </c>
      <c r="F5" s="7">
        <f>+IFERROR(+D5*('Regions &amp; Poverty'!$K5/100),"")</f>
        <v>0</v>
      </c>
      <c r="G5" s="7">
        <f>+IFERROR(+C5*('Regions &amp; Poverty'!$K5/100)*('Regions &amp; Poverty'!$M5/100),"")</f>
        <v>0</v>
      </c>
      <c r="H5" s="7">
        <f>+IFERROR(+D5*('Regions &amp; Poverty'!$K5/100)*('Regions &amp; Poverty'!$M5/100),"")</f>
        <v>0</v>
      </c>
      <c r="J5" s="32"/>
    </row>
    <row r="6" spans="1:10" x14ac:dyDescent="0.35">
      <c r="A6" t="s">
        <v>157</v>
      </c>
      <c r="B6" t="s">
        <v>3</v>
      </c>
      <c r="C6" s="11">
        <f>+SUMIF(GVSG2030!$A$4:$A$158,$B6,GVSG2030!$R$4:$R$158)</f>
        <v>0</v>
      </c>
      <c r="D6" s="11">
        <f>+SUMIF(GVSG2015!$A$4:$A$158,$B6,GVSG2015!$R$4:$R$158)</f>
        <v>0</v>
      </c>
      <c r="E6" s="7">
        <f>+IFERROR(+C6*('Regions &amp; Poverty'!$K6/100),"")</f>
        <v>0</v>
      </c>
      <c r="F6" s="7">
        <f>+IFERROR(+D6*('Regions &amp; Poverty'!$K6/100),"")</f>
        <v>0</v>
      </c>
      <c r="G6" s="7">
        <f>+IFERROR(+C6*('Regions &amp; Poverty'!$K6/100)*('Regions &amp; Poverty'!$M6/100),"")</f>
        <v>0</v>
      </c>
      <c r="H6" s="7">
        <f>+IFERROR(+D6*('Regions &amp; Poverty'!$K6/100)*('Regions &amp; Poverty'!$M6/100),"")</f>
        <v>0</v>
      </c>
      <c r="J6" s="32"/>
    </row>
    <row r="7" spans="1:10" x14ac:dyDescent="0.35">
      <c r="A7" t="s">
        <v>158</v>
      </c>
      <c r="B7" t="s">
        <v>4</v>
      </c>
      <c r="C7" s="11">
        <f>+SUMIF(GVSG2030!$A$4:$A$158,$B7,GVSG2030!$R$4:$R$158)</f>
        <v>0</v>
      </c>
      <c r="D7" s="11">
        <f>+SUMIF(GVSG2015!$A$4:$A$158,$B7,GVSG2015!$R$4:$R$158)</f>
        <v>0</v>
      </c>
      <c r="E7" s="7">
        <f>+IFERROR(+C7*('Regions &amp; Poverty'!$K7/100),"")</f>
        <v>0</v>
      </c>
      <c r="F7" s="7">
        <f>+IFERROR(+D7*('Regions &amp; Poverty'!$K7/100),"")</f>
        <v>0</v>
      </c>
      <c r="G7" s="7">
        <f>+IFERROR(+C7*('Regions &amp; Poverty'!$K7/100)*('Regions &amp; Poverty'!$M7/100),"")</f>
        <v>0</v>
      </c>
      <c r="H7" s="7">
        <f>+IFERROR(+D7*('Regions &amp; Poverty'!$K7/100)*('Regions &amp; Poverty'!$M7/100),"")</f>
        <v>0</v>
      </c>
      <c r="J7" s="32"/>
    </row>
    <row r="8" spans="1:10" x14ac:dyDescent="0.35">
      <c r="A8" t="s">
        <v>159</v>
      </c>
      <c r="B8" t="s">
        <v>5</v>
      </c>
      <c r="C8" s="11">
        <f>+SUMIF(GVSG2030!$A$4:$A$158,$B8,GVSG2030!$R$4:$R$158)</f>
        <v>0</v>
      </c>
      <c r="D8" s="11">
        <f>+SUMIF(GVSG2015!$A$4:$A$158,$B8,GVSG2015!$R$4:$R$158)</f>
        <v>0</v>
      </c>
      <c r="E8" s="7">
        <f>+IFERROR(+C8*('Regions &amp; Poverty'!$K8/100),"")</f>
        <v>0</v>
      </c>
      <c r="F8" s="7">
        <f>+IFERROR(+D8*('Regions &amp; Poverty'!$K8/100),"")</f>
        <v>0</v>
      </c>
      <c r="G8" s="7">
        <f>+IFERROR(+C8*('Regions &amp; Poverty'!$K8/100)*('Regions &amp; Poverty'!$M8/100),"")</f>
        <v>0</v>
      </c>
      <c r="H8" s="7">
        <f>+IFERROR(+D8*('Regions &amp; Poverty'!$K8/100)*('Regions &amp; Poverty'!$M8/100),"")</f>
        <v>0</v>
      </c>
      <c r="J8" s="32"/>
    </row>
    <row r="9" spans="1:10" x14ac:dyDescent="0.35">
      <c r="A9" t="s">
        <v>160</v>
      </c>
      <c r="B9" t="s">
        <v>6</v>
      </c>
      <c r="C9" s="11">
        <f>+SUMIF(GVSG2030!$A$4:$A$158,$B9,GVSG2030!$R$4:$R$158)</f>
        <v>0</v>
      </c>
      <c r="D9" s="11">
        <f>+SUMIF(GVSG2015!$A$4:$A$158,$B9,GVSG2015!$R$4:$R$158)</f>
        <v>0</v>
      </c>
      <c r="E9" s="7">
        <f>+IFERROR(+C9*('Regions &amp; Poverty'!$K9/100),"")</f>
        <v>0</v>
      </c>
      <c r="F9" s="7">
        <f>+IFERROR(+D9*('Regions &amp; Poverty'!$K9/100),"")</f>
        <v>0</v>
      </c>
      <c r="G9" s="7">
        <f>+IFERROR(+C9*('Regions &amp; Poverty'!$K9/100)*('Regions &amp; Poverty'!$M9/100),"")</f>
        <v>0</v>
      </c>
      <c r="H9" s="7">
        <f>+IFERROR(+D9*('Regions &amp; Poverty'!$K9/100)*('Regions &amp; Poverty'!$M9/100),"")</f>
        <v>0</v>
      </c>
      <c r="J9" s="32"/>
    </row>
    <row r="10" spans="1:10" x14ac:dyDescent="0.35">
      <c r="A10" t="s">
        <v>161</v>
      </c>
      <c r="B10" t="s">
        <v>7</v>
      </c>
      <c r="C10" s="11">
        <f>+SUMIF(GVSG2030!$A$4:$A$158,$B10,GVSG2030!$R$4:$R$158)</f>
        <v>0</v>
      </c>
      <c r="D10" s="11">
        <f>+SUMIF(GVSG2015!$A$4:$A$158,$B10,GVSG2015!$R$4:$R$158)</f>
        <v>0</v>
      </c>
      <c r="E10" s="7">
        <f>+IFERROR(+C10*('Regions &amp; Poverty'!$K10/100),"")</f>
        <v>0</v>
      </c>
      <c r="F10" s="7">
        <f>+IFERROR(+D10*('Regions &amp; Poverty'!$K10/100),"")</f>
        <v>0</v>
      </c>
      <c r="G10" s="7">
        <f>+IFERROR(+C10*('Regions &amp; Poverty'!$K10/100)*('Regions &amp; Poverty'!$M10/100),"")</f>
        <v>0</v>
      </c>
      <c r="H10" s="7">
        <f>+IFERROR(+D10*('Regions &amp; Poverty'!$K10/100)*('Regions &amp; Poverty'!$M10/100),"")</f>
        <v>0</v>
      </c>
      <c r="J10" s="32"/>
    </row>
    <row r="11" spans="1:10" x14ac:dyDescent="0.35">
      <c r="A11" t="s">
        <v>162</v>
      </c>
      <c r="B11" t="s">
        <v>8</v>
      </c>
      <c r="C11" s="11">
        <f>+SUMIF(GVSG2030!$A$4:$A$158,$B11,GVSG2030!$R$4:$R$158)</f>
        <v>6.8897777426784783</v>
      </c>
      <c r="D11" s="11">
        <f>+SUMIF(GVSG2015!$A$4:$A$158,$B11,GVSG2015!$R$4:$R$158)</f>
        <v>3.8115053213602503</v>
      </c>
      <c r="E11" s="7">
        <f>+IFERROR(+C11*('Regions &amp; Poverty'!$K11/100),"")</f>
        <v>5.0777661963540384</v>
      </c>
      <c r="F11" s="7">
        <f>+IFERROR(+D11*('Regions &amp; Poverty'!$K11/100),"")</f>
        <v>2.8090794218425046</v>
      </c>
      <c r="G11" s="7">
        <f>+IFERROR(+C11*('Regions &amp; Poverty'!$K11/100)*('Regions &amp; Poverty'!$M11/100),"")</f>
        <v>1.6451962476187085</v>
      </c>
      <c r="H11" s="7">
        <f>+IFERROR(+D11*('Regions &amp; Poverty'!$K11/100)*('Regions &amp; Poverty'!$M11/100),"")</f>
        <v>0.91014173267697152</v>
      </c>
      <c r="J11" s="32"/>
    </row>
    <row r="12" spans="1:10" x14ac:dyDescent="0.35">
      <c r="A12" t="s">
        <v>163</v>
      </c>
      <c r="B12" t="s">
        <v>9</v>
      </c>
      <c r="C12" s="11">
        <f>+SUMIF(GVSG2030!$A$4:$A$158,$B12,GVSG2030!$R$4:$R$158)</f>
        <v>1439.0465162148496</v>
      </c>
      <c r="D12" s="11">
        <f>+SUMIF(GVSG2015!$A$4:$A$158,$B12,GVSG2015!$R$4:$R$158)</f>
        <v>855.57605689518266</v>
      </c>
      <c r="E12" s="7">
        <f>+IFERROR(+C12*('Regions &amp; Poverty'!$K12/100),"")</f>
        <v>712.32802552635053</v>
      </c>
      <c r="F12" s="7">
        <f>+IFERROR(+D12*('Regions &amp; Poverty'!$K12/100),"")</f>
        <v>423.51014816311539</v>
      </c>
      <c r="G12" s="7">
        <f>+IFERROR(+C12*('Regions &amp; Poverty'!$K12/100)*('Regions &amp; Poverty'!$M12/100),"")</f>
        <v>159.56147771790251</v>
      </c>
      <c r="H12" s="7">
        <f>+IFERROR(+D12*('Regions &amp; Poverty'!$K12/100)*('Regions &amp; Poverty'!$M12/100),"")</f>
        <v>94.866273188537832</v>
      </c>
      <c r="J12" s="32"/>
    </row>
    <row r="13" spans="1:10" x14ac:dyDescent="0.35">
      <c r="A13" t="s">
        <v>164</v>
      </c>
      <c r="B13" t="s">
        <v>10</v>
      </c>
      <c r="C13" s="11">
        <f>+SUMIF(GVSG2030!$A$4:$A$158,$B13,GVSG2030!$R$4:$R$158)</f>
        <v>20.996934268705179</v>
      </c>
      <c r="D13" s="11">
        <f>+SUMIF(GVSG2015!$A$4:$A$158,$B13,GVSG2015!$R$4:$R$158)</f>
        <v>14.272769477096428</v>
      </c>
      <c r="E13" s="7">
        <f>+IFERROR(+C13*('Regions &amp; Poverty'!$K13/100),"")</f>
        <v>9.1756602754241641</v>
      </c>
      <c r="F13" s="7">
        <f>+IFERROR(+D13*('Regions &amp; Poverty'!$K13/100),"")</f>
        <v>6.2372002614911404</v>
      </c>
      <c r="G13" s="7">
        <f>+IFERROR(+C13*('Regions &amp; Poverty'!$K13/100)*('Regions &amp; Poverty'!$M13/100),"")</f>
        <v>1.0184982905720823</v>
      </c>
      <c r="H13" s="7">
        <f>+IFERROR(+D13*('Regions &amp; Poverty'!$K13/100)*('Regions &amp; Poverty'!$M13/100),"")</f>
        <v>0.69232922902551663</v>
      </c>
      <c r="J13" s="32"/>
    </row>
    <row r="14" spans="1:10" x14ac:dyDescent="0.35">
      <c r="A14" t="s">
        <v>165</v>
      </c>
      <c r="B14" t="s">
        <v>11</v>
      </c>
      <c r="C14" s="11">
        <f>+SUMIF(GVSG2030!$A$4:$A$158,$B14,GVSG2030!$R$4:$R$158)</f>
        <v>0</v>
      </c>
      <c r="D14" s="11">
        <f>+SUMIF(GVSG2015!$A$4:$A$158,$B14,GVSG2015!$R$4:$R$158)</f>
        <v>0</v>
      </c>
      <c r="E14" s="7">
        <f>+IFERROR(+C14*('Regions &amp; Poverty'!$K14/100),"")</f>
        <v>0</v>
      </c>
      <c r="F14" s="7">
        <f>+IFERROR(+D14*('Regions &amp; Poverty'!$K14/100),"")</f>
        <v>0</v>
      </c>
      <c r="G14" s="7">
        <f>+IFERROR(+C14*('Regions &amp; Poverty'!$K14/100)*('Regions &amp; Poverty'!$M14/100),"")</f>
        <v>0</v>
      </c>
      <c r="H14" s="7">
        <f>+IFERROR(+D14*('Regions &amp; Poverty'!$K14/100)*('Regions &amp; Poverty'!$M14/100),"")</f>
        <v>0</v>
      </c>
      <c r="J14" s="32"/>
    </row>
    <row r="15" spans="1:10" x14ac:dyDescent="0.35">
      <c r="A15" t="s">
        <v>166</v>
      </c>
      <c r="B15" t="s">
        <v>12</v>
      </c>
      <c r="C15" s="11">
        <f>+SUMIF(GVSG2030!$A$4:$A$158,$B15,GVSG2030!$R$4:$R$158)</f>
        <v>0</v>
      </c>
      <c r="D15" s="11">
        <f>+SUMIF(GVSG2015!$A$4:$A$158,$B15,GVSG2015!$R$4:$R$158)</f>
        <v>0</v>
      </c>
      <c r="E15" s="7">
        <f>+IFERROR(+C15*('Regions &amp; Poverty'!$K15/100),"")</f>
        <v>0</v>
      </c>
      <c r="F15" s="7">
        <f>+IFERROR(+D15*('Regions &amp; Poverty'!$K15/100),"")</f>
        <v>0</v>
      </c>
      <c r="G15" s="7">
        <f>+IFERROR(+C15*('Regions &amp; Poverty'!$K15/100)*('Regions &amp; Poverty'!$M15/100),"")</f>
        <v>0</v>
      </c>
      <c r="H15" s="7">
        <f>+IFERROR(+D15*('Regions &amp; Poverty'!$K15/100)*('Regions &amp; Poverty'!$M15/100),"")</f>
        <v>0</v>
      </c>
      <c r="J15" s="32"/>
    </row>
    <row r="16" spans="1:10" x14ac:dyDescent="0.35">
      <c r="A16" t="s">
        <v>167</v>
      </c>
      <c r="B16" t="s">
        <v>13</v>
      </c>
      <c r="C16" s="11">
        <f>+SUMIF(GVSG2030!$A$4:$A$158,$B16,GVSG2030!$R$4:$R$158)</f>
        <v>0</v>
      </c>
      <c r="D16" s="11">
        <f>+SUMIF(GVSG2015!$A$4:$A$158,$B16,GVSG2015!$R$4:$R$158)</f>
        <v>0</v>
      </c>
      <c r="E16" s="7">
        <f>+IFERROR(+C16*('Regions &amp; Poverty'!$K16/100),"")</f>
        <v>0</v>
      </c>
      <c r="F16" s="7">
        <f>+IFERROR(+D16*('Regions &amp; Poverty'!$K16/100),"")</f>
        <v>0</v>
      </c>
      <c r="G16" s="7">
        <f>+IFERROR(+C16*('Regions &amp; Poverty'!$K16/100)*('Regions &amp; Poverty'!$M16/100),"")</f>
        <v>0</v>
      </c>
      <c r="H16" s="7">
        <f>+IFERROR(+D16*('Regions &amp; Poverty'!$K16/100)*('Regions &amp; Poverty'!$M16/100),"")</f>
        <v>0</v>
      </c>
      <c r="J16" s="32"/>
    </row>
    <row r="17" spans="1:10" x14ac:dyDescent="0.35">
      <c r="A17" t="s">
        <v>168</v>
      </c>
      <c r="B17" t="s">
        <v>14</v>
      </c>
      <c r="C17" s="11">
        <f>+SUMIF(GVSG2030!$A$4:$A$158,$B17,GVSG2030!$R$4:$R$158)</f>
        <v>0</v>
      </c>
      <c r="D17" s="11">
        <f>+SUMIF(GVSG2015!$A$4:$A$158,$B17,GVSG2015!$R$4:$R$158)</f>
        <v>0</v>
      </c>
      <c r="E17" s="7">
        <f>+IFERROR(+C17*('Regions &amp; Poverty'!$K17/100),"")</f>
        <v>0</v>
      </c>
      <c r="F17" s="7">
        <f>+IFERROR(+D17*('Regions &amp; Poverty'!$K17/100),"")</f>
        <v>0</v>
      </c>
      <c r="G17" s="7">
        <f>+IFERROR(+C17*('Regions &amp; Poverty'!$K17/100)*('Regions &amp; Poverty'!$M17/100),"")</f>
        <v>0</v>
      </c>
      <c r="H17" s="7">
        <f>+IFERROR(+D17*('Regions &amp; Poverty'!$K17/100)*('Regions &amp; Poverty'!$M17/100),"")</f>
        <v>0</v>
      </c>
      <c r="J17" s="32"/>
    </row>
    <row r="18" spans="1:10" x14ac:dyDescent="0.35">
      <c r="A18" t="s">
        <v>169</v>
      </c>
      <c r="B18" t="s">
        <v>15</v>
      </c>
      <c r="C18" s="11">
        <f>+SUMIF(GVSG2030!$A$4:$A$158,$B18,GVSG2030!$R$4:$R$158)</f>
        <v>0</v>
      </c>
      <c r="D18" s="11">
        <f>+SUMIF(GVSG2015!$A$4:$A$158,$B18,GVSG2015!$R$4:$R$158)</f>
        <v>0</v>
      </c>
      <c r="E18" s="7">
        <f>+IFERROR(+C18*('Regions &amp; Poverty'!$K18/100),"")</f>
        <v>0</v>
      </c>
      <c r="F18" s="7">
        <f>+IFERROR(+D18*('Regions &amp; Poverty'!$K18/100),"")</f>
        <v>0</v>
      </c>
      <c r="G18" s="7">
        <f>+IFERROR(+C18*('Regions &amp; Poverty'!$K18/100)*('Regions &amp; Poverty'!$M18/100),"")</f>
        <v>0</v>
      </c>
      <c r="H18" s="7">
        <f>+IFERROR(+D18*('Regions &amp; Poverty'!$K18/100)*('Regions &amp; Poverty'!$M18/100),"")</f>
        <v>0</v>
      </c>
      <c r="J18" s="32"/>
    </row>
    <row r="19" spans="1:10" x14ac:dyDescent="0.35">
      <c r="A19" t="s">
        <v>170</v>
      </c>
      <c r="B19" t="s">
        <v>16</v>
      </c>
      <c r="C19" s="11">
        <f>+SUMIF(GVSG2030!$A$4:$A$158,$B19,GVSG2030!$R$4:$R$158)</f>
        <v>3.9928714684290025E-2</v>
      </c>
      <c r="D19" s="11">
        <f>+SUMIF(GVSG2015!$A$4:$A$158,$B19,GVSG2015!$R$4:$R$158)</f>
        <v>2.8100906579079304E-2</v>
      </c>
      <c r="E19" s="7" t="str">
        <f>+IFERROR(+C19*('Regions &amp; Poverty'!$K19/100),"")</f>
        <v/>
      </c>
      <c r="F19" s="7" t="str">
        <f>+IFERROR(+D19*('Regions &amp; Poverty'!$K19/100),"")</f>
        <v/>
      </c>
      <c r="G19" s="7" t="str">
        <f>+IFERROR(+C19*('Regions &amp; Poverty'!$K19/100)*('Regions &amp; Poverty'!$M19/100),"")</f>
        <v/>
      </c>
      <c r="H19" s="7" t="str">
        <f>+IFERROR(+D19*('Regions &amp; Poverty'!$K19/100)*('Regions &amp; Poverty'!$M19/100),"")</f>
        <v/>
      </c>
      <c r="J19" s="32"/>
    </row>
    <row r="20" spans="1:10" x14ac:dyDescent="0.35">
      <c r="A20" t="s">
        <v>171</v>
      </c>
      <c r="B20" t="s">
        <v>17</v>
      </c>
      <c r="C20" s="11">
        <f>+SUMIF(GVSG2030!$A$4:$A$158,$B20,GVSG2030!$R$4:$R$158)</f>
        <v>0</v>
      </c>
      <c r="D20" s="11">
        <f>+SUMIF(GVSG2015!$A$4:$A$158,$B20,GVSG2015!$R$4:$R$158)</f>
        <v>0</v>
      </c>
      <c r="E20" s="7">
        <f>+IFERROR(+C20*('Regions &amp; Poverty'!$K20/100),"")</f>
        <v>0</v>
      </c>
      <c r="F20" s="7">
        <f>+IFERROR(+D20*('Regions &amp; Poverty'!$K20/100),"")</f>
        <v>0</v>
      </c>
      <c r="G20" s="7">
        <f>+IFERROR(+C20*('Regions &amp; Poverty'!$K20/100)*('Regions &amp; Poverty'!$M20/100),"")</f>
        <v>0</v>
      </c>
      <c r="H20" s="7">
        <f>+IFERROR(+D20*('Regions &amp; Poverty'!$K20/100)*('Regions &amp; Poverty'!$M20/100),"")</f>
        <v>0</v>
      </c>
      <c r="J20" s="32"/>
    </row>
    <row r="21" spans="1:10" x14ac:dyDescent="0.35">
      <c r="A21" t="s">
        <v>172</v>
      </c>
      <c r="B21" t="s">
        <v>18</v>
      </c>
      <c r="C21" s="11">
        <f>+SUMIF(GVSG2030!$A$4:$A$158,$B21,GVSG2030!$R$4:$R$158)</f>
        <v>0</v>
      </c>
      <c r="D21" s="11">
        <f>+SUMIF(GVSG2015!$A$4:$A$158,$B21,GVSG2015!$R$4:$R$158)</f>
        <v>0</v>
      </c>
      <c r="E21" s="7">
        <f>+IFERROR(+C21*('Regions &amp; Poverty'!$K21/100),"")</f>
        <v>0</v>
      </c>
      <c r="F21" s="7">
        <f>+IFERROR(+D21*('Regions &amp; Poverty'!$K21/100),"")</f>
        <v>0</v>
      </c>
      <c r="G21" s="7">
        <f>+IFERROR(+C21*('Regions &amp; Poverty'!$K21/100)*('Regions &amp; Poverty'!$M21/100),"")</f>
        <v>0</v>
      </c>
      <c r="H21" s="7">
        <f>+IFERROR(+D21*('Regions &amp; Poverty'!$K21/100)*('Regions &amp; Poverty'!$M21/100),"")</f>
        <v>0</v>
      </c>
      <c r="J21" s="32"/>
    </row>
    <row r="22" spans="1:10" x14ac:dyDescent="0.35">
      <c r="A22" t="s">
        <v>173</v>
      </c>
      <c r="B22" t="s">
        <v>19</v>
      </c>
      <c r="C22" s="11">
        <f>+SUMIF(GVSG2030!$A$4:$A$158,$B22,GVSG2030!$R$4:$R$158)</f>
        <v>0</v>
      </c>
      <c r="D22" s="11">
        <f>+SUMIF(GVSG2015!$A$4:$A$158,$B22,GVSG2015!$R$4:$R$158)</f>
        <v>0</v>
      </c>
      <c r="E22" s="7">
        <f>+IFERROR(+C22*('Regions &amp; Poverty'!$K22/100),"")</f>
        <v>0</v>
      </c>
      <c r="F22" s="7">
        <f>+IFERROR(+D22*('Regions &amp; Poverty'!$K22/100),"")</f>
        <v>0</v>
      </c>
      <c r="G22" s="7">
        <f>+IFERROR(+C22*('Regions &amp; Poverty'!$K22/100)*('Regions &amp; Poverty'!$M22/100),"")</f>
        <v>0</v>
      </c>
      <c r="H22" s="7">
        <f>+IFERROR(+D22*('Regions &amp; Poverty'!$K22/100)*('Regions &amp; Poverty'!$M22/100),"")</f>
        <v>0</v>
      </c>
      <c r="J22" s="32"/>
    </row>
    <row r="23" spans="1:10" x14ac:dyDescent="0.35">
      <c r="A23" t="s">
        <v>174</v>
      </c>
      <c r="B23" t="s">
        <v>20</v>
      </c>
      <c r="C23" s="11">
        <f>+SUMIF(GVSG2030!$A$4:$A$158,$B23,GVSG2030!$R$4:$R$158)</f>
        <v>0</v>
      </c>
      <c r="D23" s="11">
        <f>+SUMIF(GVSG2015!$A$4:$A$158,$B23,GVSG2015!$R$4:$R$158)</f>
        <v>0</v>
      </c>
      <c r="E23" s="7">
        <f>+IFERROR(+C23*('Regions &amp; Poverty'!$K23/100),"")</f>
        <v>0</v>
      </c>
      <c r="F23" s="7">
        <f>+IFERROR(+D23*('Regions &amp; Poverty'!$K23/100),"")</f>
        <v>0</v>
      </c>
      <c r="G23" s="7">
        <f>+IFERROR(+C23*('Regions &amp; Poverty'!$K23/100)*('Regions &amp; Poverty'!$M23/100),"")</f>
        <v>0</v>
      </c>
      <c r="H23" s="7">
        <f>+IFERROR(+D23*('Regions &amp; Poverty'!$K23/100)*('Regions &amp; Poverty'!$M23/100),"")</f>
        <v>0</v>
      </c>
      <c r="J23" s="32"/>
    </row>
    <row r="24" spans="1:10" x14ac:dyDescent="0.35">
      <c r="A24" t="s">
        <v>175</v>
      </c>
      <c r="B24" t="s">
        <v>21</v>
      </c>
      <c r="C24" s="11">
        <f>+SUMIF(GVSG2030!$A$4:$A$158,$B24,GVSG2030!$R$4:$R$158)</f>
        <v>166.72919149286801</v>
      </c>
      <c r="D24" s="11">
        <f>+SUMIF(GVSG2015!$A$4:$A$158,$B24,GVSG2015!$R$4:$R$158)</f>
        <v>114.33676068086766</v>
      </c>
      <c r="E24" s="7">
        <f>+IFERROR(+C24*('Regions &amp; Poverty'!$K24/100),"")</f>
        <v>110.54145395977147</v>
      </c>
      <c r="F24" s="7">
        <f>+IFERROR(+D24*('Regions &amp; Poverty'!$K24/100),"")</f>
        <v>75.805272331415253</v>
      </c>
      <c r="G24" s="7">
        <f>+IFERROR(+C24*('Regions &amp; Poverty'!$K24/100)*('Regions &amp; Poverty'!$M24/100),"")</f>
        <v>36.589221260684361</v>
      </c>
      <c r="H24" s="7">
        <f>+IFERROR(+D24*('Regions &amp; Poverty'!$K24/100)*('Regions &amp; Poverty'!$M24/100),"")</f>
        <v>25.09154514169845</v>
      </c>
      <c r="J24" s="32"/>
    </row>
    <row r="25" spans="1:10" x14ac:dyDescent="0.35">
      <c r="A25" t="s">
        <v>176</v>
      </c>
      <c r="B25" t="s">
        <v>22</v>
      </c>
      <c r="C25" s="11">
        <f>+SUMIF(GVSG2030!$A$4:$A$158,$B25,GVSG2030!$R$4:$R$158)</f>
        <v>0</v>
      </c>
      <c r="D25" s="11">
        <f>+SUMIF(GVSG2015!$A$4:$A$158,$B25,GVSG2015!$R$4:$R$158)</f>
        <v>0</v>
      </c>
      <c r="E25" s="7">
        <f>+IFERROR(+C25*('Regions &amp; Poverty'!$K25/100),"")</f>
        <v>0</v>
      </c>
      <c r="F25" s="7">
        <f>+IFERROR(+D25*('Regions &amp; Poverty'!$K25/100),"")</f>
        <v>0</v>
      </c>
      <c r="G25" s="7">
        <f>+IFERROR(+C25*('Regions &amp; Poverty'!$K25/100)*('Regions &amp; Poverty'!$M25/100),"")</f>
        <v>0</v>
      </c>
      <c r="H25" s="7">
        <f>+IFERROR(+D25*('Regions &amp; Poverty'!$K25/100)*('Regions &amp; Poverty'!$M25/100),"")</f>
        <v>0</v>
      </c>
      <c r="J25" s="32"/>
    </row>
    <row r="26" spans="1:10" x14ac:dyDescent="0.35">
      <c r="A26" t="s">
        <v>177</v>
      </c>
      <c r="B26" t="s">
        <v>23</v>
      </c>
      <c r="C26" s="11">
        <f>+SUMIF(GVSG2030!$A$4:$A$158,$B26,GVSG2030!$R$4:$R$158)</f>
        <v>0</v>
      </c>
      <c r="D26" s="11">
        <f>+SUMIF(GVSG2015!$A$4:$A$158,$B26,GVSG2015!$R$4:$R$158)</f>
        <v>0</v>
      </c>
      <c r="E26" s="7">
        <f>+IFERROR(+C26*('Regions &amp; Poverty'!$K26/100),"")</f>
        <v>0</v>
      </c>
      <c r="F26" s="7">
        <f>+IFERROR(+D26*('Regions &amp; Poverty'!$K26/100),"")</f>
        <v>0</v>
      </c>
      <c r="G26" s="7">
        <f>+IFERROR(+C26*('Regions &amp; Poverty'!$K26/100)*('Regions &amp; Poverty'!$M26/100),"")</f>
        <v>0</v>
      </c>
      <c r="H26" s="7">
        <f>+IFERROR(+D26*('Regions &amp; Poverty'!$K26/100)*('Regions &amp; Poverty'!$M26/100),"")</f>
        <v>0</v>
      </c>
      <c r="J26" s="32"/>
    </row>
    <row r="27" spans="1:10" x14ac:dyDescent="0.35">
      <c r="A27" t="s">
        <v>178</v>
      </c>
      <c r="B27" t="s">
        <v>24</v>
      </c>
      <c r="C27" s="11">
        <f>+SUMIF(GVSG2030!$A$4:$A$158,$B27,GVSG2030!$R$4:$R$158)</f>
        <v>0</v>
      </c>
      <c r="D27" s="11">
        <f>+SUMIF(GVSG2015!$A$4:$A$158,$B27,GVSG2015!$R$4:$R$158)</f>
        <v>0</v>
      </c>
      <c r="E27" s="7">
        <f>+IFERROR(+C27*('Regions &amp; Poverty'!$K27/100),"")</f>
        <v>0</v>
      </c>
      <c r="F27" s="7">
        <f>+IFERROR(+D27*('Regions &amp; Poverty'!$K27/100),"")</f>
        <v>0</v>
      </c>
      <c r="G27" s="7">
        <f>+IFERROR(+C27*('Regions &amp; Poverty'!$K27/100)*('Regions &amp; Poverty'!$M27/100),"")</f>
        <v>0</v>
      </c>
      <c r="H27" s="7">
        <f>+IFERROR(+D27*('Regions &amp; Poverty'!$K27/100)*('Regions &amp; Poverty'!$M27/100),"")</f>
        <v>0</v>
      </c>
      <c r="J27" s="32"/>
    </row>
    <row r="28" spans="1:10" x14ac:dyDescent="0.35">
      <c r="A28" t="s">
        <v>179</v>
      </c>
      <c r="B28" t="s">
        <v>25</v>
      </c>
      <c r="C28" s="11">
        <f>+SUMIF(GVSG2030!$A$4:$A$158,$B28,GVSG2030!$R$4:$R$158)</f>
        <v>0</v>
      </c>
      <c r="D28" s="11">
        <f>+SUMIF(GVSG2015!$A$4:$A$158,$B28,GVSG2015!$R$4:$R$158)</f>
        <v>0</v>
      </c>
      <c r="E28" s="7">
        <f>+IFERROR(+C28*('Regions &amp; Poverty'!$K28/100),"")</f>
        <v>0</v>
      </c>
      <c r="F28" s="7">
        <f>+IFERROR(+D28*('Regions &amp; Poverty'!$K28/100),"")</f>
        <v>0</v>
      </c>
      <c r="G28" s="7">
        <f>+IFERROR(+C28*('Regions &amp; Poverty'!$K28/100)*('Regions &amp; Poverty'!$M28/100),"")</f>
        <v>0</v>
      </c>
      <c r="H28" s="7">
        <f>+IFERROR(+D28*('Regions &amp; Poverty'!$K28/100)*('Regions &amp; Poverty'!$M28/100),"")</f>
        <v>0</v>
      </c>
      <c r="J28" s="32"/>
    </row>
    <row r="29" spans="1:10" x14ac:dyDescent="0.35">
      <c r="A29" t="s">
        <v>180</v>
      </c>
      <c r="B29" t="s">
        <v>26</v>
      </c>
      <c r="C29" s="11">
        <f>+SUMIF(GVSG2030!$A$4:$A$158,$B29,GVSG2030!$R$4:$R$158)</f>
        <v>2501.3431048107032</v>
      </c>
      <c r="D29" s="11">
        <f>+SUMIF(GVSG2015!$A$4:$A$158,$B29,GVSG2015!$R$4:$R$158)</f>
        <v>1742.0402659930801</v>
      </c>
      <c r="E29" s="7">
        <f>+IFERROR(+C29*('Regions &amp; Poverty'!$K29/100),"")</f>
        <v>697.87472624218606</v>
      </c>
      <c r="F29" s="7">
        <f>+IFERROR(+D29*('Regions &amp; Poverty'!$K29/100),"")</f>
        <v>486.0292342120693</v>
      </c>
      <c r="G29" s="7">
        <f>+IFERROR(+C29*('Regions &amp; Poverty'!$K29/100)*('Regions &amp; Poverty'!$M29/100),"")</f>
        <v>62.808725361796746</v>
      </c>
      <c r="H29" s="7">
        <f>+IFERROR(+D29*('Regions &amp; Poverty'!$K29/100)*('Regions &amp; Poverty'!$M29/100),"")</f>
        <v>43.742631079086237</v>
      </c>
      <c r="J29" s="32"/>
    </row>
    <row r="30" spans="1:10" x14ac:dyDescent="0.35">
      <c r="A30" t="s">
        <v>181</v>
      </c>
      <c r="B30" t="s">
        <v>27</v>
      </c>
      <c r="C30" s="11">
        <f>+SUMIF(GVSG2030!$A$4:$A$158,$B30,GVSG2030!$R$4:$R$158)</f>
        <v>160.10242991417141</v>
      </c>
      <c r="D30" s="11">
        <f>+SUMIF(GVSG2015!$A$4:$A$158,$B30,GVSG2015!$R$4:$R$158)</f>
        <v>106.40100233820202</v>
      </c>
      <c r="E30" s="7">
        <f>+IFERROR(+C30*('Regions &amp; Poverty'!$K30/100),"")</f>
        <v>38.424583179401139</v>
      </c>
      <c r="F30" s="7">
        <f>+IFERROR(+D30*('Regions &amp; Poverty'!$K30/100),"")</f>
        <v>25.536240561168484</v>
      </c>
      <c r="G30" s="7">
        <f>+IFERROR(+C30*('Regions &amp; Poverty'!$K30/100)*('Regions &amp; Poverty'!$M30/100),"")</f>
        <v>2.9586929048138879</v>
      </c>
      <c r="H30" s="7">
        <f>+IFERROR(+D30*('Regions &amp; Poverty'!$K30/100)*('Regions &amp; Poverty'!$M30/100),"")</f>
        <v>1.9662905232099732</v>
      </c>
      <c r="J30" s="32"/>
    </row>
    <row r="31" spans="1:10" x14ac:dyDescent="0.35">
      <c r="A31" t="s">
        <v>182</v>
      </c>
      <c r="B31" t="s">
        <v>28</v>
      </c>
      <c r="C31" s="11">
        <f>+SUMIF(GVSG2030!$A$4:$A$158,$B31,GVSG2030!$R$4:$R$158)</f>
        <v>58.299174269269386</v>
      </c>
      <c r="D31" s="11">
        <f>+SUMIF(GVSG2015!$A$4:$A$158,$B31,GVSG2015!$R$4:$R$158)</f>
        <v>30.61935705823203</v>
      </c>
      <c r="E31" s="7">
        <f>+IFERROR(+C31*('Regions &amp; Poverty'!$K31/100),"")</f>
        <v>44.948663361606691</v>
      </c>
      <c r="F31" s="7">
        <f>+IFERROR(+D31*('Regions &amp; Poverty'!$K31/100),"")</f>
        <v>23.60752429189689</v>
      </c>
      <c r="G31" s="7">
        <f>+IFERROR(+C31*('Regions &amp; Poverty'!$K31/100)*('Regions &amp; Poverty'!$M31/100),"")</f>
        <v>17.619876037749822</v>
      </c>
      <c r="H31" s="7">
        <f>+IFERROR(+D31*('Regions &amp; Poverty'!$K31/100)*('Regions &amp; Poverty'!$M31/100),"")</f>
        <v>9.2541495224235817</v>
      </c>
      <c r="J31" s="32"/>
    </row>
    <row r="32" spans="1:10" x14ac:dyDescent="0.35">
      <c r="A32" t="s">
        <v>183</v>
      </c>
      <c r="B32" t="s">
        <v>29</v>
      </c>
      <c r="C32" s="11">
        <f>+SUMIF(GVSG2030!$A$4:$A$158,$B32,GVSG2030!$R$4:$R$158)</f>
        <v>8.8153958895955338</v>
      </c>
      <c r="D32" s="11">
        <f>+SUMIF(GVSG2015!$A$4:$A$158,$B32,GVSG2015!$R$4:$R$158)</f>
        <v>4.7399304379414424</v>
      </c>
      <c r="E32" s="7">
        <f>+IFERROR(+C32*('Regions &amp; Poverty'!$K32/100),"")</f>
        <v>3.2616964791503475</v>
      </c>
      <c r="F32" s="7">
        <f>+IFERROR(+D32*('Regions &amp; Poverty'!$K32/100),"")</f>
        <v>1.7537742620383336</v>
      </c>
      <c r="G32" s="7">
        <f>+IFERROR(+C32*('Regions &amp; Poverty'!$K32/100)*('Regions &amp; Poverty'!$M32/100),"")</f>
        <v>0.48599277539340174</v>
      </c>
      <c r="H32" s="7">
        <f>+IFERROR(+D32*('Regions &amp; Poverty'!$K32/100)*('Regions &amp; Poverty'!$M32/100),"")</f>
        <v>0.26131236504371169</v>
      </c>
      <c r="J32" s="32"/>
    </row>
    <row r="33" spans="1:10" x14ac:dyDescent="0.35">
      <c r="A33" t="s">
        <v>184</v>
      </c>
      <c r="B33" t="s">
        <v>30</v>
      </c>
      <c r="C33" s="11">
        <f>+SUMIF(GVSG2030!$A$4:$A$158,$B33,GVSG2030!$R$4:$R$158)</f>
        <v>168.90381965314847</v>
      </c>
      <c r="D33" s="11">
        <f>+SUMIF(GVSG2015!$A$4:$A$158,$B33,GVSG2015!$R$4:$R$158)</f>
        <v>103.65728241694349</v>
      </c>
      <c r="E33" s="7">
        <f>+IFERROR(+C33*('Regions &amp; Poverty'!$K33/100),"")</f>
        <v>9.2897100809231663</v>
      </c>
      <c r="F33" s="7">
        <f>+IFERROR(+D33*('Regions &amp; Poverty'!$K33/100),"")</f>
        <v>5.7011505329318917</v>
      </c>
      <c r="G33" s="7">
        <f>+IFERROR(+C33*('Regions &amp; Poverty'!$K33/100)*('Regions &amp; Poverty'!$M33/100),"")</f>
        <v>0.20437362178030968</v>
      </c>
      <c r="H33" s="7">
        <f>+IFERROR(+D33*('Regions &amp; Poverty'!$K33/100)*('Regions &amp; Poverty'!$M33/100),"")</f>
        <v>0.12542531172450164</v>
      </c>
      <c r="J33" s="32"/>
    </row>
    <row r="34" spans="1:10" x14ac:dyDescent="0.35">
      <c r="A34" t="s">
        <v>185</v>
      </c>
      <c r="B34" t="s">
        <v>31</v>
      </c>
      <c r="C34" s="11">
        <f>+SUMIF(GVSG2030!$A$4:$A$158,$B34,GVSG2030!$R$4:$R$158)</f>
        <v>7.4467897228325075</v>
      </c>
      <c r="D34" s="11">
        <f>+SUMIF(GVSG2015!$A$4:$A$158,$B34,GVSG2015!$R$4:$R$158)</f>
        <v>5.7768798768937861</v>
      </c>
      <c r="E34" s="7" t="str">
        <f>+IFERROR(+C34*('Regions &amp; Poverty'!$K34/100),"")</f>
        <v/>
      </c>
      <c r="F34" s="7" t="str">
        <f>+IFERROR(+D34*('Regions &amp; Poverty'!$K34/100),"")</f>
        <v/>
      </c>
      <c r="G34" s="7" t="str">
        <f>+IFERROR(+C34*('Regions &amp; Poverty'!$K34/100)*('Regions &amp; Poverty'!$M34/100),"")</f>
        <v/>
      </c>
      <c r="H34" s="7" t="str">
        <f>+IFERROR(+D34*('Regions &amp; Poverty'!$K34/100)*('Regions &amp; Poverty'!$M34/100),"")</f>
        <v/>
      </c>
      <c r="J34" s="32"/>
    </row>
    <row r="35" spans="1:10" x14ac:dyDescent="0.35">
      <c r="A35" t="s">
        <v>186</v>
      </c>
      <c r="B35" t="s">
        <v>32</v>
      </c>
      <c r="C35" s="11">
        <f>+SUMIF(GVSG2030!$A$4:$A$158,$B35,GVSG2030!$R$4:$R$158)</f>
        <v>17.221167497409709</v>
      </c>
      <c r="D35" s="11">
        <f>+SUMIF(GVSG2015!$A$4:$A$158,$B35,GVSG2015!$R$4:$R$158)</f>
        <v>10.938793919477938</v>
      </c>
      <c r="E35" s="7">
        <f>+IFERROR(+C35*('Regions &amp; Poverty'!$K35/100),"")</f>
        <v>0.27553867995855535</v>
      </c>
      <c r="F35" s="7">
        <f>+IFERROR(+D35*('Regions &amp; Poverty'!$K35/100),"")</f>
        <v>0.17502070271164702</v>
      </c>
      <c r="G35" s="7">
        <f>+IFERROR(+C35*('Regions &amp; Poverty'!$K35/100)*('Regions &amp; Poverty'!$M35/100),"")</f>
        <v>1.6532320797513322E-3</v>
      </c>
      <c r="H35" s="7">
        <f>+IFERROR(+D35*('Regions &amp; Poverty'!$K35/100)*('Regions &amp; Poverty'!$M35/100),"")</f>
        <v>1.0501242162698821E-3</v>
      </c>
      <c r="J35" s="32"/>
    </row>
    <row r="36" spans="1:10" x14ac:dyDescent="0.35">
      <c r="A36" t="s">
        <v>187</v>
      </c>
      <c r="B36" t="s">
        <v>33</v>
      </c>
      <c r="C36" s="11">
        <f>+SUMIF(GVSG2030!$A$4:$A$158,$B36,GVSG2030!$R$4:$R$158)</f>
        <v>63.826377481660614</v>
      </c>
      <c r="D36" s="11">
        <f>+SUMIF(GVSG2015!$A$4:$A$158,$B36,GVSG2015!$R$4:$R$158)</f>
        <v>45.543863765722733</v>
      </c>
      <c r="E36" s="7" t="str">
        <f>+IFERROR(+C36*('Regions &amp; Poverty'!$K36/100),"")</f>
        <v/>
      </c>
      <c r="F36" s="7" t="str">
        <f>+IFERROR(+D36*('Regions &amp; Poverty'!$K36/100),"")</f>
        <v/>
      </c>
      <c r="G36" s="7" t="str">
        <f>+IFERROR(+C36*('Regions &amp; Poverty'!$K36/100)*('Regions &amp; Poverty'!$M36/100),"")</f>
        <v/>
      </c>
      <c r="H36" s="7" t="str">
        <f>+IFERROR(+D36*('Regions &amp; Poverty'!$K36/100)*('Regions &amp; Poverty'!$M36/100),"")</f>
        <v/>
      </c>
      <c r="J36" s="32"/>
    </row>
    <row r="37" spans="1:10" x14ac:dyDescent="0.35">
      <c r="A37" t="s">
        <v>188</v>
      </c>
      <c r="B37" t="s">
        <v>34</v>
      </c>
      <c r="C37" s="11">
        <f>+SUMIF(GVSG2030!$A$4:$A$158,$B37,GVSG2030!$R$4:$R$158)</f>
        <v>0</v>
      </c>
      <c r="D37" s="11">
        <f>+SUMIF(GVSG2015!$A$4:$A$158,$B37,GVSG2015!$R$4:$R$158)</f>
        <v>0</v>
      </c>
      <c r="E37" s="7">
        <f>+IFERROR(+C37*('Regions &amp; Poverty'!$K37/100),"")</f>
        <v>0</v>
      </c>
      <c r="F37" s="7">
        <f>+IFERROR(+D37*('Regions &amp; Poverty'!$K37/100),"")</f>
        <v>0</v>
      </c>
      <c r="G37" s="7">
        <f>+IFERROR(+C37*('Regions &amp; Poverty'!$K37/100)*('Regions &amp; Poverty'!$M37/100),"")</f>
        <v>0</v>
      </c>
      <c r="H37" s="7">
        <f>+IFERROR(+D37*('Regions &amp; Poverty'!$K37/100)*('Regions &amp; Poverty'!$M37/100),"")</f>
        <v>0</v>
      </c>
      <c r="J37" s="32"/>
    </row>
    <row r="38" spans="1:10" x14ac:dyDescent="0.35">
      <c r="A38" t="s">
        <v>189</v>
      </c>
      <c r="B38" t="s">
        <v>35</v>
      </c>
      <c r="C38" s="11">
        <f>+SUMIF(GVSG2030!$A$4:$A$158,$B38,GVSG2030!$R$4:$R$158)</f>
        <v>0</v>
      </c>
      <c r="D38" s="11">
        <f>+SUMIF(GVSG2015!$A$4:$A$158,$B38,GVSG2015!$R$4:$R$158)</f>
        <v>0</v>
      </c>
      <c r="E38" s="7">
        <f>+IFERROR(+C38*('Regions &amp; Poverty'!$K38/100),"")</f>
        <v>0</v>
      </c>
      <c r="F38" s="7">
        <f>+IFERROR(+D38*('Regions &amp; Poverty'!$K38/100),"")</f>
        <v>0</v>
      </c>
      <c r="G38" s="7">
        <f>+IFERROR(+C38*('Regions &amp; Poverty'!$K38/100)*('Regions &amp; Poverty'!$M38/100),"")</f>
        <v>0</v>
      </c>
      <c r="H38" s="7">
        <f>+IFERROR(+D38*('Regions &amp; Poverty'!$K38/100)*('Regions &amp; Poverty'!$M38/100),"")</f>
        <v>0</v>
      </c>
      <c r="J38" s="32"/>
    </row>
    <row r="39" spans="1:10" x14ac:dyDescent="0.35">
      <c r="A39" t="s">
        <v>190</v>
      </c>
      <c r="B39" t="s">
        <v>36</v>
      </c>
      <c r="C39" s="11">
        <f>+SUMIF(GVSG2030!$A$4:$A$158,$B39,GVSG2030!$R$4:$R$158)</f>
        <v>0</v>
      </c>
      <c r="D39" s="11">
        <f>+SUMIF(GVSG2015!$A$4:$A$158,$B39,GVSG2015!$R$4:$R$158)</f>
        <v>0</v>
      </c>
      <c r="E39" s="7">
        <f>+IFERROR(+C39*('Regions &amp; Poverty'!$K39/100),"")</f>
        <v>0</v>
      </c>
      <c r="F39" s="7">
        <f>+IFERROR(+D39*('Regions &amp; Poverty'!$K39/100),"")</f>
        <v>0</v>
      </c>
      <c r="G39" s="7">
        <f>+IFERROR(+C39*('Regions &amp; Poverty'!$K39/100)*('Regions &amp; Poverty'!$M39/100),"")</f>
        <v>0</v>
      </c>
      <c r="H39" s="7">
        <f>+IFERROR(+D39*('Regions &amp; Poverty'!$K39/100)*('Regions &amp; Poverty'!$M39/100),"")</f>
        <v>0</v>
      </c>
      <c r="J39" s="32"/>
    </row>
    <row r="40" spans="1:10" x14ac:dyDescent="0.35">
      <c r="A40" t="s">
        <v>191</v>
      </c>
      <c r="B40" t="s">
        <v>37</v>
      </c>
      <c r="C40" s="11">
        <f>+SUMIF(GVSG2030!$A$4:$A$158,$B40,GVSG2030!$R$4:$R$158)</f>
        <v>0</v>
      </c>
      <c r="D40" s="11">
        <f>+SUMIF(GVSG2015!$A$4:$A$158,$B40,GVSG2015!$R$4:$R$158)</f>
        <v>0</v>
      </c>
      <c r="E40" s="7">
        <f>+IFERROR(+C40*('Regions &amp; Poverty'!$K40/100),"")</f>
        <v>0</v>
      </c>
      <c r="F40" s="7">
        <f>+IFERROR(+D40*('Regions &amp; Poverty'!$K40/100),"")</f>
        <v>0</v>
      </c>
      <c r="G40" s="7">
        <f>+IFERROR(+C40*('Regions &amp; Poverty'!$K40/100)*('Regions &amp; Poverty'!$M40/100),"")</f>
        <v>0</v>
      </c>
      <c r="H40" s="7">
        <f>+IFERROR(+D40*('Regions &amp; Poverty'!$K40/100)*('Regions &amp; Poverty'!$M40/100),"")</f>
        <v>0</v>
      </c>
      <c r="J40" s="32"/>
    </row>
    <row r="41" spans="1:10" x14ac:dyDescent="0.35">
      <c r="A41" t="s">
        <v>192</v>
      </c>
      <c r="B41" t="s">
        <v>38</v>
      </c>
      <c r="C41" s="11">
        <f>+SUMIF(GVSG2030!$A$4:$A$158,$B41,GVSG2030!$R$4:$R$158)</f>
        <v>0</v>
      </c>
      <c r="D41" s="11">
        <f>+SUMIF(GVSG2015!$A$4:$A$158,$B41,GVSG2015!$R$4:$R$158)</f>
        <v>0</v>
      </c>
      <c r="E41" s="7">
        <f>+IFERROR(+C41*('Regions &amp; Poverty'!$K41/100),"")</f>
        <v>0</v>
      </c>
      <c r="F41" s="7">
        <f>+IFERROR(+D41*('Regions &amp; Poverty'!$K41/100),"")</f>
        <v>0</v>
      </c>
      <c r="G41" s="7">
        <f>+IFERROR(+C41*('Regions &amp; Poverty'!$K41/100)*('Regions &amp; Poverty'!$M41/100),"")</f>
        <v>0</v>
      </c>
      <c r="H41" s="7">
        <f>+IFERROR(+D41*('Regions &amp; Poverty'!$K41/100)*('Regions &amp; Poverty'!$M41/100),"")</f>
        <v>0</v>
      </c>
      <c r="J41" s="32"/>
    </row>
    <row r="42" spans="1:10" x14ac:dyDescent="0.35">
      <c r="A42" t="s">
        <v>193</v>
      </c>
      <c r="B42" t="s">
        <v>39</v>
      </c>
      <c r="C42" s="11">
        <f>+SUMIF(GVSG2030!$A$4:$A$158,$B42,GVSG2030!$R$4:$R$158)</f>
        <v>11.314454972897835</v>
      </c>
      <c r="D42" s="11">
        <f>+SUMIF(GVSG2015!$A$4:$A$158,$B42,GVSG2015!$R$4:$R$158)</f>
        <v>7.2291128713036743</v>
      </c>
      <c r="E42" s="7">
        <f>+IFERROR(+C42*('Regions &amp; Poverty'!$K42/100),"")</f>
        <v>0.36206255913273072</v>
      </c>
      <c r="F42" s="7">
        <f>+IFERROR(+D42*('Regions &amp; Poverty'!$K42/100),"")</f>
        <v>0.23133161188171758</v>
      </c>
      <c r="G42" s="7">
        <f>+IFERROR(+C42*('Regions &amp; Poverty'!$K42/100)*('Regions &amp; Poverty'!$M42/100),"")</f>
        <v>1.8103127956636536E-3</v>
      </c>
      <c r="H42" s="7">
        <f>+IFERROR(+D42*('Regions &amp; Poverty'!$K42/100)*('Regions &amp; Poverty'!$M42/100),"")</f>
        <v>1.1566580594085879E-3</v>
      </c>
      <c r="J42" s="32"/>
    </row>
    <row r="43" spans="1:10" x14ac:dyDescent="0.35">
      <c r="A43" t="s">
        <v>194</v>
      </c>
      <c r="B43" t="s">
        <v>40</v>
      </c>
      <c r="C43" s="11">
        <f>+SUMIF(GVSG2030!$A$4:$A$158,$B43,GVSG2030!$R$4:$R$158)</f>
        <v>0</v>
      </c>
      <c r="D43" s="11">
        <f>+SUMIF(GVSG2015!$A$4:$A$158,$B43,GVSG2015!$R$4:$R$158)</f>
        <v>0</v>
      </c>
      <c r="E43" s="7">
        <f>+IFERROR(+C43*('Regions &amp; Poverty'!$K43/100),"")</f>
        <v>0</v>
      </c>
      <c r="F43" s="7">
        <f>+IFERROR(+D43*('Regions &amp; Poverty'!$K43/100),"")</f>
        <v>0</v>
      </c>
      <c r="G43" s="7">
        <f>+IFERROR(+C43*('Regions &amp; Poverty'!$K43/100)*('Regions &amp; Poverty'!$M43/100),"")</f>
        <v>0</v>
      </c>
      <c r="H43" s="7">
        <f>+IFERROR(+D43*('Regions &amp; Poverty'!$K43/100)*('Regions &amp; Poverty'!$M43/100),"")</f>
        <v>0</v>
      </c>
      <c r="J43" s="32"/>
    </row>
    <row r="44" spans="1:10" x14ac:dyDescent="0.35">
      <c r="A44" t="s">
        <v>195</v>
      </c>
      <c r="B44" t="s">
        <v>41</v>
      </c>
      <c r="C44" s="11">
        <f>+SUMIF(GVSG2030!$A$4:$A$158,$B44,GVSG2030!$R$4:$R$158)</f>
        <v>0</v>
      </c>
      <c r="D44" s="11">
        <f>+SUMIF(GVSG2015!$A$4:$A$158,$B44,GVSG2015!$R$4:$R$158)</f>
        <v>0</v>
      </c>
      <c r="E44" s="7">
        <f>+IFERROR(+C44*('Regions &amp; Poverty'!$K44/100),"")</f>
        <v>0</v>
      </c>
      <c r="F44" s="7">
        <f>+IFERROR(+D44*('Regions &amp; Poverty'!$K44/100),"")</f>
        <v>0</v>
      </c>
      <c r="G44" s="7">
        <f>+IFERROR(+C44*('Regions &amp; Poverty'!$K44/100)*('Regions &amp; Poverty'!$M44/100),"")</f>
        <v>0</v>
      </c>
      <c r="H44" s="7">
        <f>+IFERROR(+D44*('Regions &amp; Poverty'!$K44/100)*('Regions &amp; Poverty'!$M44/100),"")</f>
        <v>0</v>
      </c>
      <c r="J44" s="32"/>
    </row>
    <row r="45" spans="1:10" x14ac:dyDescent="0.35">
      <c r="A45" t="s">
        <v>196</v>
      </c>
      <c r="B45" t="s">
        <v>42</v>
      </c>
      <c r="C45" s="11">
        <f>+SUMIF(GVSG2030!$A$4:$A$158,$B45,GVSG2030!$R$4:$R$158)</f>
        <v>0</v>
      </c>
      <c r="D45" s="11">
        <f>+SUMIF(GVSG2015!$A$4:$A$158,$B45,GVSG2015!$R$4:$R$158)</f>
        <v>0</v>
      </c>
      <c r="E45" s="7">
        <f>+IFERROR(+C45*('Regions &amp; Poverty'!$K45/100),"")</f>
        <v>0</v>
      </c>
      <c r="F45" s="7">
        <f>+IFERROR(+D45*('Regions &amp; Poverty'!$K45/100),"")</f>
        <v>0</v>
      </c>
      <c r="G45" s="7">
        <f>+IFERROR(+C45*('Regions &amp; Poverty'!$K45/100)*('Regions &amp; Poverty'!$M45/100),"")</f>
        <v>0</v>
      </c>
      <c r="H45" s="7">
        <f>+IFERROR(+D45*('Regions &amp; Poverty'!$K45/100)*('Regions &amp; Poverty'!$M45/100),"")</f>
        <v>0</v>
      </c>
      <c r="J45" s="32"/>
    </row>
    <row r="46" spans="1:10" x14ac:dyDescent="0.35">
      <c r="A46" t="s">
        <v>197</v>
      </c>
      <c r="B46" t="s">
        <v>43</v>
      </c>
      <c r="C46" s="11">
        <f>+SUMIF(GVSG2030!$A$4:$A$158,$B46,GVSG2030!$R$4:$R$158)</f>
        <v>0</v>
      </c>
      <c r="D46" s="11">
        <f>+SUMIF(GVSG2015!$A$4:$A$158,$B46,GVSG2015!$R$4:$R$158)</f>
        <v>0</v>
      </c>
      <c r="E46" s="7" t="str">
        <f>+IFERROR(+C46*('Regions &amp; Poverty'!$K46/100),"")</f>
        <v/>
      </c>
      <c r="F46" s="7" t="str">
        <f>+IFERROR(+D46*('Regions &amp; Poverty'!$K46/100),"")</f>
        <v/>
      </c>
      <c r="G46" s="7" t="str">
        <f>+IFERROR(+C46*('Regions &amp; Poverty'!$K46/100)*('Regions &amp; Poverty'!$M46/100),"")</f>
        <v/>
      </c>
      <c r="H46" s="7" t="str">
        <f>+IFERROR(+D46*('Regions &amp; Poverty'!$K46/100)*('Regions &amp; Poverty'!$M46/100),"")</f>
        <v/>
      </c>
      <c r="J46" s="32"/>
    </row>
    <row r="47" spans="1:10" x14ac:dyDescent="0.35">
      <c r="A47" t="s">
        <v>198</v>
      </c>
      <c r="B47" t="s">
        <v>44</v>
      </c>
      <c r="C47" s="11">
        <f>+SUMIF(GVSG2030!$A$4:$A$158,$B47,GVSG2030!$R$4:$R$158)</f>
        <v>123.18199594454205</v>
      </c>
      <c r="D47" s="11">
        <f>+SUMIF(GVSG2015!$A$4:$A$158,$B47,GVSG2015!$R$4:$R$158)</f>
        <v>82.054828161365705</v>
      </c>
      <c r="E47" s="7">
        <f>+IFERROR(+C47*('Regions &amp; Poverty'!$K47/100),"")</f>
        <v>41.265968641421587</v>
      </c>
      <c r="F47" s="7">
        <f>+IFERROR(+D47*('Regions &amp; Poverty'!$K47/100),"")</f>
        <v>27.488367434057512</v>
      </c>
      <c r="G47" s="7">
        <f>+IFERROR(+C47*('Regions &amp; Poverty'!$K47/100)*('Regions &amp; Poverty'!$M47/100),"")</f>
        <v>3.7139371777279426</v>
      </c>
      <c r="H47" s="7">
        <f>+IFERROR(+D47*('Regions &amp; Poverty'!$K47/100)*('Regions &amp; Poverty'!$M47/100),"")</f>
        <v>2.4739530690651761</v>
      </c>
      <c r="J47" s="32"/>
    </row>
    <row r="48" spans="1:10" x14ac:dyDescent="0.35">
      <c r="A48" t="s">
        <v>199</v>
      </c>
      <c r="B48" t="s">
        <v>45</v>
      </c>
      <c r="C48" s="11">
        <f>+SUMIF(GVSG2030!$A$4:$A$158,$B48,GVSG2030!$R$4:$R$158)</f>
        <v>1.359463387663288</v>
      </c>
      <c r="D48" s="11">
        <f>+SUMIF(GVSG2015!$A$4:$A$158,$B48,GVSG2015!$R$4:$R$158)</f>
        <v>1.0478703665224651</v>
      </c>
      <c r="E48" s="7">
        <f>+IFERROR(+C48*('Regions &amp; Poverty'!$K48/100),"")</f>
        <v>2.0391950814949319E-2</v>
      </c>
      <c r="F48" s="7">
        <f>+IFERROR(+D48*('Regions &amp; Poverty'!$K48/100),"")</f>
        <v>1.5718055497836975E-2</v>
      </c>
      <c r="G48" s="7">
        <f>+IFERROR(+C48*('Regions &amp; Poverty'!$K48/100)*('Regions &amp; Poverty'!$M48/100),"")</f>
        <v>4.0783901629898637E-5</v>
      </c>
      <c r="H48" s="7">
        <f>+IFERROR(+D48*('Regions &amp; Poverty'!$K48/100)*('Regions &amp; Poverty'!$M48/100),"")</f>
        <v>3.1436110995673951E-5</v>
      </c>
      <c r="J48" s="32"/>
    </row>
    <row r="49" spans="1:10" x14ac:dyDescent="0.35">
      <c r="A49" t="s">
        <v>200</v>
      </c>
      <c r="B49" t="s">
        <v>46</v>
      </c>
      <c r="C49" s="11">
        <f>+SUMIF(GVSG2030!$A$4:$A$158,$B49,GVSG2030!$R$4:$R$158)</f>
        <v>0</v>
      </c>
      <c r="D49" s="11">
        <f>+SUMIF(GVSG2015!$A$4:$A$158,$B49,GVSG2015!$R$4:$R$158)</f>
        <v>0</v>
      </c>
      <c r="E49" s="7">
        <f>+IFERROR(+C49*('Regions &amp; Poverty'!$K49/100),"")</f>
        <v>0</v>
      </c>
      <c r="F49" s="7">
        <f>+IFERROR(+D49*('Regions &amp; Poverty'!$K49/100),"")</f>
        <v>0</v>
      </c>
      <c r="G49" s="7">
        <f>+IFERROR(+C49*('Regions &amp; Poverty'!$K49/100)*('Regions &amp; Poverty'!$M49/100),"")</f>
        <v>0</v>
      </c>
      <c r="H49" s="7">
        <f>+IFERROR(+D49*('Regions &amp; Poverty'!$K49/100)*('Regions &amp; Poverty'!$M49/100),"")</f>
        <v>0</v>
      </c>
      <c r="J49" s="32"/>
    </row>
    <row r="50" spans="1:10" x14ac:dyDescent="0.35">
      <c r="A50" t="s">
        <v>201</v>
      </c>
      <c r="B50" t="s">
        <v>47</v>
      </c>
      <c r="C50" s="11">
        <f>+SUMIF(GVSG2030!$A$4:$A$158,$B50,GVSG2030!$R$4:$R$158)</f>
        <v>0</v>
      </c>
      <c r="D50" s="11">
        <f>+SUMIF(GVSG2015!$A$4:$A$158,$B50,GVSG2015!$R$4:$R$158)</f>
        <v>0</v>
      </c>
      <c r="E50" s="7">
        <f>+IFERROR(+C50*('Regions &amp; Poverty'!$K50/100),"")</f>
        <v>0</v>
      </c>
      <c r="F50" s="7">
        <f>+IFERROR(+D50*('Regions &amp; Poverty'!$K50/100),"")</f>
        <v>0</v>
      </c>
      <c r="G50" s="7">
        <f>+IFERROR(+C50*('Regions &amp; Poverty'!$K50/100)*('Regions &amp; Poverty'!$M50/100),"")</f>
        <v>0</v>
      </c>
      <c r="H50" s="7">
        <f>+IFERROR(+D50*('Regions &amp; Poverty'!$K50/100)*('Regions &amp; Poverty'!$M50/100),"")</f>
        <v>0</v>
      </c>
      <c r="J50" s="32"/>
    </row>
    <row r="51" spans="1:10" x14ac:dyDescent="0.35">
      <c r="A51" t="s">
        <v>202</v>
      </c>
      <c r="B51" t="s">
        <v>48</v>
      </c>
      <c r="C51" s="11">
        <f>+SUMIF(GVSG2030!$A$4:$A$158,$B51,GVSG2030!$R$4:$R$158)</f>
        <v>76.151783725564854</v>
      </c>
      <c r="D51" s="11">
        <f>+SUMIF(GVSG2015!$A$4:$A$158,$B51,GVSG2015!$R$4:$R$158)</f>
        <v>54.147289127449241</v>
      </c>
      <c r="E51" s="7" t="str">
        <f>+IFERROR(+C51*('Regions &amp; Poverty'!$K51/100),"")</f>
        <v/>
      </c>
      <c r="F51" s="7" t="str">
        <f>+IFERROR(+D51*('Regions &amp; Poverty'!$K51/100),"")</f>
        <v/>
      </c>
      <c r="G51" s="7" t="str">
        <f>+IFERROR(+C51*('Regions &amp; Poverty'!$K51/100)*('Regions &amp; Poverty'!$M51/100),"")</f>
        <v/>
      </c>
      <c r="H51" s="7" t="str">
        <f>+IFERROR(+D51*('Regions &amp; Poverty'!$K51/100)*('Regions &amp; Poverty'!$M51/100),"")</f>
        <v/>
      </c>
      <c r="J51" s="32"/>
    </row>
    <row r="52" spans="1:10" x14ac:dyDescent="0.35">
      <c r="A52" t="s">
        <v>203</v>
      </c>
      <c r="B52" t="s">
        <v>49</v>
      </c>
      <c r="C52" s="11">
        <f>+SUMIF(GVSG2030!$A$4:$A$158,$B52,GVSG2030!$R$4:$R$158)</f>
        <v>0</v>
      </c>
      <c r="D52" s="11">
        <f>+SUMIF(GVSG2015!$A$4:$A$158,$B52,GVSG2015!$R$4:$R$158)</f>
        <v>0</v>
      </c>
      <c r="E52" s="7">
        <f>+IFERROR(+C52*('Regions &amp; Poverty'!$K52/100),"")</f>
        <v>0</v>
      </c>
      <c r="F52" s="7">
        <f>+IFERROR(+D52*('Regions &amp; Poverty'!$K52/100),"")</f>
        <v>0</v>
      </c>
      <c r="G52" s="7">
        <f>+IFERROR(+C52*('Regions &amp; Poverty'!$K52/100)*('Regions &amp; Poverty'!$M52/100),"")</f>
        <v>0</v>
      </c>
      <c r="H52" s="7">
        <f>+IFERROR(+D52*('Regions &amp; Poverty'!$K52/100)*('Regions &amp; Poverty'!$M52/100),"")</f>
        <v>0</v>
      </c>
      <c r="J52" s="32"/>
    </row>
    <row r="53" spans="1:10" x14ac:dyDescent="0.35">
      <c r="A53" t="s">
        <v>204</v>
      </c>
      <c r="B53" t="s">
        <v>50</v>
      </c>
      <c r="C53" s="11">
        <f>+SUMIF(GVSG2030!$A$4:$A$158,$B53,GVSG2030!$R$4:$R$158)</f>
        <v>3004.9323163723211</v>
      </c>
      <c r="D53" s="11">
        <f>+SUMIF(GVSG2015!$A$4:$A$158,$B53,GVSG2015!$R$4:$R$158)</f>
        <v>1649.0521644556927</v>
      </c>
      <c r="E53" s="7">
        <f>+IFERROR(+C53*('Regions &amp; Poverty'!$K53/100),"")</f>
        <v>408.67079502663569</v>
      </c>
      <c r="F53" s="7">
        <f>+IFERROR(+D53*('Regions &amp; Poverty'!$K53/100),"")</f>
        <v>224.27109436597422</v>
      </c>
      <c r="G53" s="7">
        <f>+IFERROR(+C53*('Regions &amp; Poverty'!$K53/100)*('Regions &amp; Poverty'!$M53/100),"")</f>
        <v>16.346831801065427</v>
      </c>
      <c r="H53" s="7">
        <f>+IFERROR(+D53*('Regions &amp; Poverty'!$K53/100)*('Regions &amp; Poverty'!$M53/100),"")</f>
        <v>8.9708437746389684</v>
      </c>
      <c r="J53" s="32"/>
    </row>
    <row r="54" spans="1:10" x14ac:dyDescent="0.35">
      <c r="A54" t="s">
        <v>205</v>
      </c>
      <c r="B54" t="s">
        <v>51</v>
      </c>
      <c r="C54" s="11">
        <f>+SUMIF(GVSG2030!$A$4:$A$158,$B54,GVSG2030!$R$4:$R$158)</f>
        <v>16.254305891267716</v>
      </c>
      <c r="D54" s="11">
        <f>+SUMIF(GVSG2015!$A$4:$A$158,$B54,GVSG2015!$R$4:$R$158)</f>
        <v>8.6289288474617507</v>
      </c>
      <c r="E54" s="7">
        <f>+IFERROR(+C54*('Regions &amp; Poverty'!$K54/100),"")</f>
        <v>5.7377699796175037</v>
      </c>
      <c r="F54" s="7">
        <f>+IFERROR(+D54*('Regions &amp; Poverty'!$K54/100),"")</f>
        <v>3.046011883153998</v>
      </c>
      <c r="G54" s="7">
        <f>+IFERROR(+C54*('Regions &amp; Poverty'!$K54/100)*('Regions &amp; Poverty'!$M54/100),"")</f>
        <v>0.59099030790060292</v>
      </c>
      <c r="H54" s="7">
        <f>+IFERROR(+D54*('Regions &amp; Poverty'!$K54/100)*('Regions &amp; Poverty'!$M54/100),"")</f>
        <v>0.31373922396486181</v>
      </c>
      <c r="J54" s="32"/>
    </row>
    <row r="55" spans="1:10" x14ac:dyDescent="0.35">
      <c r="A55" t="s">
        <v>206</v>
      </c>
      <c r="B55" t="s">
        <v>52</v>
      </c>
      <c r="C55" s="11">
        <f>+SUMIF(GVSG2030!$A$4:$A$158,$B55,GVSG2030!$R$4:$R$158)</f>
        <v>0</v>
      </c>
      <c r="D55" s="11">
        <f>+SUMIF(GVSG2015!$A$4:$A$158,$B55,GVSG2015!$R$4:$R$158)</f>
        <v>0</v>
      </c>
      <c r="E55" s="7" t="str">
        <f>+IFERROR(+C55*('Regions &amp; Poverty'!$K55/100),"")</f>
        <v/>
      </c>
      <c r="F55" s="7" t="str">
        <f>+IFERROR(+D55*('Regions &amp; Poverty'!$K55/100),"")</f>
        <v/>
      </c>
      <c r="G55" s="7" t="str">
        <f>+IFERROR(+C55*('Regions &amp; Poverty'!$K55/100)*('Regions &amp; Poverty'!$M55/100),"")</f>
        <v/>
      </c>
      <c r="H55" s="7" t="str">
        <f>+IFERROR(+D55*('Regions &amp; Poverty'!$K55/100)*('Regions &amp; Poverty'!$M55/100),"")</f>
        <v/>
      </c>
      <c r="J55" s="32"/>
    </row>
    <row r="56" spans="1:10" x14ac:dyDescent="0.35">
      <c r="A56" t="s">
        <v>207</v>
      </c>
      <c r="B56" t="s">
        <v>53</v>
      </c>
      <c r="C56" s="11">
        <f>+SUMIF(GVSG2030!$A$4:$A$158,$B56,GVSG2030!$R$4:$R$158)</f>
        <v>0</v>
      </c>
      <c r="D56" s="11">
        <f>+SUMIF(GVSG2015!$A$4:$A$158,$B56,GVSG2015!$R$4:$R$158)</f>
        <v>0</v>
      </c>
      <c r="E56" s="7">
        <f>+IFERROR(+C56*('Regions &amp; Poverty'!$K56/100),"")</f>
        <v>0</v>
      </c>
      <c r="F56" s="7">
        <f>+IFERROR(+D56*('Regions &amp; Poverty'!$K56/100),"")</f>
        <v>0</v>
      </c>
      <c r="G56" s="7">
        <f>+IFERROR(+C56*('Regions &amp; Poverty'!$K56/100)*('Regions &amp; Poverty'!$M56/100),"")</f>
        <v>0</v>
      </c>
      <c r="H56" s="7">
        <f>+IFERROR(+D56*('Regions &amp; Poverty'!$K56/100)*('Regions &amp; Poverty'!$M56/100),"")</f>
        <v>0</v>
      </c>
      <c r="J56" s="32"/>
    </row>
    <row r="57" spans="1:10" x14ac:dyDescent="0.35">
      <c r="A57" t="s">
        <v>208</v>
      </c>
      <c r="B57" t="s">
        <v>54</v>
      </c>
      <c r="C57" s="11">
        <f>+SUMIF(GVSG2030!$A$4:$A$158,$B57,GVSG2030!$R$4:$R$158)</f>
        <v>0</v>
      </c>
      <c r="D57" s="11">
        <f>+SUMIF(GVSG2015!$A$4:$A$158,$B57,GVSG2015!$R$4:$R$158)</f>
        <v>0</v>
      </c>
      <c r="E57" s="7" t="str">
        <f>+IFERROR(+C57*('Regions &amp; Poverty'!$K57/100),"")</f>
        <v/>
      </c>
      <c r="F57" s="7" t="str">
        <f>+IFERROR(+D57*('Regions &amp; Poverty'!$K57/100),"")</f>
        <v/>
      </c>
      <c r="G57" s="7" t="str">
        <f>+IFERROR(+C57*('Regions &amp; Poverty'!$K57/100)*('Regions &amp; Poverty'!$M57/100),"")</f>
        <v/>
      </c>
      <c r="H57" s="7" t="str">
        <f>+IFERROR(+D57*('Regions &amp; Poverty'!$K57/100)*('Regions &amp; Poverty'!$M57/100),"")</f>
        <v/>
      </c>
      <c r="J57" s="32"/>
    </row>
    <row r="58" spans="1:10" x14ac:dyDescent="0.35">
      <c r="A58" t="s">
        <v>209</v>
      </c>
      <c r="B58" t="s">
        <v>55</v>
      </c>
      <c r="C58" s="11">
        <f>+SUMIF(GVSG2030!$A$4:$A$158,$B58,GVSG2030!$R$4:$R$158)</f>
        <v>0</v>
      </c>
      <c r="D58" s="11">
        <f>+SUMIF(GVSG2015!$A$4:$A$158,$B58,GVSG2015!$R$4:$R$158)</f>
        <v>0</v>
      </c>
      <c r="E58" s="7">
        <f>+IFERROR(+C58*('Regions &amp; Poverty'!$K58/100),"")</f>
        <v>0</v>
      </c>
      <c r="F58" s="7">
        <f>+IFERROR(+D58*('Regions &amp; Poverty'!$K58/100),"")</f>
        <v>0</v>
      </c>
      <c r="G58" s="7">
        <f>+IFERROR(+C58*('Regions &amp; Poverty'!$K58/100)*('Regions &amp; Poverty'!$M58/100),"")</f>
        <v>0</v>
      </c>
      <c r="H58" s="7">
        <f>+IFERROR(+D58*('Regions &amp; Poverty'!$K58/100)*('Regions &amp; Poverty'!$M58/100),"")</f>
        <v>0</v>
      </c>
      <c r="J58" s="32"/>
    </row>
    <row r="59" spans="1:10" x14ac:dyDescent="0.35">
      <c r="A59" t="s">
        <v>210</v>
      </c>
      <c r="B59" t="s">
        <v>56</v>
      </c>
      <c r="C59" s="11">
        <f>+SUMIF(GVSG2030!$A$4:$A$158,$B59,GVSG2030!$R$4:$R$158)</f>
        <v>0</v>
      </c>
      <c r="D59" s="11">
        <f>+SUMIF(GVSG2015!$A$4:$A$158,$B59,GVSG2015!$R$4:$R$158)</f>
        <v>0</v>
      </c>
      <c r="E59" s="7">
        <f>+IFERROR(+C59*('Regions &amp; Poverty'!$K59/100),"")</f>
        <v>0</v>
      </c>
      <c r="F59" s="7">
        <f>+IFERROR(+D59*('Regions &amp; Poverty'!$K59/100),"")</f>
        <v>0</v>
      </c>
      <c r="G59" s="7">
        <f>+IFERROR(+C59*('Regions &amp; Poverty'!$K59/100)*('Regions &amp; Poverty'!$M59/100),"")</f>
        <v>0</v>
      </c>
      <c r="H59" s="7">
        <f>+IFERROR(+D59*('Regions &amp; Poverty'!$K59/100)*('Regions &amp; Poverty'!$M59/100),"")</f>
        <v>0</v>
      </c>
      <c r="J59" s="32"/>
    </row>
    <row r="60" spans="1:10" x14ac:dyDescent="0.35">
      <c r="A60" t="s">
        <v>211</v>
      </c>
      <c r="B60" t="s">
        <v>57</v>
      </c>
      <c r="C60" s="11">
        <f>+SUMIF(GVSG2030!$A$4:$A$158,$B60,GVSG2030!$R$4:$R$158)</f>
        <v>0.95881164591894241</v>
      </c>
      <c r="D60" s="11">
        <f>+SUMIF(GVSG2015!$A$4:$A$158,$B60,GVSG2015!$R$4:$R$158)</f>
        <v>0.54979379791088112</v>
      </c>
      <c r="E60" s="7" t="str">
        <f>+IFERROR(+C60*('Regions &amp; Poverty'!$K60/100),"")</f>
        <v/>
      </c>
      <c r="F60" s="7" t="str">
        <f>+IFERROR(+D60*('Regions &amp; Poverty'!$K60/100),"")</f>
        <v/>
      </c>
      <c r="G60" s="7" t="str">
        <f>+IFERROR(+C60*('Regions &amp; Poverty'!$K60/100)*('Regions &amp; Poverty'!$M60/100),"")</f>
        <v/>
      </c>
      <c r="H60" s="7" t="str">
        <f>+IFERROR(+D60*('Regions &amp; Poverty'!$K60/100)*('Regions &amp; Poverty'!$M60/100),"")</f>
        <v/>
      </c>
      <c r="J60" s="32"/>
    </row>
    <row r="61" spans="1:10" x14ac:dyDescent="0.35">
      <c r="A61" t="s">
        <v>212</v>
      </c>
      <c r="B61" t="s">
        <v>58</v>
      </c>
      <c r="C61" s="11">
        <f>+SUMIF(GVSG2030!$A$4:$A$158,$B61,GVSG2030!$R$4:$R$158)</f>
        <v>0</v>
      </c>
      <c r="D61" s="11">
        <f>+SUMIF(GVSG2015!$A$4:$A$158,$B61,GVSG2015!$R$4:$R$158)</f>
        <v>0</v>
      </c>
      <c r="E61" s="7">
        <f>+IFERROR(+C61*('Regions &amp; Poverty'!$K61/100),"")</f>
        <v>0</v>
      </c>
      <c r="F61" s="7">
        <f>+IFERROR(+D61*('Regions &amp; Poverty'!$K61/100),"")</f>
        <v>0</v>
      </c>
      <c r="G61" s="7">
        <f>+IFERROR(+C61*('Regions &amp; Poverty'!$K61/100)*('Regions &amp; Poverty'!$M61/100),"")</f>
        <v>0</v>
      </c>
      <c r="H61" s="7">
        <f>+IFERROR(+D61*('Regions &amp; Poverty'!$K61/100)*('Regions &amp; Poverty'!$M61/100),"")</f>
        <v>0</v>
      </c>
      <c r="J61" s="32"/>
    </row>
    <row r="62" spans="1:10" x14ac:dyDescent="0.35">
      <c r="A62" t="s">
        <v>213</v>
      </c>
      <c r="B62" t="s">
        <v>59</v>
      </c>
      <c r="C62" s="11">
        <f>+SUMIF(GVSG2030!$A$4:$A$158,$B62,GVSG2030!$R$4:$R$158)</f>
        <v>0</v>
      </c>
      <c r="D62" s="11">
        <f>+SUMIF(GVSG2015!$A$4:$A$158,$B62,GVSG2015!$R$4:$R$158)</f>
        <v>0</v>
      </c>
      <c r="E62" s="7">
        <f>+IFERROR(+C62*('Regions &amp; Poverty'!$K62/100),"")</f>
        <v>0</v>
      </c>
      <c r="F62" s="7">
        <f>+IFERROR(+D62*('Regions &amp; Poverty'!$K62/100),"")</f>
        <v>0</v>
      </c>
      <c r="G62" s="7">
        <f>+IFERROR(+C62*('Regions &amp; Poverty'!$K62/100)*('Regions &amp; Poverty'!$M62/100),"")</f>
        <v>0</v>
      </c>
      <c r="H62" s="7">
        <f>+IFERROR(+D62*('Regions &amp; Poverty'!$K62/100)*('Regions &amp; Poverty'!$M62/100),"")</f>
        <v>0</v>
      </c>
      <c r="J62" s="32"/>
    </row>
    <row r="63" spans="1:10" x14ac:dyDescent="0.35">
      <c r="A63" t="s">
        <v>214</v>
      </c>
      <c r="B63" t="s">
        <v>60</v>
      </c>
      <c r="C63" s="11">
        <f>+SUMIF(GVSG2030!$A$4:$A$158,$B63,GVSG2030!$R$4:$R$158)</f>
        <v>0</v>
      </c>
      <c r="D63" s="11">
        <f>+SUMIF(GVSG2015!$A$4:$A$158,$B63,GVSG2015!$R$4:$R$158)</f>
        <v>0</v>
      </c>
      <c r="E63" s="7">
        <f>+IFERROR(+C63*('Regions &amp; Poverty'!$K63/100),"")</f>
        <v>0</v>
      </c>
      <c r="F63" s="7">
        <f>+IFERROR(+D63*('Regions &amp; Poverty'!$K63/100),"")</f>
        <v>0</v>
      </c>
      <c r="G63" s="7">
        <f>+IFERROR(+C63*('Regions &amp; Poverty'!$K63/100)*('Regions &amp; Poverty'!$M63/100),"")</f>
        <v>0</v>
      </c>
      <c r="H63" s="7">
        <f>+IFERROR(+D63*('Regions &amp; Poverty'!$K63/100)*('Regions &amp; Poverty'!$M63/100),"")</f>
        <v>0</v>
      </c>
      <c r="J63" s="32"/>
    </row>
    <row r="64" spans="1:10" x14ac:dyDescent="0.35">
      <c r="A64" t="s">
        <v>215</v>
      </c>
      <c r="B64" t="s">
        <v>61</v>
      </c>
      <c r="C64" s="11">
        <f>+SUMIF(GVSG2030!$A$4:$A$158,$B64,GVSG2030!$R$4:$R$158)</f>
        <v>125.97393412624587</v>
      </c>
      <c r="D64" s="11">
        <f>+SUMIF(GVSG2015!$A$4:$A$158,$B64,GVSG2015!$R$4:$R$158)</f>
        <v>77.798182000109222</v>
      </c>
      <c r="E64" s="7">
        <f>+IFERROR(+C64*('Regions &amp; Poverty'!$K64/100),"")</f>
        <v>31.36750959743522</v>
      </c>
      <c r="F64" s="7">
        <f>+IFERROR(+D64*('Regions &amp; Poverty'!$K64/100),"")</f>
        <v>19.371747318027197</v>
      </c>
      <c r="G64" s="7">
        <f>+IFERROR(+C64*('Regions &amp; Poverty'!$K64/100)*('Regions &amp; Poverty'!$M64/100),"")</f>
        <v>2.5094007677948178</v>
      </c>
      <c r="H64" s="7">
        <f>+IFERROR(+D64*('Regions &amp; Poverty'!$K64/100)*('Regions &amp; Poverty'!$M64/100),"")</f>
        <v>1.5497397854421757</v>
      </c>
      <c r="J64" s="32"/>
    </row>
    <row r="65" spans="1:10" x14ac:dyDescent="0.35">
      <c r="A65" t="s">
        <v>216</v>
      </c>
      <c r="B65" t="s">
        <v>62</v>
      </c>
      <c r="C65" s="11">
        <f>+SUMIF(GVSG2030!$A$4:$A$158,$B65,GVSG2030!$R$4:$R$158)</f>
        <v>0</v>
      </c>
      <c r="D65" s="11">
        <f>+SUMIF(GVSG2015!$A$4:$A$158,$B65,GVSG2015!$R$4:$R$158)</f>
        <v>0</v>
      </c>
      <c r="E65" s="7">
        <f>+IFERROR(+C65*('Regions &amp; Poverty'!$K65/100),"")</f>
        <v>0</v>
      </c>
      <c r="F65" s="7">
        <f>+IFERROR(+D65*('Regions &amp; Poverty'!$K65/100),"")</f>
        <v>0</v>
      </c>
      <c r="G65" s="7">
        <f>+IFERROR(+C65*('Regions &amp; Poverty'!$K65/100)*('Regions &amp; Poverty'!$M65/100),"")</f>
        <v>0</v>
      </c>
      <c r="H65" s="7">
        <f>+IFERROR(+D65*('Regions &amp; Poverty'!$K65/100)*('Regions &amp; Poverty'!$M65/100),"")</f>
        <v>0</v>
      </c>
      <c r="J65" s="32"/>
    </row>
    <row r="66" spans="1:10" x14ac:dyDescent="0.35">
      <c r="A66" t="s">
        <v>217</v>
      </c>
      <c r="B66" t="s">
        <v>63</v>
      </c>
      <c r="C66" s="11">
        <f>+SUMIF(GVSG2030!$A$4:$A$158,$B66,GVSG2030!$R$4:$R$158)</f>
        <v>0</v>
      </c>
      <c r="D66" s="11">
        <f>+SUMIF(GVSG2015!$A$4:$A$158,$B66,GVSG2015!$R$4:$R$158)</f>
        <v>0</v>
      </c>
      <c r="E66" s="7">
        <f>+IFERROR(+C66*('Regions &amp; Poverty'!$K66/100),"")</f>
        <v>0</v>
      </c>
      <c r="F66" s="7">
        <f>+IFERROR(+D66*('Regions &amp; Poverty'!$K66/100),"")</f>
        <v>0</v>
      </c>
      <c r="G66" s="7">
        <f>+IFERROR(+C66*('Regions &amp; Poverty'!$K66/100)*('Regions &amp; Poverty'!$M66/100),"")</f>
        <v>0</v>
      </c>
      <c r="H66" s="7">
        <f>+IFERROR(+D66*('Regions &amp; Poverty'!$K66/100)*('Regions &amp; Poverty'!$M66/100),"")</f>
        <v>0</v>
      </c>
      <c r="J66" s="32"/>
    </row>
    <row r="67" spans="1:10" x14ac:dyDescent="0.35">
      <c r="A67" t="s">
        <v>218</v>
      </c>
      <c r="B67" t="s">
        <v>64</v>
      </c>
      <c r="C67" s="11">
        <f>+SUMIF(GVSG2030!$A$4:$A$158,$B67,GVSG2030!$R$4:$R$158)</f>
        <v>0</v>
      </c>
      <c r="D67" s="11">
        <f>+SUMIF(GVSG2015!$A$4:$A$158,$B67,GVSG2015!$R$4:$R$158)</f>
        <v>0</v>
      </c>
      <c r="E67" s="7">
        <f>+IFERROR(+C67*('Regions &amp; Poverty'!$K67/100),"")</f>
        <v>0</v>
      </c>
      <c r="F67" s="7">
        <f>+IFERROR(+D67*('Regions &amp; Poverty'!$K67/100),"")</f>
        <v>0</v>
      </c>
      <c r="G67" s="7">
        <f>+IFERROR(+C67*('Regions &amp; Poverty'!$K67/100)*('Regions &amp; Poverty'!$M67/100),"")</f>
        <v>0</v>
      </c>
      <c r="H67" s="7">
        <f>+IFERROR(+D67*('Regions &amp; Poverty'!$K67/100)*('Regions &amp; Poverty'!$M67/100),"")</f>
        <v>0</v>
      </c>
      <c r="J67" s="32"/>
    </row>
    <row r="68" spans="1:10" x14ac:dyDescent="0.35">
      <c r="A68" t="s">
        <v>219</v>
      </c>
      <c r="B68" t="s">
        <v>65</v>
      </c>
      <c r="C68" s="11">
        <f>+SUMIF(GVSG2030!$A$4:$A$158,$B68,GVSG2030!$R$4:$R$158)</f>
        <v>0</v>
      </c>
      <c r="D68" s="11">
        <f>+SUMIF(GVSG2015!$A$4:$A$158,$B68,GVSG2015!$R$4:$R$158)</f>
        <v>0</v>
      </c>
      <c r="E68" s="7">
        <f>+IFERROR(+C68*('Regions &amp; Poverty'!$K68/100),"")</f>
        <v>0</v>
      </c>
      <c r="F68" s="7">
        <f>+IFERROR(+D68*('Regions &amp; Poverty'!$K68/100),"")</f>
        <v>0</v>
      </c>
      <c r="G68" s="7">
        <f>+IFERROR(+C68*('Regions &amp; Poverty'!$K68/100)*('Regions &amp; Poverty'!$M68/100),"")</f>
        <v>0</v>
      </c>
      <c r="H68" s="7">
        <f>+IFERROR(+D68*('Regions &amp; Poverty'!$K68/100)*('Regions &amp; Poverty'!$M68/100),"")</f>
        <v>0</v>
      </c>
      <c r="J68" s="32"/>
    </row>
    <row r="69" spans="1:10" x14ac:dyDescent="0.35">
      <c r="A69" t="s">
        <v>220</v>
      </c>
      <c r="B69" t="s">
        <v>66</v>
      </c>
      <c r="C69" s="11">
        <f>+SUMIF(GVSG2030!$A$4:$A$158,$B69,GVSG2030!$R$4:$R$158)</f>
        <v>0</v>
      </c>
      <c r="D69" s="11">
        <f>+SUMIF(GVSG2015!$A$4:$A$158,$B69,GVSG2015!$R$4:$R$158)</f>
        <v>0</v>
      </c>
      <c r="E69" s="7">
        <f>+IFERROR(+C69*('Regions &amp; Poverty'!$K69/100),"")</f>
        <v>0</v>
      </c>
      <c r="F69" s="7">
        <f>+IFERROR(+D69*('Regions &amp; Poverty'!$K69/100),"")</f>
        <v>0</v>
      </c>
      <c r="G69" s="7">
        <f>+IFERROR(+C69*('Regions &amp; Poverty'!$K69/100)*('Regions &amp; Poverty'!$M69/100),"")</f>
        <v>0</v>
      </c>
      <c r="H69" s="7">
        <f>+IFERROR(+D69*('Regions &amp; Poverty'!$K69/100)*('Regions &amp; Poverty'!$M69/100),"")</f>
        <v>0</v>
      </c>
      <c r="J69" s="32"/>
    </row>
    <row r="70" spans="1:10" x14ac:dyDescent="0.35">
      <c r="A70" t="s">
        <v>221</v>
      </c>
      <c r="B70" t="s">
        <v>67</v>
      </c>
      <c r="C70" s="11">
        <f>+SUMIF(GVSG2030!$A$4:$A$158,$B70,GVSG2030!$R$4:$R$158)</f>
        <v>0</v>
      </c>
      <c r="D70" s="11">
        <f>+SUMIF(GVSG2015!$A$4:$A$158,$B70,GVSG2015!$R$4:$R$158)</f>
        <v>0</v>
      </c>
      <c r="E70" s="7">
        <f>+IFERROR(+C70*('Regions &amp; Poverty'!$K70/100),"")</f>
        <v>0</v>
      </c>
      <c r="F70" s="7">
        <f>+IFERROR(+D70*('Regions &amp; Poverty'!$K70/100),"")</f>
        <v>0</v>
      </c>
      <c r="G70" s="7">
        <f>+IFERROR(+C70*('Regions &amp; Poverty'!$K70/100)*('Regions &amp; Poverty'!$M70/100),"")</f>
        <v>0</v>
      </c>
      <c r="H70" s="7">
        <f>+IFERROR(+D70*('Regions &amp; Poverty'!$K70/100)*('Regions &amp; Poverty'!$M70/100),"")</f>
        <v>0</v>
      </c>
      <c r="J70" s="32"/>
    </row>
    <row r="71" spans="1:10" x14ac:dyDescent="0.35">
      <c r="A71" t="s">
        <v>222</v>
      </c>
      <c r="B71" t="s">
        <v>68</v>
      </c>
      <c r="C71" s="11">
        <f>+SUMIF(GVSG2030!$A$4:$A$158,$B71,GVSG2030!$R$4:$R$158)</f>
        <v>0</v>
      </c>
      <c r="D71" s="11">
        <f>+SUMIF(GVSG2015!$A$4:$A$158,$B71,GVSG2015!$R$4:$R$158)</f>
        <v>0</v>
      </c>
      <c r="E71" s="7">
        <f>+IFERROR(+C71*('Regions &amp; Poverty'!$K71/100),"")</f>
        <v>0</v>
      </c>
      <c r="F71" s="7">
        <f>+IFERROR(+D71*('Regions &amp; Poverty'!$K71/100),"")</f>
        <v>0</v>
      </c>
      <c r="G71" s="7">
        <f>+IFERROR(+C71*('Regions &amp; Poverty'!$K71/100)*('Regions &amp; Poverty'!$M71/100),"")</f>
        <v>0</v>
      </c>
      <c r="H71" s="7">
        <f>+IFERROR(+D71*('Regions &amp; Poverty'!$K71/100)*('Regions &amp; Poverty'!$M71/100),"")</f>
        <v>0</v>
      </c>
      <c r="J71" s="32"/>
    </row>
    <row r="72" spans="1:10" x14ac:dyDescent="0.35">
      <c r="A72" t="s">
        <v>223</v>
      </c>
      <c r="B72" t="s">
        <v>69</v>
      </c>
      <c r="C72" s="11">
        <f>+SUMIF(GVSG2030!$A$4:$A$158,$B72,GVSG2030!$R$4:$R$158)</f>
        <v>0</v>
      </c>
      <c r="D72" s="11">
        <f>+SUMIF(GVSG2015!$A$4:$A$158,$B72,GVSG2015!$R$4:$R$158)</f>
        <v>0</v>
      </c>
      <c r="E72" s="7">
        <f>+IFERROR(+C72*('Regions &amp; Poverty'!$K72/100),"")</f>
        <v>0</v>
      </c>
      <c r="F72" s="7">
        <f>+IFERROR(+D72*('Regions &amp; Poverty'!$K72/100),"")</f>
        <v>0</v>
      </c>
      <c r="G72" s="7">
        <f>+IFERROR(+C72*('Regions &amp; Poverty'!$K72/100)*('Regions &amp; Poverty'!$M72/100),"")</f>
        <v>0</v>
      </c>
      <c r="H72" s="7">
        <f>+IFERROR(+D72*('Regions &amp; Poverty'!$K72/100)*('Regions &amp; Poverty'!$M72/100),"")</f>
        <v>0</v>
      </c>
      <c r="J72" s="32"/>
    </row>
    <row r="73" spans="1:10" x14ac:dyDescent="0.35">
      <c r="A73" t="s">
        <v>224</v>
      </c>
      <c r="B73" t="s">
        <v>70</v>
      </c>
      <c r="C73" s="11">
        <f>+SUMIF(GVSG2030!$A$4:$A$158,$B73,GVSG2030!$R$4:$R$158)</f>
        <v>0</v>
      </c>
      <c r="D73" s="11">
        <f>+SUMIF(GVSG2015!$A$4:$A$158,$B73,GVSG2015!$R$4:$R$158)</f>
        <v>0</v>
      </c>
      <c r="E73" s="7">
        <f>+IFERROR(+C73*('Regions &amp; Poverty'!$K73/100),"")</f>
        <v>0</v>
      </c>
      <c r="F73" s="7">
        <f>+IFERROR(+D73*('Regions &amp; Poverty'!$K73/100),"")</f>
        <v>0</v>
      </c>
      <c r="G73" s="7">
        <f>+IFERROR(+C73*('Regions &amp; Poverty'!$K73/100)*('Regions &amp; Poverty'!$M73/100),"")</f>
        <v>0</v>
      </c>
      <c r="H73" s="7">
        <f>+IFERROR(+D73*('Regions &amp; Poverty'!$K73/100)*('Regions &amp; Poverty'!$M73/100),"")</f>
        <v>0</v>
      </c>
      <c r="J73" s="32"/>
    </row>
    <row r="74" spans="1:10" x14ac:dyDescent="0.35">
      <c r="A74" t="s">
        <v>225</v>
      </c>
      <c r="B74" t="s">
        <v>71</v>
      </c>
      <c r="C74" s="11">
        <f>+SUMIF(GVSG2030!$A$4:$A$158,$B74,GVSG2030!$R$4:$R$158)</f>
        <v>48.375406098855045</v>
      </c>
      <c r="D74" s="11">
        <f>+SUMIF(GVSG2015!$A$4:$A$158,$B74,GVSG2015!$R$4:$R$158)</f>
        <v>37.972055568727896</v>
      </c>
      <c r="E74" s="7" t="str">
        <f>+IFERROR(+C74*('Regions &amp; Poverty'!$K74/100),"")</f>
        <v/>
      </c>
      <c r="F74" s="7" t="str">
        <f>+IFERROR(+D74*('Regions &amp; Poverty'!$K74/100),"")</f>
        <v/>
      </c>
      <c r="G74" s="7" t="str">
        <f>+IFERROR(+C74*('Regions &amp; Poverty'!$K74/100)*('Regions &amp; Poverty'!$M74/100),"")</f>
        <v/>
      </c>
      <c r="H74" s="7" t="str">
        <f>+IFERROR(+D74*('Regions &amp; Poverty'!$K74/100)*('Regions &amp; Poverty'!$M74/100),"")</f>
        <v/>
      </c>
      <c r="J74" s="32"/>
    </row>
    <row r="75" spans="1:10" x14ac:dyDescent="0.35">
      <c r="A75" t="s">
        <v>226</v>
      </c>
      <c r="B75" t="s">
        <v>72</v>
      </c>
      <c r="C75" s="11">
        <f>+SUMIF(GVSG2030!$A$4:$A$158,$B75,GVSG2030!$R$4:$R$158)</f>
        <v>0</v>
      </c>
      <c r="D75" s="11">
        <f>+SUMIF(GVSG2015!$A$4:$A$158,$B75,GVSG2015!$R$4:$R$158)</f>
        <v>0</v>
      </c>
      <c r="E75" s="7">
        <f>+IFERROR(+C75*('Regions &amp; Poverty'!$K75/100),"")</f>
        <v>0</v>
      </c>
      <c r="F75" s="7">
        <f>+IFERROR(+D75*('Regions &amp; Poverty'!$K75/100),"")</f>
        <v>0</v>
      </c>
      <c r="G75" s="7">
        <f>+IFERROR(+C75*('Regions &amp; Poverty'!$K75/100)*('Regions &amp; Poverty'!$M75/100),"")</f>
        <v>0</v>
      </c>
      <c r="H75" s="7">
        <f>+IFERROR(+D75*('Regions &amp; Poverty'!$K75/100)*('Regions &amp; Poverty'!$M75/100),"")</f>
        <v>0</v>
      </c>
      <c r="J75" s="32"/>
    </row>
    <row r="76" spans="1:10" x14ac:dyDescent="0.35">
      <c r="A76" t="s">
        <v>227</v>
      </c>
      <c r="B76" t="s">
        <v>73</v>
      </c>
      <c r="C76" s="11">
        <f>+SUMIF(GVSG2030!$A$4:$A$158,$B76,GVSG2030!$R$4:$R$158)</f>
        <v>0</v>
      </c>
      <c r="D76" s="11">
        <f>+SUMIF(GVSG2015!$A$4:$A$158,$B76,GVSG2015!$R$4:$R$158)</f>
        <v>0</v>
      </c>
      <c r="E76" s="7">
        <f>+IFERROR(+C76*('Regions &amp; Poverty'!$K76/100),"")</f>
        <v>0</v>
      </c>
      <c r="F76" s="7">
        <f>+IFERROR(+D76*('Regions &amp; Poverty'!$K76/100),"")</f>
        <v>0</v>
      </c>
      <c r="G76" s="7">
        <f>+IFERROR(+C76*('Regions &amp; Poverty'!$K76/100)*('Regions &amp; Poverty'!$M76/100),"")</f>
        <v>0</v>
      </c>
      <c r="H76" s="7">
        <f>+IFERROR(+D76*('Regions &amp; Poverty'!$K76/100)*('Regions &amp; Poverty'!$M76/100),"")</f>
        <v>0</v>
      </c>
      <c r="J76" s="32"/>
    </row>
    <row r="77" spans="1:10" x14ac:dyDescent="0.35">
      <c r="A77" t="s">
        <v>228</v>
      </c>
      <c r="B77" t="s">
        <v>74</v>
      </c>
      <c r="C77" s="11">
        <f>+SUMIF(GVSG2030!$A$4:$A$158,$B77,GVSG2030!$R$4:$R$158)</f>
        <v>0</v>
      </c>
      <c r="D77" s="11">
        <f>+SUMIF(GVSG2015!$A$4:$A$158,$B77,GVSG2015!$R$4:$R$158)</f>
        <v>0</v>
      </c>
      <c r="E77" s="7">
        <f>+IFERROR(+C77*('Regions &amp; Poverty'!$K77/100),"")</f>
        <v>0</v>
      </c>
      <c r="F77" s="7">
        <f>+IFERROR(+D77*('Regions &amp; Poverty'!$K77/100),"")</f>
        <v>0</v>
      </c>
      <c r="G77" s="7">
        <f>+IFERROR(+C77*('Regions &amp; Poverty'!$K77/100)*('Regions &amp; Poverty'!$M77/100),"")</f>
        <v>0</v>
      </c>
      <c r="H77" s="7">
        <f>+IFERROR(+D77*('Regions &amp; Poverty'!$K77/100)*('Regions &amp; Poverty'!$M77/100),"")</f>
        <v>0</v>
      </c>
      <c r="J77" s="32"/>
    </row>
    <row r="78" spans="1:10" x14ac:dyDescent="0.35">
      <c r="A78" t="s">
        <v>229</v>
      </c>
      <c r="B78" t="s">
        <v>75</v>
      </c>
      <c r="C78" s="11">
        <f>+SUMIF(GVSG2030!$A$4:$A$158,$B78,GVSG2030!$R$4:$R$158)</f>
        <v>4.2217677510893292</v>
      </c>
      <c r="D78" s="11">
        <f>+SUMIF(GVSG2015!$A$4:$A$158,$B78,GVSG2015!$R$4:$R$158)</f>
        <v>2.7744173384901196</v>
      </c>
      <c r="E78" s="7" t="str">
        <f>+IFERROR(+C78*('Regions &amp; Poverty'!$K78/100),"")</f>
        <v/>
      </c>
      <c r="F78" s="7" t="str">
        <f>+IFERROR(+D78*('Regions &amp; Poverty'!$K78/100),"")</f>
        <v/>
      </c>
      <c r="G78" s="7" t="str">
        <f>+IFERROR(+C78*('Regions &amp; Poverty'!$K78/100)*('Regions &amp; Poverty'!$M78/100),"")</f>
        <v/>
      </c>
      <c r="H78" s="7" t="str">
        <f>+IFERROR(+D78*('Regions &amp; Poverty'!$K78/100)*('Regions &amp; Poverty'!$M78/100),"")</f>
        <v/>
      </c>
      <c r="J78" s="32"/>
    </row>
    <row r="79" spans="1:10" x14ac:dyDescent="0.35">
      <c r="A79" t="s">
        <v>230</v>
      </c>
      <c r="B79" t="s">
        <v>76</v>
      </c>
      <c r="C79" s="11">
        <f>+SUMIF(GVSG2030!$A$4:$A$158,$B79,GVSG2030!$R$4:$R$158)</f>
        <v>0</v>
      </c>
      <c r="D79" s="11">
        <f>+SUMIF(GVSG2015!$A$4:$A$158,$B79,GVSG2015!$R$4:$R$158)</f>
        <v>0</v>
      </c>
      <c r="E79" s="7">
        <f>+IFERROR(+C79*('Regions &amp; Poverty'!$K79/100),"")</f>
        <v>0</v>
      </c>
      <c r="F79" s="7">
        <f>+IFERROR(+D79*('Regions &amp; Poverty'!$K79/100),"")</f>
        <v>0</v>
      </c>
      <c r="G79" s="7">
        <f>+IFERROR(+C79*('Regions &amp; Poverty'!$K79/100)*('Regions &amp; Poverty'!$M79/100),"")</f>
        <v>0</v>
      </c>
      <c r="H79" s="7">
        <f>+IFERROR(+D79*('Regions &amp; Poverty'!$K79/100)*('Regions &amp; Poverty'!$M79/100),"")</f>
        <v>0</v>
      </c>
      <c r="J79" s="32"/>
    </row>
    <row r="80" spans="1:10" x14ac:dyDescent="0.35">
      <c r="A80" t="s">
        <v>231</v>
      </c>
      <c r="B80" t="s">
        <v>77</v>
      </c>
      <c r="C80" s="11">
        <f>+SUMIF(GVSG2030!$A$4:$A$158,$B80,GVSG2030!$R$4:$R$158)</f>
        <v>0</v>
      </c>
      <c r="D80" s="11">
        <f>+SUMIF(GVSG2015!$A$4:$A$158,$B80,GVSG2015!$R$4:$R$158)</f>
        <v>0</v>
      </c>
      <c r="E80" s="7" t="str">
        <f>+IFERROR(+C80*('Regions &amp; Poverty'!$K80/100),"")</f>
        <v/>
      </c>
      <c r="F80" s="7" t="str">
        <f>+IFERROR(+D80*('Regions &amp; Poverty'!$K80/100),"")</f>
        <v/>
      </c>
      <c r="G80" s="7" t="str">
        <f>+IFERROR(+C80*('Regions &amp; Poverty'!$K80/100)*('Regions &amp; Poverty'!$M80/100),"")</f>
        <v/>
      </c>
      <c r="H80" s="7" t="str">
        <f>+IFERROR(+D80*('Regions &amp; Poverty'!$K80/100)*('Regions &amp; Poverty'!$M80/100),"")</f>
        <v/>
      </c>
      <c r="J80" s="32"/>
    </row>
    <row r="81" spans="1:10" x14ac:dyDescent="0.35">
      <c r="A81" t="s">
        <v>232</v>
      </c>
      <c r="B81" t="s">
        <v>78</v>
      </c>
      <c r="C81" s="11">
        <f>+SUMIF(GVSG2030!$A$4:$A$158,$B81,GVSG2030!$R$4:$R$158)</f>
        <v>0</v>
      </c>
      <c r="D81" s="11">
        <f>+SUMIF(GVSG2015!$A$4:$A$158,$B81,GVSG2015!$R$4:$R$158)</f>
        <v>0</v>
      </c>
      <c r="E81" s="7">
        <f>+IFERROR(+C81*('Regions &amp; Poverty'!$K81/100),"")</f>
        <v>0</v>
      </c>
      <c r="F81" s="7">
        <f>+IFERROR(+D81*('Regions &amp; Poverty'!$K81/100),"")</f>
        <v>0</v>
      </c>
      <c r="G81" s="7">
        <f>+IFERROR(+C81*('Regions &amp; Poverty'!$K81/100)*('Regions &amp; Poverty'!$M81/100),"")</f>
        <v>0</v>
      </c>
      <c r="H81" s="7">
        <f>+IFERROR(+D81*('Regions &amp; Poverty'!$K81/100)*('Regions &amp; Poverty'!$M81/100),"")</f>
        <v>0</v>
      </c>
      <c r="J81" s="32"/>
    </row>
    <row r="82" spans="1:10" x14ac:dyDescent="0.35">
      <c r="A82" t="s">
        <v>233</v>
      </c>
      <c r="B82" t="s">
        <v>79</v>
      </c>
      <c r="C82" s="11">
        <f>+SUMIF(GVSG2030!$A$4:$A$158,$B82,GVSG2030!$R$4:$R$158)</f>
        <v>0</v>
      </c>
      <c r="D82" s="11">
        <f>+SUMIF(GVSG2015!$A$4:$A$158,$B82,GVSG2015!$R$4:$R$158)</f>
        <v>0</v>
      </c>
      <c r="E82" s="7">
        <f>+IFERROR(+C82*('Regions &amp; Poverty'!$K82/100),"")</f>
        <v>0</v>
      </c>
      <c r="F82" s="7">
        <f>+IFERROR(+D82*('Regions &amp; Poverty'!$K82/100),"")</f>
        <v>0</v>
      </c>
      <c r="G82" s="7">
        <f>+IFERROR(+C82*('Regions &amp; Poverty'!$K82/100)*('Regions &amp; Poverty'!$M82/100),"")</f>
        <v>0</v>
      </c>
      <c r="H82" s="7">
        <f>+IFERROR(+D82*('Regions &amp; Poverty'!$K82/100)*('Regions &amp; Poverty'!$M82/100),"")</f>
        <v>0</v>
      </c>
      <c r="J82" s="32"/>
    </row>
    <row r="83" spans="1:10" x14ac:dyDescent="0.35">
      <c r="A83" t="s">
        <v>234</v>
      </c>
      <c r="B83" t="s">
        <v>80</v>
      </c>
      <c r="C83" s="11">
        <f>+SUMIF(GVSG2030!$A$4:$A$158,$B83,GVSG2030!$R$4:$R$158)</f>
        <v>0</v>
      </c>
      <c r="D83" s="11">
        <f>+SUMIF(GVSG2015!$A$4:$A$158,$B83,GVSG2015!$R$4:$R$158)</f>
        <v>0</v>
      </c>
      <c r="E83" s="7">
        <f>+IFERROR(+C83*('Regions &amp; Poverty'!$K83/100),"")</f>
        <v>0</v>
      </c>
      <c r="F83" s="7">
        <f>+IFERROR(+D83*('Regions &amp; Poverty'!$K83/100),"")</f>
        <v>0</v>
      </c>
      <c r="G83" s="7">
        <f>+IFERROR(+C83*('Regions &amp; Poverty'!$K83/100)*('Regions &amp; Poverty'!$M83/100),"")</f>
        <v>0</v>
      </c>
      <c r="H83" s="7">
        <f>+IFERROR(+D83*('Regions &amp; Poverty'!$K83/100)*('Regions &amp; Poverty'!$M83/100),"")</f>
        <v>0</v>
      </c>
      <c r="J83" s="32"/>
    </row>
    <row r="84" spans="1:10" x14ac:dyDescent="0.35">
      <c r="A84" t="s">
        <v>235</v>
      </c>
      <c r="B84" t="s">
        <v>81</v>
      </c>
      <c r="C84" s="11">
        <f>+SUMIF(GVSG2030!$A$4:$A$158,$B84,GVSG2030!$R$4:$R$158)</f>
        <v>15.242956626627985</v>
      </c>
      <c r="D84" s="11">
        <f>+SUMIF(GVSG2015!$A$4:$A$158,$B84,GVSG2015!$R$4:$R$158)</f>
        <v>8.4487529549490752</v>
      </c>
      <c r="E84" s="7">
        <f>+IFERROR(+C84*('Regions &amp; Poverty'!$K84/100),"")</f>
        <v>5.8837812578784021</v>
      </c>
      <c r="F84" s="7">
        <f>+IFERROR(+D84*('Regions &amp; Poverty'!$K84/100),"")</f>
        <v>3.2612186406103429</v>
      </c>
      <c r="G84" s="7">
        <f>+IFERROR(+C84*('Regions &amp; Poverty'!$K84/100)*('Regions &amp; Poverty'!$M84/100),"")</f>
        <v>0.68840240717177303</v>
      </c>
      <c r="H84" s="7">
        <f>+IFERROR(+D84*('Regions &amp; Poverty'!$K84/100)*('Regions &amp; Poverty'!$M84/100),"")</f>
        <v>0.3815625809514101</v>
      </c>
      <c r="J84" s="32"/>
    </row>
    <row r="85" spans="1:10" x14ac:dyDescent="0.35">
      <c r="A85" t="s">
        <v>236</v>
      </c>
      <c r="B85" t="s">
        <v>82</v>
      </c>
      <c r="C85" s="11">
        <f>+SUMIF(GVSG2030!$A$4:$A$158,$B85,GVSG2030!$R$4:$R$158)</f>
        <v>0</v>
      </c>
      <c r="D85" s="11">
        <f>+SUMIF(GVSG2015!$A$4:$A$158,$B85,GVSG2015!$R$4:$R$158)</f>
        <v>0</v>
      </c>
      <c r="E85" s="7" t="str">
        <f>+IFERROR(+C85*('Regions &amp; Poverty'!$K85/100),"")</f>
        <v/>
      </c>
      <c r="F85" s="7" t="str">
        <f>+IFERROR(+D85*('Regions &amp; Poverty'!$K85/100),"")</f>
        <v/>
      </c>
      <c r="G85" s="7" t="str">
        <f>+IFERROR(+C85*('Regions &amp; Poverty'!$K85/100)*('Regions &amp; Poverty'!$M85/100),"")</f>
        <v/>
      </c>
      <c r="H85" s="7" t="str">
        <f>+IFERROR(+D85*('Regions &amp; Poverty'!$K85/100)*('Regions &amp; Poverty'!$M85/100),"")</f>
        <v/>
      </c>
      <c r="J85" s="32"/>
    </row>
    <row r="86" spans="1:10" x14ac:dyDescent="0.35">
      <c r="A86" t="s">
        <v>237</v>
      </c>
      <c r="B86" t="s">
        <v>83</v>
      </c>
      <c r="C86" s="11">
        <f>+SUMIF(GVSG2030!$A$4:$A$158,$B86,GVSG2030!$R$4:$R$158)</f>
        <v>0</v>
      </c>
      <c r="D86" s="11">
        <f>+SUMIF(GVSG2015!$A$4:$A$158,$B86,GVSG2015!$R$4:$R$158)</f>
        <v>0</v>
      </c>
      <c r="E86" s="7">
        <f>+IFERROR(+C86*('Regions &amp; Poverty'!$K86/100),"")</f>
        <v>0</v>
      </c>
      <c r="F86" s="7">
        <f>+IFERROR(+D86*('Regions &amp; Poverty'!$K86/100),"")</f>
        <v>0</v>
      </c>
      <c r="G86" s="7">
        <f>+IFERROR(+C86*('Regions &amp; Poverty'!$K86/100)*('Regions &amp; Poverty'!$M86/100),"")</f>
        <v>0</v>
      </c>
      <c r="H86" s="7">
        <f>+IFERROR(+D86*('Regions &amp; Poverty'!$K86/100)*('Regions &amp; Poverty'!$M86/100),"")</f>
        <v>0</v>
      </c>
      <c r="J86" s="32"/>
    </row>
    <row r="87" spans="1:10" x14ac:dyDescent="0.35">
      <c r="A87" t="s">
        <v>238</v>
      </c>
      <c r="B87" t="s">
        <v>84</v>
      </c>
      <c r="C87" s="11">
        <f>+SUMIF(GVSG2030!$A$4:$A$158,$B87,GVSG2030!$R$4:$R$158)</f>
        <v>0</v>
      </c>
      <c r="D87" s="11">
        <f>+SUMIF(GVSG2015!$A$4:$A$158,$B87,GVSG2015!$R$4:$R$158)</f>
        <v>0</v>
      </c>
      <c r="E87" s="7">
        <f>+IFERROR(+C87*('Regions &amp; Poverty'!$K87/100),"")</f>
        <v>0</v>
      </c>
      <c r="F87" s="7">
        <f>+IFERROR(+D87*('Regions &amp; Poverty'!$K87/100),"")</f>
        <v>0</v>
      </c>
      <c r="G87" s="7">
        <f>+IFERROR(+C87*('Regions &amp; Poverty'!$K87/100)*('Regions &amp; Poverty'!$M87/100),"")</f>
        <v>0</v>
      </c>
      <c r="H87" s="7">
        <f>+IFERROR(+D87*('Regions &amp; Poverty'!$K87/100)*('Regions &amp; Poverty'!$M87/100),"")</f>
        <v>0</v>
      </c>
      <c r="J87" s="32"/>
    </row>
    <row r="88" spans="1:10" x14ac:dyDescent="0.35">
      <c r="A88" t="s">
        <v>239</v>
      </c>
      <c r="B88" t="s">
        <v>85</v>
      </c>
      <c r="C88" s="11">
        <f>+SUMIF(GVSG2030!$A$4:$A$158,$B88,GVSG2030!$R$4:$R$158)</f>
        <v>0</v>
      </c>
      <c r="D88" s="11">
        <f>+SUMIF(GVSG2015!$A$4:$A$158,$B88,GVSG2015!$R$4:$R$158)</f>
        <v>0</v>
      </c>
      <c r="E88" s="7">
        <f>+IFERROR(+C88*('Regions &amp; Poverty'!$K88/100),"")</f>
        <v>0</v>
      </c>
      <c r="F88" s="7">
        <f>+IFERROR(+D88*('Regions &amp; Poverty'!$K88/100),"")</f>
        <v>0</v>
      </c>
      <c r="G88" s="7">
        <f>+IFERROR(+C88*('Regions &amp; Poverty'!$K88/100)*('Regions &amp; Poverty'!$M88/100),"")</f>
        <v>0</v>
      </c>
      <c r="H88" s="7">
        <f>+IFERROR(+D88*('Regions &amp; Poverty'!$K88/100)*('Regions &amp; Poverty'!$M88/100),"")</f>
        <v>0</v>
      </c>
      <c r="J88" s="32"/>
    </row>
    <row r="89" spans="1:10" x14ac:dyDescent="0.35">
      <c r="A89" t="s">
        <v>240</v>
      </c>
      <c r="B89" t="s">
        <v>86</v>
      </c>
      <c r="C89" s="11">
        <f>+SUMIF(GVSG2030!$A$4:$A$158,$B89,GVSG2030!$R$4:$R$158)</f>
        <v>0</v>
      </c>
      <c r="D89" s="11">
        <f>+SUMIF(GVSG2015!$A$4:$A$158,$B89,GVSG2015!$R$4:$R$158)</f>
        <v>0</v>
      </c>
      <c r="E89" s="7">
        <f>+IFERROR(+C89*('Regions &amp; Poverty'!$K89/100),"")</f>
        <v>0</v>
      </c>
      <c r="F89" s="7">
        <f>+IFERROR(+D89*('Regions &amp; Poverty'!$K89/100),"")</f>
        <v>0</v>
      </c>
      <c r="G89" s="7">
        <f>+IFERROR(+C89*('Regions &amp; Poverty'!$K89/100)*('Regions &amp; Poverty'!$M89/100),"")</f>
        <v>0</v>
      </c>
      <c r="H89" s="7">
        <f>+IFERROR(+D89*('Regions &amp; Poverty'!$K89/100)*('Regions &amp; Poverty'!$M89/100),"")</f>
        <v>0</v>
      </c>
      <c r="J89" s="32"/>
    </row>
    <row r="90" spans="1:10" x14ac:dyDescent="0.35">
      <c r="A90" t="s">
        <v>241</v>
      </c>
      <c r="B90" t="s">
        <v>87</v>
      </c>
      <c r="C90" s="11">
        <f>+SUMIF(GVSG2030!$A$4:$A$158,$B90,GVSG2030!$R$4:$R$158)</f>
        <v>0</v>
      </c>
      <c r="D90" s="11">
        <f>+SUMIF(GVSG2015!$A$4:$A$158,$B90,GVSG2015!$R$4:$R$158)</f>
        <v>0</v>
      </c>
      <c r="E90" s="7">
        <f>+IFERROR(+C90*('Regions &amp; Poverty'!$K90/100),"")</f>
        <v>0</v>
      </c>
      <c r="F90" s="7">
        <f>+IFERROR(+D90*('Regions &amp; Poverty'!$K90/100),"")</f>
        <v>0</v>
      </c>
      <c r="G90" s="7">
        <f>+IFERROR(+C90*('Regions &amp; Poverty'!$K90/100)*('Regions &amp; Poverty'!$M90/100),"")</f>
        <v>0</v>
      </c>
      <c r="H90" s="7">
        <f>+IFERROR(+D90*('Regions &amp; Poverty'!$K90/100)*('Regions &amp; Poverty'!$M90/100),"")</f>
        <v>0</v>
      </c>
      <c r="J90" s="32"/>
    </row>
    <row r="91" spans="1:10" x14ac:dyDescent="0.35">
      <c r="A91" t="s">
        <v>242</v>
      </c>
      <c r="B91" t="s">
        <v>88</v>
      </c>
      <c r="C91" s="11">
        <f>+SUMIF(GVSG2030!$A$4:$A$158,$B91,GVSG2030!$R$4:$R$158)</f>
        <v>19.547434554924081</v>
      </c>
      <c r="D91" s="11">
        <f>+SUMIF(GVSG2015!$A$4:$A$158,$B91,GVSG2015!$R$4:$R$158)</f>
        <v>16.656883643787904</v>
      </c>
      <c r="E91" s="7">
        <f>+IFERROR(+C91*('Regions &amp; Poverty'!$K91/100),"")</f>
        <v>9.6368852355775712</v>
      </c>
      <c r="F91" s="7">
        <f>+IFERROR(+D91*('Regions &amp; Poverty'!$K91/100),"")</f>
        <v>8.211843636387437</v>
      </c>
      <c r="G91" s="7">
        <f>+IFERROR(+C91*('Regions &amp; Poverty'!$K91/100)*('Regions &amp; Poverty'!$M91/100),"")</f>
        <v>1.4648065558077907</v>
      </c>
      <c r="H91" s="7">
        <f>+IFERROR(+D91*('Regions &amp; Poverty'!$K91/100)*('Regions &amp; Poverty'!$M91/100),"")</f>
        <v>1.2482002327308903</v>
      </c>
      <c r="J91" s="32"/>
    </row>
    <row r="92" spans="1:10" x14ac:dyDescent="0.35">
      <c r="A92" t="s">
        <v>334</v>
      </c>
      <c r="B92" t="s">
        <v>333</v>
      </c>
      <c r="C92" s="11">
        <f>+SUMIF(GVSG2030!$A$4:$A$158,$B92,GVSG2030!$R$4:$R$158)</f>
        <v>0</v>
      </c>
      <c r="D92" s="11">
        <f>+SUMIF(GVSG2015!$A$4:$A$158,$B92,GVSG2015!$R$4:$R$158)</f>
        <v>0</v>
      </c>
      <c r="E92" s="7">
        <f>+IFERROR(+C92*('Regions &amp; Poverty'!$K92/100),"")</f>
        <v>0</v>
      </c>
      <c r="F92" s="7">
        <f>+IFERROR(+D92*('Regions &amp; Poverty'!$K92/100),"")</f>
        <v>0</v>
      </c>
      <c r="G92" s="7">
        <f>+IFERROR(+C92*('Regions &amp; Poverty'!$K92/100)*('Regions &amp; Poverty'!$M92/100),"")</f>
        <v>0</v>
      </c>
      <c r="H92" s="7">
        <f>+IFERROR(+D92*('Regions &amp; Poverty'!$K92/100)*('Regions &amp; Poverty'!$M92/100),"")</f>
        <v>0</v>
      </c>
      <c r="J92" s="32"/>
    </row>
    <row r="93" spans="1:10" x14ac:dyDescent="0.35">
      <c r="A93" t="s">
        <v>243</v>
      </c>
      <c r="B93" t="s">
        <v>89</v>
      </c>
      <c r="C93" s="11">
        <f>+SUMIF(GVSG2030!$A$4:$A$158,$B93,GVSG2030!$R$4:$R$158)</f>
        <v>0</v>
      </c>
      <c r="D93" s="11">
        <f>+SUMIF(GVSG2015!$A$4:$A$158,$B93,GVSG2015!$R$4:$R$158)</f>
        <v>0</v>
      </c>
      <c r="E93" s="7">
        <f>+IFERROR(+C93*('Regions &amp; Poverty'!$K93/100),"")</f>
        <v>0</v>
      </c>
      <c r="F93" s="7">
        <f>+IFERROR(+D93*('Regions &amp; Poverty'!$K93/100),"")</f>
        <v>0</v>
      </c>
      <c r="G93" s="7">
        <f>+IFERROR(+C93*('Regions &amp; Poverty'!$K93/100)*('Regions &amp; Poverty'!$M93/100),"")</f>
        <v>0</v>
      </c>
      <c r="H93" s="7">
        <f>+IFERROR(+D93*('Regions &amp; Poverty'!$K93/100)*('Regions &amp; Poverty'!$M93/100),"")</f>
        <v>0</v>
      </c>
      <c r="J93" s="32"/>
    </row>
    <row r="94" spans="1:10" x14ac:dyDescent="0.35">
      <c r="A94" t="s">
        <v>244</v>
      </c>
      <c r="B94" t="s">
        <v>90</v>
      </c>
      <c r="C94" s="11">
        <f>+SUMIF(GVSG2030!$A$4:$A$158,$B94,GVSG2030!$R$4:$R$158)</f>
        <v>0</v>
      </c>
      <c r="D94" s="11">
        <f>+SUMIF(GVSG2015!$A$4:$A$158,$B94,GVSG2015!$R$4:$R$158)</f>
        <v>0</v>
      </c>
      <c r="E94" s="7" t="str">
        <f>+IFERROR(+C94*('Regions &amp; Poverty'!$K94/100),"")</f>
        <v/>
      </c>
      <c r="F94" s="7" t="str">
        <f>+IFERROR(+D94*('Regions &amp; Poverty'!$K94/100),"")</f>
        <v/>
      </c>
      <c r="G94" s="7" t="str">
        <f>+IFERROR(+C94*('Regions &amp; Poverty'!$K94/100)*('Regions &amp; Poverty'!$M94/100),"")</f>
        <v/>
      </c>
      <c r="H94" s="7" t="str">
        <f>+IFERROR(+D94*('Regions &amp; Poverty'!$K94/100)*('Regions &amp; Poverty'!$M94/100),"")</f>
        <v/>
      </c>
      <c r="J94" s="32"/>
    </row>
    <row r="95" spans="1:10" x14ac:dyDescent="0.35">
      <c r="A95" t="s">
        <v>245</v>
      </c>
      <c r="B95" t="s">
        <v>91</v>
      </c>
      <c r="C95" s="11">
        <f>+SUMIF(GVSG2030!$A$4:$A$158,$B95,GVSG2030!$R$4:$R$158)</f>
        <v>0</v>
      </c>
      <c r="D95" s="11">
        <f>+SUMIF(GVSG2015!$A$4:$A$158,$B95,GVSG2015!$R$4:$R$158)</f>
        <v>0</v>
      </c>
      <c r="E95" s="7">
        <f>+IFERROR(+C95*('Regions &amp; Poverty'!$K95/100),"")</f>
        <v>0</v>
      </c>
      <c r="F95" s="7">
        <f>+IFERROR(+D95*('Regions &amp; Poverty'!$K95/100),"")</f>
        <v>0</v>
      </c>
      <c r="G95" s="7">
        <f>+IFERROR(+C95*('Regions &amp; Poverty'!$K95/100)*('Regions &amp; Poverty'!$M95/100),"")</f>
        <v>0</v>
      </c>
      <c r="H95" s="7">
        <f>+IFERROR(+D95*('Regions &amp; Poverty'!$K95/100)*('Regions &amp; Poverty'!$M95/100),"")</f>
        <v>0</v>
      </c>
      <c r="J95" s="32"/>
    </row>
    <row r="96" spans="1:10" x14ac:dyDescent="0.35">
      <c r="A96" t="s">
        <v>246</v>
      </c>
      <c r="B96" t="s">
        <v>92</v>
      </c>
      <c r="C96" s="11">
        <f>+SUMIF(GVSG2030!$A$4:$A$158,$B96,GVSG2030!$R$4:$R$158)</f>
        <v>1.9937785903445238</v>
      </c>
      <c r="D96" s="11">
        <f>+SUMIF(GVSG2015!$A$4:$A$158,$B96,GVSG2015!$R$4:$R$158)</f>
        <v>1.099689370282062</v>
      </c>
      <c r="E96" s="7">
        <f>+IFERROR(+C96*('Regions &amp; Poverty'!$K96/100),"")</f>
        <v>0.11763293683032691</v>
      </c>
      <c r="F96" s="7">
        <f>+IFERROR(+D96*('Regions &amp; Poverty'!$K96/100),"")</f>
        <v>6.4881672846641661E-2</v>
      </c>
      <c r="G96" s="7">
        <f>+IFERROR(+C96*('Regions &amp; Poverty'!$K96/100)*('Regions &amp; Poverty'!$M96/100),"")</f>
        <v>1.6468611156245767E-3</v>
      </c>
      <c r="H96" s="7">
        <f>+IFERROR(+D96*('Regions &amp; Poverty'!$K96/100)*('Regions &amp; Poverty'!$M96/100),"")</f>
        <v>9.0834341985298315E-4</v>
      </c>
      <c r="J96" s="32"/>
    </row>
    <row r="97" spans="1:10" x14ac:dyDescent="0.35">
      <c r="A97" t="s">
        <v>247</v>
      </c>
      <c r="B97" t="s">
        <v>93</v>
      </c>
      <c r="C97" s="11">
        <f>+SUMIF(GVSG2030!$A$4:$A$158,$B97,GVSG2030!$R$4:$R$158)</f>
        <v>0</v>
      </c>
      <c r="D97" s="11">
        <f>+SUMIF(GVSG2015!$A$4:$A$158,$B97,GVSG2015!$R$4:$R$158)</f>
        <v>0</v>
      </c>
      <c r="E97" s="7">
        <f>+IFERROR(+C97*('Regions &amp; Poverty'!$K97/100),"")</f>
        <v>0</v>
      </c>
      <c r="F97" s="7">
        <f>+IFERROR(+D97*('Regions &amp; Poverty'!$K97/100),"")</f>
        <v>0</v>
      </c>
      <c r="G97" s="7">
        <f>+IFERROR(+C97*('Regions &amp; Poverty'!$K97/100)*('Regions &amp; Poverty'!$M97/100),"")</f>
        <v>0</v>
      </c>
      <c r="H97" s="7">
        <f>+IFERROR(+D97*('Regions &amp; Poverty'!$K97/100)*('Regions &amp; Poverty'!$M97/100),"")</f>
        <v>0</v>
      </c>
      <c r="J97" s="32"/>
    </row>
    <row r="98" spans="1:10" x14ac:dyDescent="0.35">
      <c r="A98" t="s">
        <v>248</v>
      </c>
      <c r="B98" t="s">
        <v>94</v>
      </c>
      <c r="C98" s="11">
        <f>+SUMIF(GVSG2030!$A$4:$A$158,$B98,GVSG2030!$R$4:$R$158)</f>
        <v>0</v>
      </c>
      <c r="D98" s="11">
        <f>+SUMIF(GVSG2015!$A$4:$A$158,$B98,GVSG2015!$R$4:$R$158)</f>
        <v>0</v>
      </c>
      <c r="E98" s="7">
        <f>+IFERROR(+C98*('Regions &amp; Poverty'!$K98/100),"")</f>
        <v>0</v>
      </c>
      <c r="F98" s="7">
        <f>+IFERROR(+D98*('Regions &amp; Poverty'!$K98/100),"")</f>
        <v>0</v>
      </c>
      <c r="G98" s="7">
        <f>+IFERROR(+C98*('Regions &amp; Poverty'!$K98/100)*('Regions &amp; Poverty'!$M98/100),"")</f>
        <v>0</v>
      </c>
      <c r="H98" s="7">
        <f>+IFERROR(+D98*('Regions &amp; Poverty'!$K98/100)*('Regions &amp; Poverty'!$M98/100),"")</f>
        <v>0</v>
      </c>
      <c r="J98" s="32"/>
    </row>
    <row r="99" spans="1:10" x14ac:dyDescent="0.35">
      <c r="A99" t="s">
        <v>249</v>
      </c>
      <c r="B99" t="s">
        <v>95</v>
      </c>
      <c r="C99" s="11">
        <f>+SUMIF(GVSG2030!$A$4:$A$158,$B99,GVSG2030!$R$4:$R$158)</f>
        <v>0</v>
      </c>
      <c r="D99" s="11">
        <f>+SUMIF(GVSG2015!$A$4:$A$158,$B99,GVSG2015!$R$4:$R$158)</f>
        <v>0</v>
      </c>
      <c r="E99" s="7">
        <f>+IFERROR(+C99*('Regions &amp; Poverty'!$K99/100),"")</f>
        <v>0</v>
      </c>
      <c r="F99" s="7">
        <f>+IFERROR(+D99*('Regions &amp; Poverty'!$K99/100),"")</f>
        <v>0</v>
      </c>
      <c r="G99" s="7">
        <f>+IFERROR(+C99*('Regions &amp; Poverty'!$K99/100)*('Regions &amp; Poverty'!$M99/100),"")</f>
        <v>0</v>
      </c>
      <c r="H99" s="7">
        <f>+IFERROR(+D99*('Regions &amp; Poverty'!$K99/100)*('Regions &amp; Poverty'!$M99/100),"")</f>
        <v>0</v>
      </c>
      <c r="J99" s="32"/>
    </row>
    <row r="100" spans="1:10" x14ac:dyDescent="0.35">
      <c r="A100" t="s">
        <v>250</v>
      </c>
      <c r="B100" t="s">
        <v>96</v>
      </c>
      <c r="C100" s="11">
        <f>+SUMIF(GVSG2030!$A$4:$A$158,$B100,GVSG2030!$R$4:$R$158)</f>
        <v>0</v>
      </c>
      <c r="D100" s="11">
        <f>+SUMIF(GVSG2015!$A$4:$A$158,$B100,GVSG2015!$R$4:$R$158)</f>
        <v>0</v>
      </c>
      <c r="E100" s="7">
        <f>+IFERROR(+C100*('Regions &amp; Poverty'!$K100/100),"")</f>
        <v>0</v>
      </c>
      <c r="F100" s="7">
        <f>+IFERROR(+D100*('Regions &amp; Poverty'!$K100/100),"")</f>
        <v>0</v>
      </c>
      <c r="G100" s="7">
        <f>+IFERROR(+C100*('Regions &amp; Poverty'!$K100/100)*('Regions &amp; Poverty'!$M100/100),"")</f>
        <v>0</v>
      </c>
      <c r="H100" s="7">
        <f>+IFERROR(+D100*('Regions &amp; Poverty'!$K100/100)*('Regions &amp; Poverty'!$M100/100),"")</f>
        <v>0</v>
      </c>
      <c r="J100" s="32"/>
    </row>
    <row r="101" spans="1:10" x14ac:dyDescent="0.35">
      <c r="A101" t="s">
        <v>251</v>
      </c>
      <c r="B101" t="s">
        <v>97</v>
      </c>
      <c r="C101" s="11">
        <f>+SUMIF(GVSG2030!$A$4:$A$158,$B101,GVSG2030!$R$4:$R$158)</f>
        <v>20971.331792493642</v>
      </c>
      <c r="D101" s="11">
        <f>+SUMIF(GVSG2015!$A$4:$A$158,$B101,GVSG2015!$R$4:$R$158)</f>
        <v>12376.814316547856</v>
      </c>
      <c r="E101" s="7">
        <f>+IFERROR(+C101*('Regions &amp; Poverty'!$K101/100),"")</f>
        <v>11219.662508984098</v>
      </c>
      <c r="F101" s="7">
        <f>+IFERROR(+D101*('Regions &amp; Poverty'!$K101/100),"")</f>
        <v>6621.5956593531037</v>
      </c>
      <c r="G101" s="7">
        <f>+IFERROR(+C101*('Regions &amp; Poverty'!$K101/100)*('Regions &amp; Poverty'!$M101/100),"")</f>
        <v>2445.8864269585333</v>
      </c>
      <c r="H101" s="7">
        <f>+IFERROR(+D101*('Regions &amp; Poverty'!$K101/100)*('Regions &amp; Poverty'!$M101/100),"")</f>
        <v>1443.5078537389766</v>
      </c>
      <c r="J101" s="32"/>
    </row>
    <row r="102" spans="1:10" x14ac:dyDescent="0.35">
      <c r="A102" t="s">
        <v>252</v>
      </c>
      <c r="B102" t="s">
        <v>98</v>
      </c>
      <c r="C102" s="11">
        <f>+SUMIF(GVSG2030!$A$4:$A$158,$B102,GVSG2030!$R$4:$R$158)</f>
        <v>0</v>
      </c>
      <c r="D102" s="11">
        <f>+SUMIF(GVSG2015!$A$4:$A$158,$B102,GVSG2015!$R$4:$R$158)</f>
        <v>0</v>
      </c>
      <c r="E102" s="7">
        <f>+IFERROR(+C102*('Regions &amp; Poverty'!$K102/100),"")</f>
        <v>0</v>
      </c>
      <c r="F102" s="7">
        <f>+IFERROR(+D102*('Regions &amp; Poverty'!$K102/100),"")</f>
        <v>0</v>
      </c>
      <c r="G102" s="7">
        <f>+IFERROR(+C102*('Regions &amp; Poverty'!$K102/100)*('Regions &amp; Poverty'!$M102/100),"")</f>
        <v>0</v>
      </c>
      <c r="H102" s="7">
        <f>+IFERROR(+D102*('Regions &amp; Poverty'!$K102/100)*('Regions &amp; Poverty'!$M102/100),"")</f>
        <v>0</v>
      </c>
      <c r="J102" s="32"/>
    </row>
    <row r="103" spans="1:10" x14ac:dyDescent="0.35">
      <c r="A103" t="s">
        <v>253</v>
      </c>
      <c r="B103" t="s">
        <v>99</v>
      </c>
      <c r="C103" s="11">
        <f>+SUMIF(GVSG2030!$A$4:$A$158,$B103,GVSG2030!$R$4:$R$158)</f>
        <v>0</v>
      </c>
      <c r="D103" s="11">
        <f>+SUMIF(GVSG2015!$A$4:$A$158,$B103,GVSG2015!$R$4:$R$158)</f>
        <v>0</v>
      </c>
      <c r="E103" s="7">
        <f>+IFERROR(+C103*('Regions &amp; Poverty'!$K103/100),"")</f>
        <v>0</v>
      </c>
      <c r="F103" s="7">
        <f>+IFERROR(+D103*('Regions &amp; Poverty'!$K103/100),"")</f>
        <v>0</v>
      </c>
      <c r="G103" s="7">
        <f>+IFERROR(+C103*('Regions &amp; Poverty'!$K103/100)*('Regions &amp; Poverty'!$M103/100),"")</f>
        <v>0</v>
      </c>
      <c r="H103" s="7">
        <f>+IFERROR(+D103*('Regions &amp; Poverty'!$K103/100)*('Regions &amp; Poverty'!$M103/100),"")</f>
        <v>0</v>
      </c>
      <c r="J103" s="32"/>
    </row>
    <row r="104" spans="1:10" x14ac:dyDescent="0.35">
      <c r="A104" t="s">
        <v>254</v>
      </c>
      <c r="B104" t="s">
        <v>100</v>
      </c>
      <c r="C104" s="11">
        <f>+SUMIF(GVSG2030!$A$4:$A$158,$B104,GVSG2030!$R$4:$R$158)</f>
        <v>0</v>
      </c>
      <c r="D104" s="11">
        <f>+SUMIF(GVSG2015!$A$4:$A$158,$B104,GVSG2015!$R$4:$R$158)</f>
        <v>0</v>
      </c>
      <c r="E104" s="7">
        <f>+IFERROR(+C104*('Regions &amp; Poverty'!$K104/100),"")</f>
        <v>0</v>
      </c>
      <c r="F104" s="7">
        <f>+IFERROR(+D104*('Regions &amp; Poverty'!$K104/100),"")</f>
        <v>0</v>
      </c>
      <c r="G104" s="7">
        <f>+IFERROR(+C104*('Regions &amp; Poverty'!$K104/100)*('Regions &amp; Poverty'!$M104/100),"")</f>
        <v>0</v>
      </c>
      <c r="H104" s="7">
        <f>+IFERROR(+D104*('Regions &amp; Poverty'!$K104/100)*('Regions &amp; Poverty'!$M104/100),"")</f>
        <v>0</v>
      </c>
      <c r="J104" s="32"/>
    </row>
    <row r="105" spans="1:10" x14ac:dyDescent="0.35">
      <c r="A105" t="s">
        <v>255</v>
      </c>
      <c r="B105" t="s">
        <v>101</v>
      </c>
      <c r="C105" s="11">
        <f>+SUMIF(GVSG2030!$A$4:$A$158,$B105,GVSG2030!$R$4:$R$158)</f>
        <v>0</v>
      </c>
      <c r="D105" s="11">
        <f>+SUMIF(GVSG2015!$A$4:$A$158,$B105,GVSG2015!$R$4:$R$158)</f>
        <v>0</v>
      </c>
      <c r="E105" s="7">
        <f>+IFERROR(+C105*('Regions &amp; Poverty'!$K105/100),"")</f>
        <v>0</v>
      </c>
      <c r="F105" s="7">
        <f>+IFERROR(+D105*('Regions &amp; Poverty'!$K105/100),"")</f>
        <v>0</v>
      </c>
      <c r="G105" s="7">
        <f>+IFERROR(+C105*('Regions &amp; Poverty'!$K105/100)*('Regions &amp; Poverty'!$M105/100),"")</f>
        <v>0</v>
      </c>
      <c r="H105" s="7">
        <f>+IFERROR(+D105*('Regions &amp; Poverty'!$K105/100)*('Regions &amp; Poverty'!$M105/100),"")</f>
        <v>0</v>
      </c>
      <c r="J105" s="32"/>
    </row>
    <row r="106" spans="1:10" x14ac:dyDescent="0.35">
      <c r="A106" t="s">
        <v>256</v>
      </c>
      <c r="B106" t="s">
        <v>102</v>
      </c>
      <c r="C106" s="11">
        <f>+SUMIF(GVSG2030!$A$4:$A$158,$B106,GVSG2030!$R$4:$R$158)</f>
        <v>0</v>
      </c>
      <c r="D106" s="11">
        <f>+SUMIF(GVSG2015!$A$4:$A$158,$B106,GVSG2015!$R$4:$R$158)</f>
        <v>0</v>
      </c>
      <c r="E106" s="7">
        <f>+IFERROR(+C106*('Regions &amp; Poverty'!$K106/100),"")</f>
        <v>0</v>
      </c>
      <c r="F106" s="7">
        <f>+IFERROR(+D106*('Regions &amp; Poverty'!$K106/100),"")</f>
        <v>0</v>
      </c>
      <c r="G106" s="7">
        <f>+IFERROR(+C106*('Regions &amp; Poverty'!$K106/100)*('Regions &amp; Poverty'!$M106/100),"")</f>
        <v>0</v>
      </c>
      <c r="H106" s="7">
        <f>+IFERROR(+D106*('Regions &amp; Poverty'!$K106/100)*('Regions &amp; Poverty'!$M106/100),"")</f>
        <v>0</v>
      </c>
      <c r="J106" s="32"/>
    </row>
    <row r="107" spans="1:10" x14ac:dyDescent="0.35">
      <c r="A107" t="s">
        <v>408</v>
      </c>
      <c r="B107" t="s">
        <v>405</v>
      </c>
      <c r="C107" s="11">
        <f>+SUMIF(GVSG2030!$A$4:$A$158,$B107,GVSG2030!$R$4:$R$158)</f>
        <v>0</v>
      </c>
      <c r="D107" s="11">
        <f>+SUMIF(GVSG2015!$A$4:$A$158,$B107,GVSG2015!$R$4:$R$158)</f>
        <v>0</v>
      </c>
      <c r="E107" s="7">
        <f>+IFERROR(+C107*('Regions &amp; Poverty'!$K107/100),"")</f>
        <v>0</v>
      </c>
      <c r="F107" s="7">
        <f>+IFERROR(+D107*('Regions &amp; Poverty'!$K107/100),"")</f>
        <v>0</v>
      </c>
      <c r="G107" s="7">
        <f>+IFERROR(+C107*('Regions &amp; Poverty'!$K107/100)*('Regions &amp; Poverty'!$M107/100),"")</f>
        <v>0</v>
      </c>
      <c r="H107" s="7">
        <f>+IFERROR(+D107*('Regions &amp; Poverty'!$K107/100)*('Regions &amp; Poverty'!$M107/100),"")</f>
        <v>0</v>
      </c>
      <c r="J107" s="32"/>
    </row>
    <row r="108" spans="1:10" x14ac:dyDescent="0.35">
      <c r="A108" t="s">
        <v>409</v>
      </c>
      <c r="B108" t="s">
        <v>406</v>
      </c>
      <c r="C108" s="11">
        <f>+SUMIF(GVSG2030!$A$4:$A$158,$B108,GVSG2030!$R$4:$R$158)</f>
        <v>0</v>
      </c>
      <c r="D108" s="11">
        <f>+SUMIF(GVSG2015!$A$4:$A$158,$B108,GVSG2015!$R$4:$R$158)</f>
        <v>0</v>
      </c>
      <c r="E108" s="7">
        <f>+IFERROR(+C108*('Regions &amp; Poverty'!$K108/100),"")</f>
        <v>0</v>
      </c>
      <c r="F108" s="7">
        <f>+IFERROR(+D108*('Regions &amp; Poverty'!$K108/100),"")</f>
        <v>0</v>
      </c>
      <c r="G108" s="7">
        <f>+IFERROR(+C108*('Regions &amp; Poverty'!$K108/100)*('Regions &amp; Poverty'!$M108/100),"")</f>
        <v>0</v>
      </c>
      <c r="H108" s="7">
        <f>+IFERROR(+D108*('Regions &amp; Poverty'!$K108/100)*('Regions &amp; Poverty'!$M108/100),"")</f>
        <v>0</v>
      </c>
      <c r="J108" s="32"/>
    </row>
    <row r="109" spans="1:10" x14ac:dyDescent="0.35">
      <c r="A109" t="s">
        <v>410</v>
      </c>
      <c r="B109" t="s">
        <v>407</v>
      </c>
      <c r="C109" s="11">
        <f>+SUMIF(GVSG2030!$A$4:$A$158,$B109,GVSG2030!$R$4:$R$158)</f>
        <v>0</v>
      </c>
      <c r="D109" s="11">
        <f>+SUMIF(GVSG2015!$A$4:$A$158,$B109,GVSG2015!$R$4:$R$158)</f>
        <v>0</v>
      </c>
      <c r="E109" s="7">
        <f>+IFERROR(+C109*('Regions &amp; Poverty'!$K109/100),"")</f>
        <v>0</v>
      </c>
      <c r="F109" s="7">
        <f>+IFERROR(+D109*('Regions &amp; Poverty'!$K109/100),"")</f>
        <v>0</v>
      </c>
      <c r="G109" s="7">
        <f>+IFERROR(+C109*('Regions &amp; Poverty'!$K109/100)*('Regions &amp; Poverty'!$M109/100),"")</f>
        <v>0</v>
      </c>
      <c r="H109" s="7">
        <f>+IFERROR(+D109*('Regions &amp; Poverty'!$K109/100)*('Regions &amp; Poverty'!$M109/100),"")</f>
        <v>0</v>
      </c>
      <c r="J109" s="32"/>
    </row>
    <row r="110" spans="1:10" x14ac:dyDescent="0.35">
      <c r="A110" t="s">
        <v>257</v>
      </c>
      <c r="B110" t="s">
        <v>103</v>
      </c>
      <c r="C110" s="11">
        <f>+SUMIF(GVSG2030!$A$4:$A$158,$B110,GVSG2030!$R$4:$R$158)</f>
        <v>0</v>
      </c>
      <c r="D110" s="11">
        <f>+SUMIF(GVSG2015!$A$4:$A$158,$B110,GVSG2015!$R$4:$R$158)</f>
        <v>0</v>
      </c>
      <c r="E110" s="7">
        <f>+IFERROR(+C110*('Regions &amp; Poverty'!$K110/100),"")</f>
        <v>0</v>
      </c>
      <c r="F110" s="7">
        <f>+IFERROR(+D110*('Regions &amp; Poverty'!$K110/100),"")</f>
        <v>0</v>
      </c>
      <c r="G110" s="7">
        <f>+IFERROR(+C110*('Regions &amp; Poverty'!$K110/100)*('Regions &amp; Poverty'!$M110/100),"")</f>
        <v>0</v>
      </c>
      <c r="H110" s="7">
        <f>+IFERROR(+D110*('Regions &amp; Poverty'!$K110/100)*('Regions &amp; Poverty'!$M110/100),"")</f>
        <v>0</v>
      </c>
      <c r="J110" s="32"/>
    </row>
    <row r="111" spans="1:10" x14ac:dyDescent="0.35">
      <c r="A111" t="s">
        <v>258</v>
      </c>
      <c r="B111" t="s">
        <v>104</v>
      </c>
      <c r="C111" s="11">
        <f>+SUMIF(GVSG2030!$A$4:$A$158,$B111,GVSG2030!$R$4:$R$158)</f>
        <v>0</v>
      </c>
      <c r="D111" s="11">
        <f>+SUMIF(GVSG2015!$A$4:$A$158,$B111,GVSG2015!$R$4:$R$158)</f>
        <v>0</v>
      </c>
      <c r="E111" s="7">
        <f>+IFERROR(+C111*('Regions &amp; Poverty'!$K111/100),"")</f>
        <v>0</v>
      </c>
      <c r="F111" s="7">
        <f>+IFERROR(+D111*('Regions &amp; Poverty'!$K111/100),"")</f>
        <v>0</v>
      </c>
      <c r="G111" s="7">
        <f>+IFERROR(+C111*('Regions &amp; Poverty'!$K111/100)*('Regions &amp; Poverty'!$M111/100),"")</f>
        <v>0</v>
      </c>
      <c r="H111" s="7">
        <f>+IFERROR(+D111*('Regions &amp; Poverty'!$K111/100)*('Regions &amp; Poverty'!$M111/100),"")</f>
        <v>0</v>
      </c>
      <c r="J111" s="32"/>
    </row>
    <row r="112" spans="1:10" x14ac:dyDescent="0.35">
      <c r="A112" t="s">
        <v>259</v>
      </c>
      <c r="B112" t="s">
        <v>105</v>
      </c>
      <c r="C112" s="11">
        <f>+SUMIF(GVSG2030!$A$4:$A$158,$B112,GVSG2030!$R$4:$R$158)</f>
        <v>0</v>
      </c>
      <c r="D112" s="11">
        <f>+SUMIF(GVSG2015!$A$4:$A$158,$B112,GVSG2015!$R$4:$R$158)</f>
        <v>0</v>
      </c>
      <c r="E112" s="7">
        <f>+IFERROR(+C112*('Regions &amp; Poverty'!$K112/100),"")</f>
        <v>0</v>
      </c>
      <c r="F112" s="7">
        <f>+IFERROR(+D112*('Regions &amp; Poverty'!$K112/100),"")</f>
        <v>0</v>
      </c>
      <c r="G112" s="7">
        <f>+IFERROR(+C112*('Regions &amp; Poverty'!$K112/100)*('Regions &amp; Poverty'!$M112/100),"")</f>
        <v>0</v>
      </c>
      <c r="H112" s="7">
        <f>+IFERROR(+D112*('Regions &amp; Poverty'!$K112/100)*('Regions &amp; Poverty'!$M112/100),"")</f>
        <v>0</v>
      </c>
      <c r="J112" s="32"/>
    </row>
    <row r="113" spans="1:10" x14ac:dyDescent="0.35">
      <c r="A113" t="s">
        <v>260</v>
      </c>
      <c r="B113" t="s">
        <v>106</v>
      </c>
      <c r="C113" s="11">
        <f>+SUMIF(GVSG2030!$A$4:$A$158,$B113,GVSG2030!$R$4:$R$158)</f>
        <v>15.77309021781763</v>
      </c>
      <c r="D113" s="11">
        <f>+SUMIF(GVSG2015!$A$4:$A$158,$B113,GVSG2015!$R$4:$R$158)</f>
        <v>9.6462491827376837</v>
      </c>
      <c r="E113" s="7">
        <f>+IFERROR(+C113*('Regions &amp; Poverty'!$K113/100),"")</f>
        <v>0.34700798479198791</v>
      </c>
      <c r="F113" s="7">
        <f>+IFERROR(+D113*('Regions &amp; Poverty'!$K113/100),"")</f>
        <v>0.21221748202022905</v>
      </c>
      <c r="G113" s="7">
        <f>+IFERROR(+C113*('Regions &amp; Poverty'!$K113/100)*('Regions &amp; Poverty'!$M113/100),"")</f>
        <v>2.0820479087519275E-3</v>
      </c>
      <c r="H113" s="7">
        <f>+IFERROR(+D113*('Regions &amp; Poverty'!$K113/100)*('Regions &amp; Poverty'!$M113/100),"")</f>
        <v>1.2733048921213744E-3</v>
      </c>
      <c r="J113" s="32"/>
    </row>
    <row r="114" spans="1:10" x14ac:dyDescent="0.35">
      <c r="A114" t="s">
        <v>261</v>
      </c>
      <c r="B114" t="s">
        <v>107</v>
      </c>
      <c r="C114" s="11">
        <f>+SUMIF(GVSG2030!$A$4:$A$158,$B114,GVSG2030!$R$4:$R$158)</f>
        <v>0</v>
      </c>
      <c r="D114" s="11">
        <f>+SUMIF(GVSG2015!$A$4:$A$158,$B114,GVSG2015!$R$4:$R$158)</f>
        <v>0</v>
      </c>
      <c r="E114" s="7">
        <f>+IFERROR(+C114*('Regions &amp; Poverty'!$K114/100),"")</f>
        <v>0</v>
      </c>
      <c r="F114" s="7">
        <f>+IFERROR(+D114*('Regions &amp; Poverty'!$K114/100),"")</f>
        <v>0</v>
      </c>
      <c r="G114" s="7">
        <f>+IFERROR(+C114*('Regions &amp; Poverty'!$K114/100)*('Regions &amp; Poverty'!$M114/100),"")</f>
        <v>0</v>
      </c>
      <c r="H114" s="7">
        <f>+IFERROR(+D114*('Regions &amp; Poverty'!$K114/100)*('Regions &amp; Poverty'!$M114/100),"")</f>
        <v>0</v>
      </c>
      <c r="J114" s="32"/>
    </row>
    <row r="115" spans="1:10" x14ac:dyDescent="0.35">
      <c r="A115" t="s">
        <v>262</v>
      </c>
      <c r="B115" t="s">
        <v>108</v>
      </c>
      <c r="C115" s="11">
        <f>+SUMIF(GVSG2030!$A$4:$A$158,$B115,GVSG2030!$R$4:$R$158)</f>
        <v>13.540277989291109</v>
      </c>
      <c r="D115" s="11">
        <f>+SUMIF(GVSG2015!$A$4:$A$158,$B115,GVSG2015!$R$4:$R$158)</f>
        <v>9.6995406874060741</v>
      </c>
      <c r="E115" s="7">
        <f>+IFERROR(+C115*('Regions &amp; Poverty'!$K115/100),"")</f>
        <v>1.1238430731111622</v>
      </c>
      <c r="F115" s="7">
        <f>+IFERROR(+D115*('Regions &amp; Poverty'!$K115/100),"")</f>
        <v>0.80506187705470422</v>
      </c>
      <c r="G115" s="7">
        <f>+IFERROR(+C115*('Regions &amp; Poverty'!$K115/100)*('Regions &amp; Poverty'!$M115/100),"")</f>
        <v>1.7981489169778594E-2</v>
      </c>
      <c r="H115" s="7">
        <f>+IFERROR(+D115*('Regions &amp; Poverty'!$K115/100)*('Regions &amp; Poverty'!$M115/100),"")</f>
        <v>1.2880990032875269E-2</v>
      </c>
      <c r="J115" s="32"/>
    </row>
    <row r="116" spans="1:10" x14ac:dyDescent="0.35">
      <c r="A116" t="s">
        <v>263</v>
      </c>
      <c r="B116" t="s">
        <v>109</v>
      </c>
      <c r="C116" s="11">
        <f>+SUMIF(GVSG2030!$A$4:$A$158,$B116,GVSG2030!$R$4:$R$158)</f>
        <v>148.15598732858803</v>
      </c>
      <c r="D116" s="11">
        <f>+SUMIF(GVSG2015!$A$4:$A$158,$B116,GVSG2015!$R$4:$R$158)</f>
        <v>95.078468705303763</v>
      </c>
      <c r="E116" s="7">
        <f>+IFERROR(+C116*('Regions &amp; Poverty'!$K116/100),"")</f>
        <v>56.299275184863447</v>
      </c>
      <c r="F116" s="7">
        <f>+IFERROR(+D116*('Regions &amp; Poverty'!$K116/100),"")</f>
        <v>36.129818108015428</v>
      </c>
      <c r="G116" s="7">
        <f>+IFERROR(+C116*('Regions &amp; Poverty'!$K116/100)*('Regions &amp; Poverty'!$M116/100),"")</f>
        <v>8.3322927273597909</v>
      </c>
      <c r="H116" s="7">
        <f>+IFERROR(+D116*('Regions &amp; Poverty'!$K116/100)*('Regions &amp; Poverty'!$M116/100),"")</f>
        <v>5.3472130799862843</v>
      </c>
      <c r="J116" s="32"/>
    </row>
    <row r="117" spans="1:10" x14ac:dyDescent="0.35">
      <c r="A117" t="s">
        <v>264</v>
      </c>
      <c r="B117" t="s">
        <v>110</v>
      </c>
      <c r="C117" s="11">
        <f>+SUMIF(GVSG2030!$A$4:$A$158,$B117,GVSG2030!$R$4:$R$158)</f>
        <v>0</v>
      </c>
      <c r="D117" s="11">
        <f>+SUMIF(GVSG2015!$A$4:$A$158,$B117,GVSG2015!$R$4:$R$158)</f>
        <v>0</v>
      </c>
      <c r="E117" s="7">
        <f>+IFERROR(+C117*('Regions &amp; Poverty'!$K117/100),"")</f>
        <v>0</v>
      </c>
      <c r="F117" s="7">
        <f>+IFERROR(+D117*('Regions &amp; Poverty'!$K117/100),"")</f>
        <v>0</v>
      </c>
      <c r="G117" s="7">
        <f>+IFERROR(+C117*('Regions &amp; Poverty'!$K117/100)*('Regions &amp; Poverty'!$M117/100),"")</f>
        <v>0</v>
      </c>
      <c r="H117" s="7">
        <f>+IFERROR(+D117*('Regions &amp; Poverty'!$K117/100)*('Regions &amp; Poverty'!$M117/100),"")</f>
        <v>0</v>
      </c>
      <c r="J117" s="32"/>
    </row>
    <row r="118" spans="1:10" x14ac:dyDescent="0.35">
      <c r="A118" t="s">
        <v>265</v>
      </c>
      <c r="B118" t="s">
        <v>111</v>
      </c>
      <c r="C118" s="11">
        <f>+SUMIF(GVSG2030!$A$4:$A$158,$B118,GVSG2030!$R$4:$R$158)</f>
        <v>0</v>
      </c>
      <c r="D118" s="11">
        <f>+SUMIF(GVSG2015!$A$4:$A$158,$B118,GVSG2015!$R$4:$R$158)</f>
        <v>0</v>
      </c>
      <c r="E118" s="7" t="str">
        <f>+IFERROR(+C118*('Regions &amp; Poverty'!$K118/100),"")</f>
        <v/>
      </c>
      <c r="F118" s="7" t="str">
        <f>+IFERROR(+D118*('Regions &amp; Poverty'!$K118/100),"")</f>
        <v/>
      </c>
      <c r="G118" s="7" t="str">
        <f>+IFERROR(+C118*('Regions &amp; Poverty'!$K118/100)*('Regions &amp; Poverty'!$M118/100),"")</f>
        <v/>
      </c>
      <c r="H118" s="7" t="str">
        <f>+IFERROR(+D118*('Regions &amp; Poverty'!$K118/100)*('Regions &amp; Poverty'!$M118/100),"")</f>
        <v/>
      </c>
      <c r="J118" s="32"/>
    </row>
    <row r="119" spans="1:10" x14ac:dyDescent="0.35">
      <c r="A119" t="s">
        <v>266</v>
      </c>
      <c r="B119" t="s">
        <v>112</v>
      </c>
      <c r="C119" s="11">
        <f>+SUMIF(GVSG2030!$A$4:$A$158,$B119,GVSG2030!$R$4:$R$158)</f>
        <v>0</v>
      </c>
      <c r="D119" s="11">
        <f>+SUMIF(GVSG2015!$A$4:$A$158,$B119,GVSG2015!$R$4:$R$158)</f>
        <v>0</v>
      </c>
      <c r="E119" s="7">
        <f>+IFERROR(+C119*('Regions &amp; Poverty'!$K119/100),"")</f>
        <v>0</v>
      </c>
      <c r="F119" s="7">
        <f>+IFERROR(+D119*('Regions &amp; Poverty'!$K119/100),"")</f>
        <v>0</v>
      </c>
      <c r="G119" s="7">
        <f>+IFERROR(+C119*('Regions &amp; Poverty'!$K119/100)*('Regions &amp; Poverty'!$M119/100),"")</f>
        <v>0</v>
      </c>
      <c r="H119" s="7">
        <f>+IFERROR(+D119*('Regions &amp; Poverty'!$K119/100)*('Regions &amp; Poverty'!$M119/100),"")</f>
        <v>0</v>
      </c>
      <c r="J119" s="32"/>
    </row>
    <row r="120" spans="1:10" x14ac:dyDescent="0.35">
      <c r="A120" t="s">
        <v>267</v>
      </c>
      <c r="B120" t="s">
        <v>113</v>
      </c>
      <c r="C120" s="11">
        <f>+SUMIF(GVSG2030!$A$4:$A$158,$B120,GVSG2030!$R$4:$R$158)</f>
        <v>0</v>
      </c>
      <c r="D120" s="11">
        <f>+SUMIF(GVSG2015!$A$4:$A$158,$B120,GVSG2015!$R$4:$R$158)</f>
        <v>0</v>
      </c>
      <c r="E120" s="7">
        <f>+IFERROR(+C120*('Regions &amp; Poverty'!$K120/100),"")</f>
        <v>0</v>
      </c>
      <c r="F120" s="7">
        <f>+IFERROR(+D120*('Regions &amp; Poverty'!$K120/100),"")</f>
        <v>0</v>
      </c>
      <c r="G120" s="7">
        <f>+IFERROR(+C120*('Regions &amp; Poverty'!$K120/100)*('Regions &amp; Poverty'!$M120/100),"")</f>
        <v>0</v>
      </c>
      <c r="H120" s="7">
        <f>+IFERROR(+D120*('Regions &amp; Poverty'!$K120/100)*('Regions &amp; Poverty'!$M120/100),"")</f>
        <v>0</v>
      </c>
      <c r="J120" s="32"/>
    </row>
    <row r="121" spans="1:10" x14ac:dyDescent="0.35">
      <c r="A121" t="s">
        <v>268</v>
      </c>
      <c r="B121" t="s">
        <v>114</v>
      </c>
      <c r="C121" s="11">
        <f>+SUMIF(GVSG2030!$A$4:$A$158,$B121,GVSG2030!$R$4:$R$158)</f>
        <v>0</v>
      </c>
      <c r="D121" s="11">
        <f>+SUMIF(GVSG2015!$A$4:$A$158,$B121,GVSG2015!$R$4:$R$158)</f>
        <v>0</v>
      </c>
      <c r="E121" s="7">
        <f>+IFERROR(+C121*('Regions &amp; Poverty'!$K121/100),"")</f>
        <v>0</v>
      </c>
      <c r="F121" s="7">
        <f>+IFERROR(+D121*('Regions &amp; Poverty'!$K121/100),"")</f>
        <v>0</v>
      </c>
      <c r="G121" s="7">
        <f>+IFERROR(+C121*('Regions &amp; Poverty'!$K121/100)*('Regions &amp; Poverty'!$M121/100),"")</f>
        <v>0</v>
      </c>
      <c r="H121" s="7">
        <f>+IFERROR(+D121*('Regions &amp; Poverty'!$K121/100)*('Regions &amp; Poverty'!$M121/100),"")</f>
        <v>0</v>
      </c>
      <c r="J121" s="32"/>
    </row>
    <row r="122" spans="1:10" x14ac:dyDescent="0.35">
      <c r="A122" t="s">
        <v>269</v>
      </c>
      <c r="B122" t="s">
        <v>115</v>
      </c>
      <c r="C122" s="11">
        <f>+SUMIF(GVSG2030!$A$4:$A$158,$B122,GVSG2030!$R$4:$R$158)</f>
        <v>0</v>
      </c>
      <c r="D122" s="11">
        <f>+SUMIF(GVSG2015!$A$4:$A$158,$B122,GVSG2015!$R$4:$R$158)</f>
        <v>0</v>
      </c>
      <c r="E122" s="7" t="str">
        <f>+IFERROR(+C122*('Regions &amp; Poverty'!$K122/100),"")</f>
        <v/>
      </c>
      <c r="F122" s="7" t="str">
        <f>+IFERROR(+D122*('Regions &amp; Poverty'!$K122/100),"")</f>
        <v/>
      </c>
      <c r="G122" s="7" t="str">
        <f>+IFERROR(+C122*('Regions &amp; Poverty'!$K122/100)*('Regions &amp; Poverty'!$M122/100),"")</f>
        <v/>
      </c>
      <c r="H122" s="7" t="str">
        <f>+IFERROR(+D122*('Regions &amp; Poverty'!$K122/100)*('Regions &amp; Poverty'!$M122/100),"")</f>
        <v/>
      </c>
      <c r="J122" s="32"/>
    </row>
    <row r="123" spans="1:10" x14ac:dyDescent="0.35">
      <c r="A123" t="s">
        <v>270</v>
      </c>
      <c r="B123" t="s">
        <v>116</v>
      </c>
      <c r="C123" s="11">
        <f>+SUMIF(GVSG2030!$A$4:$A$158,$B123,GVSG2030!$R$4:$R$158)</f>
        <v>0</v>
      </c>
      <c r="D123" s="11">
        <f>+SUMIF(GVSG2015!$A$4:$A$158,$B123,GVSG2015!$R$4:$R$158)</f>
        <v>0</v>
      </c>
      <c r="E123" s="7">
        <f>+IFERROR(+C123*('Regions &amp; Poverty'!$K123/100),"")</f>
        <v>0</v>
      </c>
      <c r="F123" s="7">
        <f>+IFERROR(+D123*('Regions &amp; Poverty'!$K123/100),"")</f>
        <v>0</v>
      </c>
      <c r="G123" s="7">
        <f>+IFERROR(+C123*('Regions &amp; Poverty'!$K123/100)*('Regions &amp; Poverty'!$M123/100),"")</f>
        <v>0</v>
      </c>
      <c r="H123" s="7">
        <f>+IFERROR(+D123*('Regions &amp; Poverty'!$K123/100)*('Regions &amp; Poverty'!$M123/100),"")</f>
        <v>0</v>
      </c>
      <c r="J123" s="32"/>
    </row>
    <row r="124" spans="1:10" x14ac:dyDescent="0.35">
      <c r="A124" t="s">
        <v>271</v>
      </c>
      <c r="B124" t="s">
        <v>117</v>
      </c>
      <c r="C124" s="11">
        <f>+SUMIF(GVSG2030!$A$4:$A$158,$B124,GVSG2030!$R$4:$R$158)</f>
        <v>0</v>
      </c>
      <c r="D124" s="11">
        <f>+SUMIF(GVSG2015!$A$4:$A$158,$B124,GVSG2015!$R$4:$R$158)</f>
        <v>0</v>
      </c>
      <c r="E124" s="7">
        <f>+IFERROR(+C124*('Regions &amp; Poverty'!$K124/100),"")</f>
        <v>0</v>
      </c>
      <c r="F124" s="7">
        <f>+IFERROR(+D124*('Regions &amp; Poverty'!$K124/100),"")</f>
        <v>0</v>
      </c>
      <c r="G124" s="7">
        <f>+IFERROR(+C124*('Regions &amp; Poverty'!$K124/100)*('Regions &amp; Poverty'!$M124/100),"")</f>
        <v>0</v>
      </c>
      <c r="H124" s="7">
        <f>+IFERROR(+D124*('Regions &amp; Poverty'!$K124/100)*('Regions &amp; Poverty'!$M124/100),"")</f>
        <v>0</v>
      </c>
      <c r="J124" s="32"/>
    </row>
    <row r="125" spans="1:10" x14ac:dyDescent="0.35">
      <c r="A125" t="s">
        <v>272</v>
      </c>
      <c r="B125" t="s">
        <v>118</v>
      </c>
      <c r="C125" s="11">
        <f>+SUMIF(GVSG2030!$A$4:$A$158,$B125,GVSG2030!$R$4:$R$158)</f>
        <v>6.9229922842030982</v>
      </c>
      <c r="D125" s="11">
        <f>+SUMIF(GVSG2015!$A$4:$A$158,$B125,GVSG2015!$R$4:$R$158)</f>
        <v>4.2860199709563123</v>
      </c>
      <c r="E125" s="7">
        <f>+IFERROR(+C125*('Regions &amp; Poverty'!$K125/100),"")</f>
        <v>4.1814873396586716</v>
      </c>
      <c r="F125" s="7">
        <f>+IFERROR(+D125*('Regions &amp; Poverty'!$K125/100),"")</f>
        <v>2.5887560624576125</v>
      </c>
      <c r="G125" s="7">
        <f>+IFERROR(+C125*('Regions &amp; Poverty'!$K125/100)*('Regions &amp; Poverty'!$M125/100),"")</f>
        <v>0.99101249949910508</v>
      </c>
      <c r="H125" s="7">
        <f>+IFERROR(+D125*('Regions &amp; Poverty'!$K125/100)*('Regions &amp; Poverty'!$M125/100),"")</f>
        <v>0.61353518680245411</v>
      </c>
      <c r="J125" s="32"/>
    </row>
    <row r="126" spans="1:10" x14ac:dyDescent="0.35">
      <c r="A126" t="s">
        <v>273</v>
      </c>
      <c r="B126" t="s">
        <v>119</v>
      </c>
      <c r="C126" s="11">
        <f>+SUMIF(GVSG2030!$A$4:$A$158,$B126,GVSG2030!$R$4:$R$158)</f>
        <v>0</v>
      </c>
      <c r="D126" s="11">
        <f>+SUMIF(GVSG2015!$A$4:$A$158,$B126,GVSG2015!$R$4:$R$158)</f>
        <v>0</v>
      </c>
      <c r="E126" s="7" t="str">
        <f>+IFERROR(+C126*('Regions &amp; Poverty'!$K126/100),"")</f>
        <v/>
      </c>
      <c r="F126" s="7" t="str">
        <f>+IFERROR(+D126*('Regions &amp; Poverty'!$K126/100),"")</f>
        <v/>
      </c>
      <c r="G126" s="7" t="str">
        <f>+IFERROR(+C126*('Regions &amp; Poverty'!$K126/100)*('Regions &amp; Poverty'!$M126/100),"")</f>
        <v/>
      </c>
      <c r="H126" s="7" t="str">
        <f>+IFERROR(+D126*('Regions &amp; Poverty'!$K126/100)*('Regions &amp; Poverty'!$M126/100),"")</f>
        <v/>
      </c>
      <c r="J126" s="32"/>
    </row>
    <row r="127" spans="1:10" x14ac:dyDescent="0.35">
      <c r="A127" t="s">
        <v>274</v>
      </c>
      <c r="B127" t="s">
        <v>120</v>
      </c>
      <c r="C127" s="11">
        <f>+SUMIF(GVSG2030!$A$4:$A$158,$B127,GVSG2030!$R$4:$R$158)</f>
        <v>112.09478500241258</v>
      </c>
      <c r="D127" s="11">
        <f>+SUMIF(GVSG2015!$A$4:$A$158,$B127,GVSG2015!$R$4:$R$158)</f>
        <v>69.04983769825337</v>
      </c>
      <c r="E127" s="7">
        <f>+IFERROR(+C127*('Regions &amp; Poverty'!$K127/100),"")</f>
        <v>16.702122965359475</v>
      </c>
      <c r="F127" s="7">
        <f>+IFERROR(+D127*('Regions &amp; Poverty'!$K127/100),"")</f>
        <v>10.288425817039752</v>
      </c>
      <c r="G127" s="7">
        <f>+IFERROR(+C127*('Regions &amp; Poverty'!$K127/100)*('Regions &amp; Poverty'!$M127/100),"")</f>
        <v>0.66808491861437902</v>
      </c>
      <c r="H127" s="7">
        <f>+IFERROR(+D127*('Regions &amp; Poverty'!$K127/100)*('Regions &amp; Poverty'!$M127/100),"")</f>
        <v>0.41153703268159009</v>
      </c>
      <c r="J127" s="32"/>
    </row>
    <row r="128" spans="1:10" x14ac:dyDescent="0.35">
      <c r="A128" t="s">
        <v>275</v>
      </c>
      <c r="B128" t="s">
        <v>121</v>
      </c>
      <c r="C128" s="11">
        <f>+SUMIF(GVSG2030!$A$4:$A$158,$B128,GVSG2030!$R$4:$R$158)</f>
        <v>0</v>
      </c>
      <c r="D128" s="11">
        <f>+SUMIF(GVSG2015!$A$4:$A$158,$B128,GVSG2015!$R$4:$R$158)</f>
        <v>0</v>
      </c>
      <c r="E128" s="7">
        <f>+IFERROR(+C128*('Regions &amp; Poverty'!$K128/100),"")</f>
        <v>0</v>
      </c>
      <c r="F128" s="7">
        <f>+IFERROR(+D128*('Regions &amp; Poverty'!$K128/100),"")</f>
        <v>0</v>
      </c>
      <c r="G128" s="7">
        <f>+IFERROR(+C128*('Regions &amp; Poverty'!$K128/100)*('Regions &amp; Poverty'!$M128/100),"")</f>
        <v>0</v>
      </c>
      <c r="H128" s="7">
        <f>+IFERROR(+D128*('Regions &amp; Poverty'!$K128/100)*('Regions &amp; Poverty'!$M128/100),"")</f>
        <v>0</v>
      </c>
      <c r="J128" s="32"/>
    </row>
    <row r="129" spans="1:10" x14ac:dyDescent="0.35">
      <c r="A129" t="s">
        <v>276</v>
      </c>
      <c r="B129" t="s">
        <v>122</v>
      </c>
      <c r="C129" s="11">
        <f>+SUMIF(GVSG2030!$A$4:$A$158,$B129,GVSG2030!$R$4:$R$158)</f>
        <v>14.44105704105378</v>
      </c>
      <c r="D129" s="11">
        <f>+SUMIF(GVSG2015!$A$4:$A$158,$B129,GVSG2015!$R$4:$R$158)</f>
        <v>10.23367597575799</v>
      </c>
      <c r="E129" s="7">
        <f>+IFERROR(+C129*('Regions &amp; Poverty'!$K129/100),"")</f>
        <v>3.6247053173044987</v>
      </c>
      <c r="F129" s="7">
        <f>+IFERROR(+D129*('Regions &amp; Poverty'!$K129/100),"")</f>
        <v>2.5686526699152554</v>
      </c>
      <c r="G129" s="7">
        <f>+IFERROR(+C129*('Regions &amp; Poverty'!$K129/100)*('Regions &amp; Poverty'!$M129/100),"")</f>
        <v>0.24647996157670593</v>
      </c>
      <c r="H129" s="7">
        <f>+IFERROR(+D129*('Regions &amp; Poverty'!$K129/100)*('Regions &amp; Poverty'!$M129/100),"")</f>
        <v>0.17466838155423739</v>
      </c>
      <c r="J129" s="32"/>
    </row>
    <row r="130" spans="1:10" x14ac:dyDescent="0.35">
      <c r="A130" t="s">
        <v>277</v>
      </c>
      <c r="B130" t="s">
        <v>123</v>
      </c>
      <c r="C130" s="11">
        <f>+SUMIF(GVSG2030!$A$4:$A$158,$B130,GVSG2030!$R$4:$R$158)</f>
        <v>0</v>
      </c>
      <c r="D130" s="11">
        <f>+SUMIF(GVSG2015!$A$4:$A$158,$B130,GVSG2015!$R$4:$R$158)</f>
        <v>0</v>
      </c>
      <c r="E130" s="7">
        <f>+IFERROR(+C130*('Regions &amp; Poverty'!$K130/100),"")</f>
        <v>0</v>
      </c>
      <c r="F130" s="7">
        <f>+IFERROR(+D130*('Regions &amp; Poverty'!$K130/100),"")</f>
        <v>0</v>
      </c>
      <c r="G130" s="7">
        <f>+IFERROR(+C130*('Regions &amp; Poverty'!$K130/100)*('Regions &amp; Poverty'!$M130/100),"")</f>
        <v>0</v>
      </c>
      <c r="H130" s="7">
        <f>+IFERROR(+D130*('Regions &amp; Poverty'!$K130/100)*('Regions &amp; Poverty'!$M130/100),"")</f>
        <v>0</v>
      </c>
      <c r="J130" s="32"/>
    </row>
    <row r="131" spans="1:10" x14ac:dyDescent="0.35">
      <c r="A131" t="s">
        <v>278</v>
      </c>
      <c r="B131" t="s">
        <v>124</v>
      </c>
      <c r="C131" s="11">
        <f>+SUMIF(GVSG2030!$A$4:$A$158,$B131,GVSG2030!$R$4:$R$158)</f>
        <v>0</v>
      </c>
      <c r="D131" s="11">
        <f>+SUMIF(GVSG2015!$A$4:$A$158,$B131,GVSG2015!$R$4:$R$158)</f>
        <v>0</v>
      </c>
      <c r="E131" s="7">
        <f>+IFERROR(+C131*('Regions &amp; Poverty'!$K131/100),"")</f>
        <v>0</v>
      </c>
      <c r="F131" s="7">
        <f>+IFERROR(+D131*('Regions &amp; Poverty'!$K131/100),"")</f>
        <v>0</v>
      </c>
      <c r="G131" s="7">
        <f>+IFERROR(+C131*('Regions &amp; Poverty'!$K131/100)*('Regions &amp; Poverty'!$M131/100),"")</f>
        <v>0</v>
      </c>
      <c r="H131" s="7">
        <f>+IFERROR(+D131*('Regions &amp; Poverty'!$K131/100)*('Regions &amp; Poverty'!$M131/100),"")</f>
        <v>0</v>
      </c>
      <c r="J131" s="32"/>
    </row>
    <row r="132" spans="1:10" x14ac:dyDescent="0.35">
      <c r="A132" t="s">
        <v>279</v>
      </c>
      <c r="B132" t="s">
        <v>125</v>
      </c>
      <c r="C132" s="11">
        <f>+SUMIF(GVSG2030!$A$4:$A$158,$B132,GVSG2030!$R$4:$R$158)</f>
        <v>0</v>
      </c>
      <c r="D132" s="11">
        <f>+SUMIF(GVSG2015!$A$4:$A$158,$B132,GVSG2015!$R$4:$R$158)</f>
        <v>0</v>
      </c>
      <c r="E132" s="7" t="str">
        <f>+IFERROR(+C132*('Regions &amp; Poverty'!$K132/100),"")</f>
        <v/>
      </c>
      <c r="F132" s="7" t="str">
        <f>+IFERROR(+D132*('Regions &amp; Poverty'!$K132/100),"")</f>
        <v/>
      </c>
      <c r="G132" s="7" t="str">
        <f>+IFERROR(+C132*('Regions &amp; Poverty'!$K132/100)*('Regions &amp; Poverty'!$M132/100),"")</f>
        <v/>
      </c>
      <c r="H132" s="7" t="str">
        <f>+IFERROR(+D132*('Regions &amp; Poverty'!$K132/100)*('Regions &amp; Poverty'!$M132/100),"")</f>
        <v/>
      </c>
      <c r="J132" s="32"/>
    </row>
    <row r="133" spans="1:10" x14ac:dyDescent="0.35">
      <c r="A133" t="s">
        <v>280</v>
      </c>
      <c r="B133" t="s">
        <v>126</v>
      </c>
      <c r="C133" s="11">
        <f>+SUMIF(GVSG2030!$A$4:$A$158,$B133,GVSG2030!$R$4:$R$158)</f>
        <v>0</v>
      </c>
      <c r="D133" s="11">
        <f>+SUMIF(GVSG2015!$A$4:$A$158,$B133,GVSG2015!$R$4:$R$158)</f>
        <v>0</v>
      </c>
      <c r="E133" s="7">
        <f>+IFERROR(+C133*('Regions &amp; Poverty'!$K133/100),"")</f>
        <v>0</v>
      </c>
      <c r="F133" s="7">
        <f>+IFERROR(+D133*('Regions &amp; Poverty'!$K133/100),"")</f>
        <v>0</v>
      </c>
      <c r="G133" s="7">
        <f>+IFERROR(+C133*('Regions &amp; Poverty'!$K133/100)*('Regions &amp; Poverty'!$M133/100),"")</f>
        <v>0</v>
      </c>
      <c r="H133" s="7">
        <f>+IFERROR(+D133*('Regions &amp; Poverty'!$K133/100)*('Regions &amp; Poverty'!$M133/100),"")</f>
        <v>0</v>
      </c>
      <c r="J133" s="32"/>
    </row>
    <row r="134" spans="1:10" x14ac:dyDescent="0.35">
      <c r="A134" t="s">
        <v>281</v>
      </c>
      <c r="B134" t="s">
        <v>127</v>
      </c>
      <c r="C134" s="11">
        <f>+SUMIF(GVSG2030!$A$4:$A$158,$B134,GVSG2030!$R$4:$R$158)</f>
        <v>0</v>
      </c>
      <c r="D134" s="11">
        <f>+SUMIF(GVSG2015!$A$4:$A$158,$B134,GVSG2015!$R$4:$R$158)</f>
        <v>0</v>
      </c>
      <c r="E134" s="7">
        <f>+IFERROR(+C134*('Regions &amp; Poverty'!$K134/100),"")</f>
        <v>0</v>
      </c>
      <c r="F134" s="7">
        <f>+IFERROR(+D134*('Regions &amp; Poverty'!$K134/100),"")</f>
        <v>0</v>
      </c>
      <c r="G134" s="7">
        <f>+IFERROR(+C134*('Regions &amp; Poverty'!$K134/100)*('Regions &amp; Poverty'!$M134/100),"")</f>
        <v>0</v>
      </c>
      <c r="H134" s="7">
        <f>+IFERROR(+D134*('Regions &amp; Poverty'!$K134/100)*('Regions &amp; Poverty'!$M134/100),"")</f>
        <v>0</v>
      </c>
      <c r="J134" s="32"/>
    </row>
    <row r="135" spans="1:10" x14ac:dyDescent="0.35">
      <c r="A135" t="s">
        <v>282</v>
      </c>
      <c r="B135" t="s">
        <v>128</v>
      </c>
      <c r="C135" s="11">
        <f>+SUMIF(GVSG2030!$A$4:$A$158,$B135,GVSG2030!$R$4:$R$158)</f>
        <v>0</v>
      </c>
      <c r="D135" s="11">
        <f>+SUMIF(GVSG2015!$A$4:$A$158,$B135,GVSG2015!$R$4:$R$158)</f>
        <v>0</v>
      </c>
      <c r="E135" s="7">
        <f>+IFERROR(+C135*('Regions &amp; Poverty'!$K135/100),"")</f>
        <v>0</v>
      </c>
      <c r="F135" s="7">
        <f>+IFERROR(+D135*('Regions &amp; Poverty'!$K135/100),"")</f>
        <v>0</v>
      </c>
      <c r="G135" s="7">
        <f>+IFERROR(+C135*('Regions &amp; Poverty'!$K135/100)*('Regions &amp; Poverty'!$M135/100),"")</f>
        <v>0</v>
      </c>
      <c r="H135" s="7">
        <f>+IFERROR(+D135*('Regions &amp; Poverty'!$K135/100)*('Regions &amp; Poverty'!$M135/100),"")</f>
        <v>0</v>
      </c>
      <c r="J135" s="32"/>
    </row>
    <row r="136" spans="1:10" x14ac:dyDescent="0.35">
      <c r="A136" t="s">
        <v>283</v>
      </c>
      <c r="B136" t="s">
        <v>129</v>
      </c>
      <c r="C136" s="11">
        <f>+SUMIF(GVSG2030!$A$4:$A$158,$B136,GVSG2030!$R$4:$R$158)</f>
        <v>0</v>
      </c>
      <c r="D136" s="11">
        <f>+SUMIF(GVSG2015!$A$4:$A$158,$B136,GVSG2015!$R$4:$R$158)</f>
        <v>0</v>
      </c>
      <c r="E136" s="7">
        <f>+IFERROR(+C136*('Regions &amp; Poverty'!$K136/100),"")</f>
        <v>0</v>
      </c>
      <c r="F136" s="7">
        <f>+IFERROR(+D136*('Regions &amp; Poverty'!$K136/100),"")</f>
        <v>0</v>
      </c>
      <c r="G136" s="7">
        <f>+IFERROR(+C136*('Regions &amp; Poverty'!$K136/100)*('Regions &amp; Poverty'!$M136/100),"")</f>
        <v>0</v>
      </c>
      <c r="H136" s="7">
        <f>+IFERROR(+D136*('Regions &amp; Poverty'!$K136/100)*('Regions &amp; Poverty'!$M136/100),"")</f>
        <v>0</v>
      </c>
      <c r="J136" s="32"/>
    </row>
    <row r="137" spans="1:10" x14ac:dyDescent="0.35">
      <c r="A137" t="s">
        <v>284</v>
      </c>
      <c r="B137" t="s">
        <v>130</v>
      </c>
      <c r="C137" s="11">
        <f>+SUMIF(GVSG2030!$A$4:$A$158,$B137,GVSG2030!$R$4:$R$158)</f>
        <v>0</v>
      </c>
      <c r="D137" s="11">
        <f>+SUMIF(GVSG2015!$A$4:$A$158,$B137,GVSG2015!$R$4:$R$158)</f>
        <v>0</v>
      </c>
      <c r="E137" s="7">
        <f>+IFERROR(+C137*('Regions &amp; Poverty'!$K137/100),"")</f>
        <v>0</v>
      </c>
      <c r="F137" s="7">
        <f>+IFERROR(+D137*('Regions &amp; Poverty'!$K137/100),"")</f>
        <v>0</v>
      </c>
      <c r="G137" s="7">
        <f>+IFERROR(+C137*('Regions &amp; Poverty'!$K137/100)*('Regions &amp; Poverty'!$M137/100),"")</f>
        <v>0</v>
      </c>
      <c r="H137" s="7">
        <f>+IFERROR(+D137*('Regions &amp; Poverty'!$K137/100)*('Regions &amp; Poverty'!$M137/100),"")</f>
        <v>0</v>
      </c>
      <c r="J137" s="32"/>
    </row>
    <row r="138" spans="1:10" x14ac:dyDescent="0.35">
      <c r="A138" t="s">
        <v>285</v>
      </c>
      <c r="B138" t="s">
        <v>131</v>
      </c>
      <c r="C138" s="11">
        <f>+SUMIF(GVSG2030!$A$4:$A$158,$B138,GVSG2030!$R$4:$R$158)</f>
        <v>0</v>
      </c>
      <c r="D138" s="11">
        <f>+SUMIF(GVSG2015!$A$4:$A$158,$B138,GVSG2015!$R$4:$R$158)</f>
        <v>0</v>
      </c>
      <c r="E138" s="7" t="str">
        <f>+IFERROR(+C138*('Regions &amp; Poverty'!$K138/100),"")</f>
        <v/>
      </c>
      <c r="F138" s="7" t="str">
        <f>+IFERROR(+D138*('Regions &amp; Poverty'!$K138/100),"")</f>
        <v/>
      </c>
      <c r="G138" s="7" t="str">
        <f>+IFERROR(+C138*('Regions &amp; Poverty'!$K138/100)*('Regions &amp; Poverty'!$M138/100),"")</f>
        <v/>
      </c>
      <c r="H138" s="7" t="str">
        <f>+IFERROR(+D138*('Regions &amp; Poverty'!$K138/100)*('Regions &amp; Poverty'!$M138/100),"")</f>
        <v/>
      </c>
      <c r="J138" s="32"/>
    </row>
    <row r="139" spans="1:10" x14ac:dyDescent="0.35">
      <c r="A139" t="s">
        <v>286</v>
      </c>
      <c r="B139" t="s">
        <v>132</v>
      </c>
      <c r="C139" s="11">
        <f>+SUMIF(GVSG2030!$A$4:$A$158,$B139,GVSG2030!$R$4:$R$158)</f>
        <v>161.7400641715806</v>
      </c>
      <c r="D139" s="11">
        <f>+SUMIF(GVSG2015!$A$4:$A$158,$B139,GVSG2015!$R$4:$R$158)</f>
        <v>90.26806199640302</v>
      </c>
      <c r="E139" s="7">
        <f>+IFERROR(+C139*('Regions &amp; Poverty'!$K139/100),"")</f>
        <v>62.10818464188695</v>
      </c>
      <c r="F139" s="7">
        <f>+IFERROR(+D139*('Regions &amp; Poverty'!$K139/100),"")</f>
        <v>34.662935806618762</v>
      </c>
      <c r="G139" s="7">
        <f>+IFERROR(+C139*('Regions &amp; Poverty'!$K139/100)*('Regions &amp; Poverty'!$M139/100),"")</f>
        <v>9.5025522502087032</v>
      </c>
      <c r="H139" s="7">
        <f>+IFERROR(+D139*('Regions &amp; Poverty'!$K139/100)*('Regions &amp; Poverty'!$M139/100),"")</f>
        <v>5.3034291784126708</v>
      </c>
      <c r="J139" s="32"/>
    </row>
    <row r="140" spans="1:10" x14ac:dyDescent="0.35">
      <c r="A140" t="s">
        <v>287</v>
      </c>
      <c r="B140" t="s">
        <v>133</v>
      </c>
      <c r="C140" s="11">
        <f>+SUMIF(GVSG2030!$A$4:$A$158,$B140,GVSG2030!$R$4:$R$158)</f>
        <v>423.75004944394766</v>
      </c>
      <c r="D140" s="11">
        <f>+SUMIF(GVSG2015!$A$4:$A$158,$B140,GVSG2015!$R$4:$R$158)</f>
        <v>242.13493067207602</v>
      </c>
      <c r="E140" s="7">
        <f>+IFERROR(+C140*('Regions &amp; Poverty'!$K140/100),"")</f>
        <v>208.06127427697831</v>
      </c>
      <c r="F140" s="7">
        <f>+IFERROR(+D140*('Regions &amp; Poverty'!$K140/100),"")</f>
        <v>118.88825095998932</v>
      </c>
      <c r="G140" s="7">
        <f>+IFERROR(+C140*('Regions &amp; Poverty'!$K140/100)*('Regions &amp; Poverty'!$M140/100),"")</f>
        <v>41.404193581118683</v>
      </c>
      <c r="H140" s="7">
        <f>+IFERROR(+D140*('Regions &amp; Poverty'!$K140/100)*('Regions &amp; Poverty'!$M140/100),"")</f>
        <v>23.658761941037874</v>
      </c>
      <c r="J140" s="32"/>
    </row>
    <row r="141" spans="1:10" x14ac:dyDescent="0.35">
      <c r="A141" t="s">
        <v>288</v>
      </c>
      <c r="B141" t="s">
        <v>134</v>
      </c>
      <c r="C141" s="11">
        <f>+SUMIF(GVSG2030!$A$4:$A$158,$B141,GVSG2030!$R$4:$R$158)</f>
        <v>0</v>
      </c>
      <c r="D141" s="11">
        <f>+SUMIF(GVSG2015!$A$4:$A$158,$B141,GVSG2015!$R$4:$R$158)</f>
        <v>0</v>
      </c>
      <c r="E141" s="7">
        <f>+IFERROR(+C141*('Regions &amp; Poverty'!$K141/100),"")</f>
        <v>0</v>
      </c>
      <c r="F141" s="7">
        <f>+IFERROR(+D141*('Regions &amp; Poverty'!$K141/100),"")</f>
        <v>0</v>
      </c>
      <c r="G141" s="7">
        <f>+IFERROR(+C141*('Regions &amp; Poverty'!$K141/100)*('Regions &amp; Poverty'!$M141/100),"")</f>
        <v>0</v>
      </c>
      <c r="H141" s="7">
        <f>+IFERROR(+D141*('Regions &amp; Poverty'!$K141/100)*('Regions &amp; Poverty'!$M141/100),"")</f>
        <v>0</v>
      </c>
      <c r="J141" s="32"/>
    </row>
    <row r="142" spans="1:10" x14ac:dyDescent="0.35">
      <c r="A142" t="s">
        <v>289</v>
      </c>
      <c r="B142" t="s">
        <v>135</v>
      </c>
      <c r="C142" s="11">
        <f>+SUMIF(GVSG2030!$A$4:$A$158,$B142,GVSG2030!$R$4:$R$158)</f>
        <v>0</v>
      </c>
      <c r="D142" s="11">
        <f>+SUMIF(GVSG2015!$A$4:$A$158,$B142,GVSG2015!$R$4:$R$158)</f>
        <v>0</v>
      </c>
      <c r="E142" s="7">
        <f>+IFERROR(+C142*('Regions &amp; Poverty'!$K142/100),"")</f>
        <v>0</v>
      </c>
      <c r="F142" s="7">
        <f>+IFERROR(+D142*('Regions &amp; Poverty'!$K142/100),"")</f>
        <v>0</v>
      </c>
      <c r="G142" s="7">
        <f>+IFERROR(+C142*('Regions &amp; Poverty'!$K142/100)*('Regions &amp; Poverty'!$M142/100),"")</f>
        <v>0</v>
      </c>
      <c r="H142" s="7">
        <f>+IFERROR(+D142*('Regions &amp; Poverty'!$K142/100)*('Regions &amp; Poverty'!$M142/100),"")</f>
        <v>0</v>
      </c>
      <c r="J142" s="32"/>
    </row>
    <row r="143" spans="1:10" x14ac:dyDescent="0.35">
      <c r="A143" t="s">
        <v>290</v>
      </c>
      <c r="B143" t="s">
        <v>136</v>
      </c>
      <c r="C143" s="11">
        <f>+SUMIF(GVSG2030!$A$4:$A$158,$B143,GVSG2030!$R$4:$R$158)</f>
        <v>0</v>
      </c>
      <c r="D143" s="11">
        <f>+SUMIF(GVSG2015!$A$4:$A$158,$B143,GVSG2015!$R$4:$R$158)</f>
        <v>0</v>
      </c>
      <c r="E143" s="7" t="str">
        <f>+IFERROR(+C143*('Regions &amp; Poverty'!$K143/100),"")</f>
        <v/>
      </c>
      <c r="F143" s="7" t="str">
        <f>+IFERROR(+D143*('Regions &amp; Poverty'!$K143/100),"")</f>
        <v/>
      </c>
      <c r="G143" s="7" t="str">
        <f>+IFERROR(+C143*('Regions &amp; Poverty'!$K143/100)*('Regions &amp; Poverty'!$M143/100),"")</f>
        <v/>
      </c>
      <c r="H143" s="7" t="str">
        <f>+IFERROR(+D143*('Regions &amp; Poverty'!$K143/100)*('Regions &amp; Poverty'!$M143/100),"")</f>
        <v/>
      </c>
      <c r="J143" s="32"/>
    </row>
    <row r="144" spans="1:10" x14ac:dyDescent="0.35">
      <c r="A144" t="s">
        <v>291</v>
      </c>
      <c r="B144" t="s">
        <v>137</v>
      </c>
      <c r="C144" s="11">
        <f>+SUMIF(GVSG2030!$A$4:$A$158,$B144,GVSG2030!$R$4:$R$158)</f>
        <v>0</v>
      </c>
      <c r="D144" s="11">
        <f>+SUMIF(GVSG2015!$A$4:$A$158,$B144,GVSG2015!$R$4:$R$158)</f>
        <v>0</v>
      </c>
      <c r="E144" s="7" t="str">
        <f>+IFERROR(+C144*('Regions &amp; Poverty'!$K144/100),"")</f>
        <v/>
      </c>
      <c r="F144" s="7" t="str">
        <f>+IFERROR(+D144*('Regions &amp; Poverty'!$K144/100),"")</f>
        <v/>
      </c>
      <c r="G144" s="7" t="str">
        <f>+IFERROR(+C144*('Regions &amp; Poverty'!$K144/100)*('Regions &amp; Poverty'!$M144/100),"")</f>
        <v/>
      </c>
      <c r="H144" s="7" t="str">
        <f>+IFERROR(+D144*('Regions &amp; Poverty'!$K144/100)*('Regions &amp; Poverty'!$M144/100),"")</f>
        <v/>
      </c>
      <c r="J144" s="32"/>
    </row>
    <row r="145" spans="1:10" x14ac:dyDescent="0.35">
      <c r="A145" t="s">
        <v>292</v>
      </c>
      <c r="B145" t="s">
        <v>138</v>
      </c>
      <c r="C145" s="11">
        <f>+SUMIF(GVSG2030!$A$4:$A$158,$B145,GVSG2030!$R$4:$R$158)</f>
        <v>0</v>
      </c>
      <c r="D145" s="11">
        <f>+SUMIF(GVSG2015!$A$4:$A$158,$B145,GVSG2015!$R$4:$R$158)</f>
        <v>0</v>
      </c>
      <c r="E145" s="7">
        <f>+IFERROR(+C145*('Regions &amp; Poverty'!$K145/100),"")</f>
        <v>0</v>
      </c>
      <c r="F145" s="7">
        <f>+IFERROR(+D145*('Regions &amp; Poverty'!$K145/100),"")</f>
        <v>0</v>
      </c>
      <c r="G145" s="7">
        <f>+IFERROR(+C145*('Regions &amp; Poverty'!$K145/100)*('Regions &amp; Poverty'!$M145/100),"")</f>
        <v>0</v>
      </c>
      <c r="H145" s="7">
        <f>+IFERROR(+D145*('Regions &amp; Poverty'!$K145/100)*('Regions &amp; Poverty'!$M145/100),"")</f>
        <v>0</v>
      </c>
      <c r="J145" s="32"/>
    </row>
    <row r="146" spans="1:10" x14ac:dyDescent="0.35">
      <c r="A146" t="s">
        <v>293</v>
      </c>
      <c r="B146" t="s">
        <v>139</v>
      </c>
      <c r="C146" s="11">
        <f>+SUMIF(GVSG2030!$A$4:$A$158,$B146,GVSG2030!$R$4:$R$158)</f>
        <v>0</v>
      </c>
      <c r="D146" s="11">
        <f>+SUMIF(GVSG2015!$A$4:$A$158,$B146,GVSG2015!$R$4:$R$158)</f>
        <v>0</v>
      </c>
      <c r="E146" s="7">
        <f>+IFERROR(+C146*('Regions &amp; Poverty'!$K146/100),"")</f>
        <v>0</v>
      </c>
      <c r="F146" s="7">
        <f>+IFERROR(+D146*('Regions &amp; Poverty'!$K146/100),"")</f>
        <v>0</v>
      </c>
      <c r="G146" s="7">
        <f>+IFERROR(+C146*('Regions &amp; Poverty'!$K146/100)*('Regions &amp; Poverty'!$M146/100),"")</f>
        <v>0</v>
      </c>
      <c r="H146" s="7">
        <f>+IFERROR(+D146*('Regions &amp; Poverty'!$K146/100)*('Regions &amp; Poverty'!$M146/100),"")</f>
        <v>0</v>
      </c>
      <c r="J146" s="32"/>
    </row>
    <row r="147" spans="1:10" x14ac:dyDescent="0.35">
      <c r="A147" t="s">
        <v>294</v>
      </c>
      <c r="B147" t="s">
        <v>140</v>
      </c>
      <c r="C147" s="11">
        <f>+SUMIF(GVSG2030!$A$4:$A$158,$B147,GVSG2030!$R$4:$R$158)</f>
        <v>4.7000536359405052</v>
      </c>
      <c r="D147" s="11">
        <f>+SUMIF(GVSG2015!$A$4:$A$158,$B147,GVSG2015!$R$4:$R$158)</f>
        <v>2.9359376063159734</v>
      </c>
      <c r="E147" s="7">
        <f>+IFERROR(+C147*('Regions &amp; Poverty'!$K147/100),"")</f>
        <v>2.3077263352467878</v>
      </c>
      <c r="F147" s="7">
        <f>+IFERROR(+D147*('Regions &amp; Poverty'!$K147/100),"")</f>
        <v>1.4415453647011429</v>
      </c>
      <c r="G147" s="7">
        <f>+IFERROR(+C147*('Regions &amp; Poverty'!$K147/100)*('Regions &amp; Poverty'!$M147/100),"")</f>
        <v>0.35538985562800535</v>
      </c>
      <c r="H147" s="7">
        <f>+IFERROR(+D147*('Regions &amp; Poverty'!$K147/100)*('Regions &amp; Poverty'!$M147/100),"")</f>
        <v>0.22199798616397601</v>
      </c>
      <c r="J147" s="32"/>
    </row>
    <row r="148" spans="1:10" x14ac:dyDescent="0.35">
      <c r="A148" t="s">
        <v>295</v>
      </c>
      <c r="B148" t="s">
        <v>141</v>
      </c>
      <c r="C148" s="11">
        <f>+SUMIF(GVSG2030!$A$4:$A$158,$B148,GVSG2030!$R$4:$R$158)</f>
        <v>0</v>
      </c>
      <c r="D148" s="11">
        <f>+SUMIF(GVSG2015!$A$4:$A$158,$B148,GVSG2015!$R$4:$R$158)</f>
        <v>0</v>
      </c>
      <c r="E148" s="7">
        <f>+IFERROR(+C148*('Regions &amp; Poverty'!$K148/100),"")</f>
        <v>0</v>
      </c>
      <c r="F148" s="7">
        <f>+IFERROR(+D148*('Regions &amp; Poverty'!$K148/100),"")</f>
        <v>0</v>
      </c>
      <c r="G148" s="7">
        <f>+IFERROR(+C148*('Regions &amp; Poverty'!$K148/100)*('Regions &amp; Poverty'!$M148/100),"")</f>
        <v>0</v>
      </c>
      <c r="H148" s="7">
        <f>+IFERROR(+D148*('Regions &amp; Poverty'!$K148/100)*('Regions &amp; Poverty'!$M148/100),"")</f>
        <v>0</v>
      </c>
      <c r="J148" s="32"/>
    </row>
    <row r="149" spans="1:10" x14ac:dyDescent="0.35">
      <c r="A149" t="s">
        <v>296</v>
      </c>
      <c r="B149" t="s">
        <v>142</v>
      </c>
      <c r="C149" s="11">
        <f>+SUMIF(GVSG2030!$A$4:$A$158,$B149,GVSG2030!$R$4:$R$158)</f>
        <v>0</v>
      </c>
      <c r="D149" s="11">
        <f>+SUMIF(GVSG2015!$A$4:$A$158,$B149,GVSG2015!$R$4:$R$158)</f>
        <v>0</v>
      </c>
      <c r="E149" s="7">
        <f>+IFERROR(+C149*('Regions &amp; Poverty'!$K149/100),"")</f>
        <v>0</v>
      </c>
      <c r="F149" s="7">
        <f>+IFERROR(+D149*('Regions &amp; Poverty'!$K149/100),"")</f>
        <v>0</v>
      </c>
      <c r="G149" s="7">
        <f>+IFERROR(+C149*('Regions &amp; Poverty'!$K149/100)*('Regions &amp; Poverty'!$M149/100),"")</f>
        <v>0</v>
      </c>
      <c r="H149" s="7">
        <f>+IFERROR(+D149*('Regions &amp; Poverty'!$K149/100)*('Regions &amp; Poverty'!$M149/100),"")</f>
        <v>0</v>
      </c>
      <c r="J149" s="32"/>
    </row>
    <row r="150" spans="1:10" x14ac:dyDescent="0.35">
      <c r="A150" t="s">
        <v>297</v>
      </c>
      <c r="B150" t="s">
        <v>143</v>
      </c>
      <c r="C150" s="11">
        <f>+SUMIF(GVSG2030!$A$4:$A$158,$B150,GVSG2030!$R$4:$R$158)</f>
        <v>0</v>
      </c>
      <c r="D150" s="11">
        <f>+SUMIF(GVSG2015!$A$4:$A$158,$B150,GVSG2015!$R$4:$R$158)</f>
        <v>0</v>
      </c>
      <c r="E150" s="7">
        <f>+IFERROR(+C150*('Regions &amp; Poverty'!$K150/100),"")</f>
        <v>0</v>
      </c>
      <c r="F150" s="7">
        <f>+IFERROR(+D150*('Regions &amp; Poverty'!$K150/100),"")</f>
        <v>0</v>
      </c>
      <c r="G150" s="7">
        <f>+IFERROR(+C150*('Regions &amp; Poverty'!$K150/100)*('Regions &amp; Poverty'!$M150/100),"")</f>
        <v>0</v>
      </c>
      <c r="H150" s="7">
        <f>+IFERROR(+D150*('Regions &amp; Poverty'!$K150/100)*('Regions &amp; Poverty'!$M150/100),"")</f>
        <v>0</v>
      </c>
      <c r="J150" s="32"/>
    </row>
    <row r="151" spans="1:10" x14ac:dyDescent="0.35">
      <c r="A151" t="s">
        <v>298</v>
      </c>
      <c r="B151" t="s">
        <v>144</v>
      </c>
      <c r="C151" s="11">
        <f>+SUMIF(GVSG2030!$A$4:$A$158,$B151,GVSG2030!$R$4:$R$158)</f>
        <v>0</v>
      </c>
      <c r="D151" s="11">
        <f>+SUMIF(GVSG2015!$A$4:$A$158,$B151,GVSG2015!$R$4:$R$158)</f>
        <v>0</v>
      </c>
      <c r="E151" s="7">
        <f>+IFERROR(+C151*('Regions &amp; Poverty'!$K151/100),"")</f>
        <v>0</v>
      </c>
      <c r="F151" s="7">
        <f>+IFERROR(+D151*('Regions &amp; Poverty'!$K151/100),"")</f>
        <v>0</v>
      </c>
      <c r="G151" s="7">
        <f>+IFERROR(+C151*('Regions &amp; Poverty'!$K151/100)*('Regions &amp; Poverty'!$M151/100),"")</f>
        <v>0</v>
      </c>
      <c r="H151" s="7">
        <f>+IFERROR(+D151*('Regions &amp; Poverty'!$K151/100)*('Regions &amp; Poverty'!$M151/100),"")</f>
        <v>0</v>
      </c>
      <c r="J151" s="32"/>
    </row>
    <row r="152" spans="1:10" x14ac:dyDescent="0.35">
      <c r="A152" t="s">
        <v>145</v>
      </c>
      <c r="B152" t="s">
        <v>145</v>
      </c>
      <c r="C152" s="11">
        <f>+SUMIF(GVSG2030!$A$4:$A$158,$B152,GVSG2030!$R$4:$R$158)</f>
        <v>0</v>
      </c>
      <c r="D152" s="11">
        <f>+SUMIF(GVSG2015!$A$4:$A$158,$B152,GVSG2015!$R$4:$R$158)</f>
        <v>0</v>
      </c>
      <c r="E152" s="7">
        <f>+IFERROR(+C152*('Regions &amp; Poverty'!$K152/100),"")</f>
        <v>0</v>
      </c>
      <c r="F152" s="7">
        <f>+IFERROR(+D152*('Regions &amp; Poverty'!$K152/100),"")</f>
        <v>0</v>
      </c>
      <c r="G152" s="7">
        <f>+IFERROR(+C152*('Regions &amp; Poverty'!$K152/100)*('Regions &amp; Poverty'!$M152/100),"")</f>
        <v>0</v>
      </c>
      <c r="H152" s="7">
        <f>+IFERROR(+D152*('Regions &amp; Poverty'!$K152/100)*('Regions &amp; Poverty'!$M152/100),"")</f>
        <v>0</v>
      </c>
      <c r="J152" s="32"/>
    </row>
    <row r="153" spans="1:10" x14ac:dyDescent="0.35">
      <c r="A153" t="s">
        <v>299</v>
      </c>
      <c r="B153" t="s">
        <v>146</v>
      </c>
      <c r="C153" s="11">
        <f>+SUMIF(GVSG2030!$A$4:$A$158,$B153,GVSG2030!$R$4:$R$158)</f>
        <v>0</v>
      </c>
      <c r="D153" s="11">
        <f>+SUMIF(GVSG2015!$A$4:$A$158,$B153,GVSG2015!$R$4:$R$158)</f>
        <v>0</v>
      </c>
      <c r="E153" s="7" t="str">
        <f>+IFERROR(+C153*('Regions &amp; Poverty'!$K153/100),"")</f>
        <v/>
      </c>
      <c r="F153" s="7" t="str">
        <f>+IFERROR(+D153*('Regions &amp; Poverty'!$K153/100),"")</f>
        <v/>
      </c>
      <c r="G153" s="7" t="str">
        <f>+IFERROR(+C153*('Regions &amp; Poverty'!$K153/100)*('Regions &amp; Poverty'!$M153/100),"")</f>
        <v/>
      </c>
      <c r="H153" s="7" t="str">
        <f>+IFERROR(+D153*('Regions &amp; Poverty'!$K153/100)*('Regions &amp; Poverty'!$M153/100),"")</f>
        <v/>
      </c>
      <c r="J153" s="32"/>
    </row>
    <row r="154" spans="1:10" x14ac:dyDescent="0.35">
      <c r="A154" t="s">
        <v>300</v>
      </c>
      <c r="B154" t="s">
        <v>147</v>
      </c>
      <c r="C154" s="11">
        <f>+SUMIF(GVSG2030!$A$4:$A$158,$B154,GVSG2030!$R$4:$R$158)</f>
        <v>49.681292018146536</v>
      </c>
      <c r="D154" s="11">
        <f>+SUMIF(GVSG2015!$A$4:$A$158,$B154,GVSG2015!$R$4:$R$158)</f>
        <v>29.524086144534017</v>
      </c>
      <c r="E154" s="7" t="str">
        <f>+IFERROR(+C154*('Regions &amp; Poverty'!$K154/100),"")</f>
        <v/>
      </c>
      <c r="F154" s="7" t="str">
        <f>+IFERROR(+D154*('Regions &amp; Poverty'!$K154/100),"")</f>
        <v/>
      </c>
      <c r="G154" s="7" t="str">
        <f>+IFERROR(+C154*('Regions &amp; Poverty'!$K154/100)*('Regions &amp; Poverty'!$M154/100),"")</f>
        <v/>
      </c>
      <c r="H154" s="7" t="str">
        <f>+IFERROR(+D154*('Regions &amp; Poverty'!$K154/100)*('Regions &amp; Poverty'!$M154/100),"")</f>
        <v/>
      </c>
      <c r="J154" s="32"/>
    </row>
    <row r="155" spans="1:10" x14ac:dyDescent="0.35">
      <c r="A155" t="s">
        <v>301</v>
      </c>
      <c r="B155" t="s">
        <v>148</v>
      </c>
      <c r="C155" s="11">
        <f>+SUMIF(GVSG2030!$A$4:$A$158,$B155,GVSG2030!$R$4:$R$158)</f>
        <v>0</v>
      </c>
      <c r="D155" s="11">
        <f>+SUMIF(GVSG2015!$A$4:$A$158,$B155,GVSG2015!$R$4:$R$158)</f>
        <v>0</v>
      </c>
      <c r="E155" s="7">
        <f>+IFERROR(+C155*('Regions &amp; Poverty'!$K155/100),"")</f>
        <v>0</v>
      </c>
      <c r="F155" s="7">
        <f>+IFERROR(+D155*('Regions &amp; Poverty'!$K155/100),"")</f>
        <v>0</v>
      </c>
      <c r="G155" s="7">
        <f>+IFERROR(+C155*('Regions &amp; Poverty'!$K155/100)*('Regions &amp; Poverty'!$M155/100),"")</f>
        <v>0</v>
      </c>
      <c r="H155" s="7">
        <f>+IFERROR(+D155*('Regions &amp; Poverty'!$K155/100)*('Regions &amp; Poverty'!$M155/100),"")</f>
        <v>0</v>
      </c>
      <c r="J155" s="32"/>
    </row>
    <row r="156" spans="1:10" x14ac:dyDescent="0.35">
      <c r="A156" t="s">
        <v>302</v>
      </c>
      <c r="B156" t="s">
        <v>149</v>
      </c>
      <c r="C156" s="11">
        <f>+SUMIF(GVSG2030!$A$4:$A$158,$B156,GVSG2030!$R$4:$R$158)</f>
        <v>0</v>
      </c>
      <c r="D156" s="11">
        <f>+SUMIF(GVSG2015!$A$4:$A$158,$B156,GVSG2015!$R$4:$R$158)</f>
        <v>0</v>
      </c>
      <c r="E156" s="7">
        <f>+IFERROR(+C156*('Regions &amp; Poverty'!$K156/100),"")</f>
        <v>0</v>
      </c>
      <c r="F156" s="7">
        <f>+IFERROR(+D156*('Regions &amp; Poverty'!$K156/100),"")</f>
        <v>0</v>
      </c>
      <c r="G156" s="7">
        <f>+IFERROR(+C156*('Regions &amp; Poverty'!$K156/100)*('Regions &amp; Poverty'!$M156/100),"")</f>
        <v>0</v>
      </c>
      <c r="H156" s="7">
        <f>+IFERROR(+D156*('Regions &amp; Poverty'!$K156/100)*('Regions &amp; Poverty'!$M156/100),"")</f>
        <v>0</v>
      </c>
      <c r="J156" s="32"/>
    </row>
    <row r="157" spans="1:10" x14ac:dyDescent="0.35">
      <c r="A157" t="s">
        <v>303</v>
      </c>
      <c r="B157" t="s">
        <v>150</v>
      </c>
      <c r="C157" s="11">
        <f>+SUMIF(GVSG2030!$A$4:$A$158,$B157,GVSG2030!$R$4:$R$158)</f>
        <v>0</v>
      </c>
      <c r="D157" s="11">
        <f>+SUMIF(GVSG2015!$A$4:$A$158,$B157,GVSG2015!$R$4:$R$158)</f>
        <v>0</v>
      </c>
      <c r="E157" s="7">
        <f>+IFERROR(+C157*('Regions &amp; Poverty'!$K157/100),"")</f>
        <v>0</v>
      </c>
      <c r="F157" s="7">
        <f>+IFERROR(+D157*('Regions &amp; Poverty'!$K157/100),"")</f>
        <v>0</v>
      </c>
      <c r="G157" s="7">
        <f>+IFERROR(+C157*('Regions &amp; Poverty'!$K157/100)*('Regions &amp; Poverty'!$M157/100),"")</f>
        <v>0</v>
      </c>
      <c r="H157" s="7">
        <f>+IFERROR(+D157*('Regions &amp; Poverty'!$K157/100)*('Regions &amp; Poverty'!$M157/100),"")</f>
        <v>0</v>
      </c>
      <c r="J157" s="32"/>
    </row>
    <row r="158" spans="1:10" x14ac:dyDescent="0.35">
      <c r="A158" t="s">
        <v>304</v>
      </c>
      <c r="B158" t="s">
        <v>151</v>
      </c>
      <c r="C158" s="11">
        <f>+SUMIF(GVSG2030!$A$4:$A$158,$B158,GVSG2030!$R$4:$R$158)</f>
        <v>0</v>
      </c>
      <c r="D158" s="11">
        <f>+SUMIF(GVSG2015!$A$4:$A$158,$B158,GVSG2015!$R$4:$R$158)</f>
        <v>0</v>
      </c>
      <c r="E158" s="7">
        <f>+IFERROR(+C158*('Regions &amp; Poverty'!$K158/100),"")</f>
        <v>0</v>
      </c>
      <c r="F158" s="7">
        <f>+IFERROR(+D158*('Regions &amp; Poverty'!$K158/100),"")</f>
        <v>0</v>
      </c>
      <c r="G158" s="7">
        <f>+IFERROR(+C158*('Regions &amp; Poverty'!$K158/100)*('Regions &amp; Poverty'!$M158/100),"")</f>
        <v>0</v>
      </c>
      <c r="H158" s="7">
        <f>+IFERROR(+D158*('Regions &amp; Poverty'!$K158/100)*('Regions &amp; Poverty'!$M158/100),"")</f>
        <v>0</v>
      </c>
      <c r="J158" s="32"/>
    </row>
    <row r="159" spans="1:10" x14ac:dyDescent="0.35">
      <c r="A159" t="s">
        <v>305</v>
      </c>
      <c r="B159" t="s">
        <v>152</v>
      </c>
      <c r="C159" s="11">
        <f>+SUMIF(GVSG2030!$A$4:$A$158,$B159,GVSG2030!$R$4:$R$158)</f>
        <v>0</v>
      </c>
      <c r="D159" s="11">
        <f>+SUMIF(GVSG2015!$A$4:$A$158,$B159,GVSG2015!$R$4:$R$158)</f>
        <v>0</v>
      </c>
      <c r="E159" s="7">
        <f>+IFERROR(+C159*('Regions &amp; Poverty'!$K159/100),"")</f>
        <v>0</v>
      </c>
      <c r="F159" s="7">
        <f>+IFERROR(+D159*('Regions &amp; Poverty'!$K159/100),"")</f>
        <v>0</v>
      </c>
      <c r="G159" s="7">
        <f>+IFERROR(+C159*('Regions &amp; Poverty'!$K159/100)*('Regions &amp; Poverty'!$M159/100),"")</f>
        <v>0</v>
      </c>
      <c r="H159" s="7">
        <f>+IFERROR(+D159*('Regions &amp; Poverty'!$K159/100)*('Regions &amp; Poverty'!$M159/100),"")</f>
        <v>0</v>
      </c>
      <c r="J159" s="32"/>
    </row>
    <row r="160" spans="1:10" x14ac:dyDescent="0.35">
      <c r="A160" t="s">
        <v>306</v>
      </c>
      <c r="B160" t="s">
        <v>153</v>
      </c>
      <c r="C160" s="11">
        <f>+SUMIF(GVSG2030!$A$4:$A$158,$B160,GVSG2030!$R$4:$R$158)</f>
        <v>0</v>
      </c>
      <c r="D160" s="11">
        <f>+SUMIF(GVSG2015!$A$4:$A$158,$B160,GVSG2015!$R$4:$R$158)</f>
        <v>0</v>
      </c>
      <c r="E160" s="7">
        <f>+IFERROR(+C160*('Regions &amp; Poverty'!$K160/100),"")</f>
        <v>0</v>
      </c>
      <c r="F160" s="7">
        <f>+IFERROR(+D160*('Regions &amp; Poverty'!$K160/100),"")</f>
        <v>0</v>
      </c>
      <c r="G160" s="7">
        <f>+IFERROR(+C160*('Regions &amp; Poverty'!$K160/100)*('Regions &amp; Poverty'!$M160/100),"")</f>
        <v>0</v>
      </c>
      <c r="H160" s="7">
        <f>+IFERROR(+D160*('Regions &amp; Poverty'!$K160/100)*('Regions &amp; Poverty'!$M160/100),"")</f>
        <v>0</v>
      </c>
      <c r="J160" s="32"/>
    </row>
    <row r="161" spans="1:10" x14ac:dyDescent="0.35">
      <c r="J161" s="32"/>
    </row>
    <row r="162" spans="1:10" x14ac:dyDescent="0.35">
      <c r="A162" t="s">
        <v>415</v>
      </c>
      <c r="C162" s="35">
        <f t="shared" ref="C162:H162" si="0">+SUM(C3:C160)</f>
        <v>29991.300458987465</v>
      </c>
      <c r="D162" s="35">
        <f t="shared" si="0"/>
        <v>17924.873662779231</v>
      </c>
      <c r="E162" s="35">
        <f t="shared" si="0"/>
        <v>13708.67875726977</v>
      </c>
      <c r="F162" s="35">
        <f t="shared" si="0"/>
        <v>8166.3081828600352</v>
      </c>
      <c r="G162" s="35">
        <f t="shared" si="0"/>
        <v>2815.6180707152907</v>
      </c>
      <c r="H162" s="35">
        <f t="shared" si="0"/>
        <v>1671.1044341425675</v>
      </c>
      <c r="I162" s="35"/>
    </row>
    <row r="163" spans="1:10" x14ac:dyDescent="0.35">
      <c r="H163" s="7" t="s">
        <v>402</v>
      </c>
      <c r="J163" s="33"/>
    </row>
    <row r="164" spans="1:10" x14ac:dyDescent="0.35">
      <c r="A164" s="34"/>
      <c r="B164" s="34"/>
      <c r="C164" s="34" t="s">
        <v>564</v>
      </c>
      <c r="D164" s="34" t="s">
        <v>563</v>
      </c>
      <c r="E164" s="34" t="s">
        <v>564</v>
      </c>
      <c r="F164" s="34" t="s">
        <v>563</v>
      </c>
      <c r="G164" s="34" t="s">
        <v>564</v>
      </c>
      <c r="H164" s="34" t="s">
        <v>563</v>
      </c>
      <c r="I164" s="34"/>
    </row>
    <row r="165" spans="1:10" x14ac:dyDescent="0.35">
      <c r="A165" s="34" t="s">
        <v>308</v>
      </c>
      <c r="B165" s="34" t="s">
        <v>311</v>
      </c>
      <c r="C165" s="34" t="s">
        <v>562</v>
      </c>
      <c r="D165" s="34" t="s">
        <v>562</v>
      </c>
      <c r="E165" s="34" t="s">
        <v>411</v>
      </c>
      <c r="F165" s="34" t="s">
        <v>411</v>
      </c>
      <c r="G165" s="34" t="s">
        <v>412</v>
      </c>
      <c r="H165" s="34" t="s">
        <v>412</v>
      </c>
      <c r="I165" s="34"/>
    </row>
    <row r="166" spans="1:10" x14ac:dyDescent="0.35">
      <c r="A166" s="9" t="s">
        <v>312</v>
      </c>
      <c r="B166" s="9" t="s">
        <v>304</v>
      </c>
      <c r="C166" s="35">
        <f>+SUMIF('Regions &amp; Poverty'!$F$3:$F$160,$B166,C$3:C$160)</f>
        <v>0</v>
      </c>
      <c r="D166" s="35">
        <f>+SUMIF('Regions &amp; Poverty'!$F$3:$F$160,$B166,D$3:D$160)</f>
        <v>0</v>
      </c>
      <c r="E166" s="35">
        <f>+SUMIF('Regions &amp; Poverty'!$F$3:$F$160,$B166,E$3:E$160)</f>
        <v>0</v>
      </c>
      <c r="F166" s="35">
        <f>+SUMIF('Regions &amp; Poverty'!$F$3:$F$160,$B166,F$3:F$160)</f>
        <v>0</v>
      </c>
      <c r="G166" s="35">
        <f>+SUMIF('Regions &amp; Poverty'!$F$3:$F$160,$B166,G$3:G$160)</f>
        <v>0</v>
      </c>
      <c r="H166" s="35">
        <f>+SUMIF('Regions &amp; Poverty'!$F$3:$F$160,$B166,H$3:H$160)</f>
        <v>0</v>
      </c>
      <c r="I166" s="35"/>
    </row>
    <row r="167" spans="1:10" x14ac:dyDescent="0.35">
      <c r="A167" s="9" t="s">
        <v>312</v>
      </c>
      <c r="B167" s="9" t="s">
        <v>313</v>
      </c>
      <c r="C167" s="35">
        <f>+SUMIF('Regions &amp; Poverty'!$F$3:$F$160,$B167,C$3:C$160)</f>
        <v>636.53809309899032</v>
      </c>
      <c r="D167" s="35">
        <f>+SUMIF('Regions &amp; Poverty'!$F$3:$F$160,$B167,D$3:D$160)</f>
        <v>403.44833924541138</v>
      </c>
      <c r="E167" s="35">
        <f>+SUMIF('Regions &amp; Poverty'!$F$3:$F$160,$B167,E$3:E$160)</f>
        <v>261.59230795706338</v>
      </c>
      <c r="F167" s="35">
        <f>+SUMIF('Regions &amp; Poverty'!$F$3:$F$160,$B167,F$3:F$160)</f>
        <v>162.80729261783887</v>
      </c>
      <c r="G167" s="35">
        <f>+SUMIF('Regions &amp; Poverty'!$F$3:$F$160,$B167,G$3:G$160)</f>
        <v>67.511725084478186</v>
      </c>
      <c r="H167" s="35">
        <f>+SUMIF('Regions &amp; Poverty'!$F$3:$F$160,$B167,H$3:H$160)</f>
        <v>42.098724716952368</v>
      </c>
      <c r="I167" s="35"/>
    </row>
    <row r="168" spans="1:10" x14ac:dyDescent="0.35">
      <c r="A168" s="9" t="s">
        <v>312</v>
      </c>
      <c r="B168" s="9" t="s">
        <v>316</v>
      </c>
      <c r="C168" s="35">
        <f>+SUMIF('Regions &amp; Poverty'!$F$3:$F$160,$B168,C$3:C$160)</f>
        <v>253.31131872492554</v>
      </c>
      <c r="D168" s="35">
        <f>+SUMIF('Regions &amp; Poverty'!$F$3:$F$160,$B168,D$3:D$160)</f>
        <v>161.97660849042575</v>
      </c>
      <c r="E168" s="35">
        <f>+SUMIF('Regions &amp; Poverty'!$F$3:$F$160,$B168,E$3:E$160)</f>
        <v>67.22734514279378</v>
      </c>
      <c r="F168" s="35">
        <f>+SUMIF('Regions &amp; Poverty'!$F$3:$F$160,$B168,F$3:F$160)</f>
        <v>43.174628735397377</v>
      </c>
      <c r="G168" s="35">
        <f>+SUMIF('Regions &amp; Poverty'!$F$3:$F$160,$B168,G$3:G$160)</f>
        <v>7.0182308434601346</v>
      </c>
      <c r="H168" s="35">
        <f>+SUMIF('Regions &amp; Poverty'!$F$3:$F$160,$B168,H$3:H$160)</f>
        <v>4.4091670212261915</v>
      </c>
      <c r="I168" s="35"/>
    </row>
    <row r="169" spans="1:10" x14ac:dyDescent="0.35">
      <c r="A169" s="9" t="s">
        <v>312</v>
      </c>
      <c r="B169" s="9" t="s">
        <v>318</v>
      </c>
      <c r="C169" s="35">
        <f>+SUMIF('Regions &amp; Poverty'!$F$3:$F$160,$B169,C$3:C$160)</f>
        <v>0</v>
      </c>
      <c r="D169" s="35">
        <f>+SUMIF('Regions &amp; Poverty'!$F$3:$F$160,$B169,D$3:D$160)</f>
        <v>0</v>
      </c>
      <c r="E169" s="35">
        <f>+SUMIF('Regions &amp; Poverty'!$F$3:$F$160,$B169,E$3:E$160)</f>
        <v>0</v>
      </c>
      <c r="F169" s="35">
        <f>+SUMIF('Regions &amp; Poverty'!$F$3:$F$160,$B169,F$3:F$160)</f>
        <v>0</v>
      </c>
      <c r="G169" s="35">
        <f>+SUMIF('Regions &amp; Poverty'!$F$3:$F$160,$B169,G$3:G$160)</f>
        <v>0</v>
      </c>
      <c r="H169" s="35">
        <f>+SUMIF('Regions &amp; Poverty'!$F$3:$F$160,$B169,H$3:H$160)</f>
        <v>0</v>
      </c>
      <c r="I169" s="35"/>
    </row>
    <row r="170" spans="1:10" x14ac:dyDescent="0.35">
      <c r="A170" s="9" t="s">
        <v>312</v>
      </c>
      <c r="B170" s="9" t="s">
        <v>320</v>
      </c>
      <c r="C170" s="35">
        <f>+SUMIF('Regions &amp; Poverty'!$F$3:$F$160,$B170,C$3:C$160)</f>
        <v>0</v>
      </c>
      <c r="D170" s="35">
        <f>+SUMIF('Regions &amp; Poverty'!$F$3:$F$160,$B170,D$3:D$160)</f>
        <v>0</v>
      </c>
      <c r="E170" s="35">
        <f>+SUMIF('Regions &amp; Poverty'!$F$3:$F$160,$B170,E$3:E$160)</f>
        <v>0</v>
      </c>
      <c r="F170" s="35">
        <f>+SUMIF('Regions &amp; Poverty'!$F$3:$F$160,$B170,F$3:F$160)</f>
        <v>0</v>
      </c>
      <c r="G170" s="35">
        <f>+SUMIF('Regions &amp; Poverty'!$F$3:$F$160,$B170,G$3:G$160)</f>
        <v>0</v>
      </c>
      <c r="H170" s="35">
        <f>+SUMIF('Regions &amp; Poverty'!$F$3:$F$160,$B170,H$3:H$160)</f>
        <v>0</v>
      </c>
      <c r="I170" s="35"/>
    </row>
    <row r="171" spans="1:10" x14ac:dyDescent="0.35">
      <c r="A171" s="9" t="s">
        <v>312</v>
      </c>
      <c r="B171" s="9" t="s">
        <v>319</v>
      </c>
      <c r="C171" s="35">
        <f>+SUMIF('Regions &amp; Poverty'!$F$3:$F$160,$B171,C$3:C$160)</f>
        <v>0</v>
      </c>
      <c r="D171" s="35">
        <f>+SUMIF('Regions &amp; Poverty'!$F$3:$F$160,$B171,D$3:D$160)</f>
        <v>0</v>
      </c>
      <c r="E171" s="35">
        <f>+SUMIF('Regions &amp; Poverty'!$F$3:$F$160,$B171,E$3:E$160)</f>
        <v>0</v>
      </c>
      <c r="F171" s="35">
        <f>+SUMIF('Regions &amp; Poverty'!$F$3:$F$160,$B171,F$3:F$160)</f>
        <v>0</v>
      </c>
      <c r="G171" s="35">
        <f>+SUMIF('Regions &amp; Poverty'!$F$3:$F$160,$B171,G$3:G$160)</f>
        <v>0</v>
      </c>
      <c r="H171" s="35">
        <f>+SUMIF('Regions &amp; Poverty'!$F$3:$F$160,$B171,H$3:H$160)</f>
        <v>0</v>
      </c>
      <c r="I171" s="35"/>
    </row>
    <row r="172" spans="1:10" x14ac:dyDescent="0.35">
      <c r="A172" s="9" t="s">
        <v>312</v>
      </c>
      <c r="B172" s="9" t="s">
        <v>321</v>
      </c>
      <c r="C172" s="35">
        <f>+SUMIF('Regions &amp; Poverty'!$F$3:$F$160,$B172,C$3:C$160)</f>
        <v>28414.439189267334</v>
      </c>
      <c r="D172" s="35">
        <f>+SUMIF('Regions &amp; Poverty'!$F$3:$F$160,$B172,D$3:D$160)</f>
        <v>16914.724758857465</v>
      </c>
      <c r="E172" s="35">
        <f>+SUMIF('Regions &amp; Poverty'!$F$3:$F$160,$B172,E$3:E$160)</f>
        <v>13277.149059741578</v>
      </c>
      <c r="F172" s="35">
        <f>+SUMIF('Regions &amp; Poverty'!$F$3:$F$160,$B172,F$3:F$160)</f>
        <v>7895.1155431487414</v>
      </c>
      <c r="G172" s="35">
        <f>+SUMIF('Regions &amp; Poverty'!$F$3:$F$160,$B172,G$3:G$160)</f>
        <v>2729.7719998429848</v>
      </c>
      <c r="H172" s="35">
        <f>+SUMIF('Regions &amp; Poverty'!$F$3:$F$160,$B172,H$3:H$160)</f>
        <v>1617.38310333237</v>
      </c>
      <c r="I172" s="35"/>
    </row>
    <row r="173" spans="1:10" x14ac:dyDescent="0.35">
      <c r="A173" s="10" t="s">
        <v>352</v>
      </c>
      <c r="B173" s="10"/>
      <c r="C173" s="36">
        <f t="shared" ref="C173:H173" si="1">+SUM(C166:C172)</f>
        <v>29304.288601091248</v>
      </c>
      <c r="D173" s="36">
        <f t="shared" si="1"/>
        <v>17480.1497065933</v>
      </c>
      <c r="E173" s="36">
        <f t="shared" si="1"/>
        <v>13605.968712841435</v>
      </c>
      <c r="F173" s="36">
        <f t="shared" si="1"/>
        <v>8101.0974645019778</v>
      </c>
      <c r="G173" s="36">
        <f t="shared" si="1"/>
        <v>2804.3019557709231</v>
      </c>
      <c r="H173" s="36">
        <f t="shared" si="1"/>
        <v>1663.8909950705486</v>
      </c>
      <c r="I173" s="36"/>
    </row>
    <row r="174" spans="1:10" x14ac:dyDescent="0.35">
      <c r="A174" s="9" t="s">
        <v>322</v>
      </c>
      <c r="B174" s="9" t="s">
        <v>323</v>
      </c>
      <c r="C174" s="35">
        <f>+SUMIF('Regions &amp; Poverty'!$F$3:$F$160,$B174,C$3:C$160)</f>
        <v>257.89577404841077</v>
      </c>
      <c r="D174" s="35">
        <f>+SUMIF('Regions &amp; Poverty'!$F$3:$F$160,$B174,D$3:D$160)</f>
        <v>174.86988788066822</v>
      </c>
      <c r="E174" s="35">
        <f>+SUMIF('Regions &amp; Poverty'!$F$3:$F$160,$B174,E$3:E$160)</f>
        <v>31.729572156567951</v>
      </c>
      <c r="F174" s="35">
        <f>+SUMIF('Regions &amp; Poverty'!$F$3:$F$160,$B174,F$3:F$160)</f>
        <v>19.603078929908914</v>
      </c>
      <c r="G174" s="35">
        <f>+SUMIF('Regions &amp; Poverty'!$F$3:$F$160,$B174,G$3:G$160)</f>
        <v>2.5112110805904813</v>
      </c>
      <c r="H174" s="35">
        <f>+SUMIF('Regions &amp; Poverty'!$F$3:$F$160,$B174,H$3:H$160)</f>
        <v>1.5508964435015844</v>
      </c>
      <c r="I174" s="35"/>
    </row>
    <row r="175" spans="1:10" x14ac:dyDescent="0.35">
      <c r="A175" s="9" t="s">
        <v>322</v>
      </c>
      <c r="B175" s="9" t="s">
        <v>324</v>
      </c>
      <c r="C175" s="35">
        <f>+SUMIF('Regions &amp; Poverty'!$F$3:$F$160,$B175,C$3:C$160)</f>
        <v>33.034186429911628</v>
      </c>
      <c r="D175" s="35">
        <f>+SUMIF('Regions &amp; Poverty'!$F$3:$F$160,$B175,D$3:D$160)</f>
        <v>20.613144008794698</v>
      </c>
      <c r="E175" s="35">
        <f>+SUMIF('Regions &amp; Poverty'!$F$3:$F$160,$B175,E$3:E$160)</f>
        <v>0.62254666475054332</v>
      </c>
      <c r="F175" s="35">
        <f>+SUMIF('Regions &amp; Poverty'!$F$3:$F$160,$B175,F$3:F$160)</f>
        <v>0.3872381847318761</v>
      </c>
      <c r="G175" s="35">
        <f>+SUMIF('Regions &amp; Poverty'!$F$3:$F$160,$B175,G$3:G$160)</f>
        <v>3.7352799885032595E-3</v>
      </c>
      <c r="H175" s="35">
        <f>+SUMIF('Regions &amp; Poverty'!$F$3:$F$160,$B175,H$3:H$160)</f>
        <v>2.3234291083912566E-3</v>
      </c>
      <c r="I175" s="35"/>
    </row>
    <row r="176" spans="1:10" x14ac:dyDescent="0.35">
      <c r="A176" s="9" t="s">
        <v>322</v>
      </c>
      <c r="B176" s="9" t="s">
        <v>325</v>
      </c>
      <c r="C176" s="35">
        <f>+SUMIF('Regions &amp; Poverty'!$F$3:$F$160,$B176,C$3:C$160)</f>
        <v>218.58511167129501</v>
      </c>
      <c r="D176" s="35">
        <f>+SUMIF('Regions &amp; Poverty'!$F$3:$F$160,$B176,D$3:D$160)</f>
        <v>133.18136856147751</v>
      </c>
      <c r="E176" s="35">
        <f>+SUMIF('Regions &amp; Poverty'!$F$3:$F$160,$B176,E$3:E$160)</f>
        <v>9.2897100809231663</v>
      </c>
      <c r="F176" s="35">
        <f>+SUMIF('Regions &amp; Poverty'!$F$3:$F$160,$B176,F$3:F$160)</f>
        <v>5.7011505329318917</v>
      </c>
      <c r="G176" s="35">
        <f>+SUMIF('Regions &amp; Poverty'!$F$3:$F$160,$B176,G$3:G$160)</f>
        <v>0.20437362178030968</v>
      </c>
      <c r="H176" s="35">
        <f>+SUMIF('Regions &amp; Poverty'!$F$3:$F$160,$B176,H$3:H$160)</f>
        <v>0.12542531172450164</v>
      </c>
      <c r="I176" s="35"/>
    </row>
    <row r="177" spans="1:9" x14ac:dyDescent="0.35">
      <c r="A177" s="9" t="s">
        <v>322</v>
      </c>
      <c r="B177" s="9" t="s">
        <v>326</v>
      </c>
      <c r="C177" s="35">
        <f>+SUMIF('Regions &amp; Poverty'!$F$3:$F$160,$B177,C$3:C$160)</f>
        <v>0</v>
      </c>
      <c r="D177" s="35">
        <f>+SUMIF('Regions &amp; Poverty'!$F$3:$F$160,$B177,D$3:D$160)</f>
        <v>0</v>
      </c>
      <c r="E177" s="35">
        <f>+SUMIF('Regions &amp; Poverty'!$F$3:$F$160,$B177,E$3:E$160)</f>
        <v>0</v>
      </c>
      <c r="F177" s="35">
        <f>+SUMIF('Regions &amp; Poverty'!$F$3:$F$160,$B177,F$3:F$160)</f>
        <v>0</v>
      </c>
      <c r="G177" s="35">
        <f>+SUMIF('Regions &amp; Poverty'!$F$3:$F$160,$B177,G$3:G$160)</f>
        <v>0</v>
      </c>
      <c r="H177" s="35">
        <f>+SUMIF('Regions &amp; Poverty'!$F$3:$F$160,$B177,H$3:H$160)</f>
        <v>0</v>
      </c>
      <c r="I177" s="35"/>
    </row>
    <row r="178" spans="1:9" x14ac:dyDescent="0.35">
      <c r="A178" s="9" t="s">
        <v>322</v>
      </c>
      <c r="B178" s="9" t="s">
        <v>327</v>
      </c>
      <c r="C178" s="35">
        <f>+SUMIF('Regions &amp; Poverty'!$F$3:$F$160,$B178,C$3:C$160)</f>
        <v>0</v>
      </c>
      <c r="D178" s="35">
        <f>+SUMIF('Regions &amp; Poverty'!$F$3:$F$160,$B178,D$3:D$160)</f>
        <v>0</v>
      </c>
      <c r="E178" s="35">
        <f>+SUMIF('Regions &amp; Poverty'!$F$3:$F$160,$B178,E$3:E$160)</f>
        <v>0</v>
      </c>
      <c r="F178" s="35">
        <f>+SUMIF('Regions &amp; Poverty'!$F$3:$F$160,$B178,F$3:F$160)</f>
        <v>0</v>
      </c>
      <c r="G178" s="35">
        <f>+SUMIF('Regions &amp; Poverty'!$F$3:$F$160,$B178,G$3:G$160)</f>
        <v>0</v>
      </c>
      <c r="H178" s="35">
        <f>+SUMIF('Regions &amp; Poverty'!$F$3:$F$160,$B178,H$3:H$160)</f>
        <v>0</v>
      </c>
      <c r="I178" s="35"/>
    </row>
    <row r="179" spans="1:9" x14ac:dyDescent="0.35">
      <c r="A179" s="10" t="s">
        <v>322</v>
      </c>
      <c r="B179" s="10"/>
      <c r="C179" s="36">
        <f t="shared" ref="C179:D179" si="2">+SUM(C174:C178)</f>
        <v>509.51507214961742</v>
      </c>
      <c r="D179" s="36">
        <f t="shared" si="2"/>
        <v>328.66440045094043</v>
      </c>
      <c r="E179" s="36">
        <f t="shared" ref="E179:F179" si="3">+SUM(E174:E178)</f>
        <v>41.641828902241656</v>
      </c>
      <c r="F179" s="36">
        <f t="shared" si="3"/>
        <v>25.691467647572683</v>
      </c>
      <c r="G179" s="36">
        <f t="shared" ref="G179:H179" si="4">+SUM(G174:G178)</f>
        <v>2.7193199823592944</v>
      </c>
      <c r="H179" s="36">
        <f t="shared" si="4"/>
        <v>1.6786451843344774</v>
      </c>
      <c r="I179" s="36"/>
    </row>
    <row r="180" spans="1:9" x14ac:dyDescent="0.35">
      <c r="A180" s="10" t="s">
        <v>328</v>
      </c>
      <c r="B180" s="10" t="s">
        <v>328</v>
      </c>
      <c r="C180" s="36">
        <f>+SUMIF('Regions &amp; Poverty'!$F$3:$F$160,$B180,C$3:C$160)</f>
        <v>0</v>
      </c>
      <c r="D180" s="36">
        <f>+SUMIF('Regions &amp; Poverty'!$F$3:$F$160,$B180,D$3:D$160)</f>
        <v>0</v>
      </c>
      <c r="E180" s="36">
        <f>+SUMIF('Regions &amp; Poverty'!$F$3:$F$160,$B180,E$3:E$160)</f>
        <v>0</v>
      </c>
      <c r="F180" s="36">
        <f>+SUMIF('Regions &amp; Poverty'!$F$3:$F$160,$B180,F$3:F$160)</f>
        <v>0</v>
      </c>
      <c r="G180" s="36">
        <f>+SUMIF('Regions &amp; Poverty'!$F$3:$F$160,$B180,G$3:G$160)</f>
        <v>0</v>
      </c>
      <c r="H180" s="36">
        <f>+SUMIF('Regions &amp; Poverty'!$F$3:$F$160,$B180,H$3:H$160)</f>
        <v>0</v>
      </c>
      <c r="I180" s="36"/>
    </row>
    <row r="181" spans="1:9" x14ac:dyDescent="0.35">
      <c r="A181" s="10" t="s">
        <v>329</v>
      </c>
      <c r="B181" s="10" t="s">
        <v>330</v>
      </c>
      <c r="C181" s="36">
        <f>+SUMIF('Regions &amp; Poverty'!$F$3:$F$160,$B181,C$3:C$160)</f>
        <v>0</v>
      </c>
      <c r="D181" s="36">
        <f>+SUMIF('Regions &amp; Poverty'!$F$3:$F$160,$B181,D$3:D$160)</f>
        <v>0</v>
      </c>
      <c r="E181" s="36">
        <f>+SUMIF('Regions &amp; Poverty'!$F$3:$F$160,$B181,E$3:E$160)</f>
        <v>0</v>
      </c>
      <c r="F181" s="36">
        <f>+SUMIF('Regions &amp; Poverty'!$F$3:$F$160,$B181,F$3:F$160)</f>
        <v>0</v>
      </c>
      <c r="G181" s="36">
        <f>+SUMIF('Regions &amp; Poverty'!$F$3:$F$160,$B181,G$3:G$160)</f>
        <v>0</v>
      </c>
      <c r="H181" s="36">
        <f>+SUMIF('Regions &amp; Poverty'!$F$3:$F$160,$B181,H$3:H$160)</f>
        <v>0</v>
      </c>
      <c r="I181" s="36"/>
    </row>
    <row r="182" spans="1:9" x14ac:dyDescent="0.35">
      <c r="A182" s="9" t="s">
        <v>329</v>
      </c>
      <c r="B182" s="9" t="s">
        <v>331</v>
      </c>
      <c r="C182" s="35">
        <f>+SUMIF('Regions &amp; Poverty'!$F$3:$F$160,$B182,C$3:C$160)</f>
        <v>0</v>
      </c>
      <c r="D182" s="35">
        <f>+SUMIF('Regions &amp; Poverty'!$F$3:$F$160,$B182,D$3:D$160)</f>
        <v>0</v>
      </c>
      <c r="E182" s="35">
        <f>+SUMIF('Regions &amp; Poverty'!$F$3:$F$160,$B182,E$3:E$160)</f>
        <v>0</v>
      </c>
      <c r="F182" s="35">
        <f>+SUMIF('Regions &amp; Poverty'!$F$3:$F$160,$B182,F$3:F$160)</f>
        <v>0</v>
      </c>
      <c r="G182" s="35">
        <f>+SUMIF('Regions &amp; Poverty'!$F$3:$F$160,$B182,G$3:G$160)</f>
        <v>0</v>
      </c>
      <c r="H182" s="35">
        <f>+SUMIF('Regions &amp; Poverty'!$F$3:$F$160,$B182,H$3:H$160)</f>
        <v>0</v>
      </c>
      <c r="I182" s="35"/>
    </row>
    <row r="183" spans="1:9" x14ac:dyDescent="0.35">
      <c r="A183" s="9" t="s">
        <v>329</v>
      </c>
      <c r="B183" s="9" t="s">
        <v>332</v>
      </c>
      <c r="C183" s="35">
        <f>+SUMIF('Regions &amp; Poverty'!$F$3:$F$160,$B183,C$3:C$160)</f>
        <v>13.540277989291109</v>
      </c>
      <c r="D183" s="35">
        <f>+SUMIF('Regions &amp; Poverty'!$F$3:$F$160,$B183,D$3:D$160)</f>
        <v>9.6995406874060741</v>
      </c>
      <c r="E183" s="35">
        <f>+SUMIF('Regions &amp; Poverty'!$F$3:$F$160,$B183,E$3:E$160)</f>
        <v>1.1238430731111622</v>
      </c>
      <c r="F183" s="35">
        <f>+SUMIF('Regions &amp; Poverty'!$F$3:$F$160,$B183,F$3:F$160)</f>
        <v>0.80506187705470422</v>
      </c>
      <c r="G183" s="35">
        <f>+SUMIF('Regions &amp; Poverty'!$F$3:$F$160,$B183,G$3:G$160)</f>
        <v>1.7981489169778594E-2</v>
      </c>
      <c r="H183" s="35">
        <f>+SUMIF('Regions &amp; Poverty'!$F$3:$F$160,$B183,H$3:H$160)</f>
        <v>1.2880990032875269E-2</v>
      </c>
      <c r="I183" s="35"/>
    </row>
    <row r="184" spans="1:9" x14ac:dyDescent="0.35">
      <c r="A184" s="9" t="s">
        <v>329</v>
      </c>
      <c r="B184" s="9" t="s">
        <v>335</v>
      </c>
      <c r="C184" s="35">
        <f>+SUMIF('Regions &amp; Poverty'!$F$3:$F$160,$B184,C$3:C$160)</f>
        <v>163.95650775730508</v>
      </c>
      <c r="D184" s="35">
        <f>+SUMIF('Regions &amp; Poverty'!$F$3:$F$160,$B184,D$3:D$160)</f>
        <v>106.36001504758421</v>
      </c>
      <c r="E184" s="35">
        <f>+SUMIF('Regions &amp; Poverty'!$F$3:$F$160,$B184,E$3:E$160)</f>
        <v>59.94437245298289</v>
      </c>
      <c r="F184" s="35">
        <f>+SUMIF('Regions &amp; Poverty'!$F$3:$F$160,$B184,F$3:F$160)</f>
        <v>38.714188833428516</v>
      </c>
      <c r="G184" s="35">
        <f>+SUMIF('Regions &amp; Poverty'!$F$3:$F$160,$B184,G$3:G$160)</f>
        <v>8.5788134728381262</v>
      </c>
      <c r="H184" s="35">
        <f>+SUMIF('Regions &amp; Poverty'!$F$3:$F$160,$B184,H$3:H$160)</f>
        <v>5.5219128976515179</v>
      </c>
      <c r="I184" s="35"/>
    </row>
    <row r="185" spans="1:9" x14ac:dyDescent="0.35">
      <c r="A185" s="9" t="s">
        <v>329</v>
      </c>
      <c r="B185" s="9" t="s">
        <v>336</v>
      </c>
      <c r="C185" s="35">
        <f>+SUMIF('Regions &amp; Poverty'!$F$3:$F$160,$B185,C$3:C$160)</f>
        <v>0</v>
      </c>
      <c r="D185" s="35">
        <f>+SUMIF('Regions &amp; Poverty'!$F$3:$F$160,$B185,D$3:D$160)</f>
        <v>0</v>
      </c>
      <c r="E185" s="35">
        <f>+SUMIF('Regions &amp; Poverty'!$F$3:$F$160,$B185,E$3:E$160)</f>
        <v>0</v>
      </c>
      <c r="F185" s="35">
        <f>+SUMIF('Regions &amp; Poverty'!$F$3:$F$160,$B185,F$3:F$160)</f>
        <v>0</v>
      </c>
      <c r="G185" s="35">
        <f>+SUMIF('Regions &amp; Poverty'!$F$3:$F$160,$B185,G$3:G$160)</f>
        <v>0</v>
      </c>
      <c r="H185" s="35">
        <f>+SUMIF('Regions &amp; Poverty'!$F$3:$F$160,$B185,H$3:H$160)</f>
        <v>0</v>
      </c>
      <c r="I185" s="35"/>
    </row>
    <row r="186" spans="1:9" x14ac:dyDescent="0.35">
      <c r="A186" s="10" t="s">
        <v>355</v>
      </c>
      <c r="B186" s="10"/>
      <c r="C186" s="36">
        <f t="shared" ref="C186:D186" si="5">+SUM(C182:C185)</f>
        <v>177.49678574659617</v>
      </c>
      <c r="D186" s="36">
        <f t="shared" si="5"/>
        <v>116.05955573499028</v>
      </c>
      <c r="E186" s="36">
        <f t="shared" ref="E186:F186" si="6">+SUM(E182:E185)</f>
        <v>61.06821552609405</v>
      </c>
      <c r="F186" s="36">
        <f t="shared" si="6"/>
        <v>39.51925071048322</v>
      </c>
      <c r="G186" s="36">
        <f t="shared" ref="G186:H186" si="7">+SUM(G182:G185)</f>
        <v>8.5967949620079054</v>
      </c>
      <c r="H186" s="36">
        <f t="shared" si="7"/>
        <v>5.5347938876843932</v>
      </c>
      <c r="I186" s="36"/>
    </row>
    <row r="187" spans="1:9" x14ac:dyDescent="0.35">
      <c r="A187" s="9" t="s">
        <v>337</v>
      </c>
      <c r="B187" s="9" t="s">
        <v>338</v>
      </c>
      <c r="C187" s="35">
        <f>+SUMIF('Regions &amp; Poverty'!$F$3:$F$160,$B187,C$3:C$160)</f>
        <v>0</v>
      </c>
      <c r="D187" s="35">
        <f>+SUMIF('Regions &amp; Poverty'!$F$3:$F$160,$B187,D$3:D$160)</f>
        <v>0</v>
      </c>
      <c r="E187" s="35">
        <f>+SUMIF('Regions &amp; Poverty'!$F$3:$F$160,$B187,E$3:E$160)</f>
        <v>0</v>
      </c>
      <c r="F187" s="35">
        <f>+SUMIF('Regions &amp; Poverty'!$F$3:$F$160,$B187,F$3:F$160)</f>
        <v>0</v>
      </c>
      <c r="G187" s="35">
        <f>+SUMIF('Regions &amp; Poverty'!$F$3:$F$160,$B187,G$3:G$160)</f>
        <v>0</v>
      </c>
      <c r="H187" s="35">
        <f>+SUMIF('Regions &amp; Poverty'!$F$3:$F$160,$B187,H$3:H$160)</f>
        <v>0</v>
      </c>
      <c r="I187" s="35"/>
    </row>
    <row r="188" spans="1:9" x14ac:dyDescent="0.35">
      <c r="A188" s="9" t="s">
        <v>337</v>
      </c>
      <c r="B188" s="9" t="s">
        <v>339</v>
      </c>
      <c r="C188" s="35">
        <f>+SUMIF('Regions &amp; Poverty'!$F$3:$F$160,$B188,C$3:C$160)</f>
        <v>0</v>
      </c>
      <c r="D188" s="35">
        <f>+SUMIF('Regions &amp; Poverty'!$F$3:$F$160,$B188,D$3:D$160)</f>
        <v>0</v>
      </c>
      <c r="E188" s="35">
        <f>+SUMIF('Regions &amp; Poverty'!$F$3:$F$160,$B188,E$3:E$160)</f>
        <v>0</v>
      </c>
      <c r="F188" s="35">
        <f>+SUMIF('Regions &amp; Poverty'!$F$3:$F$160,$B188,F$3:F$160)</f>
        <v>0</v>
      </c>
      <c r="G188" s="35">
        <f>+SUMIF('Regions &amp; Poverty'!$F$3:$F$160,$B188,G$3:G$160)</f>
        <v>0</v>
      </c>
      <c r="H188" s="35">
        <f>+SUMIF('Regions &amp; Poverty'!$F$3:$F$160,$B188,H$3:H$160)</f>
        <v>0</v>
      </c>
      <c r="I188" s="35"/>
    </row>
    <row r="189" spans="1:9" x14ac:dyDescent="0.35">
      <c r="A189" s="9" t="s">
        <v>337</v>
      </c>
      <c r="B189" s="9" t="s">
        <v>340</v>
      </c>
      <c r="C189" s="35">
        <f>+SUMIF('Regions &amp; Poverty'!$F$3:$F$160,$B189,C$3:C$160)</f>
        <v>0</v>
      </c>
      <c r="D189" s="35">
        <f>+SUMIF('Regions &amp; Poverty'!$F$3:$F$160,$B189,D$3:D$160)</f>
        <v>0</v>
      </c>
      <c r="E189" s="35">
        <f>+SUMIF('Regions &amp; Poverty'!$F$3:$F$160,$B189,E$3:E$160)</f>
        <v>0</v>
      </c>
      <c r="F189" s="35">
        <f>+SUMIF('Regions &amp; Poverty'!$F$3:$F$160,$B189,F$3:F$160)</f>
        <v>0</v>
      </c>
      <c r="G189" s="35">
        <f>+SUMIF('Regions &amp; Poverty'!$F$3:$F$160,$B189,G$3:G$160)</f>
        <v>0</v>
      </c>
      <c r="H189" s="35">
        <f>+SUMIF('Regions &amp; Poverty'!$F$3:$F$160,$B189,H$3:H$160)</f>
        <v>0</v>
      </c>
      <c r="I189" s="35"/>
    </row>
    <row r="190" spans="1:9" x14ac:dyDescent="0.35">
      <c r="A190" s="10" t="s">
        <v>353</v>
      </c>
      <c r="B190" s="10"/>
      <c r="C190" s="36">
        <f t="shared" ref="C190:D190" si="8">+SUM(C187:C189)</f>
        <v>0</v>
      </c>
      <c r="D190" s="36">
        <f t="shared" si="8"/>
        <v>0</v>
      </c>
      <c r="E190" s="36">
        <f t="shared" ref="E190:F190" si="9">+SUM(E187:E189)</f>
        <v>0</v>
      </c>
      <c r="F190" s="36">
        <f t="shared" si="9"/>
        <v>0</v>
      </c>
      <c r="G190" s="36">
        <f t="shared" ref="G190:H190" si="10">+SUM(G187:G189)</f>
        <v>0</v>
      </c>
      <c r="H190" s="36">
        <f t="shared" si="10"/>
        <v>0</v>
      </c>
      <c r="I190" s="36"/>
    </row>
    <row r="191" spans="1:9" x14ac:dyDescent="0.35">
      <c r="A191" s="9" t="s">
        <v>341</v>
      </c>
      <c r="B191" s="9" t="s">
        <v>342</v>
      </c>
      <c r="C191" s="35">
        <f>+SUMIF('Regions &amp; Poverty'!$F$3:$F$160,$B191,C$3:C$160)</f>
        <v>0</v>
      </c>
      <c r="D191" s="35">
        <f>+SUMIF('Regions &amp; Poverty'!$F$3:$F$160,$B191,D$3:D$160)</f>
        <v>0</v>
      </c>
      <c r="E191" s="35">
        <f>+SUMIF('Regions &amp; Poverty'!$F$3:$F$160,$B191,E$3:E$160)</f>
        <v>0</v>
      </c>
      <c r="F191" s="35">
        <f>+SUMIF('Regions &amp; Poverty'!$F$3:$F$160,$B191,F$3:F$160)</f>
        <v>0</v>
      </c>
      <c r="G191" s="35">
        <f>+SUMIF('Regions &amp; Poverty'!$F$3:$F$160,$B191,G$3:G$160)</f>
        <v>0</v>
      </c>
      <c r="H191" s="35">
        <f>+SUMIF('Regions &amp; Poverty'!$F$3:$F$160,$B191,H$3:H$160)</f>
        <v>0</v>
      </c>
      <c r="I191" s="35"/>
    </row>
    <row r="192" spans="1:9" x14ac:dyDescent="0.35">
      <c r="A192" s="9" t="s">
        <v>341</v>
      </c>
      <c r="B192" s="9" t="s">
        <v>343</v>
      </c>
      <c r="C192" s="35">
        <f>+SUMIF('Regions &amp; Poverty'!$F$3:$F$160,$B192,C$3:C$160)</f>
        <v>0</v>
      </c>
      <c r="D192" s="35">
        <f>+SUMIF('Regions &amp; Poverty'!$F$3:$F$160,$B192,D$3:D$160)</f>
        <v>0</v>
      </c>
      <c r="E192" s="35">
        <f>+SUMIF('Regions &amp; Poverty'!$F$3:$F$160,$B192,E$3:E$160)</f>
        <v>0</v>
      </c>
      <c r="F192" s="35">
        <f>+SUMIF('Regions &amp; Poverty'!$F$3:$F$160,$B192,F$3:F$160)</f>
        <v>0</v>
      </c>
      <c r="G192" s="35">
        <f>+SUMIF('Regions &amp; Poverty'!$F$3:$F$160,$B192,G$3:G$160)</f>
        <v>0</v>
      </c>
      <c r="H192" s="35">
        <f>+SUMIF('Regions &amp; Poverty'!$F$3:$F$160,$B192,H$3:H$160)</f>
        <v>0</v>
      </c>
      <c r="I192" s="35"/>
    </row>
    <row r="193" spans="1:9" x14ac:dyDescent="0.35">
      <c r="A193" s="10" t="s">
        <v>341</v>
      </c>
      <c r="B193" s="10"/>
      <c r="C193" s="36">
        <f t="shared" ref="C193:D193" si="11">+SUM(C191:C192)</f>
        <v>0</v>
      </c>
      <c r="D193" s="36">
        <f t="shared" si="11"/>
        <v>0</v>
      </c>
      <c r="E193" s="36">
        <f t="shared" ref="E193:F193" si="12">+SUM(E191:E192)</f>
        <v>0</v>
      </c>
      <c r="F193" s="36">
        <f t="shared" si="12"/>
        <v>0</v>
      </c>
      <c r="G193" s="36">
        <f t="shared" ref="G193:H193" si="13">+SUM(G191:G192)</f>
        <v>0</v>
      </c>
      <c r="H193" s="36">
        <f t="shared" si="13"/>
        <v>0</v>
      </c>
      <c r="I193" s="36"/>
    </row>
    <row r="194" spans="1:9" x14ac:dyDescent="0.35">
      <c r="A194" s="10" t="s">
        <v>344</v>
      </c>
      <c r="B194" s="10" t="s">
        <v>356</v>
      </c>
      <c r="C194" s="36">
        <f>+SUMIF('Regions &amp; Poverty'!$F$3:$F$160,$B194,C$3:C$160)</f>
        <v>0</v>
      </c>
      <c r="D194" s="36">
        <f>+SUMIF('Regions &amp; Poverty'!$F$3:$F$160,$B194,D$3:D$160)</f>
        <v>0</v>
      </c>
      <c r="E194" s="36">
        <f>+SUMIF('Regions &amp; Poverty'!$F$3:$F$160,$B194,E$3:E$160)</f>
        <v>0</v>
      </c>
      <c r="F194" s="36">
        <f>+SUMIF('Regions &amp; Poverty'!$F$3:$F$160,$B194,F$3:F$160)</f>
        <v>0</v>
      </c>
      <c r="G194" s="36">
        <f>+SUMIF('Regions &amp; Poverty'!$F$3:$F$160,$B194,G$3:G$160)</f>
        <v>0</v>
      </c>
      <c r="H194" s="36">
        <f>+SUMIF('Regions &amp; Poverty'!$F$3:$F$160,$B194,H$3:H$160)</f>
        <v>0</v>
      </c>
      <c r="I194" s="36"/>
    </row>
    <row r="195" spans="1:9" x14ac:dyDescent="0.35">
      <c r="A195" s="9" t="s">
        <v>346</v>
      </c>
      <c r="B195" s="9" t="s">
        <v>347</v>
      </c>
      <c r="C195" s="35">
        <f>+SUMIF('Regions &amp; Poverty'!$F$3:$F$160,$B195,C$3:C$160)</f>
        <v>0</v>
      </c>
      <c r="D195" s="35">
        <f>+SUMIF('Regions &amp; Poverty'!$F$3:$F$160,$B195,D$3:D$160)</f>
        <v>0</v>
      </c>
      <c r="E195" s="35">
        <f>+SUMIF('Regions &amp; Poverty'!$F$3:$F$160,$B195,E$3:E$160)</f>
        <v>0</v>
      </c>
      <c r="F195" s="35">
        <f>+SUMIF('Regions &amp; Poverty'!$F$3:$F$160,$B195,F$3:F$160)</f>
        <v>0</v>
      </c>
      <c r="G195" s="35">
        <f>+SUMIF('Regions &amp; Poverty'!$F$3:$F$160,$B195,G$3:G$160)</f>
        <v>0</v>
      </c>
      <c r="H195" s="35">
        <f>+SUMIF('Regions &amp; Poverty'!$F$3:$F$160,$B195,H$3:H$160)</f>
        <v>0</v>
      </c>
      <c r="I195" s="35"/>
    </row>
    <row r="196" spans="1:9" x14ac:dyDescent="0.35">
      <c r="A196" s="9" t="s">
        <v>346</v>
      </c>
      <c r="B196" s="9" t="s">
        <v>348</v>
      </c>
      <c r="C196" s="35">
        <f>+SUMIF('Regions &amp; Poverty'!$F$3:$F$160,$B196,C$3:C$160)</f>
        <v>0</v>
      </c>
      <c r="D196" s="35">
        <f>+SUMIF('Regions &amp; Poverty'!$F$3:$F$160,$B196,D$3:D$160)</f>
        <v>0</v>
      </c>
      <c r="E196" s="35">
        <f>+SUMIF('Regions &amp; Poverty'!$F$3:$F$160,$B196,E$3:E$160)</f>
        <v>0</v>
      </c>
      <c r="F196" s="35">
        <f>+SUMIF('Regions &amp; Poverty'!$F$3:$F$160,$B196,F$3:F$160)</f>
        <v>0</v>
      </c>
      <c r="G196" s="35">
        <f>+SUMIF('Regions &amp; Poverty'!$F$3:$F$160,$B196,G$3:G$160)</f>
        <v>0</v>
      </c>
      <c r="H196" s="35">
        <f>+SUMIF('Regions &amp; Poverty'!$F$3:$F$160,$B196,H$3:H$160)</f>
        <v>0</v>
      </c>
      <c r="I196" s="35"/>
    </row>
    <row r="197" spans="1:9" x14ac:dyDescent="0.35">
      <c r="A197" s="9" t="s">
        <v>346</v>
      </c>
      <c r="B197" s="9" t="s">
        <v>349</v>
      </c>
      <c r="C197" s="35">
        <f>+SUMIF('Regions &amp; Poverty'!$F$3:$F$160,$B197,C$3:C$160)</f>
        <v>0</v>
      </c>
      <c r="D197" s="35">
        <f>+SUMIF('Regions &amp; Poverty'!$F$3:$F$160,$B197,D$3:D$160)</f>
        <v>0</v>
      </c>
      <c r="E197" s="35">
        <f>+SUMIF('Regions &amp; Poverty'!$F$3:$F$160,$B197,E$3:E$160)</f>
        <v>0</v>
      </c>
      <c r="F197" s="35">
        <f>+SUMIF('Regions &amp; Poverty'!$F$3:$F$160,$B197,F$3:F$160)</f>
        <v>0</v>
      </c>
      <c r="G197" s="35">
        <f>+SUMIF('Regions &amp; Poverty'!$F$3:$F$160,$B197,G$3:G$160)</f>
        <v>0</v>
      </c>
      <c r="H197" s="35">
        <f>+SUMIF('Regions &amp; Poverty'!$F$3:$F$160,$B197,H$3:H$160)</f>
        <v>0</v>
      </c>
      <c r="I197" s="35"/>
    </row>
    <row r="198" spans="1:9" x14ac:dyDescent="0.35">
      <c r="A198" s="10" t="s">
        <v>350</v>
      </c>
      <c r="B198" s="10" t="s">
        <v>350</v>
      </c>
      <c r="C198" s="36">
        <f t="shared" ref="C198:D198" si="14">+SUM(C195:C197)</f>
        <v>0</v>
      </c>
      <c r="D198" s="36">
        <f t="shared" si="14"/>
        <v>0</v>
      </c>
      <c r="E198" s="36">
        <f t="shared" ref="E198:F198" si="15">+SUM(E195:E197)</f>
        <v>0</v>
      </c>
      <c r="F198" s="36">
        <f t="shared" si="15"/>
        <v>0</v>
      </c>
      <c r="G198" s="36">
        <f t="shared" ref="G198:H198" si="16">+SUM(G195:G197)</f>
        <v>0</v>
      </c>
      <c r="H198" s="36">
        <f t="shared" si="16"/>
        <v>0</v>
      </c>
      <c r="I198" s="36"/>
    </row>
    <row r="199" spans="1:9" x14ac:dyDescent="0.35">
      <c r="A199" s="4"/>
      <c r="B199" s="4"/>
      <c r="C199" s="35"/>
      <c r="D199" s="35"/>
      <c r="E199" s="35"/>
      <c r="F199" s="35"/>
      <c r="G199" s="35"/>
      <c r="H199" s="35"/>
      <c r="I199" s="35"/>
    </row>
    <row r="200" spans="1:9" x14ac:dyDescent="0.35">
      <c r="A200" s="4" t="s">
        <v>357</v>
      </c>
      <c r="B200" s="4"/>
      <c r="C200" s="35">
        <f t="shared" ref="C200:D200" si="17">+SUM(C194,C188,C187,C181,C180)</f>
        <v>0</v>
      </c>
      <c r="D200" s="35">
        <f t="shared" si="17"/>
        <v>0</v>
      </c>
      <c r="E200" s="35">
        <f t="shared" ref="E200:H200" si="18">+SUM(E194,E188,E187,E181,E180)</f>
        <v>0</v>
      </c>
      <c r="F200" s="35">
        <f t="shared" si="18"/>
        <v>0</v>
      </c>
      <c r="G200" s="35">
        <f t="shared" si="18"/>
        <v>0</v>
      </c>
      <c r="H200" s="35">
        <f t="shared" si="18"/>
        <v>0</v>
      </c>
      <c r="I200" s="35"/>
    </row>
    <row r="201" spans="1:9" x14ac:dyDescent="0.35">
      <c r="A201" s="4" t="s">
        <v>354</v>
      </c>
      <c r="B201" s="4"/>
      <c r="C201" s="35">
        <f t="shared" ref="C201:D201" si="19">+SUM(C198,C189)</f>
        <v>0</v>
      </c>
      <c r="D201" s="35">
        <f t="shared" si="19"/>
        <v>0</v>
      </c>
      <c r="E201" s="35">
        <f t="shared" ref="E201:H201" si="20">+SUM(E198,E189)</f>
        <v>0</v>
      </c>
      <c r="F201" s="35">
        <f t="shared" si="20"/>
        <v>0</v>
      </c>
      <c r="G201" s="35">
        <f t="shared" si="20"/>
        <v>0</v>
      </c>
      <c r="H201" s="35">
        <f t="shared" si="20"/>
        <v>0</v>
      </c>
      <c r="I201" s="35"/>
    </row>
    <row r="202" spans="1:9" x14ac:dyDescent="0.35">
      <c r="A202" s="4" t="s">
        <v>424</v>
      </c>
      <c r="B202" s="4"/>
      <c r="C202" s="35">
        <f t="shared" ref="C202:D202" si="21">+SUM(C173,C179,C182:C185,C193,C196)</f>
        <v>29991.300458987462</v>
      </c>
      <c r="D202" s="35">
        <f t="shared" si="21"/>
        <v>17924.873662779228</v>
      </c>
      <c r="E202" s="35">
        <f t="shared" ref="E202:H202" si="22">+SUM(E173,E179,E182:E185,E193,E196)</f>
        <v>13708.678757269772</v>
      </c>
      <c r="F202" s="35">
        <f t="shared" si="22"/>
        <v>8166.3081828600334</v>
      </c>
      <c r="G202" s="35">
        <f t="shared" si="22"/>
        <v>2815.6180707152903</v>
      </c>
      <c r="H202" s="35">
        <f t="shared" si="22"/>
        <v>1671.1044341425675</v>
      </c>
      <c r="I202" s="35"/>
    </row>
    <row r="203" spans="1:9" x14ac:dyDescent="0.35">
      <c r="A203" s="4" t="s">
        <v>425</v>
      </c>
      <c r="B203" s="4"/>
      <c r="C203" s="35">
        <f t="shared" ref="C203:D203" si="23">+SUM(C173,C174:C176,C183:C185,C193,C196)</f>
        <v>29991.300458987462</v>
      </c>
      <c r="D203" s="35">
        <f t="shared" si="23"/>
        <v>17924.873662779228</v>
      </c>
      <c r="E203" s="35">
        <f t="shared" ref="E203:H203" si="24">+SUM(E173,E174:E176,E183:E185,E193,E196)</f>
        <v>13708.67875726977</v>
      </c>
      <c r="F203" s="35">
        <f t="shared" si="24"/>
        <v>8166.3081828600343</v>
      </c>
      <c r="G203" s="35">
        <f t="shared" si="24"/>
        <v>2815.6180707152903</v>
      </c>
      <c r="H203" s="35">
        <f t="shared" si="24"/>
        <v>1671.1044341425675</v>
      </c>
      <c r="I203" s="35"/>
    </row>
    <row r="204" spans="1:9" x14ac:dyDescent="0.35">
      <c r="A204" s="3" t="s">
        <v>351</v>
      </c>
      <c r="B204" s="3"/>
      <c r="C204" s="35">
        <f t="shared" ref="C204:D204" si="25">+SUM(C173,C179:C185,C190,C193:C194,C198)</f>
        <v>29991.300458987462</v>
      </c>
      <c r="D204" s="35">
        <f t="shared" si="25"/>
        <v>17924.873662779228</v>
      </c>
      <c r="E204" s="35">
        <f t="shared" ref="E204:H204" si="26">+SUM(E173,E179:E185,E190,E193:E194,E198)</f>
        <v>13708.678757269772</v>
      </c>
      <c r="F204" s="35">
        <f t="shared" si="26"/>
        <v>8166.3081828600334</v>
      </c>
      <c r="G204" s="35">
        <f t="shared" si="26"/>
        <v>2815.6180707152903</v>
      </c>
      <c r="H204" s="35">
        <f t="shared" si="26"/>
        <v>1671.1044341425675</v>
      </c>
      <c r="I204" s="35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D120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4.5" x14ac:dyDescent="0.35"/>
  <cols>
    <col min="4" max="4" width="11.1796875" style="81" bestFit="1" customWidth="1"/>
    <col min="5" max="8" width="10.1796875" style="81" bestFit="1" customWidth="1"/>
    <col min="9" max="9" width="11.1796875" style="81" bestFit="1" customWidth="1"/>
    <col min="10" max="11" width="10.1796875" style="81" bestFit="1" customWidth="1"/>
    <col min="12" max="12" width="10.7265625" style="81" customWidth="1"/>
    <col min="13" max="14" width="11.1796875" style="81" bestFit="1" customWidth="1"/>
    <col min="15" max="16" width="10.1796875" style="81" bestFit="1" customWidth="1"/>
    <col min="17" max="17" width="11.1796875" style="81" bestFit="1" customWidth="1"/>
    <col min="18" max="18" width="11.81640625" style="81" customWidth="1"/>
    <col min="19" max="20" width="11.1796875" style="81" bestFit="1" customWidth="1"/>
    <col min="21" max="21" width="10.1796875" style="81" bestFit="1" customWidth="1"/>
    <col min="22" max="22" width="13" customWidth="1"/>
    <col min="24" max="24" width="14" customWidth="1"/>
    <col min="25" max="25" width="11.7265625" bestFit="1" customWidth="1"/>
    <col min="26" max="26" width="12.81640625" bestFit="1" customWidth="1"/>
    <col min="27" max="27" width="28.7265625" bestFit="1" customWidth="1"/>
  </cols>
  <sheetData>
    <row r="1" spans="1:30" x14ac:dyDescent="0.35">
      <c r="A1" t="s">
        <v>559</v>
      </c>
      <c r="H1" s="113" t="s">
        <v>618</v>
      </c>
      <c r="I1" s="81">
        <f t="array" ref="I1">SUM(IF(ISERROR(B4:V159),1))</f>
        <v>0</v>
      </c>
      <c r="AB1" s="113" t="s">
        <v>618</v>
      </c>
      <c r="AC1" s="81">
        <f t="array" ref="AC1">SUM(IF(ISERROR(AA4:AD1206),1))</f>
        <v>0</v>
      </c>
    </row>
    <row r="2" spans="1:30" x14ac:dyDescent="0.35">
      <c r="A2" t="s">
        <v>560</v>
      </c>
    </row>
    <row r="3" spans="1:30" x14ac:dyDescent="0.35">
      <c r="B3" t="s">
        <v>364</v>
      </c>
      <c r="C3" t="s">
        <v>557</v>
      </c>
      <c r="D3" s="81" t="s">
        <v>368</v>
      </c>
      <c r="E3" s="81" t="s">
        <v>419</v>
      </c>
      <c r="F3" s="81" t="s">
        <v>417</v>
      </c>
      <c r="G3" s="81" t="s">
        <v>360</v>
      </c>
      <c r="H3" s="81" t="s">
        <v>418</v>
      </c>
      <c r="I3" s="81" t="s">
        <v>361</v>
      </c>
      <c r="J3" s="81" t="s">
        <v>363</v>
      </c>
      <c r="K3" s="81" t="s">
        <v>421</v>
      </c>
      <c r="L3" s="81" t="s">
        <v>420</v>
      </c>
      <c r="M3" s="81" t="s">
        <v>367</v>
      </c>
      <c r="N3" s="81" t="s">
        <v>365</v>
      </c>
      <c r="O3" s="81" t="s">
        <v>362</v>
      </c>
      <c r="P3" s="81" t="s">
        <v>358</v>
      </c>
      <c r="Q3" s="81" t="s">
        <v>359</v>
      </c>
      <c r="R3" s="81" t="s">
        <v>366</v>
      </c>
      <c r="S3" s="81" t="s">
        <v>455</v>
      </c>
      <c r="T3" s="81" t="s">
        <v>456</v>
      </c>
      <c r="U3" s="81" t="s">
        <v>446</v>
      </c>
      <c r="V3" s="81" t="s">
        <v>415</v>
      </c>
      <c r="W3" s="81"/>
      <c r="X3" t="s">
        <v>558</v>
      </c>
      <c r="Y3" t="s">
        <v>403</v>
      </c>
      <c r="Z3" t="s">
        <v>556</v>
      </c>
      <c r="AA3" t="s">
        <v>620</v>
      </c>
      <c r="AB3" t="s">
        <v>614</v>
      </c>
      <c r="AC3" t="s">
        <v>615</v>
      </c>
      <c r="AD3" t="s">
        <v>619</v>
      </c>
    </row>
    <row r="4" spans="1:30" x14ac:dyDescent="0.35">
      <c r="A4" t="s">
        <v>0</v>
      </c>
      <c r="B4" s="2">
        <f t="shared" ref="B4:K13" si="0">+SUMIF($X$4:$X$1206,+CONCATENATE($A4,B$3),$AA$4:$AA$1206)</f>
        <v>52.544731424325207</v>
      </c>
      <c r="C4" s="2">
        <f t="shared" si="0"/>
        <v>0</v>
      </c>
      <c r="D4" s="81">
        <f t="shared" si="0"/>
        <v>0</v>
      </c>
      <c r="E4" s="81">
        <f t="shared" si="0"/>
        <v>0</v>
      </c>
      <c r="F4" s="81">
        <f t="shared" si="0"/>
        <v>0</v>
      </c>
      <c r="G4" s="81">
        <f t="shared" si="0"/>
        <v>0</v>
      </c>
      <c r="H4" s="81">
        <f t="shared" si="0"/>
        <v>0</v>
      </c>
      <c r="I4" s="81">
        <f t="shared" si="0"/>
        <v>76.392999860025398</v>
      </c>
      <c r="J4" s="81">
        <f t="shared" si="0"/>
        <v>3.6380785620110729</v>
      </c>
      <c r="K4" s="81">
        <f t="shared" si="0"/>
        <v>16.863298585793537</v>
      </c>
      <c r="L4" s="81">
        <f t="shared" ref="L4:U13" si="1">+SUMIF($X$4:$X$1206,+CONCATENATE($A4,L$3),$AA$4:$AA$1206)</f>
        <v>0</v>
      </c>
      <c r="M4" s="81">
        <f t="shared" si="1"/>
        <v>68.999002903567614</v>
      </c>
      <c r="N4" s="81">
        <f t="shared" si="1"/>
        <v>149.11464958699614</v>
      </c>
      <c r="O4" s="81">
        <f t="shared" si="1"/>
        <v>0</v>
      </c>
      <c r="P4" s="81">
        <f t="shared" si="1"/>
        <v>0</v>
      </c>
      <c r="Q4" s="81">
        <f t="shared" si="1"/>
        <v>995.32630575602252</v>
      </c>
      <c r="R4" s="81">
        <f t="shared" si="1"/>
        <v>0</v>
      </c>
      <c r="S4" s="81">
        <f t="shared" si="1"/>
        <v>0</v>
      </c>
      <c r="T4" s="81">
        <f>+SUMIF($X$4:$X$1206,+CONCATENATE($A4,T$3),$AA$4:$AA$1206)</f>
        <v>0</v>
      </c>
      <c r="U4" s="81">
        <f t="shared" si="1"/>
        <v>0</v>
      </c>
      <c r="V4" s="2">
        <f t="shared" ref="V4:V67" si="2">+SUM(B4:U4)</f>
        <v>1362.8790666787413</v>
      </c>
      <c r="W4" s="2"/>
      <c r="X4" t="str">
        <f>+CONCATENATE(Y4,Z4)</f>
        <v>AFGRice</v>
      </c>
      <c r="Y4" t="s">
        <v>0</v>
      </c>
      <c r="Z4" t="s">
        <v>365</v>
      </c>
      <c r="AA4">
        <f>AD4</f>
        <v>149.11464958699614</v>
      </c>
      <c r="AB4">
        <f>VLOOKUP(X4,ReferenceProduction!$A$2:$G$1293,6,FALSE)</f>
        <v>462.77703900204921</v>
      </c>
      <c r="AC4">
        <f>VLOOKUP(Z4,ReferencePrices!$A$2:$C$22,2,FALSE)</f>
        <v>322.21704410519783</v>
      </c>
      <c r="AD4">
        <f>(AB4*AC4)/1000</f>
        <v>149.11464958699614</v>
      </c>
    </row>
    <row r="5" spans="1:30" x14ac:dyDescent="0.35">
      <c r="A5" t="s">
        <v>1</v>
      </c>
      <c r="B5" s="2">
        <f t="shared" si="0"/>
        <v>0</v>
      </c>
      <c r="C5" s="2">
        <f t="shared" si="0"/>
        <v>79.946417207161616</v>
      </c>
      <c r="D5" s="81">
        <f t="shared" si="0"/>
        <v>1232.8909581924104</v>
      </c>
      <c r="E5" s="81">
        <f t="shared" si="0"/>
        <v>0</v>
      </c>
      <c r="F5" s="81">
        <f t="shared" si="0"/>
        <v>0</v>
      </c>
      <c r="G5" s="81">
        <f t="shared" si="0"/>
        <v>21.44484168466904</v>
      </c>
      <c r="H5" s="81">
        <f t="shared" si="0"/>
        <v>0</v>
      </c>
      <c r="I5" s="81">
        <f t="shared" si="0"/>
        <v>139.71920933510037</v>
      </c>
      <c r="J5" s="81">
        <f t="shared" si="0"/>
        <v>33.10555755589472</v>
      </c>
      <c r="K5" s="81">
        <f t="shared" si="0"/>
        <v>0</v>
      </c>
      <c r="L5" s="81">
        <f t="shared" si="1"/>
        <v>0</v>
      </c>
      <c r="M5" s="81">
        <f t="shared" si="1"/>
        <v>98.71772731734228</v>
      </c>
      <c r="N5" s="81">
        <f t="shared" si="1"/>
        <v>3.8365192379737922</v>
      </c>
      <c r="O5" s="81">
        <f t="shared" si="1"/>
        <v>0</v>
      </c>
      <c r="P5" s="81">
        <f t="shared" si="1"/>
        <v>64.340930382422826</v>
      </c>
      <c r="Q5" s="81">
        <f t="shared" si="1"/>
        <v>1.2258343270823457</v>
      </c>
      <c r="R5" s="81">
        <f t="shared" si="1"/>
        <v>0</v>
      </c>
      <c r="S5" s="81">
        <f t="shared" si="1"/>
        <v>172.74955258672881</v>
      </c>
      <c r="T5" s="81">
        <f t="shared" si="1"/>
        <v>0</v>
      </c>
      <c r="U5" s="81">
        <f t="shared" si="1"/>
        <v>0</v>
      </c>
      <c r="V5" s="2">
        <f t="shared" si="2"/>
        <v>1847.9775478267861</v>
      </c>
      <c r="W5" s="2"/>
      <c r="X5" t="str">
        <f t="shared" ref="X5:X68" si="3">+CONCATENATE(Y5,Z5)</f>
        <v>AFGMaize</v>
      </c>
      <c r="Y5" t="s">
        <v>0</v>
      </c>
      <c r="Z5" t="s">
        <v>361</v>
      </c>
      <c r="AA5">
        <f t="shared" ref="AA5:AA68" si="4">AD5</f>
        <v>76.392999860025398</v>
      </c>
      <c r="AB5">
        <f>VLOOKUP(X5,ReferenceProduction!$A$2:$G$1293,6,FALSE)</f>
        <v>421.9020534469862</v>
      </c>
      <c r="AC5">
        <f>VLOOKUP(Z5,ReferencePrices!$A$2:$C$22,2,FALSE)</f>
        <v>181.06809207465616</v>
      </c>
      <c r="AD5">
        <f t="shared" ref="AD5:AD68" si="5">(AB5*AC5)/1000</f>
        <v>76.392999860025398</v>
      </c>
    </row>
    <row r="6" spans="1:30" x14ac:dyDescent="0.35">
      <c r="A6" t="s">
        <v>2</v>
      </c>
      <c r="B6" s="2">
        <f t="shared" si="0"/>
        <v>0</v>
      </c>
      <c r="C6" s="2">
        <f t="shared" si="0"/>
        <v>0</v>
      </c>
      <c r="D6" s="81">
        <f t="shared" si="0"/>
        <v>0</v>
      </c>
      <c r="E6" s="81">
        <f t="shared" si="0"/>
        <v>0</v>
      </c>
      <c r="F6" s="81">
        <f t="shared" si="0"/>
        <v>0</v>
      </c>
      <c r="G6" s="81">
        <f t="shared" si="0"/>
        <v>0</v>
      </c>
      <c r="H6" s="81">
        <f t="shared" si="0"/>
        <v>0</v>
      </c>
      <c r="I6" s="81">
        <f t="shared" si="0"/>
        <v>0</v>
      </c>
      <c r="J6" s="81">
        <f t="shared" si="0"/>
        <v>0</v>
      </c>
      <c r="K6" s="81">
        <f t="shared" si="0"/>
        <v>0</v>
      </c>
      <c r="L6" s="81">
        <f t="shared" si="1"/>
        <v>0</v>
      </c>
      <c r="M6" s="81">
        <f t="shared" si="1"/>
        <v>0</v>
      </c>
      <c r="N6" s="81">
        <f t="shared" si="1"/>
        <v>0</v>
      </c>
      <c r="O6" s="81">
        <f t="shared" si="1"/>
        <v>0</v>
      </c>
      <c r="P6" s="81">
        <f t="shared" si="1"/>
        <v>0</v>
      </c>
      <c r="Q6" s="81">
        <f t="shared" si="1"/>
        <v>0</v>
      </c>
      <c r="R6" s="81">
        <f t="shared" si="1"/>
        <v>0</v>
      </c>
      <c r="S6" s="81">
        <f t="shared" si="1"/>
        <v>0</v>
      </c>
      <c r="T6" s="81">
        <f t="shared" si="1"/>
        <v>0</v>
      </c>
      <c r="U6" s="81">
        <f t="shared" si="1"/>
        <v>0</v>
      </c>
      <c r="V6" s="2">
        <f t="shared" si="2"/>
        <v>0</v>
      </c>
      <c r="W6" s="2"/>
      <c r="X6" t="str">
        <f t="shared" si="3"/>
        <v>AFGWheat</v>
      </c>
      <c r="Y6" t="s">
        <v>0</v>
      </c>
      <c r="Z6" t="s">
        <v>359</v>
      </c>
      <c r="AA6">
        <f t="shared" si="4"/>
        <v>995.32630575602252</v>
      </c>
      <c r="AB6">
        <f>VLOOKUP(X6,ReferenceProduction!$A$2:$G$1293,6,FALSE)</f>
        <v>3750.5054617768151</v>
      </c>
      <c r="AC6">
        <f>VLOOKUP(Z6,ReferencePrices!$A$2:$C$22,2,FALSE)</f>
        <v>265.38457706564259</v>
      </c>
      <c r="AD6">
        <f t="shared" si="5"/>
        <v>995.32630575602252</v>
      </c>
    </row>
    <row r="7" spans="1:30" x14ac:dyDescent="0.35">
      <c r="A7" t="s">
        <v>3</v>
      </c>
      <c r="B7" s="2">
        <f t="shared" si="0"/>
        <v>0</v>
      </c>
      <c r="C7" s="2">
        <f t="shared" si="0"/>
        <v>0</v>
      </c>
      <c r="D7" s="81">
        <f t="shared" si="0"/>
        <v>0</v>
      </c>
      <c r="E7" s="81">
        <f t="shared" si="0"/>
        <v>0</v>
      </c>
      <c r="F7" s="81">
        <f t="shared" si="0"/>
        <v>0</v>
      </c>
      <c r="G7" s="81">
        <f t="shared" si="0"/>
        <v>0</v>
      </c>
      <c r="H7" s="81">
        <f t="shared" si="0"/>
        <v>0</v>
      </c>
      <c r="I7" s="81">
        <f t="shared" si="0"/>
        <v>0</v>
      </c>
      <c r="J7" s="81">
        <f t="shared" si="0"/>
        <v>0</v>
      </c>
      <c r="K7" s="81">
        <f t="shared" si="0"/>
        <v>0</v>
      </c>
      <c r="L7" s="81">
        <f t="shared" si="1"/>
        <v>0</v>
      </c>
      <c r="M7" s="81">
        <f t="shared" si="1"/>
        <v>0</v>
      </c>
      <c r="N7" s="81">
        <f t="shared" si="1"/>
        <v>0</v>
      </c>
      <c r="O7" s="81">
        <f t="shared" si="1"/>
        <v>0</v>
      </c>
      <c r="P7" s="81">
        <f t="shared" si="1"/>
        <v>0</v>
      </c>
      <c r="Q7" s="81">
        <f t="shared" si="1"/>
        <v>0</v>
      </c>
      <c r="R7" s="81">
        <f t="shared" si="1"/>
        <v>0</v>
      </c>
      <c r="S7" s="81">
        <f t="shared" si="1"/>
        <v>0</v>
      </c>
      <c r="T7" s="81">
        <f t="shared" si="1"/>
        <v>0</v>
      </c>
      <c r="U7" s="81">
        <f t="shared" si="1"/>
        <v>0</v>
      </c>
      <c r="V7" s="2">
        <f t="shared" si="2"/>
        <v>0</v>
      </c>
      <c r="W7" s="2"/>
      <c r="X7" t="str">
        <f t="shared" si="3"/>
        <v>AFGMillet</v>
      </c>
      <c r="Y7" t="s">
        <v>0</v>
      </c>
      <c r="Z7" t="s">
        <v>363</v>
      </c>
      <c r="AA7">
        <f t="shared" si="4"/>
        <v>3.6380785620110729</v>
      </c>
      <c r="AB7">
        <f>VLOOKUP(X7,ReferenceProduction!$A$2:$G$1293,6,FALSE)</f>
        <v>17.30861695874394</v>
      </c>
      <c r="AC7">
        <f>VLOOKUP(Z7,ReferencePrices!$A$2:$C$22,2,FALSE)</f>
        <v>210.18886550454246</v>
      </c>
      <c r="AD7">
        <f t="shared" si="5"/>
        <v>3.6380785620110729</v>
      </c>
    </row>
    <row r="8" spans="1:30" x14ac:dyDescent="0.35">
      <c r="A8" t="s">
        <v>4</v>
      </c>
      <c r="B8" s="2">
        <f t="shared" si="0"/>
        <v>16.091548356721898</v>
      </c>
      <c r="C8" s="2">
        <f t="shared" si="0"/>
        <v>3.6795673870339876</v>
      </c>
      <c r="D8" s="81">
        <f t="shared" si="0"/>
        <v>0</v>
      </c>
      <c r="E8" s="81">
        <f t="shared" si="0"/>
        <v>0</v>
      </c>
      <c r="F8" s="81">
        <f t="shared" si="0"/>
        <v>0</v>
      </c>
      <c r="G8" s="81">
        <f t="shared" si="0"/>
        <v>0</v>
      </c>
      <c r="H8" s="81">
        <f t="shared" si="0"/>
        <v>1.2610317325888999E-2</v>
      </c>
      <c r="I8" s="81">
        <f t="shared" si="0"/>
        <v>3.2914516205671323</v>
      </c>
      <c r="J8" s="81">
        <f t="shared" si="0"/>
        <v>0</v>
      </c>
      <c r="K8" s="81">
        <f t="shared" si="0"/>
        <v>0.11362459835197354</v>
      </c>
      <c r="L8" s="81">
        <f t="shared" si="1"/>
        <v>0</v>
      </c>
      <c r="M8" s="81">
        <f t="shared" si="1"/>
        <v>136.45835665851507</v>
      </c>
      <c r="N8" s="81">
        <f t="shared" si="1"/>
        <v>0</v>
      </c>
      <c r="O8" s="81">
        <f t="shared" si="1"/>
        <v>0</v>
      </c>
      <c r="P8" s="81">
        <f t="shared" si="1"/>
        <v>0</v>
      </c>
      <c r="Q8" s="81">
        <f t="shared" si="1"/>
        <v>66.642029951574102</v>
      </c>
      <c r="R8" s="81">
        <f t="shared" si="1"/>
        <v>0</v>
      </c>
      <c r="S8" s="81">
        <f t="shared" si="1"/>
        <v>0</v>
      </c>
      <c r="T8" s="81">
        <f t="shared" si="1"/>
        <v>0</v>
      </c>
      <c r="U8" s="81">
        <f t="shared" si="1"/>
        <v>0</v>
      </c>
      <c r="V8" s="2">
        <f t="shared" si="2"/>
        <v>226.28918889009006</v>
      </c>
      <c r="W8" s="2"/>
      <c r="X8" t="str">
        <f t="shared" si="3"/>
        <v>AFGBarley</v>
      </c>
      <c r="Y8" t="s">
        <v>0</v>
      </c>
      <c r="Z8" t="s">
        <v>364</v>
      </c>
      <c r="AA8">
        <f t="shared" si="4"/>
        <v>52.544731424325207</v>
      </c>
      <c r="AB8">
        <f>VLOOKUP(X8,ReferenceProduction!$A$2:$G$1293,6,FALSE)</f>
        <v>418.85216543082328</v>
      </c>
      <c r="AC8">
        <f>VLOOKUP(Z8,ReferencePrices!$A$2:$C$22,2,FALSE)</f>
        <v>125.44934886579541</v>
      </c>
      <c r="AD8">
        <f t="shared" si="5"/>
        <v>52.544731424325207</v>
      </c>
    </row>
    <row r="9" spans="1:30" x14ac:dyDescent="0.35">
      <c r="A9" t="s">
        <v>5</v>
      </c>
      <c r="B9" s="2">
        <f t="shared" si="0"/>
        <v>0</v>
      </c>
      <c r="C9" s="2">
        <f t="shared" si="0"/>
        <v>0</v>
      </c>
      <c r="D9" s="81">
        <f t="shared" si="0"/>
        <v>0</v>
      </c>
      <c r="E9" s="81">
        <f t="shared" si="0"/>
        <v>0</v>
      </c>
      <c r="F9" s="81">
        <f t="shared" si="0"/>
        <v>0</v>
      </c>
      <c r="G9" s="81">
        <f t="shared" si="0"/>
        <v>0</v>
      </c>
      <c r="H9" s="81">
        <f t="shared" si="0"/>
        <v>0</v>
      </c>
      <c r="I9" s="81">
        <f t="shared" si="0"/>
        <v>0</v>
      </c>
      <c r="J9" s="81">
        <f t="shared" si="0"/>
        <v>0</v>
      </c>
      <c r="K9" s="81">
        <f t="shared" si="0"/>
        <v>0</v>
      </c>
      <c r="L9" s="81">
        <f t="shared" si="1"/>
        <v>0</v>
      </c>
      <c r="M9" s="81">
        <f t="shared" si="1"/>
        <v>0</v>
      </c>
      <c r="N9" s="81">
        <f t="shared" si="1"/>
        <v>0</v>
      </c>
      <c r="O9" s="81">
        <f t="shared" si="1"/>
        <v>0</v>
      </c>
      <c r="P9" s="81">
        <f t="shared" si="1"/>
        <v>0</v>
      </c>
      <c r="Q9" s="81">
        <f t="shared" si="1"/>
        <v>0</v>
      </c>
      <c r="R9" s="81">
        <f t="shared" si="1"/>
        <v>0</v>
      </c>
      <c r="S9" s="81">
        <f t="shared" si="1"/>
        <v>0</v>
      </c>
      <c r="T9" s="81">
        <f t="shared" si="1"/>
        <v>0</v>
      </c>
      <c r="U9" s="81">
        <f t="shared" si="1"/>
        <v>0</v>
      </c>
      <c r="V9" s="2">
        <f t="shared" si="2"/>
        <v>0</v>
      </c>
      <c r="W9" s="2"/>
      <c r="X9" t="str">
        <f t="shared" si="3"/>
        <v>AFGPotato</v>
      </c>
      <c r="Y9" t="s">
        <v>0</v>
      </c>
      <c r="Z9" t="s">
        <v>367</v>
      </c>
      <c r="AA9">
        <f t="shared" si="4"/>
        <v>68.999002903567614</v>
      </c>
      <c r="AB9">
        <f>VLOOKUP(X9,ReferenceProduction!$A$2:$G$1293,6,FALSE)</f>
        <v>350.91221178242392</v>
      </c>
      <c r="AC9">
        <f>VLOOKUP(Z9,ReferencePrices!$A$2:$C$22,2,FALSE)</f>
        <v>196.62753414335168</v>
      </c>
      <c r="AD9">
        <f t="shared" si="5"/>
        <v>68.999002903567614</v>
      </c>
    </row>
    <row r="10" spans="1:30" x14ac:dyDescent="0.35">
      <c r="A10" t="s">
        <v>6</v>
      </c>
      <c r="B10" s="2">
        <f t="shared" si="0"/>
        <v>0</v>
      </c>
      <c r="C10" s="2">
        <f t="shared" si="0"/>
        <v>0</v>
      </c>
      <c r="D10" s="81">
        <f t="shared" si="0"/>
        <v>0</v>
      </c>
      <c r="E10" s="81">
        <f t="shared" si="0"/>
        <v>0</v>
      </c>
      <c r="F10" s="81">
        <f t="shared" si="0"/>
        <v>0</v>
      </c>
      <c r="G10" s="81">
        <f t="shared" si="0"/>
        <v>0</v>
      </c>
      <c r="H10" s="81">
        <f t="shared" si="0"/>
        <v>0</v>
      </c>
      <c r="I10" s="81">
        <f t="shared" si="0"/>
        <v>0</v>
      </c>
      <c r="J10" s="81">
        <f t="shared" si="0"/>
        <v>0</v>
      </c>
      <c r="K10" s="81">
        <f t="shared" si="0"/>
        <v>0</v>
      </c>
      <c r="L10" s="81">
        <f t="shared" si="1"/>
        <v>0</v>
      </c>
      <c r="M10" s="81">
        <f t="shared" si="1"/>
        <v>0</v>
      </c>
      <c r="N10" s="81">
        <f t="shared" si="1"/>
        <v>0</v>
      </c>
      <c r="O10" s="81">
        <f t="shared" si="1"/>
        <v>0</v>
      </c>
      <c r="P10" s="81">
        <f t="shared" si="1"/>
        <v>0</v>
      </c>
      <c r="Q10" s="81">
        <f t="shared" si="1"/>
        <v>0</v>
      </c>
      <c r="R10" s="81">
        <f t="shared" si="1"/>
        <v>0</v>
      </c>
      <c r="S10" s="81">
        <f t="shared" si="1"/>
        <v>0</v>
      </c>
      <c r="T10" s="81">
        <f t="shared" si="1"/>
        <v>0</v>
      </c>
      <c r="U10" s="81">
        <f t="shared" si="1"/>
        <v>0</v>
      </c>
      <c r="V10" s="2">
        <f t="shared" si="2"/>
        <v>0</v>
      </c>
      <c r="W10" s="2"/>
      <c r="X10" t="str">
        <f t="shared" si="3"/>
        <v>AFGOther Pulses</v>
      </c>
      <c r="Y10" t="s">
        <v>0</v>
      </c>
      <c r="Z10" t="s">
        <v>421</v>
      </c>
      <c r="AA10">
        <f t="shared" si="4"/>
        <v>16.863298585793537</v>
      </c>
      <c r="AB10">
        <f>VLOOKUP(X10,ReferenceProduction!$A$2:$G$1293,6,FALSE)</f>
        <v>45.267531606586481</v>
      </c>
      <c r="AC10">
        <f>VLOOKUP(Z10,ReferencePrices!$A$2:$C$22,2,FALSE)</f>
        <v>372.52525126286997</v>
      </c>
      <c r="AD10">
        <f t="shared" si="5"/>
        <v>16.863298585793537</v>
      </c>
    </row>
    <row r="11" spans="1:30" x14ac:dyDescent="0.35">
      <c r="A11" t="s">
        <v>7</v>
      </c>
      <c r="B11" s="2">
        <f t="shared" si="0"/>
        <v>58.231326313593378</v>
      </c>
      <c r="C11" s="2">
        <f t="shared" si="0"/>
        <v>8.430884748577391</v>
      </c>
      <c r="D11" s="81">
        <f t="shared" si="0"/>
        <v>0</v>
      </c>
      <c r="E11" s="81">
        <f t="shared" si="0"/>
        <v>0</v>
      </c>
      <c r="F11" s="81">
        <f t="shared" si="0"/>
        <v>0</v>
      </c>
      <c r="G11" s="81">
        <f t="shared" si="0"/>
        <v>0</v>
      </c>
      <c r="H11" s="81">
        <f t="shared" si="0"/>
        <v>1.3288951509295091</v>
      </c>
      <c r="I11" s="81">
        <f t="shared" si="0"/>
        <v>34.602423739444184</v>
      </c>
      <c r="J11" s="81">
        <f t="shared" si="0"/>
        <v>7.5915822565558186E-3</v>
      </c>
      <c r="K11" s="81">
        <f t="shared" si="0"/>
        <v>4.5974014339260236</v>
      </c>
      <c r="L11" s="81">
        <f t="shared" si="1"/>
        <v>0</v>
      </c>
      <c r="M11" s="81">
        <f t="shared" si="1"/>
        <v>241.9938161326545</v>
      </c>
      <c r="N11" s="81">
        <f t="shared" si="1"/>
        <v>1.9159420970697507</v>
      </c>
      <c r="O11" s="81">
        <f t="shared" si="1"/>
        <v>2.3603956286399514E-4</v>
      </c>
      <c r="P11" s="81">
        <f t="shared" si="1"/>
        <v>0</v>
      </c>
      <c r="Q11" s="81">
        <f t="shared" si="1"/>
        <v>405.37733608585734</v>
      </c>
      <c r="R11" s="81">
        <f t="shared" si="1"/>
        <v>0</v>
      </c>
      <c r="S11" s="81">
        <f t="shared" si="1"/>
        <v>0</v>
      </c>
      <c r="T11" s="81">
        <f t="shared" si="1"/>
        <v>0</v>
      </c>
      <c r="U11" s="81">
        <f t="shared" si="1"/>
        <v>1.6878361559950907E-2</v>
      </c>
      <c r="V11" s="2">
        <f t="shared" si="2"/>
        <v>756.50273168543151</v>
      </c>
      <c r="W11" s="2"/>
      <c r="X11" t="str">
        <f t="shared" si="3"/>
        <v>AGORice</v>
      </c>
      <c r="Y11" t="s">
        <v>1</v>
      </c>
      <c r="Z11" t="s">
        <v>365</v>
      </c>
      <c r="AA11">
        <f t="shared" si="4"/>
        <v>3.8365192379737922</v>
      </c>
      <c r="AB11">
        <f>VLOOKUP(X11,ReferenceProduction!$A$2:$G$1293,6,FALSE)</f>
        <v>11.906630354169721</v>
      </c>
      <c r="AC11">
        <f>VLOOKUP(Z11,ReferencePrices!$A$2:$C$22,2,FALSE)</f>
        <v>322.21704410519783</v>
      </c>
      <c r="AD11">
        <f t="shared" si="5"/>
        <v>3.8365192379737922</v>
      </c>
    </row>
    <row r="12" spans="1:30" x14ac:dyDescent="0.35">
      <c r="A12" t="s">
        <v>8</v>
      </c>
      <c r="B12" s="2">
        <f t="shared" si="0"/>
        <v>0</v>
      </c>
      <c r="C12" s="2">
        <f t="shared" si="0"/>
        <v>177.6264538003818</v>
      </c>
      <c r="D12" s="81">
        <f t="shared" si="0"/>
        <v>82.048267314214812</v>
      </c>
      <c r="E12" s="81">
        <f t="shared" si="0"/>
        <v>0</v>
      </c>
      <c r="F12" s="81">
        <f t="shared" si="0"/>
        <v>0</v>
      </c>
      <c r="G12" s="81">
        <f t="shared" si="0"/>
        <v>4.4651026767173319</v>
      </c>
      <c r="H12" s="81">
        <f t="shared" si="0"/>
        <v>0</v>
      </c>
      <c r="I12" s="81">
        <f t="shared" si="0"/>
        <v>25.33422348989383</v>
      </c>
      <c r="J12" s="81">
        <f t="shared" si="0"/>
        <v>2.5424287220303006</v>
      </c>
      <c r="K12" s="81">
        <f t="shared" si="0"/>
        <v>15.933210023420367</v>
      </c>
      <c r="L12" s="81">
        <f t="shared" si="1"/>
        <v>1.8064937530589606</v>
      </c>
      <c r="M12" s="81">
        <f t="shared" si="1"/>
        <v>13.445249561282852</v>
      </c>
      <c r="N12" s="81">
        <f t="shared" si="1"/>
        <v>21.919714538449568</v>
      </c>
      <c r="O12" s="81">
        <f t="shared" si="1"/>
        <v>17.224211939731756</v>
      </c>
      <c r="P12" s="81">
        <f t="shared" si="1"/>
        <v>90.09922423913747</v>
      </c>
      <c r="Q12" s="81">
        <f t="shared" si="1"/>
        <v>2.766708787104287</v>
      </c>
      <c r="R12" s="81">
        <f t="shared" si="1"/>
        <v>3.8115053213602503</v>
      </c>
      <c r="S12" s="81">
        <f t="shared" si="1"/>
        <v>749.31879729820434</v>
      </c>
      <c r="T12" s="81">
        <f t="shared" si="1"/>
        <v>0</v>
      </c>
      <c r="U12" s="81">
        <f t="shared" si="1"/>
        <v>0.80598333793038268</v>
      </c>
      <c r="V12" s="2">
        <f t="shared" si="2"/>
        <v>1209.1475748029184</v>
      </c>
      <c r="W12" s="2"/>
      <c r="X12" t="str">
        <f t="shared" si="3"/>
        <v>AGOMaize</v>
      </c>
      <c r="Y12" t="s">
        <v>1</v>
      </c>
      <c r="Z12" t="s">
        <v>361</v>
      </c>
      <c r="AA12">
        <f t="shared" si="4"/>
        <v>139.71920933510037</v>
      </c>
      <c r="AB12">
        <f>VLOOKUP(X12,ReferenceProduction!$A$2:$G$1293,6,FALSE)</f>
        <v>771.63904326938371</v>
      </c>
      <c r="AC12">
        <f>VLOOKUP(Z12,ReferencePrices!$A$2:$C$22,2,FALSE)</f>
        <v>181.06809207465616</v>
      </c>
      <c r="AD12">
        <f t="shared" si="5"/>
        <v>139.71920933510037</v>
      </c>
    </row>
    <row r="13" spans="1:30" x14ac:dyDescent="0.35">
      <c r="A13" t="s">
        <v>9</v>
      </c>
      <c r="B13" s="2">
        <f t="shared" si="0"/>
        <v>0</v>
      </c>
      <c r="C13" s="2">
        <f t="shared" si="0"/>
        <v>76.906414007541287</v>
      </c>
      <c r="D13" s="81">
        <f t="shared" si="0"/>
        <v>401.94411219812588</v>
      </c>
      <c r="E13" s="81">
        <f t="shared" si="0"/>
        <v>0</v>
      </c>
      <c r="F13" s="81">
        <f t="shared" si="0"/>
        <v>0</v>
      </c>
      <c r="G13" s="81">
        <f t="shared" si="0"/>
        <v>69.116792311755475</v>
      </c>
      <c r="H13" s="81">
        <f t="shared" si="0"/>
        <v>0</v>
      </c>
      <c r="I13" s="81">
        <f t="shared" si="0"/>
        <v>176.5778344538389</v>
      </c>
      <c r="J13" s="81">
        <f t="shared" si="0"/>
        <v>10.295766187281176</v>
      </c>
      <c r="K13" s="81">
        <f t="shared" si="0"/>
        <v>7.7900437551528841</v>
      </c>
      <c r="L13" s="81">
        <f t="shared" si="1"/>
        <v>0</v>
      </c>
      <c r="M13" s="81">
        <f t="shared" si="1"/>
        <v>1.0332396399728053E-2</v>
      </c>
      <c r="N13" s="81">
        <f t="shared" si="1"/>
        <v>27.992007755519104</v>
      </c>
      <c r="O13" s="81">
        <f t="shared" si="1"/>
        <v>41.174005197869555</v>
      </c>
      <c r="P13" s="81">
        <f t="shared" si="1"/>
        <v>5.9078591566791321</v>
      </c>
      <c r="Q13" s="81">
        <f t="shared" si="1"/>
        <v>0</v>
      </c>
      <c r="R13" s="81">
        <f t="shared" si="1"/>
        <v>855.57605689518266</v>
      </c>
      <c r="S13" s="81">
        <f t="shared" si="1"/>
        <v>6.1331933152713383</v>
      </c>
      <c r="T13" s="81">
        <f t="shared" si="1"/>
        <v>0</v>
      </c>
      <c r="U13" s="81">
        <f t="shared" si="1"/>
        <v>7.7828242079997667E-2</v>
      </c>
      <c r="V13" s="2">
        <f t="shared" si="2"/>
        <v>1679.5022458726969</v>
      </c>
      <c r="W13" s="2"/>
      <c r="X13" t="str">
        <f t="shared" si="3"/>
        <v>AGOWheat</v>
      </c>
      <c r="Y13" t="s">
        <v>1</v>
      </c>
      <c r="Z13" t="s">
        <v>359</v>
      </c>
      <c r="AA13">
        <f t="shared" si="4"/>
        <v>1.2258343270823457</v>
      </c>
      <c r="AB13">
        <f>VLOOKUP(X13,ReferenceProduction!$A$2:$G$1293,6,FALSE)</f>
        <v>4.6190865371168002</v>
      </c>
      <c r="AC13">
        <f>VLOOKUP(Z13,ReferencePrices!$A$2:$C$22,2,FALSE)</f>
        <v>265.38457706564259</v>
      </c>
      <c r="AD13">
        <f t="shared" si="5"/>
        <v>1.2258343270823457</v>
      </c>
    </row>
    <row r="14" spans="1:30" x14ac:dyDescent="0.35">
      <c r="A14" t="s">
        <v>10</v>
      </c>
      <c r="B14" s="2">
        <f t="shared" ref="B14:K23" si="6">+SUMIF($X$4:$X$1206,+CONCATENATE($A14,B$3),$AA$4:$AA$1206)</f>
        <v>0</v>
      </c>
      <c r="C14" s="2">
        <f t="shared" si="6"/>
        <v>0</v>
      </c>
      <c r="D14" s="81">
        <f t="shared" si="6"/>
        <v>0.59649059602324672</v>
      </c>
      <c r="E14" s="81">
        <f t="shared" si="6"/>
        <v>0</v>
      </c>
      <c r="F14" s="81">
        <f t="shared" si="6"/>
        <v>202.53336939864818</v>
      </c>
      <c r="G14" s="81">
        <f t="shared" si="6"/>
        <v>139.94499045577149</v>
      </c>
      <c r="H14" s="81">
        <f t="shared" si="6"/>
        <v>0</v>
      </c>
      <c r="I14" s="81">
        <f t="shared" si="6"/>
        <v>140.9306104675502</v>
      </c>
      <c r="J14" s="81">
        <f t="shared" si="6"/>
        <v>299.97787460176176</v>
      </c>
      <c r="K14" s="81">
        <f t="shared" si="6"/>
        <v>25.494611309212686</v>
      </c>
      <c r="L14" s="81">
        <f t="shared" ref="L14:U23" si="7">+SUMIF($X$4:$X$1206,+CONCATENATE($A14,L$3),$AA$4:$AA$1206)</f>
        <v>0</v>
      </c>
      <c r="M14" s="81">
        <f t="shared" si="7"/>
        <v>0.91967742278808662</v>
      </c>
      <c r="N14" s="81">
        <f t="shared" si="7"/>
        <v>25.417309455952747</v>
      </c>
      <c r="O14" s="81">
        <f t="shared" si="7"/>
        <v>353.26900297854991</v>
      </c>
      <c r="P14" s="81">
        <f t="shared" si="7"/>
        <v>5.8883204681752348</v>
      </c>
      <c r="Q14" s="81">
        <f t="shared" si="7"/>
        <v>0</v>
      </c>
      <c r="R14" s="81">
        <f t="shared" si="7"/>
        <v>14.272769477096428</v>
      </c>
      <c r="S14" s="81">
        <f t="shared" si="7"/>
        <v>0</v>
      </c>
      <c r="T14" s="81">
        <f t="shared" si="7"/>
        <v>0</v>
      </c>
      <c r="U14" s="81">
        <f t="shared" si="7"/>
        <v>1.6671115570858355</v>
      </c>
      <c r="V14" s="2">
        <f t="shared" si="2"/>
        <v>1210.9121381886159</v>
      </c>
      <c r="W14" s="2"/>
      <c r="X14" t="str">
        <f t="shared" si="3"/>
        <v>AGOMillet</v>
      </c>
      <c r="Y14" t="s">
        <v>1</v>
      </c>
      <c r="Z14" t="s">
        <v>363</v>
      </c>
      <c r="AA14">
        <f t="shared" si="4"/>
        <v>33.10555755589472</v>
      </c>
      <c r="AB14">
        <f>VLOOKUP(X14,ReferenceProduction!$A$2:$G$1293,6,FALSE)</f>
        <v>157.503859571378</v>
      </c>
      <c r="AC14">
        <f>VLOOKUP(Z14,ReferencePrices!$A$2:$C$22,2,FALSE)</f>
        <v>210.18886550454246</v>
      </c>
      <c r="AD14">
        <f t="shared" si="5"/>
        <v>33.10555755589472</v>
      </c>
    </row>
    <row r="15" spans="1:30" x14ac:dyDescent="0.35">
      <c r="A15" t="s">
        <v>11</v>
      </c>
      <c r="B15" s="2">
        <f t="shared" si="6"/>
        <v>0.1819396344008288</v>
      </c>
      <c r="C15" s="2">
        <f t="shared" si="6"/>
        <v>25.473449767280563</v>
      </c>
      <c r="D15" s="81">
        <f t="shared" si="6"/>
        <v>0</v>
      </c>
      <c r="E15" s="81">
        <f t="shared" si="6"/>
        <v>6.915720267984101</v>
      </c>
      <c r="F15" s="81">
        <f t="shared" si="6"/>
        <v>0</v>
      </c>
      <c r="G15" s="81">
        <f t="shared" si="6"/>
        <v>7.9313145526136557</v>
      </c>
      <c r="H15" s="81">
        <f t="shared" si="6"/>
        <v>62.302183439096218</v>
      </c>
      <c r="I15" s="81">
        <f t="shared" si="6"/>
        <v>78.614106029196762</v>
      </c>
      <c r="J15" s="81">
        <f t="shared" si="6"/>
        <v>5.2201919749212804</v>
      </c>
      <c r="K15" s="81">
        <f t="shared" si="6"/>
        <v>55.69848838467329</v>
      </c>
      <c r="L15" s="81">
        <f t="shared" si="7"/>
        <v>0.93077007698171743</v>
      </c>
      <c r="M15" s="81">
        <f t="shared" si="7"/>
        <v>1065.2105737767099</v>
      </c>
      <c r="N15" s="81">
        <f t="shared" si="7"/>
        <v>9926.8899572537284</v>
      </c>
      <c r="O15" s="81">
        <f t="shared" si="7"/>
        <v>0.12345161980317261</v>
      </c>
      <c r="P15" s="81">
        <f t="shared" si="7"/>
        <v>27.595544119718163</v>
      </c>
      <c r="Q15" s="81">
        <f t="shared" si="7"/>
        <v>264.43006485380715</v>
      </c>
      <c r="R15" s="81">
        <f t="shared" si="7"/>
        <v>0</v>
      </c>
      <c r="S15" s="81">
        <f t="shared" si="7"/>
        <v>393.30535030921561</v>
      </c>
      <c r="T15" s="81">
        <f t="shared" si="7"/>
        <v>0</v>
      </c>
      <c r="U15" s="81">
        <f t="shared" si="7"/>
        <v>16.149829802246067</v>
      </c>
      <c r="V15" s="2">
        <f t="shared" si="2"/>
        <v>11936.972935862377</v>
      </c>
      <c r="W15" s="2"/>
      <c r="X15" t="str">
        <f t="shared" si="3"/>
        <v>AGOPotato</v>
      </c>
      <c r="Y15" t="s">
        <v>1</v>
      </c>
      <c r="Z15" t="s">
        <v>367</v>
      </c>
      <c r="AA15">
        <f t="shared" si="4"/>
        <v>98.71772731734228</v>
      </c>
      <c r="AB15">
        <f>VLOOKUP(X15,ReferenceProduction!$A$2:$G$1293,6,FALSE)</f>
        <v>502.05444393851747</v>
      </c>
      <c r="AC15">
        <f>VLOOKUP(Z15,ReferencePrices!$A$2:$C$22,2,FALSE)</f>
        <v>196.62753414335168</v>
      </c>
      <c r="AD15">
        <f t="shared" si="5"/>
        <v>98.71772731734228</v>
      </c>
    </row>
    <row r="16" spans="1:30" x14ac:dyDescent="0.35">
      <c r="A16" t="s">
        <v>12</v>
      </c>
      <c r="B16" s="2">
        <f t="shared" si="6"/>
        <v>0</v>
      </c>
      <c r="C16" s="2">
        <f t="shared" si="6"/>
        <v>0</v>
      </c>
      <c r="D16" s="81">
        <f t="shared" si="6"/>
        <v>0</v>
      </c>
      <c r="E16" s="81">
        <f t="shared" si="6"/>
        <v>0</v>
      </c>
      <c r="F16" s="81">
        <f t="shared" si="6"/>
        <v>0</v>
      </c>
      <c r="G16" s="81">
        <f t="shared" si="6"/>
        <v>0</v>
      </c>
      <c r="H16" s="81">
        <f t="shared" si="6"/>
        <v>0</v>
      </c>
      <c r="I16" s="81">
        <f t="shared" si="6"/>
        <v>0</v>
      </c>
      <c r="J16" s="81">
        <f t="shared" si="6"/>
        <v>0</v>
      </c>
      <c r="K16" s="81">
        <f t="shared" si="6"/>
        <v>0</v>
      </c>
      <c r="L16" s="81">
        <f t="shared" si="7"/>
        <v>0</v>
      </c>
      <c r="M16" s="81">
        <f t="shared" si="7"/>
        <v>0</v>
      </c>
      <c r="N16" s="81">
        <f t="shared" si="7"/>
        <v>0</v>
      </c>
      <c r="O16" s="81">
        <f t="shared" si="7"/>
        <v>0</v>
      </c>
      <c r="P16" s="81">
        <f t="shared" si="7"/>
        <v>0</v>
      </c>
      <c r="Q16" s="81">
        <f t="shared" si="7"/>
        <v>0</v>
      </c>
      <c r="R16" s="81">
        <f t="shared" si="7"/>
        <v>0</v>
      </c>
      <c r="S16" s="81">
        <f t="shared" si="7"/>
        <v>0</v>
      </c>
      <c r="T16" s="81">
        <f t="shared" si="7"/>
        <v>0</v>
      </c>
      <c r="U16" s="81">
        <f t="shared" si="7"/>
        <v>0</v>
      </c>
      <c r="V16" s="2">
        <f t="shared" si="2"/>
        <v>0</v>
      </c>
      <c r="W16" s="2"/>
      <c r="X16" t="str">
        <f t="shared" si="3"/>
        <v>AGOCassava</v>
      </c>
      <c r="Y16" t="s">
        <v>1</v>
      </c>
      <c r="Z16" t="s">
        <v>368</v>
      </c>
      <c r="AA16">
        <f t="shared" si="4"/>
        <v>1232.8909581924104</v>
      </c>
      <c r="AB16">
        <f>VLOOKUP(X16,ReferenceProduction!$A$2:$G$1293,6,FALSE)</f>
        <v>11399.753755909229</v>
      </c>
      <c r="AC16">
        <f>VLOOKUP(Z16,ReferencePrices!$A$2:$C$22,2,FALSE)</f>
        <v>108.15066575919005</v>
      </c>
      <c r="AD16">
        <f t="shared" si="5"/>
        <v>1232.8909581924104</v>
      </c>
    </row>
    <row r="17" spans="1:30" x14ac:dyDescent="0.35">
      <c r="A17" t="s">
        <v>13</v>
      </c>
      <c r="B17" s="2">
        <f t="shared" si="6"/>
        <v>0</v>
      </c>
      <c r="C17" s="2">
        <f t="shared" si="6"/>
        <v>0</v>
      </c>
      <c r="D17" s="81">
        <f t="shared" si="6"/>
        <v>0</v>
      </c>
      <c r="E17" s="81">
        <f t="shared" si="6"/>
        <v>0</v>
      </c>
      <c r="F17" s="81">
        <f t="shared" si="6"/>
        <v>0</v>
      </c>
      <c r="G17" s="81">
        <f t="shared" si="6"/>
        <v>0</v>
      </c>
      <c r="H17" s="81">
        <f t="shared" si="6"/>
        <v>0</v>
      </c>
      <c r="I17" s="81">
        <f t="shared" si="6"/>
        <v>0</v>
      </c>
      <c r="J17" s="81">
        <f t="shared" si="6"/>
        <v>0</v>
      </c>
      <c r="K17" s="81">
        <f t="shared" si="6"/>
        <v>0</v>
      </c>
      <c r="L17" s="81">
        <f t="shared" si="7"/>
        <v>0</v>
      </c>
      <c r="M17" s="81">
        <f t="shared" si="7"/>
        <v>0</v>
      </c>
      <c r="N17" s="81">
        <f t="shared" si="7"/>
        <v>0</v>
      </c>
      <c r="O17" s="81">
        <f t="shared" si="7"/>
        <v>0</v>
      </c>
      <c r="P17" s="81">
        <f t="shared" si="7"/>
        <v>0</v>
      </c>
      <c r="Q17" s="81">
        <f t="shared" si="7"/>
        <v>0</v>
      </c>
      <c r="R17" s="81">
        <f t="shared" si="7"/>
        <v>0</v>
      </c>
      <c r="S17" s="81">
        <f t="shared" si="7"/>
        <v>0</v>
      </c>
      <c r="T17" s="81">
        <f t="shared" si="7"/>
        <v>0</v>
      </c>
      <c r="U17" s="81">
        <f t="shared" si="7"/>
        <v>0</v>
      </c>
      <c r="V17" s="2">
        <f t="shared" si="2"/>
        <v>0</v>
      </c>
      <c r="W17" s="2"/>
      <c r="X17" t="str">
        <f t="shared" si="3"/>
        <v>AGOSweet Potato</v>
      </c>
      <c r="Y17" t="s">
        <v>1</v>
      </c>
      <c r="Z17" t="s">
        <v>358</v>
      </c>
      <c r="AA17">
        <f t="shared" si="4"/>
        <v>64.340930382422826</v>
      </c>
      <c r="AB17">
        <f>VLOOKUP(X17,ReferenceProduction!$A$2:$G$1293,6,FALSE)</f>
        <v>802.97777794168303</v>
      </c>
      <c r="AC17">
        <f>VLOOKUP(Z17,ReferencePrices!$A$2:$C$22,2,FALSE)</f>
        <v>80.127909077822125</v>
      </c>
      <c r="AD17">
        <f t="shared" si="5"/>
        <v>64.340930382422826</v>
      </c>
    </row>
    <row r="18" spans="1:30" x14ac:dyDescent="0.35">
      <c r="A18" t="s">
        <v>14</v>
      </c>
      <c r="B18" s="2">
        <f t="shared" si="6"/>
        <v>0</v>
      </c>
      <c r="C18" s="2">
        <f t="shared" si="6"/>
        <v>0</v>
      </c>
      <c r="D18" s="81">
        <f t="shared" si="6"/>
        <v>0</v>
      </c>
      <c r="E18" s="81">
        <f t="shared" si="6"/>
        <v>0</v>
      </c>
      <c r="F18" s="81">
        <f t="shared" si="6"/>
        <v>0</v>
      </c>
      <c r="G18" s="81">
        <f t="shared" si="6"/>
        <v>0</v>
      </c>
      <c r="H18" s="81">
        <f t="shared" si="6"/>
        <v>0</v>
      </c>
      <c r="I18" s="81">
        <f t="shared" si="6"/>
        <v>0</v>
      </c>
      <c r="J18" s="81">
        <f t="shared" si="6"/>
        <v>0</v>
      </c>
      <c r="K18" s="81">
        <f t="shared" si="6"/>
        <v>0</v>
      </c>
      <c r="L18" s="81">
        <f t="shared" si="7"/>
        <v>0</v>
      </c>
      <c r="M18" s="81">
        <f t="shared" si="7"/>
        <v>0</v>
      </c>
      <c r="N18" s="81">
        <f t="shared" si="7"/>
        <v>0</v>
      </c>
      <c r="O18" s="81">
        <f t="shared" si="7"/>
        <v>0</v>
      </c>
      <c r="P18" s="81">
        <f t="shared" si="7"/>
        <v>0</v>
      </c>
      <c r="Q18" s="81">
        <f t="shared" si="7"/>
        <v>0</v>
      </c>
      <c r="R18" s="81">
        <f t="shared" si="7"/>
        <v>0</v>
      </c>
      <c r="S18" s="81">
        <f t="shared" si="7"/>
        <v>0</v>
      </c>
      <c r="T18" s="81">
        <f t="shared" si="7"/>
        <v>0</v>
      </c>
      <c r="U18" s="81">
        <f t="shared" si="7"/>
        <v>0</v>
      </c>
      <c r="V18" s="2">
        <f t="shared" si="2"/>
        <v>0</v>
      </c>
      <c r="W18" s="2"/>
      <c r="X18" t="str">
        <f t="shared" si="3"/>
        <v>AGOBanana</v>
      </c>
      <c r="Y18" t="s">
        <v>1</v>
      </c>
      <c r="Z18" t="s">
        <v>455</v>
      </c>
      <c r="AA18">
        <f t="shared" si="4"/>
        <v>172.74955258672881</v>
      </c>
      <c r="AB18">
        <f>VLOOKUP(X18,ReferenceProduction!$A$2:$G$1293,6,FALSE)</f>
        <v>516.36890704318307</v>
      </c>
      <c r="AC18">
        <f>VLOOKUP(Z18,ReferencePrices!$A$2:$C$22,2,FALSE)</f>
        <v>334.54677504871933</v>
      </c>
      <c r="AD18">
        <f t="shared" si="5"/>
        <v>172.74955258672881</v>
      </c>
    </row>
    <row r="19" spans="1:30" x14ac:dyDescent="0.35">
      <c r="A19" t="s">
        <v>15</v>
      </c>
      <c r="B19" s="2">
        <f t="shared" si="6"/>
        <v>0</v>
      </c>
      <c r="C19" s="2">
        <f t="shared" si="6"/>
        <v>0</v>
      </c>
      <c r="D19" s="81">
        <f t="shared" si="6"/>
        <v>0</v>
      </c>
      <c r="E19" s="81">
        <f t="shared" si="6"/>
        <v>0</v>
      </c>
      <c r="F19" s="81">
        <f t="shared" si="6"/>
        <v>0</v>
      </c>
      <c r="G19" s="81">
        <f t="shared" si="6"/>
        <v>0</v>
      </c>
      <c r="H19" s="81">
        <f t="shared" si="6"/>
        <v>0</v>
      </c>
      <c r="I19" s="81">
        <f t="shared" si="6"/>
        <v>0</v>
      </c>
      <c r="J19" s="81">
        <f t="shared" si="6"/>
        <v>0</v>
      </c>
      <c r="K19" s="81">
        <f t="shared" si="6"/>
        <v>0</v>
      </c>
      <c r="L19" s="81">
        <f t="shared" si="7"/>
        <v>0</v>
      </c>
      <c r="M19" s="81">
        <f t="shared" si="7"/>
        <v>0</v>
      </c>
      <c r="N19" s="81">
        <f t="shared" si="7"/>
        <v>0</v>
      </c>
      <c r="O19" s="81">
        <f t="shared" si="7"/>
        <v>0</v>
      </c>
      <c r="P19" s="81">
        <f t="shared" si="7"/>
        <v>0</v>
      </c>
      <c r="Q19" s="81">
        <f t="shared" si="7"/>
        <v>0</v>
      </c>
      <c r="R19" s="81">
        <f t="shared" si="7"/>
        <v>0</v>
      </c>
      <c r="S19" s="81">
        <f t="shared" si="7"/>
        <v>0</v>
      </c>
      <c r="T19" s="81">
        <f t="shared" si="7"/>
        <v>0</v>
      </c>
      <c r="U19" s="81">
        <f t="shared" si="7"/>
        <v>0</v>
      </c>
      <c r="V19" s="2">
        <f t="shared" si="2"/>
        <v>0</v>
      </c>
      <c r="W19" s="2"/>
      <c r="X19" t="str">
        <f t="shared" si="3"/>
        <v>AGOBean</v>
      </c>
      <c r="Y19" t="s">
        <v>1</v>
      </c>
      <c r="Z19" t="s">
        <v>557</v>
      </c>
      <c r="AA19">
        <f t="shared" si="4"/>
        <v>79.946417207161616</v>
      </c>
      <c r="AB19">
        <f>VLOOKUP(X19,ReferenceProduction!$A$2:$G$1293,6,FALSE)</f>
        <v>121.84260682262887</v>
      </c>
      <c r="AC19">
        <f>VLOOKUP(Z19,ReferencePrices!$A$2:$C$22,2,FALSE)</f>
        <v>656.14499961858826</v>
      </c>
      <c r="AD19">
        <f t="shared" si="5"/>
        <v>79.946417207161616</v>
      </c>
    </row>
    <row r="20" spans="1:30" x14ac:dyDescent="0.35">
      <c r="A20" t="s">
        <v>16</v>
      </c>
      <c r="B20" s="2">
        <f t="shared" si="6"/>
        <v>0</v>
      </c>
      <c r="C20" s="2">
        <f t="shared" si="6"/>
        <v>3.2659545655553344</v>
      </c>
      <c r="D20" s="81">
        <f t="shared" si="6"/>
        <v>6.8798810098007881E-2</v>
      </c>
      <c r="E20" s="81">
        <f t="shared" si="6"/>
        <v>0</v>
      </c>
      <c r="F20" s="81">
        <f t="shared" si="6"/>
        <v>0</v>
      </c>
      <c r="G20" s="81">
        <f t="shared" si="6"/>
        <v>5.7732275180540013E-2</v>
      </c>
      <c r="H20" s="81">
        <f t="shared" si="6"/>
        <v>0</v>
      </c>
      <c r="I20" s="81">
        <f t="shared" si="6"/>
        <v>5.9050157263569005</v>
      </c>
      <c r="J20" s="81">
        <f t="shared" si="6"/>
        <v>0</v>
      </c>
      <c r="K20" s="81">
        <f t="shared" si="6"/>
        <v>0.96779224936883068</v>
      </c>
      <c r="L20" s="81">
        <f t="shared" si="7"/>
        <v>0</v>
      </c>
      <c r="M20" s="81">
        <f t="shared" si="7"/>
        <v>0.19417099939937163</v>
      </c>
      <c r="N20" s="81">
        <f t="shared" si="7"/>
        <v>3.2824605017694863</v>
      </c>
      <c r="O20" s="81">
        <f t="shared" si="7"/>
        <v>1.5563236799591524</v>
      </c>
      <c r="P20" s="81">
        <f t="shared" si="7"/>
        <v>7.4925129942311885E-3</v>
      </c>
      <c r="Q20" s="81">
        <f t="shared" si="7"/>
        <v>0</v>
      </c>
      <c r="R20" s="81">
        <f t="shared" si="7"/>
        <v>2.8100906579079304E-2</v>
      </c>
      <c r="S20" s="81">
        <f t="shared" si="7"/>
        <v>33.281186401061625</v>
      </c>
      <c r="T20" s="81">
        <f t="shared" si="7"/>
        <v>3.9577687577373744</v>
      </c>
      <c r="U20" s="81">
        <f t="shared" si="7"/>
        <v>0.12240463501199593</v>
      </c>
      <c r="V20" s="2">
        <f t="shared" si="2"/>
        <v>52.695202021071935</v>
      </c>
      <c r="W20" s="2"/>
      <c r="X20" t="str">
        <f t="shared" si="3"/>
        <v>AGOGroundnut</v>
      </c>
      <c r="Y20" t="s">
        <v>1</v>
      </c>
      <c r="Z20" t="s">
        <v>360</v>
      </c>
      <c r="AA20">
        <f t="shared" si="4"/>
        <v>21.44484168466904</v>
      </c>
      <c r="AB20">
        <f>VLOOKUP(X20,ReferenceProduction!$A$2:$G$1293,6,FALSE)</f>
        <v>41.329776592049427</v>
      </c>
      <c r="AC20">
        <f>VLOOKUP(Z20,ReferencePrices!$A$2:$C$22,2,FALSE)</f>
        <v>518.87146394094873</v>
      </c>
      <c r="AD20">
        <f t="shared" si="5"/>
        <v>21.44484168466904</v>
      </c>
    </row>
    <row r="21" spans="1:30" x14ac:dyDescent="0.35">
      <c r="A21" t="s">
        <v>17</v>
      </c>
      <c r="B21" s="2">
        <f t="shared" si="6"/>
        <v>11.571127702427267</v>
      </c>
      <c r="C21" s="2">
        <f t="shared" si="6"/>
        <v>23.439072347397321</v>
      </c>
      <c r="D21" s="81">
        <f t="shared" si="6"/>
        <v>52.180163349453572</v>
      </c>
      <c r="E21" s="81">
        <f t="shared" si="6"/>
        <v>0.58839482042334557</v>
      </c>
      <c r="F21" s="81">
        <f t="shared" si="6"/>
        <v>0</v>
      </c>
      <c r="G21" s="81">
        <f t="shared" si="6"/>
        <v>9.0813381620722016</v>
      </c>
      <c r="H21" s="81">
        <f t="shared" si="6"/>
        <v>0</v>
      </c>
      <c r="I21" s="81">
        <f t="shared" si="6"/>
        <v>164.37725611810919</v>
      </c>
      <c r="J21" s="81">
        <f t="shared" si="6"/>
        <v>0</v>
      </c>
      <c r="K21" s="81">
        <f t="shared" si="6"/>
        <v>6.7431244123472274</v>
      </c>
      <c r="L21" s="81">
        <f t="shared" si="7"/>
        <v>0</v>
      </c>
      <c r="M21" s="81">
        <f t="shared" si="7"/>
        <v>190.70714626514783</v>
      </c>
      <c r="N21" s="81">
        <f t="shared" si="7"/>
        <v>121.75929760160008</v>
      </c>
      <c r="O21" s="81">
        <f t="shared" si="7"/>
        <v>52.013905370481375</v>
      </c>
      <c r="P21" s="81">
        <f t="shared" si="7"/>
        <v>0.7455404246552082</v>
      </c>
      <c r="Q21" s="81">
        <f t="shared" si="7"/>
        <v>50.389701974008531</v>
      </c>
      <c r="R21" s="81">
        <f t="shared" si="7"/>
        <v>0</v>
      </c>
      <c r="S21" s="81">
        <f t="shared" si="7"/>
        <v>68.899714889187749</v>
      </c>
      <c r="T21" s="81">
        <f t="shared" si="7"/>
        <v>130.05851076883351</v>
      </c>
      <c r="U21" s="81">
        <f t="shared" si="7"/>
        <v>0</v>
      </c>
      <c r="V21" s="2">
        <f t="shared" si="2"/>
        <v>882.5542942061445</v>
      </c>
      <c r="W21" s="2"/>
      <c r="X21" t="str">
        <f t="shared" si="3"/>
        <v>ARMMaize</v>
      </c>
      <c r="Y21" t="s">
        <v>4</v>
      </c>
      <c r="Z21" t="s">
        <v>361</v>
      </c>
      <c r="AA21">
        <f t="shared" si="4"/>
        <v>3.2914516205671323</v>
      </c>
      <c r="AB21">
        <f>VLOOKUP(X21,ReferenceProduction!$A$2:$G$1293,6,FALSE)</f>
        <v>18.177977040869433</v>
      </c>
      <c r="AC21">
        <f>VLOOKUP(Z21,ReferencePrices!$A$2:$C$22,2,FALSE)</f>
        <v>181.06809207465616</v>
      </c>
      <c r="AD21">
        <f t="shared" si="5"/>
        <v>3.2914516205671323</v>
      </c>
    </row>
    <row r="22" spans="1:30" x14ac:dyDescent="0.35">
      <c r="A22" t="s">
        <v>18</v>
      </c>
      <c r="B22" s="2">
        <f t="shared" si="6"/>
        <v>0</v>
      </c>
      <c r="C22" s="2">
        <f t="shared" si="6"/>
        <v>0</v>
      </c>
      <c r="D22" s="81">
        <f t="shared" si="6"/>
        <v>0</v>
      </c>
      <c r="E22" s="81">
        <f t="shared" si="6"/>
        <v>0</v>
      </c>
      <c r="F22" s="81">
        <f t="shared" si="6"/>
        <v>0</v>
      </c>
      <c r="G22" s="81">
        <f t="shared" si="6"/>
        <v>0</v>
      </c>
      <c r="H22" s="81">
        <f t="shared" si="6"/>
        <v>0</v>
      </c>
      <c r="I22" s="81">
        <f t="shared" si="6"/>
        <v>0</v>
      </c>
      <c r="J22" s="81">
        <f t="shared" si="6"/>
        <v>0</v>
      </c>
      <c r="K22" s="81">
        <f t="shared" si="6"/>
        <v>0</v>
      </c>
      <c r="L22" s="81">
        <f t="shared" si="7"/>
        <v>0</v>
      </c>
      <c r="M22" s="81">
        <f t="shared" si="7"/>
        <v>0</v>
      </c>
      <c r="N22" s="81">
        <f t="shared" si="7"/>
        <v>0</v>
      </c>
      <c r="O22" s="81">
        <f t="shared" si="7"/>
        <v>0</v>
      </c>
      <c r="P22" s="81">
        <f t="shared" si="7"/>
        <v>0</v>
      </c>
      <c r="Q22" s="81">
        <f t="shared" si="7"/>
        <v>0</v>
      </c>
      <c r="R22" s="81">
        <f t="shared" si="7"/>
        <v>0</v>
      </c>
      <c r="S22" s="81">
        <f t="shared" si="7"/>
        <v>0</v>
      </c>
      <c r="T22" s="81">
        <f t="shared" si="7"/>
        <v>0</v>
      </c>
      <c r="U22" s="81">
        <f t="shared" si="7"/>
        <v>0</v>
      </c>
      <c r="V22" s="2">
        <f t="shared" si="2"/>
        <v>0</v>
      </c>
      <c r="W22" s="2"/>
      <c r="X22" t="str">
        <f t="shared" si="3"/>
        <v>ARMWheat</v>
      </c>
      <c r="Y22" t="s">
        <v>4</v>
      </c>
      <c r="Z22" t="s">
        <v>359</v>
      </c>
      <c r="AA22">
        <f t="shared" si="4"/>
        <v>66.642029951574102</v>
      </c>
      <c r="AB22">
        <f>VLOOKUP(X22,ReferenceProduction!$A$2:$G$1293,6,FALSE)</f>
        <v>251.11493172826798</v>
      </c>
      <c r="AC22">
        <f>VLOOKUP(Z22,ReferencePrices!$A$2:$C$22,2,FALSE)</f>
        <v>265.38457706564259</v>
      </c>
      <c r="AD22">
        <f t="shared" si="5"/>
        <v>66.642029951574102</v>
      </c>
    </row>
    <row r="23" spans="1:30" x14ac:dyDescent="0.35">
      <c r="A23" t="s">
        <v>19</v>
      </c>
      <c r="B23" s="2">
        <f t="shared" si="6"/>
        <v>0.57110227447580819</v>
      </c>
      <c r="C23" s="2">
        <f t="shared" si="6"/>
        <v>1.8461366133647521</v>
      </c>
      <c r="D23" s="81">
        <f t="shared" si="6"/>
        <v>0</v>
      </c>
      <c r="E23" s="81">
        <f t="shared" si="6"/>
        <v>0</v>
      </c>
      <c r="F23" s="81">
        <f t="shared" si="6"/>
        <v>0</v>
      </c>
      <c r="G23" s="81">
        <f t="shared" si="6"/>
        <v>0</v>
      </c>
      <c r="H23" s="81">
        <f t="shared" si="6"/>
        <v>0</v>
      </c>
      <c r="I23" s="81">
        <f t="shared" si="6"/>
        <v>19.853507005339114</v>
      </c>
      <c r="J23" s="81">
        <f t="shared" si="6"/>
        <v>1.5170892743332627</v>
      </c>
      <c r="K23" s="81">
        <f t="shared" si="6"/>
        <v>1.3956749822765704</v>
      </c>
      <c r="L23" s="81">
        <f t="shared" si="7"/>
        <v>0</v>
      </c>
      <c r="M23" s="81">
        <f t="shared" si="7"/>
        <v>14.494395356410076</v>
      </c>
      <c r="N23" s="81">
        <f t="shared" si="7"/>
        <v>19.998236794058833</v>
      </c>
      <c r="O23" s="81">
        <f t="shared" si="7"/>
        <v>0</v>
      </c>
      <c r="P23" s="81">
        <f t="shared" si="7"/>
        <v>0</v>
      </c>
      <c r="Q23" s="81">
        <f t="shared" si="7"/>
        <v>2.451384075464472</v>
      </c>
      <c r="R23" s="81">
        <f t="shared" si="7"/>
        <v>0</v>
      </c>
      <c r="S23" s="81">
        <f t="shared" si="7"/>
        <v>0</v>
      </c>
      <c r="T23" s="81">
        <f t="shared" si="7"/>
        <v>0</v>
      </c>
      <c r="U23" s="81">
        <f t="shared" si="7"/>
        <v>0.55093563477958529</v>
      </c>
      <c r="V23" s="2">
        <f t="shared" si="2"/>
        <v>62.678462010502479</v>
      </c>
      <c r="W23" s="2"/>
      <c r="X23" t="str">
        <f t="shared" si="3"/>
        <v>ARMBarley</v>
      </c>
      <c r="Y23" t="s">
        <v>4</v>
      </c>
      <c r="Z23" t="s">
        <v>364</v>
      </c>
      <c r="AA23">
        <f t="shared" si="4"/>
        <v>16.091548356721898</v>
      </c>
      <c r="AB23">
        <f>VLOOKUP(X23,ReferenceProduction!$A$2:$G$1293,6,FALSE)</f>
        <v>128.27127842597645</v>
      </c>
      <c r="AC23">
        <f>VLOOKUP(Z23,ReferencePrices!$A$2:$C$22,2,FALSE)</f>
        <v>125.44934886579541</v>
      </c>
      <c r="AD23">
        <f t="shared" si="5"/>
        <v>16.091548356721898</v>
      </c>
    </row>
    <row r="24" spans="1:30" x14ac:dyDescent="0.35">
      <c r="A24" t="s">
        <v>20</v>
      </c>
      <c r="B24" s="2">
        <f t="shared" ref="B24:K33" si="8">+SUMIF($X$4:$X$1206,+CONCATENATE($A24,B$3),$AA$4:$AA$1206)</f>
        <v>0</v>
      </c>
      <c r="C24" s="2">
        <f t="shared" si="8"/>
        <v>0</v>
      </c>
      <c r="D24" s="81">
        <f t="shared" si="8"/>
        <v>0</v>
      </c>
      <c r="E24" s="81">
        <f t="shared" si="8"/>
        <v>0</v>
      </c>
      <c r="F24" s="81">
        <f t="shared" si="8"/>
        <v>0</v>
      </c>
      <c r="G24" s="81">
        <f t="shared" si="8"/>
        <v>0.30049788616914602</v>
      </c>
      <c r="H24" s="81">
        <f t="shared" si="8"/>
        <v>0</v>
      </c>
      <c r="I24" s="81">
        <f t="shared" si="8"/>
        <v>1.1964384106541064</v>
      </c>
      <c r="J24" s="81">
        <f t="shared" si="8"/>
        <v>0.13752219748777744</v>
      </c>
      <c r="K24" s="81">
        <f t="shared" si="8"/>
        <v>6.9412690446988332</v>
      </c>
      <c r="L24" s="81">
        <f t="shared" ref="L24:U33" si="9">+SUMIF($X$4:$X$1206,+CONCATENATE($A24,L$3),$AA$4:$AA$1206)</f>
        <v>0</v>
      </c>
      <c r="M24" s="81">
        <f t="shared" si="9"/>
        <v>0</v>
      </c>
      <c r="N24" s="81">
        <f t="shared" si="9"/>
        <v>0</v>
      </c>
      <c r="O24" s="81">
        <f t="shared" si="9"/>
        <v>7.2778712988246506</v>
      </c>
      <c r="P24" s="81">
        <f t="shared" si="9"/>
        <v>0</v>
      </c>
      <c r="Q24" s="81">
        <f t="shared" si="9"/>
        <v>0.1106795629865628</v>
      </c>
      <c r="R24" s="81">
        <f t="shared" si="9"/>
        <v>0</v>
      </c>
      <c r="S24" s="81">
        <f t="shared" si="9"/>
        <v>0</v>
      </c>
      <c r="T24" s="81">
        <f t="shared" si="9"/>
        <v>0</v>
      </c>
      <c r="U24" s="81">
        <f t="shared" si="9"/>
        <v>0</v>
      </c>
      <c r="V24" s="2">
        <f t="shared" si="2"/>
        <v>15.964278400821078</v>
      </c>
      <c r="W24" s="2"/>
      <c r="X24" t="str">
        <f t="shared" si="3"/>
        <v>ARMPotato</v>
      </c>
      <c r="Y24" t="s">
        <v>4</v>
      </c>
      <c r="Z24" t="s">
        <v>367</v>
      </c>
      <c r="AA24">
        <f t="shared" si="4"/>
        <v>136.45835665851507</v>
      </c>
      <c r="AB24">
        <f>VLOOKUP(X24,ReferenceProduction!$A$2:$G$1293,6,FALSE)</f>
        <v>693.99414101907951</v>
      </c>
      <c r="AC24">
        <f>VLOOKUP(Z24,ReferencePrices!$A$2:$C$22,2,FALSE)</f>
        <v>196.62753414335168</v>
      </c>
      <c r="AD24">
        <f t="shared" si="5"/>
        <v>136.45835665851507</v>
      </c>
    </row>
    <row r="25" spans="1:30" x14ac:dyDescent="0.35">
      <c r="A25" t="s">
        <v>21</v>
      </c>
      <c r="B25" s="2">
        <f t="shared" si="8"/>
        <v>0</v>
      </c>
      <c r="C25" s="2">
        <f t="shared" si="8"/>
        <v>0</v>
      </c>
      <c r="D25" s="81">
        <f t="shared" si="8"/>
        <v>100.87660660578999</v>
      </c>
      <c r="E25" s="81">
        <f t="shared" si="8"/>
        <v>0</v>
      </c>
      <c r="F25" s="81">
        <f t="shared" si="8"/>
        <v>0</v>
      </c>
      <c r="G25" s="81">
        <f t="shared" si="8"/>
        <v>36.738508954130168</v>
      </c>
      <c r="H25" s="81">
        <f t="shared" si="8"/>
        <v>0</v>
      </c>
      <c r="I25" s="81">
        <f t="shared" si="8"/>
        <v>29.740051704019358</v>
      </c>
      <c r="J25" s="81">
        <f t="shared" si="8"/>
        <v>3.4470761666095102</v>
      </c>
      <c r="K25" s="81">
        <f t="shared" si="8"/>
        <v>11.236152719625192</v>
      </c>
      <c r="L25" s="81">
        <f t="shared" si="9"/>
        <v>0</v>
      </c>
      <c r="M25" s="81">
        <f t="shared" si="9"/>
        <v>0.8594358933320515</v>
      </c>
      <c r="N25" s="81">
        <f t="shared" si="9"/>
        <v>15.90479203826008</v>
      </c>
      <c r="O25" s="81">
        <f t="shared" si="9"/>
        <v>12.823496673994368</v>
      </c>
      <c r="P25" s="81">
        <f t="shared" si="9"/>
        <v>0</v>
      </c>
      <c r="Q25" s="81">
        <f t="shared" si="9"/>
        <v>0</v>
      </c>
      <c r="R25" s="81">
        <f t="shared" si="9"/>
        <v>114.33676068086766</v>
      </c>
      <c r="S25" s="81">
        <f t="shared" si="9"/>
        <v>48.46245743458315</v>
      </c>
      <c r="T25" s="81">
        <f t="shared" si="9"/>
        <v>27.690639123425957</v>
      </c>
      <c r="U25" s="81">
        <f t="shared" si="9"/>
        <v>0</v>
      </c>
      <c r="V25" s="2">
        <f t="shared" si="2"/>
        <v>402.11597799463743</v>
      </c>
      <c r="W25" s="2"/>
      <c r="X25" t="str">
        <f t="shared" si="3"/>
        <v>ARMBean</v>
      </c>
      <c r="Y25" t="s">
        <v>4</v>
      </c>
      <c r="Z25" t="s">
        <v>557</v>
      </c>
      <c r="AA25">
        <f t="shared" si="4"/>
        <v>3.6795673870339876</v>
      </c>
      <c r="AB25">
        <f>VLOOKUP(X25,ReferenceProduction!$A$2:$G$1293,6,FALSE)</f>
        <v>5.6078570882547147</v>
      </c>
      <c r="AC25">
        <f>VLOOKUP(Z25,ReferencePrices!$A$2:$C$22,2,FALSE)</f>
        <v>656.14499961858826</v>
      </c>
      <c r="AD25">
        <f t="shared" si="5"/>
        <v>3.6795673870339876</v>
      </c>
    </row>
    <row r="26" spans="1:30" x14ac:dyDescent="0.35">
      <c r="A26" t="s">
        <v>22</v>
      </c>
      <c r="B26" s="2">
        <f t="shared" si="8"/>
        <v>0</v>
      </c>
      <c r="C26" s="2">
        <f t="shared" si="8"/>
        <v>0</v>
      </c>
      <c r="D26" s="81">
        <f t="shared" si="8"/>
        <v>0</v>
      </c>
      <c r="E26" s="81">
        <f t="shared" si="8"/>
        <v>0</v>
      </c>
      <c r="F26" s="81">
        <f t="shared" si="8"/>
        <v>0</v>
      </c>
      <c r="G26" s="81">
        <f t="shared" si="8"/>
        <v>0</v>
      </c>
      <c r="H26" s="81">
        <f t="shared" si="8"/>
        <v>0</v>
      </c>
      <c r="I26" s="81">
        <f t="shared" si="8"/>
        <v>0</v>
      </c>
      <c r="J26" s="81">
        <f t="shared" si="8"/>
        <v>0</v>
      </c>
      <c r="K26" s="81">
        <f t="shared" si="8"/>
        <v>0</v>
      </c>
      <c r="L26" s="81">
        <f t="shared" si="9"/>
        <v>0</v>
      </c>
      <c r="M26" s="81">
        <f t="shared" si="9"/>
        <v>0</v>
      </c>
      <c r="N26" s="81">
        <f t="shared" si="9"/>
        <v>0</v>
      </c>
      <c r="O26" s="81">
        <f t="shared" si="9"/>
        <v>0</v>
      </c>
      <c r="P26" s="81">
        <f t="shared" si="9"/>
        <v>0</v>
      </c>
      <c r="Q26" s="81">
        <f t="shared" si="9"/>
        <v>0</v>
      </c>
      <c r="R26" s="81">
        <f t="shared" si="9"/>
        <v>0</v>
      </c>
      <c r="S26" s="81">
        <f t="shared" si="9"/>
        <v>0</v>
      </c>
      <c r="T26" s="81">
        <f t="shared" si="9"/>
        <v>0</v>
      </c>
      <c r="U26" s="81">
        <f t="shared" si="9"/>
        <v>0</v>
      </c>
      <c r="V26" s="2">
        <f t="shared" si="2"/>
        <v>0</v>
      </c>
      <c r="W26" s="2"/>
      <c r="X26" t="str">
        <f t="shared" si="3"/>
        <v>ARMLentil</v>
      </c>
      <c r="Y26" t="s">
        <v>4</v>
      </c>
      <c r="Z26" t="s">
        <v>418</v>
      </c>
      <c r="AA26">
        <f t="shared" si="4"/>
        <v>1.2610317325888999E-2</v>
      </c>
      <c r="AB26">
        <f>VLOOKUP(X26,ReferenceProduction!$A$2:$G$1293,6,FALSE)</f>
        <v>2.7422557778211728E-2</v>
      </c>
      <c r="AC26">
        <f>VLOOKUP(Z26,ReferencePrices!$A$2:$C$22,2,FALSE)</f>
        <v>459.85197397991732</v>
      </c>
      <c r="AD26">
        <f t="shared" si="5"/>
        <v>1.2610317325888999E-2</v>
      </c>
    </row>
    <row r="27" spans="1:30" x14ac:dyDescent="0.35">
      <c r="A27" t="s">
        <v>23</v>
      </c>
      <c r="B27" s="2">
        <f t="shared" si="8"/>
        <v>0</v>
      </c>
      <c r="C27" s="2">
        <f t="shared" si="8"/>
        <v>0</v>
      </c>
      <c r="D27" s="81">
        <f t="shared" si="8"/>
        <v>0</v>
      </c>
      <c r="E27" s="81">
        <f t="shared" si="8"/>
        <v>0</v>
      </c>
      <c r="F27" s="81">
        <f t="shared" si="8"/>
        <v>0</v>
      </c>
      <c r="G27" s="81">
        <f t="shared" si="8"/>
        <v>0</v>
      </c>
      <c r="H27" s="81">
        <f t="shared" si="8"/>
        <v>0</v>
      </c>
      <c r="I27" s="81">
        <f t="shared" si="8"/>
        <v>0</v>
      </c>
      <c r="J27" s="81">
        <f t="shared" si="8"/>
        <v>0</v>
      </c>
      <c r="K27" s="81">
        <f t="shared" si="8"/>
        <v>0</v>
      </c>
      <c r="L27" s="81">
        <f t="shared" si="9"/>
        <v>0</v>
      </c>
      <c r="M27" s="81">
        <f t="shared" si="9"/>
        <v>0</v>
      </c>
      <c r="N27" s="81">
        <f t="shared" si="9"/>
        <v>0</v>
      </c>
      <c r="O27" s="81">
        <f t="shared" si="9"/>
        <v>0</v>
      </c>
      <c r="P27" s="81">
        <f t="shared" si="9"/>
        <v>0</v>
      </c>
      <c r="Q27" s="81">
        <f t="shared" si="9"/>
        <v>0</v>
      </c>
      <c r="R27" s="81">
        <f t="shared" si="9"/>
        <v>0</v>
      </c>
      <c r="S27" s="81">
        <f t="shared" si="9"/>
        <v>0</v>
      </c>
      <c r="T27" s="81">
        <f t="shared" si="9"/>
        <v>0</v>
      </c>
      <c r="U27" s="81">
        <f t="shared" si="9"/>
        <v>0</v>
      </c>
      <c r="V27" s="2">
        <f t="shared" si="2"/>
        <v>0</v>
      </c>
      <c r="W27" s="2"/>
      <c r="X27" t="str">
        <f t="shared" si="3"/>
        <v>ARMOther Pulses</v>
      </c>
      <c r="Y27" t="s">
        <v>4</v>
      </c>
      <c r="Z27" t="s">
        <v>421</v>
      </c>
      <c r="AA27">
        <f t="shared" si="4"/>
        <v>0.11362459835197354</v>
      </c>
      <c r="AB27">
        <f>VLOOKUP(X27,ReferenceProduction!$A$2:$G$1293,6,FALSE)</f>
        <v>0.30501180246649939</v>
      </c>
      <c r="AC27">
        <f>VLOOKUP(Z27,ReferencePrices!$A$2:$C$22,2,FALSE)</f>
        <v>372.52525126286997</v>
      </c>
      <c r="AD27">
        <f t="shared" si="5"/>
        <v>0.11362459835197354</v>
      </c>
    </row>
    <row r="28" spans="1:30" x14ac:dyDescent="0.35">
      <c r="A28" t="s">
        <v>24</v>
      </c>
      <c r="B28" s="2">
        <f t="shared" si="8"/>
        <v>0</v>
      </c>
      <c r="C28" s="2">
        <f t="shared" si="8"/>
        <v>0</v>
      </c>
      <c r="D28" s="81">
        <f t="shared" si="8"/>
        <v>0</v>
      </c>
      <c r="E28" s="81">
        <f t="shared" si="8"/>
        <v>0</v>
      </c>
      <c r="F28" s="81">
        <f t="shared" si="8"/>
        <v>0</v>
      </c>
      <c r="G28" s="81">
        <f t="shared" si="8"/>
        <v>0</v>
      </c>
      <c r="H28" s="81">
        <f t="shared" si="8"/>
        <v>0</v>
      </c>
      <c r="I28" s="81">
        <f t="shared" si="8"/>
        <v>0</v>
      </c>
      <c r="J28" s="81">
        <f t="shared" si="8"/>
        <v>0</v>
      </c>
      <c r="K28" s="81">
        <f t="shared" si="8"/>
        <v>0</v>
      </c>
      <c r="L28" s="81">
        <f t="shared" si="9"/>
        <v>0</v>
      </c>
      <c r="M28" s="81">
        <f t="shared" si="9"/>
        <v>0</v>
      </c>
      <c r="N28" s="81">
        <f t="shared" si="9"/>
        <v>0</v>
      </c>
      <c r="O28" s="81">
        <f t="shared" si="9"/>
        <v>0</v>
      </c>
      <c r="P28" s="81">
        <f t="shared" si="9"/>
        <v>0</v>
      </c>
      <c r="Q28" s="81">
        <f t="shared" si="9"/>
        <v>0</v>
      </c>
      <c r="R28" s="81">
        <f t="shared" si="9"/>
        <v>0</v>
      </c>
      <c r="S28" s="81">
        <f t="shared" si="9"/>
        <v>0</v>
      </c>
      <c r="T28" s="81">
        <f t="shared" si="9"/>
        <v>0</v>
      </c>
      <c r="U28" s="81">
        <f t="shared" si="9"/>
        <v>0</v>
      </c>
      <c r="V28" s="2">
        <f t="shared" si="2"/>
        <v>0</v>
      </c>
      <c r="W28" s="2"/>
      <c r="X28" t="str">
        <f t="shared" si="3"/>
        <v>AZERice</v>
      </c>
      <c r="Y28" t="s">
        <v>7</v>
      </c>
      <c r="Z28" t="s">
        <v>365</v>
      </c>
      <c r="AA28">
        <f t="shared" si="4"/>
        <v>1.9159420970697507</v>
      </c>
      <c r="AB28">
        <f>VLOOKUP(X28,ReferenceProduction!$A$2:$G$1293,6,FALSE)</f>
        <v>5.9461227521044213</v>
      </c>
      <c r="AC28">
        <f>VLOOKUP(Z28,ReferencePrices!$A$2:$C$22,2,FALSE)</f>
        <v>322.21704410519783</v>
      </c>
      <c r="AD28">
        <f t="shared" si="5"/>
        <v>1.9159420970697507</v>
      </c>
    </row>
    <row r="29" spans="1:30" x14ac:dyDescent="0.35">
      <c r="A29" t="s">
        <v>25</v>
      </c>
      <c r="B29" s="2">
        <f t="shared" si="8"/>
        <v>0</v>
      </c>
      <c r="C29" s="2">
        <f t="shared" si="8"/>
        <v>0</v>
      </c>
      <c r="D29" s="81">
        <f t="shared" si="8"/>
        <v>0</v>
      </c>
      <c r="E29" s="81">
        <f t="shared" si="8"/>
        <v>0</v>
      </c>
      <c r="F29" s="81">
        <f t="shared" si="8"/>
        <v>0</v>
      </c>
      <c r="G29" s="81">
        <f t="shared" si="8"/>
        <v>0</v>
      </c>
      <c r="H29" s="81">
        <f t="shared" si="8"/>
        <v>0</v>
      </c>
      <c r="I29" s="81">
        <f t="shared" si="8"/>
        <v>0</v>
      </c>
      <c r="J29" s="81">
        <f t="shared" si="8"/>
        <v>0</v>
      </c>
      <c r="K29" s="81">
        <f t="shared" si="8"/>
        <v>0</v>
      </c>
      <c r="L29" s="81">
        <f t="shared" si="9"/>
        <v>0</v>
      </c>
      <c r="M29" s="81">
        <f t="shared" si="9"/>
        <v>0</v>
      </c>
      <c r="N29" s="81">
        <f t="shared" si="9"/>
        <v>0</v>
      </c>
      <c r="O29" s="81">
        <f t="shared" si="9"/>
        <v>0</v>
      </c>
      <c r="P29" s="81">
        <f t="shared" si="9"/>
        <v>0</v>
      </c>
      <c r="Q29" s="81">
        <f t="shared" si="9"/>
        <v>0</v>
      </c>
      <c r="R29" s="81">
        <f t="shared" si="9"/>
        <v>0</v>
      </c>
      <c r="S29" s="81">
        <f t="shared" si="9"/>
        <v>0</v>
      </c>
      <c r="T29" s="81">
        <f t="shared" si="9"/>
        <v>0</v>
      </c>
      <c r="U29" s="81">
        <f t="shared" si="9"/>
        <v>0</v>
      </c>
      <c r="V29" s="2">
        <f t="shared" si="2"/>
        <v>0</v>
      </c>
      <c r="W29" s="2"/>
      <c r="X29" t="str">
        <f t="shared" si="3"/>
        <v>AZEMaize</v>
      </c>
      <c r="Y29" t="s">
        <v>7</v>
      </c>
      <c r="Z29" t="s">
        <v>361</v>
      </c>
      <c r="AA29">
        <f t="shared" si="4"/>
        <v>34.602423739444184</v>
      </c>
      <c r="AB29">
        <f>VLOOKUP(X29,ReferenceProduction!$A$2:$G$1293,6,FALSE)</f>
        <v>191.10171948560244</v>
      </c>
      <c r="AC29">
        <f>VLOOKUP(Z29,ReferencePrices!$A$2:$C$22,2,FALSE)</f>
        <v>181.06809207465616</v>
      </c>
      <c r="AD29">
        <f t="shared" si="5"/>
        <v>34.602423739444184</v>
      </c>
    </row>
    <row r="30" spans="1:30" x14ac:dyDescent="0.35">
      <c r="A30" t="s">
        <v>26</v>
      </c>
      <c r="B30" s="2">
        <f t="shared" si="8"/>
        <v>0</v>
      </c>
      <c r="C30" s="2">
        <f t="shared" si="8"/>
        <v>21.251374046275501</v>
      </c>
      <c r="D30" s="81">
        <f t="shared" si="8"/>
        <v>303.66309202386958</v>
      </c>
      <c r="E30" s="81">
        <f t="shared" si="8"/>
        <v>0</v>
      </c>
      <c r="F30" s="81">
        <f t="shared" si="8"/>
        <v>0</v>
      </c>
      <c r="G30" s="81">
        <f t="shared" si="8"/>
        <v>46.275651145541403</v>
      </c>
      <c r="H30" s="81">
        <f t="shared" si="8"/>
        <v>0</v>
      </c>
      <c r="I30" s="81">
        <f t="shared" si="8"/>
        <v>155.10059926911856</v>
      </c>
      <c r="J30" s="81">
        <f t="shared" si="8"/>
        <v>10.042190226327008</v>
      </c>
      <c r="K30" s="81">
        <f t="shared" si="8"/>
        <v>4.8487253957229983</v>
      </c>
      <c r="L30" s="81">
        <f t="shared" si="9"/>
        <v>0</v>
      </c>
      <c r="M30" s="81">
        <f t="shared" si="9"/>
        <v>0</v>
      </c>
      <c r="N30" s="81">
        <f t="shared" si="9"/>
        <v>209.4145577453684</v>
      </c>
      <c r="O30" s="81">
        <f t="shared" si="9"/>
        <v>8.9203601538511101</v>
      </c>
      <c r="P30" s="81">
        <f t="shared" si="9"/>
        <v>4.3947861018279504</v>
      </c>
      <c r="Q30" s="81">
        <f t="shared" si="9"/>
        <v>0</v>
      </c>
      <c r="R30" s="81">
        <f t="shared" si="9"/>
        <v>1742.0402659930801</v>
      </c>
      <c r="S30" s="81">
        <f t="shared" si="9"/>
        <v>172.39246817762645</v>
      </c>
      <c r="T30" s="81">
        <f t="shared" si="9"/>
        <v>543.3395161796534</v>
      </c>
      <c r="U30" s="81">
        <f t="shared" si="9"/>
        <v>0.18736464352198737</v>
      </c>
      <c r="V30" s="2">
        <f t="shared" si="2"/>
        <v>3221.8709511017846</v>
      </c>
      <c r="W30" s="2"/>
      <c r="X30" t="str">
        <f t="shared" si="3"/>
        <v>AZEWheat</v>
      </c>
      <c r="Y30" t="s">
        <v>7</v>
      </c>
      <c r="Z30" t="s">
        <v>359</v>
      </c>
      <c r="AA30">
        <f t="shared" si="4"/>
        <v>405.37733608585734</v>
      </c>
      <c r="AB30">
        <f>VLOOKUP(X30,ReferenceProduction!$A$2:$G$1293,6,FALSE)</f>
        <v>1527.5090231998965</v>
      </c>
      <c r="AC30">
        <f>VLOOKUP(Z30,ReferencePrices!$A$2:$C$22,2,FALSE)</f>
        <v>265.38457706564259</v>
      </c>
      <c r="AD30">
        <f t="shared" si="5"/>
        <v>405.37733608585734</v>
      </c>
    </row>
    <row r="31" spans="1:30" x14ac:dyDescent="0.35">
      <c r="A31" t="s">
        <v>27</v>
      </c>
      <c r="B31" s="2">
        <f t="shared" si="8"/>
        <v>0</v>
      </c>
      <c r="C31" s="2">
        <f t="shared" si="8"/>
        <v>201.91486977456543</v>
      </c>
      <c r="D31" s="81">
        <f t="shared" si="8"/>
        <v>303.86123631887824</v>
      </c>
      <c r="E31" s="81">
        <f t="shared" si="8"/>
        <v>0</v>
      </c>
      <c r="F31" s="81">
        <f t="shared" si="8"/>
        <v>57.709406597683206</v>
      </c>
      <c r="G31" s="81">
        <f t="shared" si="8"/>
        <v>169.02576682362155</v>
      </c>
      <c r="H31" s="81">
        <f t="shared" si="8"/>
        <v>0</v>
      </c>
      <c r="I31" s="81">
        <f t="shared" si="8"/>
        <v>254.2895714168063</v>
      </c>
      <c r="J31" s="81">
        <f t="shared" si="8"/>
        <v>18.636137149304098</v>
      </c>
      <c r="K31" s="81">
        <f t="shared" si="8"/>
        <v>8.7937498517177435</v>
      </c>
      <c r="L31" s="81">
        <f t="shared" si="9"/>
        <v>0</v>
      </c>
      <c r="M31" s="81">
        <f t="shared" si="9"/>
        <v>61.146250421189585</v>
      </c>
      <c r="N31" s="81">
        <f t="shared" si="9"/>
        <v>29.389715466853904</v>
      </c>
      <c r="O31" s="81">
        <f t="shared" si="9"/>
        <v>181.30770661356539</v>
      </c>
      <c r="P31" s="81">
        <f t="shared" si="9"/>
        <v>18.841792109409766</v>
      </c>
      <c r="Q31" s="81">
        <f t="shared" si="9"/>
        <v>0.16465585534095892</v>
      </c>
      <c r="R31" s="81">
        <f t="shared" si="9"/>
        <v>106.40100233820202</v>
      </c>
      <c r="S31" s="81">
        <f t="shared" si="9"/>
        <v>377.93753743052116</v>
      </c>
      <c r="T31" s="81">
        <f t="shared" si="9"/>
        <v>586.00533776255759</v>
      </c>
      <c r="U31" s="81">
        <f t="shared" si="9"/>
        <v>2.4144965928564339</v>
      </c>
      <c r="V31" s="2">
        <f t="shared" si="2"/>
        <v>2377.8392325230734</v>
      </c>
      <c r="W31" s="2"/>
      <c r="X31" t="str">
        <f t="shared" si="3"/>
        <v>AZESorghum</v>
      </c>
      <c r="Y31" t="s">
        <v>7</v>
      </c>
      <c r="Z31" t="s">
        <v>362</v>
      </c>
      <c r="AA31">
        <f t="shared" si="4"/>
        <v>2.3603956286399514E-4</v>
      </c>
      <c r="AB31">
        <f>VLOOKUP(X31,ReferenceProduction!$A$2:$G$1293,6,FALSE)</f>
        <v>1.3222928118817735E-3</v>
      </c>
      <c r="AC31">
        <f>VLOOKUP(Z31,ReferencePrices!$A$2:$C$22,2,FALSE)</f>
        <v>178.50778643202628</v>
      </c>
      <c r="AD31">
        <f t="shared" si="5"/>
        <v>2.3603956286399514E-4</v>
      </c>
    </row>
    <row r="32" spans="1:30" x14ac:dyDescent="0.35">
      <c r="A32" t="s">
        <v>28</v>
      </c>
      <c r="B32" s="2">
        <f t="shared" si="8"/>
        <v>0.10002248692768086</v>
      </c>
      <c r="C32" s="2">
        <f t="shared" si="8"/>
        <v>94.477097127289056</v>
      </c>
      <c r="D32" s="81">
        <f t="shared" si="8"/>
        <v>1952.8084115111228</v>
      </c>
      <c r="E32" s="81">
        <f t="shared" si="8"/>
        <v>0</v>
      </c>
      <c r="F32" s="81">
        <f t="shared" si="8"/>
        <v>34.348779343655579</v>
      </c>
      <c r="G32" s="81">
        <f t="shared" si="8"/>
        <v>254.54583159375969</v>
      </c>
      <c r="H32" s="81">
        <f t="shared" si="8"/>
        <v>0</v>
      </c>
      <c r="I32" s="81">
        <f t="shared" si="8"/>
        <v>255.6909506394561</v>
      </c>
      <c r="J32" s="81">
        <f t="shared" si="8"/>
        <v>11.578260221830877</v>
      </c>
      <c r="K32" s="81">
        <f t="shared" si="8"/>
        <v>8.9824447015565934</v>
      </c>
      <c r="L32" s="81">
        <f t="shared" si="9"/>
        <v>5.9439268700755887</v>
      </c>
      <c r="M32" s="81">
        <f t="shared" si="9"/>
        <v>26.782126808679187</v>
      </c>
      <c r="N32" s="81">
        <f t="shared" si="9"/>
        <v>167.16238720654223</v>
      </c>
      <c r="O32" s="81">
        <f t="shared" si="9"/>
        <v>1.6412855080702706</v>
      </c>
      <c r="P32" s="81">
        <f t="shared" si="9"/>
        <v>23.163182976138895</v>
      </c>
      <c r="Q32" s="81">
        <f t="shared" si="9"/>
        <v>2.5236398152733903</v>
      </c>
      <c r="R32" s="81">
        <f t="shared" si="9"/>
        <v>30.61935705823203</v>
      </c>
      <c r="S32" s="81">
        <f t="shared" si="9"/>
        <v>140.08479605741618</v>
      </c>
      <c r="T32" s="81">
        <f t="shared" si="9"/>
        <v>375.37537950387548</v>
      </c>
      <c r="U32" s="81">
        <f t="shared" si="9"/>
        <v>6.4986080313528261</v>
      </c>
      <c r="V32" s="2">
        <f t="shared" si="2"/>
        <v>3392.326487461256</v>
      </c>
      <c r="W32" s="2"/>
      <c r="X32" t="str">
        <f t="shared" si="3"/>
        <v>AZEMillet</v>
      </c>
      <c r="Y32" t="s">
        <v>7</v>
      </c>
      <c r="Z32" t="s">
        <v>363</v>
      </c>
      <c r="AA32">
        <f t="shared" si="4"/>
        <v>7.5915822565558186E-3</v>
      </c>
      <c r="AB32">
        <f>VLOOKUP(X32,ReferenceProduction!$A$2:$G$1293,6,FALSE)</f>
        <v>3.6117908711923441E-2</v>
      </c>
      <c r="AC32">
        <f>VLOOKUP(Z32,ReferencePrices!$A$2:$C$22,2,FALSE)</f>
        <v>210.18886550454246</v>
      </c>
      <c r="AD32">
        <f t="shared" si="5"/>
        <v>7.5915822565558186E-3</v>
      </c>
    </row>
    <row r="33" spans="1:30" x14ac:dyDescent="0.35">
      <c r="A33" t="s">
        <v>29</v>
      </c>
      <c r="B33" s="2">
        <f t="shared" si="8"/>
        <v>0</v>
      </c>
      <c r="C33" s="2">
        <f t="shared" si="8"/>
        <v>3.1269315839354159</v>
      </c>
      <c r="D33" s="81">
        <f t="shared" si="8"/>
        <v>129.32574091147649</v>
      </c>
      <c r="E33" s="81">
        <f t="shared" si="8"/>
        <v>0</v>
      </c>
      <c r="F33" s="81">
        <f t="shared" si="8"/>
        <v>0</v>
      </c>
      <c r="G33" s="81">
        <f t="shared" si="8"/>
        <v>13.142964075920858</v>
      </c>
      <c r="H33" s="81">
        <f t="shared" si="8"/>
        <v>0</v>
      </c>
      <c r="I33" s="81">
        <f t="shared" si="8"/>
        <v>1.9222037183510983</v>
      </c>
      <c r="J33" s="81">
        <f t="shared" si="8"/>
        <v>2.5327164061624843</v>
      </c>
      <c r="K33" s="81">
        <f t="shared" si="8"/>
        <v>2.736143514143432</v>
      </c>
      <c r="L33" s="81">
        <f t="shared" si="9"/>
        <v>0</v>
      </c>
      <c r="M33" s="81">
        <f t="shared" si="9"/>
        <v>1.1973555553211037</v>
      </c>
      <c r="N33" s="81">
        <f t="shared" si="9"/>
        <v>1.292313295074778</v>
      </c>
      <c r="O33" s="81">
        <f t="shared" si="9"/>
        <v>0</v>
      </c>
      <c r="P33" s="81">
        <f t="shared" si="9"/>
        <v>0.56990519664880457</v>
      </c>
      <c r="Q33" s="81">
        <f t="shared" si="9"/>
        <v>0</v>
      </c>
      <c r="R33" s="81">
        <f t="shared" si="9"/>
        <v>4.7399304379414424</v>
      </c>
      <c r="S33" s="81">
        <f t="shared" si="9"/>
        <v>40.843189429705198</v>
      </c>
      <c r="T33" s="81">
        <f t="shared" si="9"/>
        <v>22.357025410859691</v>
      </c>
      <c r="U33" s="81">
        <f t="shared" si="9"/>
        <v>0</v>
      </c>
      <c r="V33" s="2">
        <f t="shared" si="2"/>
        <v>223.7864195355408</v>
      </c>
      <c r="W33" s="2"/>
      <c r="X33" t="str">
        <f t="shared" si="3"/>
        <v>AZEBarley</v>
      </c>
      <c r="Y33" t="s">
        <v>7</v>
      </c>
      <c r="Z33" t="s">
        <v>364</v>
      </c>
      <c r="AA33">
        <f t="shared" si="4"/>
        <v>58.231326313593378</v>
      </c>
      <c r="AB33">
        <f>VLOOKUP(X33,ReferenceProduction!$A$2:$G$1293,6,FALSE)</f>
        <v>464.18197336272129</v>
      </c>
      <c r="AC33">
        <f>VLOOKUP(Z33,ReferencePrices!$A$2:$C$22,2,FALSE)</f>
        <v>125.44934886579541</v>
      </c>
      <c r="AD33">
        <f t="shared" si="5"/>
        <v>58.231326313593378</v>
      </c>
    </row>
    <row r="34" spans="1:30" x14ac:dyDescent="0.35">
      <c r="A34" t="s">
        <v>30</v>
      </c>
      <c r="B34" s="2">
        <f t="shared" ref="B34:K43" si="10">+SUMIF($X$4:$X$1206,+CONCATENATE($A34,B$3),$AA$4:$AA$1206)</f>
        <v>1.0776603227060617</v>
      </c>
      <c r="C34" s="2">
        <f t="shared" si="10"/>
        <v>108.07609405752999</v>
      </c>
      <c r="D34" s="81">
        <f t="shared" si="10"/>
        <v>217.75058864949992</v>
      </c>
      <c r="E34" s="81">
        <f t="shared" si="10"/>
        <v>0</v>
      </c>
      <c r="F34" s="81">
        <f t="shared" si="10"/>
        <v>0</v>
      </c>
      <c r="G34" s="81">
        <f t="shared" si="10"/>
        <v>1.3255018028935854</v>
      </c>
      <c r="H34" s="81">
        <f t="shared" si="10"/>
        <v>0.6610125882929998</v>
      </c>
      <c r="I34" s="81">
        <f t="shared" si="10"/>
        <v>324.14506985453858</v>
      </c>
      <c r="J34" s="81">
        <f t="shared" si="10"/>
        <v>0</v>
      </c>
      <c r="K34" s="81">
        <f t="shared" si="10"/>
        <v>21.387056200685237</v>
      </c>
      <c r="L34" s="81">
        <f t="shared" ref="L34:U43" si="11">+SUMIF($X$4:$X$1206,+CONCATENATE($A34,L$3),$AA$4:$AA$1206)</f>
        <v>0</v>
      </c>
      <c r="M34" s="81">
        <f t="shared" si="11"/>
        <v>490.13499016406615</v>
      </c>
      <c r="N34" s="81">
        <f t="shared" si="11"/>
        <v>632.61430118691385</v>
      </c>
      <c r="O34" s="81">
        <f t="shared" si="11"/>
        <v>46.665686374445123</v>
      </c>
      <c r="P34" s="81">
        <f t="shared" si="11"/>
        <v>0</v>
      </c>
      <c r="Q34" s="81">
        <f t="shared" si="11"/>
        <v>11.829308998717249</v>
      </c>
      <c r="R34" s="81">
        <f t="shared" si="11"/>
        <v>103.65728241694349</v>
      </c>
      <c r="S34" s="81">
        <f t="shared" si="11"/>
        <v>732.82499291652039</v>
      </c>
      <c r="T34" s="81">
        <f t="shared" si="11"/>
        <v>995.32271567794601</v>
      </c>
      <c r="U34" s="81">
        <f t="shared" si="11"/>
        <v>0</v>
      </c>
      <c r="V34" s="2">
        <f t="shared" si="2"/>
        <v>3687.4722612116984</v>
      </c>
      <c r="W34" s="2"/>
      <c r="X34" t="str">
        <f t="shared" si="3"/>
        <v>AZEPotato</v>
      </c>
      <c r="Y34" t="s">
        <v>7</v>
      </c>
      <c r="Z34" t="s">
        <v>367</v>
      </c>
      <c r="AA34">
        <f t="shared" si="4"/>
        <v>241.9938161326545</v>
      </c>
      <c r="AB34">
        <f>VLOOKUP(X34,ReferenceProduction!$A$2:$G$1293,6,FALSE)</f>
        <v>1230.7219189161394</v>
      </c>
      <c r="AC34">
        <f>VLOOKUP(Z34,ReferencePrices!$A$2:$C$22,2,FALSE)</f>
        <v>196.62753414335168</v>
      </c>
      <c r="AD34">
        <f t="shared" si="5"/>
        <v>241.9938161326545</v>
      </c>
    </row>
    <row r="35" spans="1:30" x14ac:dyDescent="0.35">
      <c r="A35" t="s">
        <v>31</v>
      </c>
      <c r="B35" s="2">
        <f t="shared" si="10"/>
        <v>0</v>
      </c>
      <c r="C35" s="2">
        <f t="shared" si="10"/>
        <v>0.28746367874981299</v>
      </c>
      <c r="D35" s="81">
        <f t="shared" si="10"/>
        <v>0.69833431563263981</v>
      </c>
      <c r="E35" s="81">
        <f t="shared" si="10"/>
        <v>0</v>
      </c>
      <c r="F35" s="81">
        <f t="shared" si="10"/>
        <v>0.2277366031517736</v>
      </c>
      <c r="G35" s="81">
        <f t="shared" si="10"/>
        <v>0</v>
      </c>
      <c r="H35" s="81">
        <f t="shared" si="10"/>
        <v>0.39103483111032211</v>
      </c>
      <c r="I35" s="81">
        <f t="shared" si="10"/>
        <v>0.85843356743598098</v>
      </c>
      <c r="J35" s="81">
        <f t="shared" si="10"/>
        <v>0</v>
      </c>
      <c r="K35" s="81">
        <f t="shared" si="10"/>
        <v>0.53602091105012006</v>
      </c>
      <c r="L35" s="81">
        <f t="shared" si="11"/>
        <v>1.363038693545831</v>
      </c>
      <c r="M35" s="81">
        <f t="shared" si="11"/>
        <v>9.7324196692512729E-2</v>
      </c>
      <c r="N35" s="81">
        <f t="shared" si="11"/>
        <v>0.51461653522766715</v>
      </c>
      <c r="O35" s="81">
        <f t="shared" si="11"/>
        <v>0</v>
      </c>
      <c r="P35" s="81">
        <f t="shared" si="11"/>
        <v>1.1347658302670316</v>
      </c>
      <c r="Q35" s="81">
        <f t="shared" si="11"/>
        <v>0</v>
      </c>
      <c r="R35" s="81">
        <f t="shared" si="11"/>
        <v>5.7768798768937861</v>
      </c>
      <c r="S35" s="81">
        <f t="shared" si="11"/>
        <v>180.50914416530495</v>
      </c>
      <c r="T35" s="81">
        <f t="shared" si="11"/>
        <v>37.360484233225691</v>
      </c>
      <c r="U35" s="81">
        <f t="shared" si="11"/>
        <v>0</v>
      </c>
      <c r="V35" s="2">
        <f t="shared" si="2"/>
        <v>229.75527743828812</v>
      </c>
      <c r="W35" s="2"/>
      <c r="X35" t="str">
        <f t="shared" si="3"/>
        <v>AZEBean</v>
      </c>
      <c r="Y35" t="s">
        <v>7</v>
      </c>
      <c r="Z35" t="s">
        <v>557</v>
      </c>
      <c r="AA35">
        <f t="shared" si="4"/>
        <v>8.430884748577391</v>
      </c>
      <c r="AB35">
        <f>VLOOKUP(X35,ReferenceProduction!$A$2:$G$1293,6,FALSE)</f>
        <v>12.849118340425052</v>
      </c>
      <c r="AC35">
        <f>VLOOKUP(Z35,ReferencePrices!$A$2:$C$22,2,FALSE)</f>
        <v>656.14499961858826</v>
      </c>
      <c r="AD35">
        <f t="shared" si="5"/>
        <v>8.430884748577391</v>
      </c>
    </row>
    <row r="36" spans="1:30" x14ac:dyDescent="0.35">
      <c r="A36" t="s">
        <v>32</v>
      </c>
      <c r="B36" s="2">
        <f t="shared" si="10"/>
        <v>0</v>
      </c>
      <c r="C36" s="2">
        <f t="shared" si="10"/>
        <v>9.0510130510270326</v>
      </c>
      <c r="D36" s="81">
        <f t="shared" si="10"/>
        <v>48.676915950548555</v>
      </c>
      <c r="E36" s="81">
        <f t="shared" si="10"/>
        <v>0</v>
      </c>
      <c r="F36" s="81">
        <f t="shared" si="10"/>
        <v>0</v>
      </c>
      <c r="G36" s="81">
        <f t="shared" si="10"/>
        <v>0.15964536909589433</v>
      </c>
      <c r="H36" s="81">
        <f t="shared" si="10"/>
        <v>0</v>
      </c>
      <c r="I36" s="81">
        <f t="shared" si="10"/>
        <v>2.9045913614234564</v>
      </c>
      <c r="J36" s="81">
        <f t="shared" si="10"/>
        <v>0</v>
      </c>
      <c r="K36" s="81">
        <f t="shared" si="10"/>
        <v>0</v>
      </c>
      <c r="L36" s="81">
        <f t="shared" si="11"/>
        <v>0</v>
      </c>
      <c r="M36" s="81">
        <f t="shared" si="11"/>
        <v>14.584379273484595</v>
      </c>
      <c r="N36" s="81">
        <f t="shared" si="11"/>
        <v>48.010240716546797</v>
      </c>
      <c r="O36" s="81">
        <f t="shared" si="11"/>
        <v>0</v>
      </c>
      <c r="P36" s="81">
        <f t="shared" si="11"/>
        <v>0</v>
      </c>
      <c r="Q36" s="81">
        <f t="shared" si="11"/>
        <v>0</v>
      </c>
      <c r="R36" s="81">
        <f t="shared" si="11"/>
        <v>10.938793919477938</v>
      </c>
      <c r="S36" s="81">
        <f t="shared" si="11"/>
        <v>879.42441040722247</v>
      </c>
      <c r="T36" s="81">
        <f t="shared" si="11"/>
        <v>21.082614543216756</v>
      </c>
      <c r="U36" s="81">
        <f t="shared" si="11"/>
        <v>0</v>
      </c>
      <c r="V36" s="2">
        <f t="shared" si="2"/>
        <v>1034.8326045920435</v>
      </c>
      <c r="W36" s="2"/>
      <c r="X36" t="str">
        <f t="shared" si="3"/>
        <v>AZELentil</v>
      </c>
      <c r="Y36" t="s">
        <v>7</v>
      </c>
      <c r="Z36" t="s">
        <v>418</v>
      </c>
      <c r="AA36">
        <f t="shared" si="4"/>
        <v>1.3288951509295091</v>
      </c>
      <c r="AB36">
        <f>VLOOKUP(X36,ReferenceProduction!$A$2:$G$1293,6,FALSE)</f>
        <v>2.8898324376607865</v>
      </c>
      <c r="AC36">
        <f>VLOOKUP(Z36,ReferencePrices!$A$2:$C$22,2,FALSE)</f>
        <v>459.85197397991732</v>
      </c>
      <c r="AD36">
        <f t="shared" si="5"/>
        <v>1.3288951509295091</v>
      </c>
    </row>
    <row r="37" spans="1:30" x14ac:dyDescent="0.35">
      <c r="A37" t="s">
        <v>33</v>
      </c>
      <c r="B37" s="2">
        <f t="shared" si="10"/>
        <v>0</v>
      </c>
      <c r="C37" s="2">
        <f t="shared" si="10"/>
        <v>79.197188175143978</v>
      </c>
      <c r="D37" s="81">
        <f t="shared" si="10"/>
        <v>81.597212356419575</v>
      </c>
      <c r="E37" s="81">
        <f t="shared" si="10"/>
        <v>0</v>
      </c>
      <c r="F37" s="81">
        <f t="shared" si="10"/>
        <v>0</v>
      </c>
      <c r="G37" s="81">
        <f t="shared" si="10"/>
        <v>12.555666038101736</v>
      </c>
      <c r="H37" s="81">
        <f t="shared" si="10"/>
        <v>0</v>
      </c>
      <c r="I37" s="81">
        <f t="shared" si="10"/>
        <v>76.61971426567257</v>
      </c>
      <c r="J37" s="81">
        <f t="shared" si="10"/>
        <v>0</v>
      </c>
      <c r="K37" s="81">
        <f t="shared" si="10"/>
        <v>0</v>
      </c>
      <c r="L37" s="81">
        <f t="shared" si="11"/>
        <v>0</v>
      </c>
      <c r="M37" s="81">
        <f t="shared" si="11"/>
        <v>63.120576558583565</v>
      </c>
      <c r="N37" s="81">
        <f t="shared" si="11"/>
        <v>105.51831886333666</v>
      </c>
      <c r="O37" s="81">
        <f t="shared" si="11"/>
        <v>0.71317878626823961</v>
      </c>
      <c r="P37" s="81">
        <f t="shared" si="11"/>
        <v>39.642412467137987</v>
      </c>
      <c r="Q37" s="81">
        <f t="shared" si="11"/>
        <v>0</v>
      </c>
      <c r="R37" s="81">
        <f t="shared" si="11"/>
        <v>45.543863765722733</v>
      </c>
      <c r="S37" s="81">
        <f t="shared" si="11"/>
        <v>141.49506843855454</v>
      </c>
      <c r="T37" s="81">
        <f t="shared" si="11"/>
        <v>179.38081236706259</v>
      </c>
      <c r="U37" s="81">
        <f t="shared" si="11"/>
        <v>0</v>
      </c>
      <c r="V37" s="2">
        <f t="shared" si="2"/>
        <v>825.38401208200423</v>
      </c>
      <c r="W37" s="2"/>
      <c r="X37" t="str">
        <f t="shared" si="3"/>
        <v>AZEOther Pulses</v>
      </c>
      <c r="Y37" t="s">
        <v>7</v>
      </c>
      <c r="Z37" t="s">
        <v>421</v>
      </c>
      <c r="AA37">
        <f t="shared" si="4"/>
        <v>4.5974014339260236</v>
      </c>
      <c r="AB37">
        <f>VLOOKUP(X37,ReferenceProduction!$A$2:$G$1293,6,FALSE)</f>
        <v>12.341180680613508</v>
      </c>
      <c r="AC37">
        <f>VLOOKUP(Z37,ReferencePrices!$A$2:$C$22,2,FALSE)</f>
        <v>372.52525126286997</v>
      </c>
      <c r="AD37">
        <f t="shared" si="5"/>
        <v>4.5974014339260236</v>
      </c>
    </row>
    <row r="38" spans="1:30" x14ac:dyDescent="0.35">
      <c r="A38" t="s">
        <v>34</v>
      </c>
      <c r="B38" s="2">
        <f t="shared" si="10"/>
        <v>0</v>
      </c>
      <c r="C38" s="2">
        <f t="shared" si="10"/>
        <v>0</v>
      </c>
      <c r="D38" s="81">
        <f t="shared" si="10"/>
        <v>0</v>
      </c>
      <c r="E38" s="81">
        <f t="shared" si="10"/>
        <v>0</v>
      </c>
      <c r="F38" s="81">
        <f t="shared" si="10"/>
        <v>0</v>
      </c>
      <c r="G38" s="81">
        <f t="shared" si="10"/>
        <v>0</v>
      </c>
      <c r="H38" s="81">
        <f t="shared" si="10"/>
        <v>0</v>
      </c>
      <c r="I38" s="81">
        <f t="shared" si="10"/>
        <v>0</v>
      </c>
      <c r="J38" s="81">
        <f t="shared" si="10"/>
        <v>0</v>
      </c>
      <c r="K38" s="81">
        <f t="shared" si="10"/>
        <v>0</v>
      </c>
      <c r="L38" s="81">
        <f t="shared" si="11"/>
        <v>0</v>
      </c>
      <c r="M38" s="81">
        <f t="shared" si="11"/>
        <v>0</v>
      </c>
      <c r="N38" s="81">
        <f t="shared" si="11"/>
        <v>0</v>
      </c>
      <c r="O38" s="81">
        <f t="shared" si="11"/>
        <v>0</v>
      </c>
      <c r="P38" s="81">
        <f t="shared" si="11"/>
        <v>0</v>
      </c>
      <c r="Q38" s="81">
        <f t="shared" si="11"/>
        <v>0</v>
      </c>
      <c r="R38" s="81">
        <f t="shared" si="11"/>
        <v>0</v>
      </c>
      <c r="S38" s="81">
        <f t="shared" si="11"/>
        <v>0</v>
      </c>
      <c r="T38" s="81">
        <f t="shared" si="11"/>
        <v>0</v>
      </c>
      <c r="U38" s="81">
        <f t="shared" si="11"/>
        <v>0</v>
      </c>
      <c r="V38" s="2">
        <f t="shared" si="2"/>
        <v>0</v>
      </c>
      <c r="W38" s="2"/>
      <c r="X38" t="str">
        <f t="shared" si="3"/>
        <v>AZESoybean</v>
      </c>
      <c r="Y38" t="s">
        <v>7</v>
      </c>
      <c r="Z38" t="s">
        <v>446</v>
      </c>
      <c r="AA38">
        <f t="shared" si="4"/>
        <v>1.6878361559950907E-2</v>
      </c>
      <c r="AB38">
        <f>VLOOKUP(X38,ReferenceProduction!$A$2:$G$1293,6,FALSE)</f>
        <v>4.9771104396709953E-2</v>
      </c>
      <c r="AC38">
        <f>VLOOKUP(Z38,ReferencePrices!$A$2:$C$22,2,FALSE)</f>
        <v>339.11969132568868</v>
      </c>
      <c r="AD38">
        <f t="shared" si="5"/>
        <v>1.6878361559950907E-2</v>
      </c>
    </row>
    <row r="39" spans="1:30" x14ac:dyDescent="0.35">
      <c r="A39" t="s">
        <v>35</v>
      </c>
      <c r="B39" s="2">
        <f t="shared" si="10"/>
        <v>0</v>
      </c>
      <c r="C39" s="2">
        <f t="shared" si="10"/>
        <v>0</v>
      </c>
      <c r="D39" s="81">
        <f t="shared" si="10"/>
        <v>0</v>
      </c>
      <c r="E39" s="81">
        <f t="shared" si="10"/>
        <v>0</v>
      </c>
      <c r="F39" s="81">
        <f t="shared" si="10"/>
        <v>0</v>
      </c>
      <c r="G39" s="81">
        <f t="shared" si="10"/>
        <v>0</v>
      </c>
      <c r="H39" s="81">
        <f t="shared" si="10"/>
        <v>0</v>
      </c>
      <c r="I39" s="81">
        <f t="shared" si="10"/>
        <v>0</v>
      </c>
      <c r="J39" s="81">
        <f t="shared" si="10"/>
        <v>0</v>
      </c>
      <c r="K39" s="81">
        <f t="shared" si="10"/>
        <v>0</v>
      </c>
      <c r="L39" s="81">
        <f t="shared" si="11"/>
        <v>0</v>
      </c>
      <c r="M39" s="81">
        <f t="shared" si="11"/>
        <v>0</v>
      </c>
      <c r="N39" s="81">
        <f t="shared" si="11"/>
        <v>0</v>
      </c>
      <c r="O39" s="81">
        <f t="shared" si="11"/>
        <v>0</v>
      </c>
      <c r="P39" s="81">
        <f t="shared" si="11"/>
        <v>0</v>
      </c>
      <c r="Q39" s="81">
        <f t="shared" si="11"/>
        <v>0</v>
      </c>
      <c r="R39" s="81">
        <f t="shared" si="11"/>
        <v>0</v>
      </c>
      <c r="S39" s="81">
        <f t="shared" si="11"/>
        <v>0</v>
      </c>
      <c r="T39" s="81">
        <f t="shared" si="11"/>
        <v>0</v>
      </c>
      <c r="U39" s="81">
        <f t="shared" si="11"/>
        <v>0</v>
      </c>
      <c r="V39" s="2">
        <f t="shared" si="2"/>
        <v>0</v>
      </c>
      <c r="W39" s="2"/>
      <c r="X39" t="str">
        <f t="shared" si="3"/>
        <v>BDIRice</v>
      </c>
      <c r="Y39" t="s">
        <v>8</v>
      </c>
      <c r="Z39" t="s">
        <v>365</v>
      </c>
      <c r="AA39">
        <f t="shared" si="4"/>
        <v>21.919714538449568</v>
      </c>
      <c r="AB39">
        <f>VLOOKUP(X39,ReferenceProduction!$A$2:$G$1293,6,FALSE)</f>
        <v>68.027793499629993</v>
      </c>
      <c r="AC39">
        <f>VLOOKUP(Z39,ReferencePrices!$A$2:$C$22,2,FALSE)</f>
        <v>322.21704410519783</v>
      </c>
      <c r="AD39">
        <f t="shared" si="5"/>
        <v>21.919714538449568</v>
      </c>
    </row>
    <row r="40" spans="1:30" x14ac:dyDescent="0.35">
      <c r="A40" t="s">
        <v>36</v>
      </c>
      <c r="B40" s="2">
        <f t="shared" si="10"/>
        <v>0</v>
      </c>
      <c r="C40" s="2">
        <f t="shared" si="10"/>
        <v>0</v>
      </c>
      <c r="D40" s="81">
        <f t="shared" si="10"/>
        <v>0</v>
      </c>
      <c r="E40" s="81">
        <f t="shared" si="10"/>
        <v>0</v>
      </c>
      <c r="F40" s="81">
        <f t="shared" si="10"/>
        <v>0</v>
      </c>
      <c r="G40" s="81">
        <f t="shared" si="10"/>
        <v>0</v>
      </c>
      <c r="H40" s="81">
        <f t="shared" si="10"/>
        <v>0</v>
      </c>
      <c r="I40" s="81">
        <f t="shared" si="10"/>
        <v>0</v>
      </c>
      <c r="J40" s="81">
        <f t="shared" si="10"/>
        <v>0</v>
      </c>
      <c r="K40" s="81">
        <f t="shared" si="10"/>
        <v>0</v>
      </c>
      <c r="L40" s="81">
        <f t="shared" si="11"/>
        <v>0</v>
      </c>
      <c r="M40" s="81">
        <f t="shared" si="11"/>
        <v>0</v>
      </c>
      <c r="N40" s="81">
        <f t="shared" si="11"/>
        <v>0</v>
      </c>
      <c r="O40" s="81">
        <f t="shared" si="11"/>
        <v>0</v>
      </c>
      <c r="P40" s="81">
        <f t="shared" si="11"/>
        <v>0</v>
      </c>
      <c r="Q40" s="81">
        <f t="shared" si="11"/>
        <v>0</v>
      </c>
      <c r="R40" s="81">
        <f t="shared" si="11"/>
        <v>0</v>
      </c>
      <c r="S40" s="81">
        <f t="shared" si="11"/>
        <v>0</v>
      </c>
      <c r="T40" s="81">
        <f t="shared" si="11"/>
        <v>0</v>
      </c>
      <c r="U40" s="81">
        <f t="shared" si="11"/>
        <v>0</v>
      </c>
      <c r="V40" s="2">
        <f t="shared" si="2"/>
        <v>0</v>
      </c>
      <c r="W40" s="2"/>
      <c r="X40" t="str">
        <f t="shared" si="3"/>
        <v>BDIMaize</v>
      </c>
      <c r="Y40" t="s">
        <v>8</v>
      </c>
      <c r="Z40" t="s">
        <v>361</v>
      </c>
      <c r="AA40">
        <f t="shared" si="4"/>
        <v>25.33422348989383</v>
      </c>
      <c r="AB40">
        <f>VLOOKUP(X40,ReferenceProduction!$A$2:$G$1293,6,FALSE)</f>
        <v>139.91544948432039</v>
      </c>
      <c r="AC40">
        <f>VLOOKUP(Z40,ReferencePrices!$A$2:$C$22,2,FALSE)</f>
        <v>181.06809207465616</v>
      </c>
      <c r="AD40">
        <f t="shared" si="5"/>
        <v>25.33422348989383</v>
      </c>
    </row>
    <row r="41" spans="1:30" x14ac:dyDescent="0.35">
      <c r="A41" t="s">
        <v>37</v>
      </c>
      <c r="B41" s="2">
        <f t="shared" si="10"/>
        <v>0</v>
      </c>
      <c r="C41" s="2">
        <f t="shared" si="10"/>
        <v>1.3790040413685427</v>
      </c>
      <c r="D41" s="81">
        <f t="shared" si="10"/>
        <v>0</v>
      </c>
      <c r="E41" s="81">
        <f t="shared" si="10"/>
        <v>0</v>
      </c>
      <c r="F41" s="81">
        <f t="shared" si="10"/>
        <v>0</v>
      </c>
      <c r="G41" s="81">
        <f t="shared" si="10"/>
        <v>0</v>
      </c>
      <c r="H41" s="81">
        <f t="shared" si="10"/>
        <v>0</v>
      </c>
      <c r="I41" s="81">
        <f t="shared" si="10"/>
        <v>2.4440491299297408E-3</v>
      </c>
      <c r="J41" s="81">
        <f t="shared" si="10"/>
        <v>0</v>
      </c>
      <c r="K41" s="81">
        <f t="shared" si="10"/>
        <v>0</v>
      </c>
      <c r="L41" s="81">
        <f t="shared" si="11"/>
        <v>0</v>
      </c>
      <c r="M41" s="81">
        <f t="shared" si="11"/>
        <v>0</v>
      </c>
      <c r="N41" s="81">
        <f t="shared" si="11"/>
        <v>0</v>
      </c>
      <c r="O41" s="81">
        <f t="shared" si="11"/>
        <v>0</v>
      </c>
      <c r="P41" s="81">
        <f t="shared" si="11"/>
        <v>0</v>
      </c>
      <c r="Q41" s="81">
        <f t="shared" si="11"/>
        <v>0</v>
      </c>
      <c r="R41" s="81">
        <f t="shared" si="11"/>
        <v>0</v>
      </c>
      <c r="S41" s="81">
        <f t="shared" si="11"/>
        <v>0</v>
      </c>
      <c r="T41" s="81">
        <f t="shared" si="11"/>
        <v>0</v>
      </c>
      <c r="U41" s="81">
        <f t="shared" si="11"/>
        <v>0</v>
      </c>
      <c r="V41" s="2">
        <f t="shared" si="2"/>
        <v>1.3814480904984725</v>
      </c>
      <c r="W41" s="2"/>
      <c r="X41" t="str">
        <f t="shared" si="3"/>
        <v>BDIWheat</v>
      </c>
      <c r="Y41" t="s">
        <v>8</v>
      </c>
      <c r="Z41" t="s">
        <v>359</v>
      </c>
      <c r="AA41">
        <f t="shared" si="4"/>
        <v>2.766708787104287</v>
      </c>
      <c r="AB41">
        <f>VLOOKUP(X41,ReferenceProduction!$A$2:$G$1293,6,FALSE)</f>
        <v>10.42528099294913</v>
      </c>
      <c r="AC41">
        <f>VLOOKUP(Z41,ReferencePrices!$A$2:$C$22,2,FALSE)</f>
        <v>265.38457706564259</v>
      </c>
      <c r="AD41">
        <f t="shared" si="5"/>
        <v>2.766708787104287</v>
      </c>
    </row>
    <row r="42" spans="1:30" x14ac:dyDescent="0.35">
      <c r="A42" t="s">
        <v>38</v>
      </c>
      <c r="B42" s="2">
        <f t="shared" si="10"/>
        <v>0</v>
      </c>
      <c r="C42" s="2">
        <f t="shared" si="10"/>
        <v>0</v>
      </c>
      <c r="D42" s="81">
        <f t="shared" si="10"/>
        <v>0</v>
      </c>
      <c r="E42" s="81">
        <f t="shared" si="10"/>
        <v>0</v>
      </c>
      <c r="F42" s="81">
        <f t="shared" si="10"/>
        <v>0</v>
      </c>
      <c r="G42" s="81">
        <f t="shared" si="10"/>
        <v>0</v>
      </c>
      <c r="H42" s="81">
        <f t="shared" si="10"/>
        <v>0</v>
      </c>
      <c r="I42" s="81">
        <f t="shared" si="10"/>
        <v>0</v>
      </c>
      <c r="J42" s="81">
        <f t="shared" si="10"/>
        <v>0</v>
      </c>
      <c r="K42" s="81">
        <f t="shared" si="10"/>
        <v>0</v>
      </c>
      <c r="L42" s="81">
        <f t="shared" si="11"/>
        <v>0</v>
      </c>
      <c r="M42" s="81">
        <f t="shared" si="11"/>
        <v>0</v>
      </c>
      <c r="N42" s="81">
        <f t="shared" si="11"/>
        <v>0</v>
      </c>
      <c r="O42" s="81">
        <f t="shared" si="11"/>
        <v>0</v>
      </c>
      <c r="P42" s="81">
        <f t="shared" si="11"/>
        <v>0</v>
      </c>
      <c r="Q42" s="81">
        <f t="shared" si="11"/>
        <v>0</v>
      </c>
      <c r="R42" s="81">
        <f t="shared" si="11"/>
        <v>0</v>
      </c>
      <c r="S42" s="81">
        <f t="shared" si="11"/>
        <v>0</v>
      </c>
      <c r="T42" s="81">
        <f t="shared" si="11"/>
        <v>0</v>
      </c>
      <c r="U42" s="81">
        <f t="shared" si="11"/>
        <v>0</v>
      </c>
      <c r="V42" s="2">
        <f t="shared" si="2"/>
        <v>0</v>
      </c>
      <c r="W42" s="2"/>
      <c r="X42" t="str">
        <f t="shared" si="3"/>
        <v>BDISorghum</v>
      </c>
      <c r="Y42" t="s">
        <v>8</v>
      </c>
      <c r="Z42" t="s">
        <v>362</v>
      </c>
      <c r="AA42">
        <f t="shared" si="4"/>
        <v>17.224211939731756</v>
      </c>
      <c r="AB42">
        <f>VLOOKUP(X42,ReferenceProduction!$A$2:$G$1293,6,FALSE)</f>
        <v>96.489975501940009</v>
      </c>
      <c r="AC42">
        <f>VLOOKUP(Z42,ReferencePrices!$A$2:$C$22,2,FALSE)</f>
        <v>178.50778643202628</v>
      </c>
      <c r="AD42">
        <f t="shared" si="5"/>
        <v>17.224211939731756</v>
      </c>
    </row>
    <row r="43" spans="1:30" x14ac:dyDescent="0.35">
      <c r="A43" t="s">
        <v>39</v>
      </c>
      <c r="B43" s="2">
        <f t="shared" si="10"/>
        <v>0</v>
      </c>
      <c r="C43" s="2">
        <f t="shared" si="10"/>
        <v>21.975005992035889</v>
      </c>
      <c r="D43" s="81">
        <f t="shared" si="10"/>
        <v>14.394377323666106</v>
      </c>
      <c r="E43" s="81">
        <f t="shared" si="10"/>
        <v>0</v>
      </c>
      <c r="F43" s="81">
        <f t="shared" si="10"/>
        <v>0</v>
      </c>
      <c r="G43" s="81">
        <f t="shared" si="10"/>
        <v>0.69105118457892345</v>
      </c>
      <c r="H43" s="81">
        <f t="shared" si="10"/>
        <v>0</v>
      </c>
      <c r="I43" s="81">
        <f t="shared" si="10"/>
        <v>8.2150791598220181</v>
      </c>
      <c r="J43" s="81">
        <f t="shared" si="10"/>
        <v>0</v>
      </c>
      <c r="K43" s="81">
        <f t="shared" si="10"/>
        <v>4.5937926702594369</v>
      </c>
      <c r="L43" s="81">
        <f t="shared" si="11"/>
        <v>18.471657351811228</v>
      </c>
      <c r="M43" s="81">
        <f t="shared" si="11"/>
        <v>11.828494512380148</v>
      </c>
      <c r="N43" s="81">
        <f t="shared" si="11"/>
        <v>170.20504218675947</v>
      </c>
      <c r="O43" s="81">
        <f t="shared" si="11"/>
        <v>0.845499021521401</v>
      </c>
      <c r="P43" s="81">
        <f t="shared" si="11"/>
        <v>3.1945606203348649</v>
      </c>
      <c r="Q43" s="81">
        <f t="shared" si="11"/>
        <v>0</v>
      </c>
      <c r="R43" s="81">
        <f t="shared" si="11"/>
        <v>7.2291128713036743</v>
      </c>
      <c r="S43" s="81">
        <f t="shared" si="11"/>
        <v>222.13898794172715</v>
      </c>
      <c r="T43" s="81">
        <f t="shared" si="11"/>
        <v>149.01154909113484</v>
      </c>
      <c r="U43" s="81">
        <f t="shared" si="11"/>
        <v>0</v>
      </c>
      <c r="V43" s="2">
        <f t="shared" si="2"/>
        <v>632.79420992733515</v>
      </c>
      <c r="W43" s="2"/>
      <c r="X43" t="str">
        <f t="shared" si="3"/>
        <v>BDIMillet</v>
      </c>
      <c r="Y43" t="s">
        <v>8</v>
      </c>
      <c r="Z43" t="s">
        <v>363</v>
      </c>
      <c r="AA43">
        <f t="shared" si="4"/>
        <v>2.5424287220303006</v>
      </c>
      <c r="AB43">
        <f>VLOOKUP(X43,ReferenceProduction!$A$2:$G$1293,6,FALSE)</f>
        <v>12.095924852762266</v>
      </c>
      <c r="AC43">
        <f>VLOOKUP(Z43,ReferencePrices!$A$2:$C$22,2,FALSE)</f>
        <v>210.18886550454246</v>
      </c>
      <c r="AD43">
        <f t="shared" si="5"/>
        <v>2.5424287220303006</v>
      </c>
    </row>
    <row r="44" spans="1:30" x14ac:dyDescent="0.35">
      <c r="A44" t="s">
        <v>40</v>
      </c>
      <c r="B44" s="2">
        <f t="shared" ref="B44:K53" si="12">+SUMIF($X$4:$X$1206,+CONCATENATE($A44,B$3),$AA$4:$AA$1206)</f>
        <v>198.00339419504445</v>
      </c>
      <c r="C44" s="2">
        <f t="shared" si="12"/>
        <v>0.86083480634211862</v>
      </c>
      <c r="D44" s="81">
        <f t="shared" si="12"/>
        <v>0</v>
      </c>
      <c r="E44" s="81">
        <f t="shared" si="12"/>
        <v>10.986611407083856</v>
      </c>
      <c r="F44" s="81">
        <f t="shared" si="12"/>
        <v>0</v>
      </c>
      <c r="G44" s="81">
        <f t="shared" si="12"/>
        <v>0</v>
      </c>
      <c r="H44" s="81">
        <f t="shared" si="12"/>
        <v>0.32109011390958048</v>
      </c>
      <c r="I44" s="81">
        <f t="shared" si="12"/>
        <v>0.22773784126591812</v>
      </c>
      <c r="J44" s="81">
        <f t="shared" si="12"/>
        <v>0</v>
      </c>
      <c r="K44" s="81">
        <f t="shared" si="12"/>
        <v>15.000384880242358</v>
      </c>
      <c r="L44" s="81">
        <f t="shared" ref="L44:U53" si="13">+SUMIF($X$4:$X$1206,+CONCATENATE($A44,L$3),$AA$4:$AA$1206)</f>
        <v>0</v>
      </c>
      <c r="M44" s="81">
        <f t="shared" si="13"/>
        <v>518.87948665027886</v>
      </c>
      <c r="N44" s="81">
        <f t="shared" si="13"/>
        <v>0.10807342879184235</v>
      </c>
      <c r="O44" s="81">
        <f t="shared" si="13"/>
        <v>0.25243797389770761</v>
      </c>
      <c r="P44" s="81">
        <f t="shared" si="13"/>
        <v>0</v>
      </c>
      <c r="Q44" s="81">
        <f t="shared" si="13"/>
        <v>842.38077396426343</v>
      </c>
      <c r="R44" s="81">
        <f t="shared" si="13"/>
        <v>0</v>
      </c>
      <c r="S44" s="81">
        <f t="shared" si="13"/>
        <v>9.3968795046792453E-2</v>
      </c>
      <c r="T44" s="81">
        <f t="shared" si="13"/>
        <v>0</v>
      </c>
      <c r="U44" s="81">
        <f t="shared" si="13"/>
        <v>0</v>
      </c>
      <c r="V44" s="2">
        <f t="shared" si="2"/>
        <v>1587.1147940561668</v>
      </c>
      <c r="W44" s="2"/>
      <c r="X44" t="str">
        <f t="shared" si="3"/>
        <v>BDIPotato</v>
      </c>
      <c r="Y44" t="s">
        <v>8</v>
      </c>
      <c r="Z44" t="s">
        <v>367</v>
      </c>
      <c r="AA44">
        <f t="shared" si="4"/>
        <v>13.445249561282852</v>
      </c>
      <c r="AB44">
        <f>VLOOKUP(X44,ReferenceProduction!$A$2:$G$1293,6,FALSE)</f>
        <v>68.379281771801942</v>
      </c>
      <c r="AC44">
        <f>VLOOKUP(Z44,ReferencePrices!$A$2:$C$22,2,FALSE)</f>
        <v>196.62753414335168</v>
      </c>
      <c r="AD44">
        <f t="shared" si="5"/>
        <v>13.445249561282852</v>
      </c>
    </row>
    <row r="45" spans="1:30" x14ac:dyDescent="0.35">
      <c r="A45" t="s">
        <v>41</v>
      </c>
      <c r="B45" s="2">
        <f t="shared" si="12"/>
        <v>3.372626975147111</v>
      </c>
      <c r="C45" s="2">
        <f t="shared" si="12"/>
        <v>16.361234553243619</v>
      </c>
      <c r="D45" s="81">
        <f t="shared" si="12"/>
        <v>11.602153263427562</v>
      </c>
      <c r="E45" s="81">
        <f t="shared" si="12"/>
        <v>0</v>
      </c>
      <c r="F45" s="81">
        <f t="shared" si="12"/>
        <v>0</v>
      </c>
      <c r="G45" s="81">
        <f t="shared" si="12"/>
        <v>15.537737818613653</v>
      </c>
      <c r="H45" s="81">
        <f t="shared" si="12"/>
        <v>1.1779663739281909</v>
      </c>
      <c r="I45" s="81">
        <f t="shared" si="12"/>
        <v>193.32564084378103</v>
      </c>
      <c r="J45" s="81">
        <f t="shared" si="12"/>
        <v>0</v>
      </c>
      <c r="K45" s="81">
        <f t="shared" si="12"/>
        <v>3.0683676638190827</v>
      </c>
      <c r="L45" s="81">
        <f t="shared" si="13"/>
        <v>0</v>
      </c>
      <c r="M45" s="81">
        <f t="shared" si="13"/>
        <v>93.039993669696983</v>
      </c>
      <c r="N45" s="81">
        <f t="shared" si="13"/>
        <v>413.368703427659</v>
      </c>
      <c r="O45" s="81">
        <f t="shared" si="13"/>
        <v>2.795372464692389</v>
      </c>
      <c r="P45" s="81">
        <f t="shared" si="13"/>
        <v>0.28141927078153911</v>
      </c>
      <c r="Q45" s="81">
        <f t="shared" si="13"/>
        <v>2.8663724700765147</v>
      </c>
      <c r="R45" s="81">
        <f t="shared" si="13"/>
        <v>0</v>
      </c>
      <c r="S45" s="81">
        <f t="shared" si="13"/>
        <v>2451.3604323327568</v>
      </c>
      <c r="T45" s="81">
        <f t="shared" si="13"/>
        <v>208.16492135870629</v>
      </c>
      <c r="U45" s="81">
        <f t="shared" si="13"/>
        <v>2.279747184387428</v>
      </c>
      <c r="V45" s="2">
        <f t="shared" si="2"/>
        <v>3418.6026896707167</v>
      </c>
      <c r="W45" s="2"/>
      <c r="X45" t="str">
        <f t="shared" si="3"/>
        <v>BDICassava</v>
      </c>
      <c r="Y45" t="s">
        <v>8</v>
      </c>
      <c r="Z45" t="s">
        <v>368</v>
      </c>
      <c r="AA45">
        <f t="shared" si="4"/>
        <v>82.048267314214812</v>
      </c>
      <c r="AB45">
        <f>VLOOKUP(X45,ReferenceProduction!$A$2:$G$1293,6,FALSE)</f>
        <v>758.64782466438771</v>
      </c>
      <c r="AC45">
        <f>VLOOKUP(Z45,ReferencePrices!$A$2:$C$22,2,FALSE)</f>
        <v>108.15066575919005</v>
      </c>
      <c r="AD45">
        <f t="shared" si="5"/>
        <v>82.048267314214812</v>
      </c>
    </row>
    <row r="46" spans="1:30" x14ac:dyDescent="0.35">
      <c r="A46" t="s">
        <v>42</v>
      </c>
      <c r="B46" s="2">
        <f t="shared" si="12"/>
        <v>24.776953789947903</v>
      </c>
      <c r="C46" s="2">
        <f t="shared" si="12"/>
        <v>42.774808204471483</v>
      </c>
      <c r="D46" s="81">
        <f t="shared" si="12"/>
        <v>0</v>
      </c>
      <c r="E46" s="81">
        <f t="shared" si="12"/>
        <v>9.8352079228119607</v>
      </c>
      <c r="F46" s="81">
        <f t="shared" si="12"/>
        <v>3.3175347169174469</v>
      </c>
      <c r="G46" s="81">
        <f t="shared" si="12"/>
        <v>76.972986468561444</v>
      </c>
      <c r="H46" s="81">
        <f t="shared" si="12"/>
        <v>1.1356714523265048</v>
      </c>
      <c r="I46" s="81">
        <f t="shared" si="12"/>
        <v>1304.8682960658527</v>
      </c>
      <c r="J46" s="81">
        <f t="shared" si="12"/>
        <v>0</v>
      </c>
      <c r="K46" s="81">
        <f t="shared" si="12"/>
        <v>130.85788034070171</v>
      </c>
      <c r="L46" s="81">
        <f t="shared" si="13"/>
        <v>0</v>
      </c>
      <c r="M46" s="81">
        <f t="shared" si="13"/>
        <v>704.50416396766695</v>
      </c>
      <c r="N46" s="81">
        <f t="shared" si="13"/>
        <v>1311.476396582633</v>
      </c>
      <c r="O46" s="81">
        <f t="shared" si="13"/>
        <v>159.03461813943454</v>
      </c>
      <c r="P46" s="81">
        <f t="shared" si="13"/>
        <v>31.612025391238962</v>
      </c>
      <c r="Q46" s="81">
        <f t="shared" si="13"/>
        <v>2118.0537684439155</v>
      </c>
      <c r="R46" s="81">
        <f t="shared" si="13"/>
        <v>0</v>
      </c>
      <c r="S46" s="81">
        <f t="shared" si="13"/>
        <v>414.04482337368432</v>
      </c>
      <c r="T46" s="81">
        <f t="shared" si="13"/>
        <v>0</v>
      </c>
      <c r="U46" s="81">
        <f t="shared" si="13"/>
        <v>0</v>
      </c>
      <c r="V46" s="2">
        <f t="shared" si="2"/>
        <v>6333.2651348601648</v>
      </c>
      <c r="W46" s="2"/>
      <c r="X46" t="str">
        <f t="shared" si="3"/>
        <v>BDIYams</v>
      </c>
      <c r="Y46" t="s">
        <v>8</v>
      </c>
      <c r="Z46" t="s">
        <v>366</v>
      </c>
      <c r="AA46">
        <f t="shared" si="4"/>
        <v>3.8115053213602503</v>
      </c>
      <c r="AB46">
        <f>VLOOKUP(X46,ReferenceProduction!$A$2:$G$1293,6,FALSE)</f>
        <v>13.986587229304909</v>
      </c>
      <c r="AC46">
        <f>VLOOKUP(Z46,ReferencePrices!$A$2:$C$22,2,FALSE)</f>
        <v>272.51146107853435</v>
      </c>
      <c r="AD46">
        <f t="shared" si="5"/>
        <v>3.8115053213602503</v>
      </c>
    </row>
    <row r="47" spans="1:30" x14ac:dyDescent="0.35">
      <c r="A47" t="s">
        <v>43</v>
      </c>
      <c r="B47" s="2">
        <f t="shared" si="12"/>
        <v>8.4394812779769435</v>
      </c>
      <c r="C47" s="2">
        <f t="shared" si="12"/>
        <v>0.32576806100430949</v>
      </c>
      <c r="D47" s="81">
        <f t="shared" si="12"/>
        <v>0</v>
      </c>
      <c r="E47" s="81">
        <f t="shared" si="12"/>
        <v>2.8821472610972627</v>
      </c>
      <c r="F47" s="81">
        <f t="shared" si="12"/>
        <v>0</v>
      </c>
      <c r="G47" s="81">
        <f t="shared" si="12"/>
        <v>1.1165030447448179</v>
      </c>
      <c r="H47" s="81">
        <f t="shared" si="12"/>
        <v>0.12806911158733109</v>
      </c>
      <c r="I47" s="81">
        <f t="shared" si="12"/>
        <v>2.9242900737164796</v>
      </c>
      <c r="J47" s="81">
        <f t="shared" si="12"/>
        <v>9.4336921553855557</v>
      </c>
      <c r="K47" s="81">
        <f t="shared" si="12"/>
        <v>13.24821992051735</v>
      </c>
      <c r="L47" s="81">
        <f t="shared" si="13"/>
        <v>0</v>
      </c>
      <c r="M47" s="81">
        <f t="shared" si="13"/>
        <v>2.5408147835509021</v>
      </c>
      <c r="N47" s="81">
        <f t="shared" si="13"/>
        <v>0</v>
      </c>
      <c r="O47" s="81">
        <f t="shared" si="13"/>
        <v>35.134622063991671</v>
      </c>
      <c r="P47" s="81">
        <f t="shared" si="13"/>
        <v>0</v>
      </c>
      <c r="Q47" s="81">
        <f t="shared" si="13"/>
        <v>4.9166492244386948</v>
      </c>
      <c r="R47" s="81">
        <f t="shared" si="13"/>
        <v>0</v>
      </c>
      <c r="S47" s="81">
        <f t="shared" si="13"/>
        <v>0</v>
      </c>
      <c r="T47" s="81">
        <f t="shared" si="13"/>
        <v>0</v>
      </c>
      <c r="U47" s="81">
        <f t="shared" si="13"/>
        <v>0</v>
      </c>
      <c r="V47" s="2">
        <f t="shared" si="2"/>
        <v>81.090256978011311</v>
      </c>
      <c r="W47" s="2"/>
      <c r="X47" t="str">
        <f t="shared" si="3"/>
        <v>BDISweet Potato</v>
      </c>
      <c r="Y47" t="s">
        <v>8</v>
      </c>
      <c r="Z47" t="s">
        <v>358</v>
      </c>
      <c r="AA47">
        <f t="shared" si="4"/>
        <v>90.09922423913747</v>
      </c>
      <c r="AB47">
        <f>VLOOKUP(X47,ReferenceProduction!$A$2:$G$1293,6,FALSE)</f>
        <v>1124.4424729919131</v>
      </c>
      <c r="AC47">
        <f>VLOOKUP(Z47,ReferencePrices!$A$2:$C$22,2,FALSE)</f>
        <v>80.127909077822125</v>
      </c>
      <c r="AD47">
        <f t="shared" si="5"/>
        <v>90.09922423913747</v>
      </c>
    </row>
    <row r="48" spans="1:30" x14ac:dyDescent="0.35">
      <c r="A48" t="s">
        <v>44</v>
      </c>
      <c r="B48" s="2">
        <f t="shared" si="12"/>
        <v>256.07892373498794</v>
      </c>
      <c r="C48" s="2">
        <f t="shared" si="12"/>
        <v>140.38002487018611</v>
      </c>
      <c r="D48" s="81">
        <f t="shared" si="12"/>
        <v>0</v>
      </c>
      <c r="E48" s="81">
        <f t="shared" si="12"/>
        <v>160.4729239019496</v>
      </c>
      <c r="F48" s="81">
        <f t="shared" si="12"/>
        <v>0</v>
      </c>
      <c r="G48" s="81">
        <f t="shared" si="12"/>
        <v>18.699455459697141</v>
      </c>
      <c r="H48" s="81">
        <f t="shared" si="12"/>
        <v>36.034236092828984</v>
      </c>
      <c r="I48" s="81">
        <f t="shared" si="12"/>
        <v>765.583077536308</v>
      </c>
      <c r="J48" s="81">
        <f t="shared" si="12"/>
        <v>135.43346928536778</v>
      </c>
      <c r="K48" s="81">
        <f t="shared" si="12"/>
        <v>433.24347982648084</v>
      </c>
      <c r="L48" s="81">
        <f t="shared" si="13"/>
        <v>0</v>
      </c>
      <c r="M48" s="81">
        <f t="shared" si="13"/>
        <v>140.24881425237604</v>
      </c>
      <c r="N48" s="81">
        <f t="shared" si="13"/>
        <v>2.5667234817374576</v>
      </c>
      <c r="O48" s="81">
        <f t="shared" si="13"/>
        <v>574.66404369857321</v>
      </c>
      <c r="P48" s="81">
        <f t="shared" si="13"/>
        <v>50.981882835396164</v>
      </c>
      <c r="Q48" s="81">
        <f t="shared" si="13"/>
        <v>971.36669442772177</v>
      </c>
      <c r="R48" s="81">
        <f t="shared" si="13"/>
        <v>82.054828161365705</v>
      </c>
      <c r="S48" s="81">
        <f t="shared" si="13"/>
        <v>92.843091947430651</v>
      </c>
      <c r="T48" s="81">
        <f t="shared" si="13"/>
        <v>0</v>
      </c>
      <c r="U48" s="81">
        <f t="shared" si="13"/>
        <v>1.3703304033989279</v>
      </c>
      <c r="V48" s="2">
        <f t="shared" si="2"/>
        <v>3862.0219999158066</v>
      </c>
      <c r="W48" s="2"/>
      <c r="X48" t="str">
        <f t="shared" si="3"/>
        <v>BDIBanana</v>
      </c>
      <c r="Y48" t="s">
        <v>8</v>
      </c>
      <c r="Z48" t="s">
        <v>455</v>
      </c>
      <c r="AA48">
        <f t="shared" si="4"/>
        <v>749.31879729820434</v>
      </c>
      <c r="AB48">
        <f>VLOOKUP(X48,ReferenceProduction!$A$2:$G$1293,6,FALSE)</f>
        <v>2239.8027815066598</v>
      </c>
      <c r="AC48">
        <f>VLOOKUP(Z48,ReferencePrices!$A$2:$C$22,2,FALSE)</f>
        <v>334.54677504871933</v>
      </c>
      <c r="AD48">
        <f t="shared" si="5"/>
        <v>749.31879729820434</v>
      </c>
    </row>
    <row r="49" spans="1:30" x14ac:dyDescent="0.35">
      <c r="A49" t="s">
        <v>45</v>
      </c>
      <c r="B49" s="2">
        <f t="shared" si="12"/>
        <v>0</v>
      </c>
      <c r="C49" s="2">
        <f t="shared" si="12"/>
        <v>0</v>
      </c>
      <c r="D49" s="81">
        <f t="shared" si="12"/>
        <v>6.5460320283398739</v>
      </c>
      <c r="E49" s="81">
        <f t="shared" si="12"/>
        <v>0</v>
      </c>
      <c r="F49" s="81">
        <f t="shared" si="12"/>
        <v>0</v>
      </c>
      <c r="G49" s="81">
        <f t="shared" si="12"/>
        <v>0.10384724031888244</v>
      </c>
      <c r="H49" s="81">
        <f t="shared" si="12"/>
        <v>0</v>
      </c>
      <c r="I49" s="81">
        <f t="shared" si="12"/>
        <v>0.14989408114512826</v>
      </c>
      <c r="J49" s="81">
        <f t="shared" si="12"/>
        <v>0</v>
      </c>
      <c r="K49" s="81">
        <f t="shared" si="12"/>
        <v>6.6540024066197814E-2</v>
      </c>
      <c r="L49" s="81">
        <f t="shared" si="13"/>
        <v>0</v>
      </c>
      <c r="M49" s="81">
        <f t="shared" si="13"/>
        <v>2.0537841309673829E-2</v>
      </c>
      <c r="N49" s="81">
        <f t="shared" si="13"/>
        <v>3.0097267232625136</v>
      </c>
      <c r="O49" s="81">
        <f t="shared" si="13"/>
        <v>6.6314137405271362E-3</v>
      </c>
      <c r="P49" s="81">
        <f t="shared" si="13"/>
        <v>0.37132404011361014</v>
      </c>
      <c r="Q49" s="81">
        <f t="shared" si="13"/>
        <v>0</v>
      </c>
      <c r="R49" s="81">
        <f t="shared" si="13"/>
        <v>1.0478703665224651</v>
      </c>
      <c r="S49" s="81">
        <f t="shared" si="13"/>
        <v>1.4826352937519678</v>
      </c>
      <c r="T49" s="81">
        <f t="shared" si="13"/>
        <v>0</v>
      </c>
      <c r="U49" s="81">
        <f t="shared" si="13"/>
        <v>0</v>
      </c>
      <c r="V49" s="2">
        <f t="shared" si="2"/>
        <v>12.805039052570841</v>
      </c>
      <c r="W49" s="2"/>
      <c r="X49" t="str">
        <f t="shared" si="3"/>
        <v>BDIBean</v>
      </c>
      <c r="Y49" t="s">
        <v>8</v>
      </c>
      <c r="Z49" t="s">
        <v>557</v>
      </c>
      <c r="AA49">
        <f t="shared" si="4"/>
        <v>177.6264538003818</v>
      </c>
      <c r="AB49">
        <f>VLOOKUP(X49,ReferenceProduction!$A$2:$G$1293,6,FALSE)</f>
        <v>270.71219609024621</v>
      </c>
      <c r="AC49">
        <f>VLOOKUP(Z49,ReferencePrices!$A$2:$C$22,2,FALSE)</f>
        <v>656.14499961858826</v>
      </c>
      <c r="AD49">
        <f t="shared" si="5"/>
        <v>177.6264538003818</v>
      </c>
    </row>
    <row r="50" spans="1:30" x14ac:dyDescent="0.35">
      <c r="A50" t="s">
        <v>46</v>
      </c>
      <c r="B50" s="2">
        <f t="shared" si="12"/>
        <v>0</v>
      </c>
      <c r="C50" s="2">
        <f t="shared" si="12"/>
        <v>0</v>
      </c>
      <c r="D50" s="81">
        <f t="shared" si="12"/>
        <v>0</v>
      </c>
      <c r="E50" s="81">
        <f t="shared" si="12"/>
        <v>0</v>
      </c>
      <c r="F50" s="81">
        <f t="shared" si="12"/>
        <v>0</v>
      </c>
      <c r="G50" s="81">
        <f t="shared" si="12"/>
        <v>0</v>
      </c>
      <c r="H50" s="81">
        <f t="shared" si="12"/>
        <v>0</v>
      </c>
      <c r="I50" s="81">
        <f t="shared" si="12"/>
        <v>0</v>
      </c>
      <c r="J50" s="81">
        <f t="shared" si="12"/>
        <v>0</v>
      </c>
      <c r="K50" s="81">
        <f t="shared" si="12"/>
        <v>0</v>
      </c>
      <c r="L50" s="81">
        <f t="shared" si="13"/>
        <v>0</v>
      </c>
      <c r="M50" s="81">
        <f t="shared" si="13"/>
        <v>0</v>
      </c>
      <c r="N50" s="81">
        <f t="shared" si="13"/>
        <v>0</v>
      </c>
      <c r="O50" s="81">
        <f t="shared" si="13"/>
        <v>0</v>
      </c>
      <c r="P50" s="81">
        <f t="shared" si="13"/>
        <v>0</v>
      </c>
      <c r="Q50" s="81">
        <f t="shared" si="13"/>
        <v>0</v>
      </c>
      <c r="R50" s="81">
        <f t="shared" si="13"/>
        <v>0</v>
      </c>
      <c r="S50" s="81">
        <f t="shared" si="13"/>
        <v>0</v>
      </c>
      <c r="T50" s="81">
        <f t="shared" si="13"/>
        <v>0</v>
      </c>
      <c r="U50" s="81">
        <f t="shared" si="13"/>
        <v>0</v>
      </c>
      <c r="V50" s="2">
        <f t="shared" si="2"/>
        <v>0</v>
      </c>
      <c r="W50" s="2"/>
      <c r="X50" t="str">
        <f t="shared" si="3"/>
        <v>BDIPigeon Pea</v>
      </c>
      <c r="Y50" t="s">
        <v>8</v>
      </c>
      <c r="Z50" t="s">
        <v>420</v>
      </c>
      <c r="AA50">
        <f t="shared" si="4"/>
        <v>1.8064937530589606</v>
      </c>
      <c r="AB50">
        <f>VLOOKUP(X50,ReferenceProduction!$A$2:$G$1293,6,FALSE)</f>
        <v>2.8478741061220942</v>
      </c>
      <c r="AC50">
        <f>VLOOKUP(Z50,ReferencePrices!$A$2:$C$22,2,FALSE)</f>
        <v>634.33062198063067</v>
      </c>
      <c r="AD50">
        <f t="shared" si="5"/>
        <v>1.8064937530589606</v>
      </c>
    </row>
    <row r="51" spans="1:30" x14ac:dyDescent="0.35">
      <c r="A51" t="s">
        <v>47</v>
      </c>
      <c r="B51" s="2">
        <f t="shared" si="12"/>
        <v>0</v>
      </c>
      <c r="C51" s="2">
        <f t="shared" si="12"/>
        <v>0</v>
      </c>
      <c r="D51" s="81">
        <f t="shared" si="12"/>
        <v>0</v>
      </c>
      <c r="E51" s="81">
        <f t="shared" si="12"/>
        <v>0</v>
      </c>
      <c r="F51" s="81">
        <f t="shared" si="12"/>
        <v>0</v>
      </c>
      <c r="G51" s="81">
        <f t="shared" si="12"/>
        <v>0</v>
      </c>
      <c r="H51" s="81">
        <f t="shared" si="12"/>
        <v>0</v>
      </c>
      <c r="I51" s="81">
        <f t="shared" si="12"/>
        <v>0</v>
      </c>
      <c r="J51" s="81">
        <f t="shared" si="12"/>
        <v>0</v>
      </c>
      <c r="K51" s="81">
        <f t="shared" si="12"/>
        <v>0</v>
      </c>
      <c r="L51" s="81">
        <f t="shared" si="13"/>
        <v>0</v>
      </c>
      <c r="M51" s="81">
        <f t="shared" si="13"/>
        <v>0</v>
      </c>
      <c r="N51" s="81">
        <f t="shared" si="13"/>
        <v>0</v>
      </c>
      <c r="O51" s="81">
        <f t="shared" si="13"/>
        <v>0</v>
      </c>
      <c r="P51" s="81">
        <f t="shared" si="13"/>
        <v>0</v>
      </c>
      <c r="Q51" s="81">
        <f t="shared" si="13"/>
        <v>0</v>
      </c>
      <c r="R51" s="81">
        <f t="shared" si="13"/>
        <v>0</v>
      </c>
      <c r="S51" s="81">
        <f t="shared" si="13"/>
        <v>0</v>
      </c>
      <c r="T51" s="81">
        <f t="shared" si="13"/>
        <v>0</v>
      </c>
      <c r="U51" s="81">
        <f t="shared" si="13"/>
        <v>0</v>
      </c>
      <c r="V51" s="2">
        <f t="shared" si="2"/>
        <v>0</v>
      </c>
      <c r="W51" s="2"/>
      <c r="X51" t="str">
        <f t="shared" si="3"/>
        <v>BDIOther Pulses</v>
      </c>
      <c r="Y51" t="s">
        <v>8</v>
      </c>
      <c r="Z51" t="s">
        <v>421</v>
      </c>
      <c r="AA51">
        <f t="shared" si="4"/>
        <v>15.933210023420367</v>
      </c>
      <c r="AB51">
        <f>VLOOKUP(X51,ReferenceProduction!$A$2:$G$1293,6,FALSE)</f>
        <v>42.770818808675074</v>
      </c>
      <c r="AC51">
        <f>VLOOKUP(Z51,ReferencePrices!$A$2:$C$22,2,FALSE)</f>
        <v>372.52525126286997</v>
      </c>
      <c r="AD51">
        <f t="shared" si="5"/>
        <v>15.933210023420367</v>
      </c>
    </row>
    <row r="52" spans="1:30" x14ac:dyDescent="0.35">
      <c r="A52" t="s">
        <v>48</v>
      </c>
      <c r="B52" s="2">
        <f t="shared" si="12"/>
        <v>0</v>
      </c>
      <c r="C52" s="2">
        <f t="shared" si="12"/>
        <v>0</v>
      </c>
      <c r="D52" s="81">
        <f t="shared" si="12"/>
        <v>29.017506677600434</v>
      </c>
      <c r="E52" s="81">
        <f t="shared" si="12"/>
        <v>0</v>
      </c>
      <c r="F52" s="81">
        <f t="shared" si="12"/>
        <v>0</v>
      </c>
      <c r="G52" s="81">
        <f t="shared" si="12"/>
        <v>11.171356876849192</v>
      </c>
      <c r="H52" s="81">
        <f t="shared" si="12"/>
        <v>0</v>
      </c>
      <c r="I52" s="81">
        <f t="shared" si="12"/>
        <v>7.8014261129454834</v>
      </c>
      <c r="J52" s="81">
        <f t="shared" si="12"/>
        <v>0</v>
      </c>
      <c r="K52" s="81">
        <f t="shared" si="12"/>
        <v>0.15781668015270703</v>
      </c>
      <c r="L52" s="81">
        <f t="shared" si="13"/>
        <v>0</v>
      </c>
      <c r="M52" s="81">
        <f t="shared" si="13"/>
        <v>0</v>
      </c>
      <c r="N52" s="81">
        <f t="shared" si="13"/>
        <v>0.87812036966528817</v>
      </c>
      <c r="O52" s="81">
        <f t="shared" si="13"/>
        <v>0</v>
      </c>
      <c r="P52" s="81">
        <f t="shared" si="13"/>
        <v>0.28178372575040778</v>
      </c>
      <c r="Q52" s="81">
        <f t="shared" si="13"/>
        <v>0</v>
      </c>
      <c r="R52" s="81">
        <f t="shared" si="13"/>
        <v>54.147289127449241</v>
      </c>
      <c r="S52" s="81">
        <f t="shared" si="13"/>
        <v>6.8420015847830031</v>
      </c>
      <c r="T52" s="81">
        <f t="shared" si="13"/>
        <v>89.224528906641311</v>
      </c>
      <c r="U52" s="81">
        <f t="shared" si="13"/>
        <v>0</v>
      </c>
      <c r="V52" s="2">
        <f t="shared" si="2"/>
        <v>199.52183006183708</v>
      </c>
      <c r="W52" s="2"/>
      <c r="X52" t="str">
        <f t="shared" si="3"/>
        <v>BDIGroundnut</v>
      </c>
      <c r="Y52" t="s">
        <v>8</v>
      </c>
      <c r="Z52" t="s">
        <v>360</v>
      </c>
      <c r="AA52">
        <f t="shared" si="4"/>
        <v>4.4651026767173319</v>
      </c>
      <c r="AB52">
        <f>VLOOKUP(X52,ReferenceProduction!$A$2:$G$1293,6,FALSE)</f>
        <v>8.6054119122370771</v>
      </c>
      <c r="AC52">
        <f>VLOOKUP(Z52,ReferencePrices!$A$2:$C$22,2,FALSE)</f>
        <v>518.87146394094873</v>
      </c>
      <c r="AD52">
        <f t="shared" si="5"/>
        <v>4.4651026767173319</v>
      </c>
    </row>
    <row r="53" spans="1:30" x14ac:dyDescent="0.35">
      <c r="A53" t="s">
        <v>49</v>
      </c>
      <c r="B53" s="2">
        <f t="shared" si="12"/>
        <v>8.3562656283232304</v>
      </c>
      <c r="C53" s="2">
        <f t="shared" si="12"/>
        <v>13.097946535042968</v>
      </c>
      <c r="D53" s="81">
        <f t="shared" si="12"/>
        <v>0</v>
      </c>
      <c r="E53" s="81">
        <f t="shared" si="12"/>
        <v>0</v>
      </c>
      <c r="F53" s="81">
        <f t="shared" si="12"/>
        <v>0</v>
      </c>
      <c r="G53" s="81">
        <f t="shared" si="12"/>
        <v>0.22084983082717763</v>
      </c>
      <c r="H53" s="81">
        <f t="shared" si="12"/>
        <v>0</v>
      </c>
      <c r="I53" s="81">
        <f t="shared" si="12"/>
        <v>74.671973109594447</v>
      </c>
      <c r="J53" s="81">
        <f t="shared" si="12"/>
        <v>0</v>
      </c>
      <c r="K53" s="81">
        <f t="shared" si="12"/>
        <v>5.4838743412620079E-2</v>
      </c>
      <c r="L53" s="81">
        <f t="shared" si="13"/>
        <v>0</v>
      </c>
      <c r="M53" s="81">
        <f t="shared" si="13"/>
        <v>83.926778097432333</v>
      </c>
      <c r="N53" s="81">
        <f t="shared" si="13"/>
        <v>0</v>
      </c>
      <c r="O53" s="81">
        <f t="shared" si="13"/>
        <v>0</v>
      </c>
      <c r="P53" s="81">
        <f t="shared" si="13"/>
        <v>0</v>
      </c>
      <c r="Q53" s="81">
        <f t="shared" si="13"/>
        <v>37.959820785957035</v>
      </c>
      <c r="R53" s="81">
        <f t="shared" si="13"/>
        <v>0</v>
      </c>
      <c r="S53" s="81">
        <f t="shared" si="13"/>
        <v>0</v>
      </c>
      <c r="T53" s="81">
        <f t="shared" si="13"/>
        <v>0</v>
      </c>
      <c r="U53" s="81">
        <f t="shared" si="13"/>
        <v>2.0060411008592136</v>
      </c>
      <c r="V53" s="2">
        <f t="shared" si="2"/>
        <v>220.29451383144905</v>
      </c>
      <c r="W53" s="2"/>
      <c r="X53" t="str">
        <f t="shared" si="3"/>
        <v>BDISoybean</v>
      </c>
      <c r="Y53" t="s">
        <v>8</v>
      </c>
      <c r="Z53" t="s">
        <v>446</v>
      </c>
      <c r="AA53">
        <f t="shared" si="4"/>
        <v>0.80598333793038268</v>
      </c>
      <c r="AB53">
        <f>VLOOKUP(X53,ReferenceProduction!$A$2:$G$1293,6,FALSE)</f>
        <v>2.376692827183311</v>
      </c>
      <c r="AC53">
        <f>VLOOKUP(Z53,ReferencePrices!$A$2:$C$22,2,FALSE)</f>
        <v>339.11969132568868</v>
      </c>
      <c r="AD53">
        <f t="shared" si="5"/>
        <v>0.80598333793038268</v>
      </c>
    </row>
    <row r="54" spans="1:30" x14ac:dyDescent="0.35">
      <c r="A54" t="s">
        <v>50</v>
      </c>
      <c r="B54" s="2">
        <f t="shared" ref="B54:K63" si="14">+SUMIF($X$4:$X$1206,+CONCATENATE($A54,B$3),$AA$4:$AA$1206)</f>
        <v>0</v>
      </c>
      <c r="C54" s="2">
        <f t="shared" si="14"/>
        <v>0</v>
      </c>
      <c r="D54" s="81">
        <f t="shared" si="14"/>
        <v>1183.16866918133</v>
      </c>
      <c r="E54" s="81">
        <f t="shared" si="14"/>
        <v>0</v>
      </c>
      <c r="F54" s="81">
        <f t="shared" si="14"/>
        <v>0</v>
      </c>
      <c r="G54" s="81">
        <f t="shared" si="14"/>
        <v>176.48590990378736</v>
      </c>
      <c r="H54" s="81">
        <f t="shared" si="14"/>
        <v>0</v>
      </c>
      <c r="I54" s="81">
        <f t="shared" si="14"/>
        <v>280.51843848751685</v>
      </c>
      <c r="J54" s="81">
        <f t="shared" si="14"/>
        <v>48.932338363455237</v>
      </c>
      <c r="K54" s="81">
        <f t="shared" si="14"/>
        <v>19.904542536653903</v>
      </c>
      <c r="L54" s="81">
        <f t="shared" ref="L54:U63" si="15">+SUMIF($X$4:$X$1206,+CONCATENATE($A54,L$3),$AA$4:$AA$1206)</f>
        <v>0</v>
      </c>
      <c r="M54" s="81">
        <f t="shared" si="15"/>
        <v>0</v>
      </c>
      <c r="N54" s="81">
        <f t="shared" si="15"/>
        <v>80.171313719805823</v>
      </c>
      <c r="O54" s="81">
        <f t="shared" si="15"/>
        <v>81.964606359529938</v>
      </c>
      <c r="P54" s="81">
        <f t="shared" si="15"/>
        <v>9.9399694178295572</v>
      </c>
      <c r="Q54" s="81">
        <f t="shared" si="15"/>
        <v>0</v>
      </c>
      <c r="R54" s="81">
        <f t="shared" si="15"/>
        <v>1649.0521644556927</v>
      </c>
      <c r="S54" s="81">
        <f t="shared" si="15"/>
        <v>15.528525931958267</v>
      </c>
      <c r="T54" s="81">
        <f t="shared" si="15"/>
        <v>841.00175076566507</v>
      </c>
      <c r="U54" s="81">
        <f t="shared" si="15"/>
        <v>0</v>
      </c>
      <c r="V54" s="2">
        <f t="shared" si="2"/>
        <v>4386.6682291232255</v>
      </c>
      <c r="W54" s="2"/>
      <c r="X54" t="str">
        <f t="shared" si="3"/>
        <v>BENRice</v>
      </c>
      <c r="Y54" t="s">
        <v>9</v>
      </c>
      <c r="Z54" t="s">
        <v>365</v>
      </c>
      <c r="AA54">
        <f t="shared" si="4"/>
        <v>27.992007755519104</v>
      </c>
      <c r="AB54">
        <f>VLOOKUP(X54,ReferenceProduction!$A$2:$G$1293,6,FALSE)</f>
        <v>86.87314425980594</v>
      </c>
      <c r="AC54">
        <f>VLOOKUP(Z54,ReferencePrices!$A$2:$C$22,2,FALSE)</f>
        <v>322.21704410519783</v>
      </c>
      <c r="AD54">
        <f t="shared" si="5"/>
        <v>27.992007755519104</v>
      </c>
    </row>
    <row r="55" spans="1:30" x14ac:dyDescent="0.35">
      <c r="A55" t="s">
        <v>51</v>
      </c>
      <c r="B55" s="2">
        <f t="shared" si="14"/>
        <v>0</v>
      </c>
      <c r="C55" s="2">
        <f t="shared" si="14"/>
        <v>0</v>
      </c>
      <c r="D55" s="81">
        <f t="shared" si="14"/>
        <v>139.02303893889217</v>
      </c>
      <c r="E55" s="81">
        <f t="shared" si="14"/>
        <v>0</v>
      </c>
      <c r="F55" s="81">
        <f t="shared" si="14"/>
        <v>0</v>
      </c>
      <c r="G55" s="81">
        <f t="shared" si="14"/>
        <v>87.970053008358505</v>
      </c>
      <c r="H55" s="81">
        <f t="shared" si="14"/>
        <v>0</v>
      </c>
      <c r="I55" s="81">
        <f t="shared" si="14"/>
        <v>124.01854387502169</v>
      </c>
      <c r="J55" s="81">
        <f t="shared" si="14"/>
        <v>73.679539299275859</v>
      </c>
      <c r="K55" s="81">
        <f t="shared" si="14"/>
        <v>31.050893122957508</v>
      </c>
      <c r="L55" s="81">
        <f t="shared" si="15"/>
        <v>0</v>
      </c>
      <c r="M55" s="81">
        <f t="shared" si="15"/>
        <v>3.2061228594556148</v>
      </c>
      <c r="N55" s="81">
        <f t="shared" si="15"/>
        <v>326.35168053405897</v>
      </c>
      <c r="O55" s="81">
        <f t="shared" si="15"/>
        <v>7.8707240844411412</v>
      </c>
      <c r="P55" s="81">
        <f t="shared" si="15"/>
        <v>18.247944287525197</v>
      </c>
      <c r="Q55" s="81">
        <f t="shared" si="15"/>
        <v>0</v>
      </c>
      <c r="R55" s="81">
        <f t="shared" si="15"/>
        <v>8.6289288474617507</v>
      </c>
      <c r="S55" s="81">
        <f t="shared" si="15"/>
        <v>68.403713034154521</v>
      </c>
      <c r="T55" s="81">
        <f t="shared" si="15"/>
        <v>159.26908663764706</v>
      </c>
      <c r="U55" s="81">
        <f t="shared" si="15"/>
        <v>0</v>
      </c>
      <c r="V55" s="2">
        <f t="shared" si="2"/>
        <v>1047.72026852925</v>
      </c>
      <c r="W55" s="2"/>
      <c r="X55" t="str">
        <f t="shared" si="3"/>
        <v>BENMaize</v>
      </c>
      <c r="Y55" t="s">
        <v>9</v>
      </c>
      <c r="Z55" t="s">
        <v>361</v>
      </c>
      <c r="AA55">
        <f t="shared" si="4"/>
        <v>176.5778344538389</v>
      </c>
      <c r="AB55">
        <f>VLOOKUP(X55,ReferenceProduction!$A$2:$G$1293,6,FALSE)</f>
        <v>975.20127610906798</v>
      </c>
      <c r="AC55">
        <f>VLOOKUP(Z55,ReferencePrices!$A$2:$C$22,2,FALSE)</f>
        <v>181.06809207465616</v>
      </c>
      <c r="AD55">
        <f t="shared" si="5"/>
        <v>176.5778344538389</v>
      </c>
    </row>
    <row r="56" spans="1:30" x14ac:dyDescent="0.35">
      <c r="A56" t="s">
        <v>52</v>
      </c>
      <c r="B56" s="2">
        <f t="shared" si="14"/>
        <v>0</v>
      </c>
      <c r="C56" s="2">
        <f t="shared" si="14"/>
        <v>0</v>
      </c>
      <c r="D56" s="81">
        <f t="shared" si="14"/>
        <v>1.4071171171432417</v>
      </c>
      <c r="E56" s="81">
        <f t="shared" si="14"/>
        <v>0</v>
      </c>
      <c r="F56" s="81">
        <f t="shared" si="14"/>
        <v>0</v>
      </c>
      <c r="G56" s="81">
        <f t="shared" si="14"/>
        <v>25.493144160111409</v>
      </c>
      <c r="H56" s="81">
        <f t="shared" si="14"/>
        <v>0</v>
      </c>
      <c r="I56" s="81">
        <f t="shared" si="14"/>
        <v>6.1910981094124473</v>
      </c>
      <c r="J56" s="81">
        <f t="shared" si="14"/>
        <v>36.970832510988153</v>
      </c>
      <c r="K56" s="81">
        <f t="shared" si="14"/>
        <v>1.5349016519406491</v>
      </c>
      <c r="L56" s="81">
        <f t="shared" si="15"/>
        <v>0</v>
      </c>
      <c r="M56" s="81">
        <f t="shared" si="15"/>
        <v>0</v>
      </c>
      <c r="N56" s="81">
        <f t="shared" si="15"/>
        <v>12.871641180330489</v>
      </c>
      <c r="O56" s="81">
        <f t="shared" si="15"/>
        <v>7.9793315214465519</v>
      </c>
      <c r="P56" s="81">
        <f t="shared" si="15"/>
        <v>0</v>
      </c>
      <c r="Q56" s="81">
        <f t="shared" si="15"/>
        <v>0</v>
      </c>
      <c r="R56" s="81">
        <f t="shared" si="15"/>
        <v>0</v>
      </c>
      <c r="S56" s="81">
        <f t="shared" si="15"/>
        <v>0</v>
      </c>
      <c r="T56" s="81">
        <f t="shared" si="15"/>
        <v>0</v>
      </c>
      <c r="U56" s="81">
        <f t="shared" si="15"/>
        <v>0</v>
      </c>
      <c r="V56" s="2">
        <f t="shared" si="2"/>
        <v>92.448066251372936</v>
      </c>
      <c r="W56" s="2"/>
      <c r="X56" t="str">
        <f t="shared" si="3"/>
        <v>BENSorghum</v>
      </c>
      <c r="Y56" t="s">
        <v>9</v>
      </c>
      <c r="Z56" t="s">
        <v>362</v>
      </c>
      <c r="AA56">
        <f t="shared" si="4"/>
        <v>41.174005197869555</v>
      </c>
      <c r="AB56">
        <f>VLOOKUP(X56,ReferenceProduction!$A$2:$G$1293,6,FALSE)</f>
        <v>230.65663420541122</v>
      </c>
      <c r="AC56">
        <f>VLOOKUP(Z56,ReferencePrices!$A$2:$C$22,2,FALSE)</f>
        <v>178.50778643202628</v>
      </c>
      <c r="AD56">
        <f t="shared" si="5"/>
        <v>41.174005197869555</v>
      </c>
    </row>
    <row r="57" spans="1:30" x14ac:dyDescent="0.35">
      <c r="A57" t="s">
        <v>53</v>
      </c>
      <c r="B57" s="2">
        <f t="shared" si="14"/>
        <v>0</v>
      </c>
      <c r="C57" s="2">
        <f t="shared" si="14"/>
        <v>0</v>
      </c>
      <c r="D57" s="81">
        <f t="shared" si="14"/>
        <v>5.2458961907701571</v>
      </c>
      <c r="E57" s="81">
        <f t="shared" si="14"/>
        <v>0</v>
      </c>
      <c r="F57" s="81">
        <f t="shared" si="14"/>
        <v>0</v>
      </c>
      <c r="G57" s="81">
        <f t="shared" si="14"/>
        <v>6.2511389632612886</v>
      </c>
      <c r="H57" s="81">
        <f t="shared" si="14"/>
        <v>0</v>
      </c>
      <c r="I57" s="81">
        <f t="shared" si="14"/>
        <v>9.2915966738087068</v>
      </c>
      <c r="J57" s="81">
        <f t="shared" si="14"/>
        <v>14.83201200809058</v>
      </c>
      <c r="K57" s="81">
        <f t="shared" si="14"/>
        <v>1.0274774887987232</v>
      </c>
      <c r="L57" s="81">
        <f t="shared" si="15"/>
        <v>0</v>
      </c>
      <c r="M57" s="81">
        <f t="shared" si="15"/>
        <v>0</v>
      </c>
      <c r="N57" s="81">
        <f t="shared" si="15"/>
        <v>37.428892164413455</v>
      </c>
      <c r="O57" s="81">
        <f t="shared" si="15"/>
        <v>5.7261246529042387</v>
      </c>
      <c r="P57" s="81">
        <f t="shared" si="15"/>
        <v>0</v>
      </c>
      <c r="Q57" s="81">
        <f t="shared" si="15"/>
        <v>0</v>
      </c>
      <c r="R57" s="81">
        <f t="shared" si="15"/>
        <v>0</v>
      </c>
      <c r="S57" s="81">
        <f t="shared" si="15"/>
        <v>1.8337640313316568</v>
      </c>
      <c r="T57" s="81">
        <f t="shared" si="15"/>
        <v>14.061531476027639</v>
      </c>
      <c r="U57" s="81">
        <f t="shared" si="15"/>
        <v>0</v>
      </c>
      <c r="V57" s="2">
        <f t="shared" si="2"/>
        <v>95.698433649406439</v>
      </c>
      <c r="W57" s="2"/>
      <c r="X57" t="str">
        <f t="shared" si="3"/>
        <v>BENMillet</v>
      </c>
      <c r="Y57" t="s">
        <v>9</v>
      </c>
      <c r="Z57" t="s">
        <v>363</v>
      </c>
      <c r="AA57">
        <f t="shared" si="4"/>
        <v>10.295766187281176</v>
      </c>
      <c r="AB57">
        <f>VLOOKUP(X57,ReferenceProduction!$A$2:$G$1293,6,FALSE)</f>
        <v>48.983404342408754</v>
      </c>
      <c r="AC57">
        <f>VLOOKUP(Z57,ReferencePrices!$A$2:$C$22,2,FALSE)</f>
        <v>210.18886550454246</v>
      </c>
      <c r="AD57">
        <f t="shared" si="5"/>
        <v>10.295766187281176</v>
      </c>
    </row>
    <row r="58" spans="1:30" x14ac:dyDescent="0.35">
      <c r="A58" t="s">
        <v>54</v>
      </c>
      <c r="B58" s="2">
        <f t="shared" si="14"/>
        <v>0</v>
      </c>
      <c r="C58" s="2">
        <f t="shared" si="14"/>
        <v>0</v>
      </c>
      <c r="D58" s="81">
        <f t="shared" si="14"/>
        <v>9.3984976146484129</v>
      </c>
      <c r="E58" s="81">
        <f t="shared" si="14"/>
        <v>0</v>
      </c>
      <c r="F58" s="81">
        <f t="shared" si="14"/>
        <v>0</v>
      </c>
      <c r="G58" s="81">
        <f t="shared" si="14"/>
        <v>0</v>
      </c>
      <c r="H58" s="81">
        <f t="shared" si="14"/>
        <v>0</v>
      </c>
      <c r="I58" s="81">
        <f t="shared" si="14"/>
        <v>0</v>
      </c>
      <c r="J58" s="81">
        <f t="shared" si="14"/>
        <v>0</v>
      </c>
      <c r="K58" s="81">
        <f t="shared" si="14"/>
        <v>0</v>
      </c>
      <c r="L58" s="81">
        <f t="shared" si="15"/>
        <v>0</v>
      </c>
      <c r="M58" s="81">
        <f t="shared" si="15"/>
        <v>0</v>
      </c>
      <c r="N58" s="81">
        <f t="shared" si="15"/>
        <v>0</v>
      </c>
      <c r="O58" s="81">
        <f t="shared" si="15"/>
        <v>0</v>
      </c>
      <c r="P58" s="81">
        <f t="shared" si="15"/>
        <v>6.891639287491202</v>
      </c>
      <c r="Q58" s="81">
        <f t="shared" si="15"/>
        <v>0</v>
      </c>
      <c r="R58" s="81">
        <f t="shared" si="15"/>
        <v>0</v>
      </c>
      <c r="S58" s="81">
        <f t="shared" si="15"/>
        <v>9.7727016291664519</v>
      </c>
      <c r="T58" s="81">
        <f t="shared" si="15"/>
        <v>10.519156665079921</v>
      </c>
      <c r="U58" s="81">
        <f t="shared" si="15"/>
        <v>0</v>
      </c>
      <c r="V58" s="2">
        <f t="shared" si="2"/>
        <v>36.581995196385989</v>
      </c>
      <c r="W58" s="2"/>
      <c r="X58" t="str">
        <f t="shared" si="3"/>
        <v>BENPotato</v>
      </c>
      <c r="Y58" t="s">
        <v>9</v>
      </c>
      <c r="Z58" t="s">
        <v>367</v>
      </c>
      <c r="AA58">
        <f t="shared" si="4"/>
        <v>1.0332396399728053E-2</v>
      </c>
      <c r="AB58">
        <f>VLOOKUP(X58,ReferenceProduction!$A$2:$G$1293,6,FALSE)</f>
        <v>5.2548064769988925E-2</v>
      </c>
      <c r="AC58">
        <f>VLOOKUP(Z58,ReferencePrices!$A$2:$C$22,2,FALSE)</f>
        <v>196.62753414335168</v>
      </c>
      <c r="AD58">
        <f t="shared" si="5"/>
        <v>1.0332396399728053E-2</v>
      </c>
    </row>
    <row r="59" spans="1:30" x14ac:dyDescent="0.35">
      <c r="A59" t="s">
        <v>55</v>
      </c>
      <c r="B59" s="2">
        <f t="shared" si="14"/>
        <v>0</v>
      </c>
      <c r="C59" s="2">
        <f t="shared" si="14"/>
        <v>0</v>
      </c>
      <c r="D59" s="81">
        <f t="shared" si="14"/>
        <v>0</v>
      </c>
      <c r="E59" s="81">
        <f t="shared" si="14"/>
        <v>0</v>
      </c>
      <c r="F59" s="81">
        <f t="shared" si="14"/>
        <v>0</v>
      </c>
      <c r="G59" s="81">
        <f t="shared" si="14"/>
        <v>0</v>
      </c>
      <c r="H59" s="81">
        <f t="shared" si="14"/>
        <v>0</v>
      </c>
      <c r="I59" s="81">
        <f t="shared" si="14"/>
        <v>0</v>
      </c>
      <c r="J59" s="81">
        <f t="shared" si="14"/>
        <v>0</v>
      </c>
      <c r="K59" s="81">
        <f t="shared" si="14"/>
        <v>0</v>
      </c>
      <c r="L59" s="81">
        <f t="shared" si="15"/>
        <v>0</v>
      </c>
      <c r="M59" s="81">
        <f t="shared" si="15"/>
        <v>0</v>
      </c>
      <c r="N59" s="81">
        <f t="shared" si="15"/>
        <v>0</v>
      </c>
      <c r="O59" s="81">
        <f t="shared" si="15"/>
        <v>0</v>
      </c>
      <c r="P59" s="81">
        <f t="shared" si="15"/>
        <v>0</v>
      </c>
      <c r="Q59" s="81">
        <f t="shared" si="15"/>
        <v>0</v>
      </c>
      <c r="R59" s="81">
        <f t="shared" si="15"/>
        <v>0</v>
      </c>
      <c r="S59" s="81">
        <f t="shared" si="15"/>
        <v>0</v>
      </c>
      <c r="T59" s="81">
        <f t="shared" si="15"/>
        <v>0</v>
      </c>
      <c r="U59" s="81">
        <f t="shared" si="15"/>
        <v>0</v>
      </c>
      <c r="V59" s="2">
        <f t="shared" si="2"/>
        <v>0</v>
      </c>
      <c r="W59" s="2"/>
      <c r="X59" t="str">
        <f t="shared" si="3"/>
        <v>BENCassava</v>
      </c>
      <c r="Y59" t="s">
        <v>9</v>
      </c>
      <c r="Z59" t="s">
        <v>368</v>
      </c>
      <c r="AA59">
        <f t="shared" si="4"/>
        <v>401.94411219812588</v>
      </c>
      <c r="AB59">
        <f>VLOOKUP(X59,ReferenceProduction!$A$2:$G$1293,6,FALSE)</f>
        <v>3716.5199989901207</v>
      </c>
      <c r="AC59">
        <f>VLOOKUP(Z59,ReferencePrices!$A$2:$C$22,2,FALSE)</f>
        <v>108.15066575919005</v>
      </c>
      <c r="AD59">
        <f t="shared" si="5"/>
        <v>401.94411219812588</v>
      </c>
    </row>
    <row r="60" spans="1:30" x14ac:dyDescent="0.35">
      <c r="A60" t="s">
        <v>56</v>
      </c>
      <c r="B60" s="2">
        <f t="shared" si="14"/>
        <v>0</v>
      </c>
      <c r="C60" s="2">
        <f t="shared" si="14"/>
        <v>0</v>
      </c>
      <c r="D60" s="81">
        <f t="shared" si="14"/>
        <v>0</v>
      </c>
      <c r="E60" s="81">
        <f t="shared" si="14"/>
        <v>0</v>
      </c>
      <c r="F60" s="81">
        <f t="shared" si="14"/>
        <v>0</v>
      </c>
      <c r="G60" s="81">
        <f t="shared" si="14"/>
        <v>0</v>
      </c>
      <c r="H60" s="81">
        <f t="shared" si="14"/>
        <v>0</v>
      </c>
      <c r="I60" s="81">
        <f t="shared" si="14"/>
        <v>0</v>
      </c>
      <c r="J60" s="81">
        <f t="shared" si="14"/>
        <v>0</v>
      </c>
      <c r="K60" s="81">
        <f t="shared" si="14"/>
        <v>0</v>
      </c>
      <c r="L60" s="81">
        <f t="shared" si="15"/>
        <v>0</v>
      </c>
      <c r="M60" s="81">
        <f t="shared" si="15"/>
        <v>0</v>
      </c>
      <c r="N60" s="81">
        <f t="shared" si="15"/>
        <v>0</v>
      </c>
      <c r="O60" s="81">
        <f t="shared" si="15"/>
        <v>0</v>
      </c>
      <c r="P60" s="81">
        <f t="shared" si="15"/>
        <v>0</v>
      </c>
      <c r="Q60" s="81">
        <f t="shared" si="15"/>
        <v>0</v>
      </c>
      <c r="R60" s="81">
        <f t="shared" si="15"/>
        <v>0</v>
      </c>
      <c r="S60" s="81">
        <f t="shared" si="15"/>
        <v>0</v>
      </c>
      <c r="T60" s="81">
        <f t="shared" si="15"/>
        <v>0</v>
      </c>
      <c r="U60" s="81">
        <f t="shared" si="15"/>
        <v>0</v>
      </c>
      <c r="V60" s="2">
        <f t="shared" si="2"/>
        <v>0</v>
      </c>
      <c r="W60" s="2"/>
      <c r="X60" t="str">
        <f t="shared" si="3"/>
        <v>BENYams</v>
      </c>
      <c r="Y60" t="s">
        <v>9</v>
      </c>
      <c r="Z60" t="s">
        <v>366</v>
      </c>
      <c r="AA60">
        <f t="shared" si="4"/>
        <v>855.57605689518266</v>
      </c>
      <c r="AB60">
        <f>VLOOKUP(X60,ReferenceProduction!$A$2:$G$1293,6,FALSE)</f>
        <v>3139.5966008512814</v>
      </c>
      <c r="AC60">
        <f>VLOOKUP(Z60,ReferencePrices!$A$2:$C$22,2,FALSE)</f>
        <v>272.51146107853435</v>
      </c>
      <c r="AD60">
        <f t="shared" si="5"/>
        <v>855.57605689518266</v>
      </c>
    </row>
    <row r="61" spans="1:30" x14ac:dyDescent="0.35">
      <c r="A61" t="s">
        <v>57</v>
      </c>
      <c r="B61" s="2">
        <f t="shared" si="14"/>
        <v>0</v>
      </c>
      <c r="C61" s="2">
        <f t="shared" si="14"/>
        <v>0</v>
      </c>
      <c r="D61" s="81">
        <f t="shared" si="14"/>
        <v>4.8899850012166102</v>
      </c>
      <c r="E61" s="81">
        <f t="shared" si="14"/>
        <v>0</v>
      </c>
      <c r="F61" s="81">
        <f t="shared" si="14"/>
        <v>9.5544957605133082E-2</v>
      </c>
      <c r="G61" s="81">
        <f t="shared" si="14"/>
        <v>1.142095052103816</v>
      </c>
      <c r="H61" s="81">
        <f t="shared" si="14"/>
        <v>0</v>
      </c>
      <c r="I61" s="81">
        <f t="shared" si="14"/>
        <v>0.76018096375396271</v>
      </c>
      <c r="J61" s="81">
        <f t="shared" si="14"/>
        <v>0</v>
      </c>
      <c r="K61" s="81">
        <f t="shared" si="14"/>
        <v>0.31998117467564696</v>
      </c>
      <c r="L61" s="81">
        <f t="shared" si="15"/>
        <v>0</v>
      </c>
      <c r="M61" s="81">
        <f t="shared" si="15"/>
        <v>0</v>
      </c>
      <c r="N61" s="81">
        <f t="shared" si="15"/>
        <v>153.05835065699475</v>
      </c>
      <c r="O61" s="81">
        <f t="shared" si="15"/>
        <v>0</v>
      </c>
      <c r="P61" s="81">
        <f t="shared" si="15"/>
        <v>0.23869833347186975</v>
      </c>
      <c r="Q61" s="81">
        <f t="shared" si="15"/>
        <v>0</v>
      </c>
      <c r="R61" s="81">
        <f t="shared" si="15"/>
        <v>0.54979379791088112</v>
      </c>
      <c r="S61" s="81">
        <f t="shared" si="15"/>
        <v>30.007684075945967</v>
      </c>
      <c r="T61" s="81">
        <f t="shared" si="15"/>
        <v>5.1826971710736496</v>
      </c>
      <c r="U61" s="81">
        <f t="shared" si="15"/>
        <v>8.5356051607163377E-3</v>
      </c>
      <c r="V61" s="2">
        <f t="shared" si="2"/>
        <v>196.253546789913</v>
      </c>
      <c r="W61" s="2"/>
      <c r="X61" t="str">
        <f t="shared" si="3"/>
        <v>BENSweet Potato</v>
      </c>
      <c r="Y61" t="s">
        <v>9</v>
      </c>
      <c r="Z61" t="s">
        <v>358</v>
      </c>
      <c r="AA61">
        <f t="shared" si="4"/>
        <v>5.9078591566791321</v>
      </c>
      <c r="AB61">
        <f>VLOOKUP(X61,ReferenceProduction!$A$2:$G$1293,6,FALSE)</f>
        <v>73.730354687544377</v>
      </c>
      <c r="AC61">
        <f>VLOOKUP(Z61,ReferencePrices!$A$2:$C$22,2,FALSE)</f>
        <v>80.127909077822125</v>
      </c>
      <c r="AD61">
        <f t="shared" si="5"/>
        <v>5.9078591566791321</v>
      </c>
    </row>
    <row r="62" spans="1:30" x14ac:dyDescent="0.35">
      <c r="A62" t="s">
        <v>58</v>
      </c>
      <c r="B62" s="2">
        <f t="shared" si="14"/>
        <v>0.22310608104053239</v>
      </c>
      <c r="C62" s="2">
        <f t="shared" si="14"/>
        <v>87.832676880691722</v>
      </c>
      <c r="D62" s="81">
        <f t="shared" si="14"/>
        <v>2.6407409121190382</v>
      </c>
      <c r="E62" s="81">
        <f t="shared" si="14"/>
        <v>0</v>
      </c>
      <c r="F62" s="81">
        <f t="shared" si="14"/>
        <v>0</v>
      </c>
      <c r="G62" s="81">
        <f t="shared" si="14"/>
        <v>1.0695160760574518</v>
      </c>
      <c r="H62" s="81">
        <f t="shared" si="14"/>
        <v>0</v>
      </c>
      <c r="I62" s="81">
        <f t="shared" si="14"/>
        <v>234.1169122788867</v>
      </c>
      <c r="J62" s="81">
        <f t="shared" si="14"/>
        <v>0</v>
      </c>
      <c r="K62" s="81">
        <f t="shared" si="14"/>
        <v>15.46763194273213</v>
      </c>
      <c r="L62" s="81">
        <f t="shared" si="15"/>
        <v>0</v>
      </c>
      <c r="M62" s="81">
        <f t="shared" si="15"/>
        <v>96.944343475665406</v>
      </c>
      <c r="N62" s="81">
        <f t="shared" si="15"/>
        <v>8.2455048938537949</v>
      </c>
      <c r="O62" s="81">
        <f t="shared" si="15"/>
        <v>11.518588293298148</v>
      </c>
      <c r="P62" s="81">
        <f t="shared" si="15"/>
        <v>0</v>
      </c>
      <c r="Q62" s="81">
        <f t="shared" si="15"/>
        <v>3.279997925134603</v>
      </c>
      <c r="R62" s="81">
        <f t="shared" si="15"/>
        <v>0</v>
      </c>
      <c r="S62" s="81">
        <f t="shared" si="15"/>
        <v>544.48576133509971</v>
      </c>
      <c r="T62" s="81">
        <f t="shared" si="15"/>
        <v>80.963153689103834</v>
      </c>
      <c r="U62" s="81">
        <f t="shared" si="15"/>
        <v>0</v>
      </c>
      <c r="V62" s="2">
        <f t="shared" si="2"/>
        <v>1086.787933783683</v>
      </c>
      <c r="W62" s="2"/>
      <c r="X62" t="str">
        <f t="shared" si="3"/>
        <v>BENBanana</v>
      </c>
      <c r="Y62" t="s">
        <v>9</v>
      </c>
      <c r="Z62" t="s">
        <v>455</v>
      </c>
      <c r="AA62">
        <f t="shared" si="4"/>
        <v>6.1331933152713383</v>
      </c>
      <c r="AB62">
        <f>VLOOKUP(X62,ReferenceProduction!$A$2:$G$1293,6,FALSE)</f>
        <v>18.332842438484647</v>
      </c>
      <c r="AC62">
        <f>VLOOKUP(Z62,ReferencePrices!$A$2:$C$22,2,FALSE)</f>
        <v>334.54677504871933</v>
      </c>
      <c r="AD62">
        <f t="shared" si="5"/>
        <v>6.1331933152713383</v>
      </c>
    </row>
    <row r="63" spans="1:30" x14ac:dyDescent="0.35">
      <c r="A63" t="s">
        <v>59</v>
      </c>
      <c r="B63" s="2">
        <f t="shared" si="14"/>
        <v>0</v>
      </c>
      <c r="C63" s="2">
        <f t="shared" si="14"/>
        <v>62.328712417961086</v>
      </c>
      <c r="D63" s="81">
        <f t="shared" si="14"/>
        <v>2.4357389511686094</v>
      </c>
      <c r="E63" s="81">
        <f t="shared" si="14"/>
        <v>0</v>
      </c>
      <c r="F63" s="81">
        <f t="shared" si="14"/>
        <v>0</v>
      </c>
      <c r="G63" s="81">
        <f t="shared" si="14"/>
        <v>4.6809769059148645E-2</v>
      </c>
      <c r="H63" s="81">
        <f t="shared" si="14"/>
        <v>0</v>
      </c>
      <c r="I63" s="81">
        <f t="shared" si="14"/>
        <v>99.86405479396845</v>
      </c>
      <c r="J63" s="81">
        <f t="shared" si="14"/>
        <v>0</v>
      </c>
      <c r="K63" s="81">
        <f t="shared" si="14"/>
        <v>0</v>
      </c>
      <c r="L63" s="81">
        <f t="shared" si="15"/>
        <v>0</v>
      </c>
      <c r="M63" s="81">
        <f t="shared" si="15"/>
        <v>4.4547003940747025</v>
      </c>
      <c r="N63" s="81">
        <f t="shared" si="15"/>
        <v>7.4602669780153219</v>
      </c>
      <c r="O63" s="81">
        <f t="shared" si="15"/>
        <v>9.654260581698118</v>
      </c>
      <c r="P63" s="81">
        <f t="shared" si="15"/>
        <v>0.27329126565777256</v>
      </c>
      <c r="Q63" s="81">
        <f t="shared" si="15"/>
        <v>0.2990214393841244</v>
      </c>
      <c r="R63" s="81">
        <f t="shared" si="15"/>
        <v>0</v>
      </c>
      <c r="S63" s="81">
        <f t="shared" si="15"/>
        <v>354.87346176956004</v>
      </c>
      <c r="T63" s="81">
        <f t="shared" si="15"/>
        <v>20.126364743780115</v>
      </c>
      <c r="U63" s="81">
        <f t="shared" si="15"/>
        <v>0</v>
      </c>
      <c r="V63" s="2">
        <f t="shared" si="2"/>
        <v>561.81668310432735</v>
      </c>
      <c r="W63" s="2"/>
      <c r="X63" t="str">
        <f t="shared" si="3"/>
        <v>BENBean</v>
      </c>
      <c r="Y63" t="s">
        <v>9</v>
      </c>
      <c r="Z63" t="s">
        <v>557</v>
      </c>
      <c r="AA63">
        <f t="shared" si="4"/>
        <v>76.906414007541287</v>
      </c>
      <c r="AB63">
        <f>VLOOKUP(X63,ReferenceProduction!$A$2:$G$1293,6,FALSE)</f>
        <v>117.20947969160225</v>
      </c>
      <c r="AC63">
        <f>VLOOKUP(Z63,ReferencePrices!$A$2:$C$22,2,FALSE)</f>
        <v>656.14499961858826</v>
      </c>
      <c r="AD63">
        <f t="shared" si="5"/>
        <v>76.906414007541287</v>
      </c>
    </row>
    <row r="64" spans="1:30" x14ac:dyDescent="0.35">
      <c r="A64" t="s">
        <v>60</v>
      </c>
      <c r="B64" s="2">
        <f t="shared" ref="B64:K73" si="16">+SUMIF($X$4:$X$1206,+CONCATENATE($A64,B$3),$AA$4:$AA$1206)</f>
        <v>0</v>
      </c>
      <c r="C64" s="2">
        <f t="shared" si="16"/>
        <v>0</v>
      </c>
      <c r="D64" s="81">
        <f t="shared" si="16"/>
        <v>0</v>
      </c>
      <c r="E64" s="81">
        <f t="shared" si="16"/>
        <v>0</v>
      </c>
      <c r="F64" s="81">
        <f t="shared" si="16"/>
        <v>0</v>
      </c>
      <c r="G64" s="81">
        <f t="shared" si="16"/>
        <v>0</v>
      </c>
      <c r="H64" s="81">
        <f t="shared" si="16"/>
        <v>0</v>
      </c>
      <c r="I64" s="81">
        <f t="shared" si="16"/>
        <v>0</v>
      </c>
      <c r="J64" s="81">
        <f t="shared" si="16"/>
        <v>0</v>
      </c>
      <c r="K64" s="81">
        <f t="shared" si="16"/>
        <v>0</v>
      </c>
      <c r="L64" s="81">
        <f t="shared" ref="L64:U73" si="17">+SUMIF($X$4:$X$1206,+CONCATENATE($A64,L$3),$AA$4:$AA$1206)</f>
        <v>0</v>
      </c>
      <c r="M64" s="81">
        <f t="shared" si="17"/>
        <v>0</v>
      </c>
      <c r="N64" s="81">
        <f t="shared" si="17"/>
        <v>0</v>
      </c>
      <c r="O64" s="81">
        <f t="shared" si="17"/>
        <v>0</v>
      </c>
      <c r="P64" s="81">
        <f t="shared" si="17"/>
        <v>0</v>
      </c>
      <c r="Q64" s="81">
        <f t="shared" si="17"/>
        <v>0</v>
      </c>
      <c r="R64" s="81">
        <f t="shared" si="17"/>
        <v>0</v>
      </c>
      <c r="S64" s="81">
        <f t="shared" si="17"/>
        <v>0</v>
      </c>
      <c r="T64" s="81">
        <f t="shared" si="17"/>
        <v>0</v>
      </c>
      <c r="U64" s="81">
        <f t="shared" si="17"/>
        <v>0</v>
      </c>
      <c r="V64" s="2">
        <f t="shared" si="2"/>
        <v>0</v>
      </c>
      <c r="W64" s="2"/>
      <c r="X64" t="str">
        <f t="shared" si="3"/>
        <v>BENOther Pulses</v>
      </c>
      <c r="Y64" t="s">
        <v>9</v>
      </c>
      <c r="Z64" t="s">
        <v>421</v>
      </c>
      <c r="AA64">
        <f t="shared" si="4"/>
        <v>7.7900437551528841</v>
      </c>
      <c r="AB64">
        <f>VLOOKUP(X64,ReferenceProduction!$A$2:$G$1293,6,FALSE)</f>
        <v>20.911451582797245</v>
      </c>
      <c r="AC64">
        <f>VLOOKUP(Z64,ReferencePrices!$A$2:$C$22,2,FALSE)</f>
        <v>372.52525126286997</v>
      </c>
      <c r="AD64">
        <f t="shared" si="5"/>
        <v>7.7900437551528841</v>
      </c>
    </row>
    <row r="65" spans="1:30" x14ac:dyDescent="0.35">
      <c r="A65" t="s">
        <v>61</v>
      </c>
      <c r="B65" s="2">
        <f t="shared" si="16"/>
        <v>0</v>
      </c>
      <c r="C65" s="2">
        <f t="shared" si="16"/>
        <v>30.320033985659343</v>
      </c>
      <c r="D65" s="81">
        <f t="shared" si="16"/>
        <v>49.575126584812516</v>
      </c>
      <c r="E65" s="81">
        <f t="shared" si="16"/>
        <v>0</v>
      </c>
      <c r="F65" s="81">
        <f t="shared" si="16"/>
        <v>15.814662399749052</v>
      </c>
      <c r="G65" s="81">
        <f t="shared" si="16"/>
        <v>16.29884535422817</v>
      </c>
      <c r="H65" s="81">
        <f t="shared" si="16"/>
        <v>0</v>
      </c>
      <c r="I65" s="81">
        <f t="shared" si="16"/>
        <v>46.973158489852317</v>
      </c>
      <c r="J65" s="81">
        <f t="shared" si="16"/>
        <v>0</v>
      </c>
      <c r="K65" s="81">
        <f t="shared" si="16"/>
        <v>0</v>
      </c>
      <c r="L65" s="81">
        <f t="shared" si="17"/>
        <v>2.8416166112478876</v>
      </c>
      <c r="M65" s="81">
        <f t="shared" si="17"/>
        <v>2.4790045897605375</v>
      </c>
      <c r="N65" s="81">
        <f t="shared" si="17"/>
        <v>32.75960724207534</v>
      </c>
      <c r="O65" s="81">
        <f t="shared" si="17"/>
        <v>26.508807163075989</v>
      </c>
      <c r="P65" s="81">
        <f t="shared" si="17"/>
        <v>19.297558758493182</v>
      </c>
      <c r="Q65" s="81">
        <f t="shared" si="17"/>
        <v>0</v>
      </c>
      <c r="R65" s="81">
        <f t="shared" si="17"/>
        <v>77.798182000109222</v>
      </c>
      <c r="S65" s="81">
        <f t="shared" si="17"/>
        <v>125.75545098431465</v>
      </c>
      <c r="T65" s="81">
        <f t="shared" si="17"/>
        <v>92.998685497963777</v>
      </c>
      <c r="U65" s="81">
        <f t="shared" si="17"/>
        <v>0</v>
      </c>
      <c r="V65" s="2">
        <f t="shared" si="2"/>
        <v>539.42073966134194</v>
      </c>
      <c r="W65" s="2"/>
      <c r="X65" t="str">
        <f t="shared" si="3"/>
        <v>BENGroundnut</v>
      </c>
      <c r="Y65" t="s">
        <v>9</v>
      </c>
      <c r="Z65" t="s">
        <v>360</v>
      </c>
      <c r="AA65">
        <f t="shared" si="4"/>
        <v>69.116792311755475</v>
      </c>
      <c r="AB65">
        <f>VLOOKUP(X65,ReferenceProduction!$A$2:$G$1293,6,FALSE)</f>
        <v>133.2060001658165</v>
      </c>
      <c r="AC65">
        <f>VLOOKUP(Z65,ReferencePrices!$A$2:$C$22,2,FALSE)</f>
        <v>518.87146394094873</v>
      </c>
      <c r="AD65">
        <f t="shared" si="5"/>
        <v>69.116792311755475</v>
      </c>
    </row>
    <row r="66" spans="1:30" x14ac:dyDescent="0.35">
      <c r="A66" t="s">
        <v>62</v>
      </c>
      <c r="B66" s="2">
        <f t="shared" si="16"/>
        <v>0</v>
      </c>
      <c r="C66" s="2">
        <f t="shared" si="16"/>
        <v>0</v>
      </c>
      <c r="D66" s="81">
        <f t="shared" si="16"/>
        <v>0</v>
      </c>
      <c r="E66" s="81">
        <f t="shared" si="16"/>
        <v>0</v>
      </c>
      <c r="F66" s="81">
        <f t="shared" si="16"/>
        <v>0</v>
      </c>
      <c r="G66" s="81">
        <f t="shared" si="16"/>
        <v>0</v>
      </c>
      <c r="H66" s="81">
        <f t="shared" si="16"/>
        <v>0</v>
      </c>
      <c r="I66" s="81">
        <f t="shared" si="16"/>
        <v>0</v>
      </c>
      <c r="J66" s="81">
        <f t="shared" si="16"/>
        <v>0</v>
      </c>
      <c r="K66" s="81">
        <f t="shared" si="16"/>
        <v>0</v>
      </c>
      <c r="L66" s="81">
        <f t="shared" si="17"/>
        <v>0</v>
      </c>
      <c r="M66" s="81">
        <f t="shared" si="17"/>
        <v>0</v>
      </c>
      <c r="N66" s="81">
        <f t="shared" si="17"/>
        <v>0</v>
      </c>
      <c r="O66" s="81">
        <f t="shared" si="17"/>
        <v>0</v>
      </c>
      <c r="P66" s="81">
        <f t="shared" si="17"/>
        <v>0</v>
      </c>
      <c r="Q66" s="81">
        <f t="shared" si="17"/>
        <v>0</v>
      </c>
      <c r="R66" s="81">
        <f t="shared" si="17"/>
        <v>0</v>
      </c>
      <c r="S66" s="81">
        <f t="shared" si="17"/>
        <v>0</v>
      </c>
      <c r="T66" s="81">
        <f t="shared" si="17"/>
        <v>0</v>
      </c>
      <c r="U66" s="81">
        <f t="shared" si="17"/>
        <v>0</v>
      </c>
      <c r="V66" s="2">
        <f t="shared" si="2"/>
        <v>0</v>
      </c>
      <c r="W66" s="2"/>
      <c r="X66" t="str">
        <f t="shared" si="3"/>
        <v>BENSoybean</v>
      </c>
      <c r="Y66" t="s">
        <v>9</v>
      </c>
      <c r="Z66" t="s">
        <v>446</v>
      </c>
      <c r="AA66">
        <f t="shared" si="4"/>
        <v>7.7828242079997667E-2</v>
      </c>
      <c r="AB66">
        <f>VLOOKUP(X66,ReferenceProduction!$A$2:$G$1293,6,FALSE)</f>
        <v>0.22950080479181567</v>
      </c>
      <c r="AC66">
        <f>VLOOKUP(Z66,ReferencePrices!$A$2:$C$22,2,FALSE)</f>
        <v>339.11969132568868</v>
      </c>
      <c r="AD66">
        <f t="shared" si="5"/>
        <v>7.7828242079997667E-2</v>
      </c>
    </row>
    <row r="67" spans="1:30" x14ac:dyDescent="0.35">
      <c r="A67" t="s">
        <v>63</v>
      </c>
      <c r="B67" s="2">
        <f t="shared" si="16"/>
        <v>0</v>
      </c>
      <c r="C67" s="2">
        <f t="shared" si="16"/>
        <v>236.58720709941502</v>
      </c>
      <c r="D67" s="81">
        <f t="shared" si="16"/>
        <v>2498.842621507788</v>
      </c>
      <c r="E67" s="81">
        <f t="shared" si="16"/>
        <v>0</v>
      </c>
      <c r="F67" s="81">
        <f t="shared" si="16"/>
        <v>0</v>
      </c>
      <c r="G67" s="81">
        <f t="shared" si="16"/>
        <v>995.37112273957894</v>
      </c>
      <c r="H67" s="81">
        <f t="shared" si="16"/>
        <v>0</v>
      </c>
      <c r="I67" s="81">
        <f t="shared" si="16"/>
        <v>2208.9463432224156</v>
      </c>
      <c r="J67" s="81">
        <f t="shared" si="16"/>
        <v>0</v>
      </c>
      <c r="K67" s="81">
        <f t="shared" si="16"/>
        <v>0.50265979184047693</v>
      </c>
      <c r="L67" s="81">
        <f t="shared" si="17"/>
        <v>0</v>
      </c>
      <c r="M67" s="81">
        <f t="shared" si="17"/>
        <v>222.7224510833671</v>
      </c>
      <c r="N67" s="81">
        <f t="shared" si="17"/>
        <v>12720.329092716463</v>
      </c>
      <c r="O67" s="81">
        <f t="shared" si="17"/>
        <v>0</v>
      </c>
      <c r="P67" s="81">
        <f t="shared" si="17"/>
        <v>171.94304587090448</v>
      </c>
      <c r="Q67" s="81">
        <f t="shared" si="17"/>
        <v>0</v>
      </c>
      <c r="R67" s="81">
        <f t="shared" si="17"/>
        <v>0</v>
      </c>
      <c r="S67" s="81">
        <f t="shared" si="17"/>
        <v>2166.0139533625775</v>
      </c>
      <c r="T67" s="81">
        <f t="shared" si="17"/>
        <v>0</v>
      </c>
      <c r="U67" s="81">
        <f t="shared" si="17"/>
        <v>0</v>
      </c>
      <c r="V67" s="2">
        <f t="shared" si="2"/>
        <v>21221.258497394349</v>
      </c>
      <c r="W67" s="2"/>
      <c r="X67" t="str">
        <f t="shared" si="3"/>
        <v>BFARice</v>
      </c>
      <c r="Y67" t="s">
        <v>10</v>
      </c>
      <c r="Z67" t="s">
        <v>365</v>
      </c>
      <c r="AA67">
        <f t="shared" si="4"/>
        <v>25.417309455952747</v>
      </c>
      <c r="AB67">
        <f>VLOOKUP(X67,ReferenceProduction!$A$2:$G$1293,6,FALSE)</f>
        <v>78.882572852522571</v>
      </c>
      <c r="AC67">
        <f>VLOOKUP(Z67,ReferencePrices!$A$2:$C$22,2,FALSE)</f>
        <v>322.21704410519783</v>
      </c>
      <c r="AD67">
        <f t="shared" si="5"/>
        <v>25.417309455952747</v>
      </c>
    </row>
    <row r="68" spans="1:30" x14ac:dyDescent="0.35">
      <c r="A68" t="s">
        <v>64</v>
      </c>
      <c r="B68" s="2">
        <f t="shared" si="16"/>
        <v>178.89655032920081</v>
      </c>
      <c r="C68" s="2">
        <f t="shared" si="16"/>
        <v>1936.751889953282</v>
      </c>
      <c r="D68" s="81">
        <f t="shared" si="16"/>
        <v>704.36282104576765</v>
      </c>
      <c r="E68" s="81">
        <f t="shared" si="16"/>
        <v>3735.0541058414442</v>
      </c>
      <c r="F68" s="81">
        <f t="shared" si="16"/>
        <v>0</v>
      </c>
      <c r="G68" s="81">
        <f t="shared" si="16"/>
        <v>1363.8987059271633</v>
      </c>
      <c r="H68" s="81">
        <f t="shared" si="16"/>
        <v>483.4878140374546</v>
      </c>
      <c r="I68" s="81">
        <f t="shared" si="16"/>
        <v>3209.2985702767096</v>
      </c>
      <c r="J68" s="81">
        <f t="shared" si="16"/>
        <v>2447.5565435299786</v>
      </c>
      <c r="K68" s="81">
        <f t="shared" si="16"/>
        <v>539.75464591145374</v>
      </c>
      <c r="L68" s="81">
        <f t="shared" si="17"/>
        <v>1916.9598391802226</v>
      </c>
      <c r="M68" s="81">
        <f t="shared" si="17"/>
        <v>7347.4785307059774</v>
      </c>
      <c r="N68" s="81">
        <f t="shared" si="17"/>
        <v>30672.394514206964</v>
      </c>
      <c r="O68" s="81">
        <f t="shared" si="17"/>
        <v>1313.6545316203674</v>
      </c>
      <c r="P68" s="81">
        <f t="shared" si="17"/>
        <v>96.093015382638711</v>
      </c>
      <c r="Q68" s="81">
        <f t="shared" si="17"/>
        <v>22917.533894185388</v>
      </c>
      <c r="R68" s="81">
        <f t="shared" si="17"/>
        <v>0</v>
      </c>
      <c r="S68" s="81">
        <f t="shared" si="17"/>
        <v>7866.9157346607662</v>
      </c>
      <c r="T68" s="81">
        <f t="shared" si="17"/>
        <v>0</v>
      </c>
      <c r="U68" s="81">
        <f t="shared" si="17"/>
        <v>763.46056886697033</v>
      </c>
      <c r="V68" s="2">
        <f t="shared" ref="V68:V131" si="18">+SUM(B68:U68)</f>
        <v>87493.552275661757</v>
      </c>
      <c r="W68" s="2"/>
      <c r="X68" t="str">
        <f t="shared" si="3"/>
        <v>BFAMaize</v>
      </c>
      <c r="Y68" t="s">
        <v>10</v>
      </c>
      <c r="Z68" t="s">
        <v>361</v>
      </c>
      <c r="AA68">
        <f t="shared" si="4"/>
        <v>140.9306104675502</v>
      </c>
      <c r="AB68">
        <f>VLOOKUP(X68,ReferenceProduction!$A$2:$G$1293,6,FALSE)</f>
        <v>778.32935031669251</v>
      </c>
      <c r="AC68">
        <f>VLOOKUP(Z68,ReferencePrices!$A$2:$C$22,2,FALSE)</f>
        <v>181.06809207465616</v>
      </c>
      <c r="AD68">
        <f t="shared" si="5"/>
        <v>140.9306104675502</v>
      </c>
    </row>
    <row r="69" spans="1:30" x14ac:dyDescent="0.35">
      <c r="A69" t="s">
        <v>65</v>
      </c>
      <c r="B69" s="2">
        <f t="shared" si="16"/>
        <v>0</v>
      </c>
      <c r="C69" s="2">
        <f t="shared" si="16"/>
        <v>0</v>
      </c>
      <c r="D69" s="81">
        <f t="shared" si="16"/>
        <v>0</v>
      </c>
      <c r="E69" s="81">
        <f t="shared" si="16"/>
        <v>0</v>
      </c>
      <c r="F69" s="81">
        <f t="shared" si="16"/>
        <v>0</v>
      </c>
      <c r="G69" s="81">
        <f t="shared" si="16"/>
        <v>0</v>
      </c>
      <c r="H69" s="81">
        <f t="shared" si="16"/>
        <v>0</v>
      </c>
      <c r="I69" s="81">
        <f t="shared" si="16"/>
        <v>0</v>
      </c>
      <c r="J69" s="81">
        <f t="shared" si="16"/>
        <v>0</v>
      </c>
      <c r="K69" s="81">
        <f t="shared" si="16"/>
        <v>0</v>
      </c>
      <c r="L69" s="81">
        <f t="shared" si="17"/>
        <v>0</v>
      </c>
      <c r="M69" s="81">
        <f t="shared" si="17"/>
        <v>0</v>
      </c>
      <c r="N69" s="81">
        <f t="shared" si="17"/>
        <v>0</v>
      </c>
      <c r="O69" s="81">
        <f t="shared" si="17"/>
        <v>0</v>
      </c>
      <c r="P69" s="81">
        <f t="shared" si="17"/>
        <v>0</v>
      </c>
      <c r="Q69" s="81">
        <f t="shared" si="17"/>
        <v>0</v>
      </c>
      <c r="R69" s="81">
        <f t="shared" si="17"/>
        <v>0</v>
      </c>
      <c r="S69" s="81">
        <f t="shared" si="17"/>
        <v>0</v>
      </c>
      <c r="T69" s="81">
        <f t="shared" si="17"/>
        <v>0</v>
      </c>
      <c r="U69" s="81">
        <f t="shared" si="17"/>
        <v>0</v>
      </c>
      <c r="V69" s="2">
        <f t="shared" si="18"/>
        <v>0</v>
      </c>
      <c r="W69" s="2"/>
      <c r="X69" t="str">
        <f t="shared" ref="X69:X132" si="19">+CONCATENATE(Y69,Z69)</f>
        <v>BFASorghum</v>
      </c>
      <c r="Y69" t="s">
        <v>10</v>
      </c>
      <c r="Z69" t="s">
        <v>362</v>
      </c>
      <c r="AA69">
        <f t="shared" ref="AA69:AA132" si="20">AD69</f>
        <v>353.26900297854991</v>
      </c>
      <c r="AB69">
        <f>VLOOKUP(X69,ReferenceProduction!$A$2:$G$1293,6,FALSE)</f>
        <v>1979.0117285055837</v>
      </c>
      <c r="AC69">
        <f>VLOOKUP(Z69,ReferencePrices!$A$2:$C$22,2,FALSE)</f>
        <v>178.50778643202628</v>
      </c>
      <c r="AD69">
        <f t="shared" ref="AD69:AD132" si="21">(AB69*AC69)/1000</f>
        <v>353.26900297854991</v>
      </c>
    </row>
    <row r="70" spans="1:30" x14ac:dyDescent="0.35">
      <c r="A70" t="s">
        <v>66</v>
      </c>
      <c r="B70" s="2">
        <f t="shared" si="16"/>
        <v>457.27971611052243</v>
      </c>
      <c r="C70" s="2">
        <f t="shared" si="16"/>
        <v>145.1665178109906</v>
      </c>
      <c r="D70" s="81">
        <f t="shared" si="16"/>
        <v>0</v>
      </c>
      <c r="E70" s="81">
        <f t="shared" si="16"/>
        <v>190.59130953506337</v>
      </c>
      <c r="F70" s="81">
        <f t="shared" si="16"/>
        <v>0</v>
      </c>
      <c r="G70" s="81">
        <f t="shared" si="16"/>
        <v>1.9261040368814</v>
      </c>
      <c r="H70" s="81">
        <f t="shared" si="16"/>
        <v>53.227159386433215</v>
      </c>
      <c r="I70" s="81">
        <f t="shared" si="16"/>
        <v>437.92959752624711</v>
      </c>
      <c r="J70" s="81">
        <f t="shared" si="16"/>
        <v>2.0193428517275551</v>
      </c>
      <c r="K70" s="81">
        <f t="shared" si="16"/>
        <v>15.566266836816897</v>
      </c>
      <c r="L70" s="81">
        <f t="shared" si="17"/>
        <v>0</v>
      </c>
      <c r="M70" s="81">
        <f t="shared" si="17"/>
        <v>940.85626507360348</v>
      </c>
      <c r="N70" s="81">
        <f t="shared" si="17"/>
        <v>748.46243984270848</v>
      </c>
      <c r="O70" s="81">
        <f t="shared" si="17"/>
        <v>0</v>
      </c>
      <c r="P70" s="81">
        <f t="shared" si="17"/>
        <v>0</v>
      </c>
      <c r="Q70" s="81">
        <f t="shared" si="17"/>
        <v>5213.6207741657799</v>
      </c>
      <c r="R70" s="81">
        <f t="shared" si="17"/>
        <v>0</v>
      </c>
      <c r="S70" s="81">
        <f t="shared" si="17"/>
        <v>30.063236715091062</v>
      </c>
      <c r="T70" s="81">
        <f t="shared" si="17"/>
        <v>0</v>
      </c>
      <c r="U70" s="81">
        <f t="shared" si="17"/>
        <v>0</v>
      </c>
      <c r="V70" s="2">
        <f t="shared" si="18"/>
        <v>8236.708729891865</v>
      </c>
      <c r="W70" s="2"/>
      <c r="X70" t="str">
        <f t="shared" si="19"/>
        <v>BFAMillet</v>
      </c>
      <c r="Y70" t="s">
        <v>10</v>
      </c>
      <c r="Z70" t="s">
        <v>363</v>
      </c>
      <c r="AA70">
        <f t="shared" si="20"/>
        <v>299.97787460176176</v>
      </c>
      <c r="AB70">
        <f>VLOOKUP(X70,ReferenceProduction!$A$2:$G$1293,6,FALSE)</f>
        <v>1427.1825193103714</v>
      </c>
      <c r="AC70">
        <f>VLOOKUP(Z70,ReferencePrices!$A$2:$C$22,2,FALSE)</f>
        <v>210.18886550454246</v>
      </c>
      <c r="AD70">
        <f t="shared" si="21"/>
        <v>299.97787460176176</v>
      </c>
    </row>
    <row r="71" spans="1:30" x14ac:dyDescent="0.35">
      <c r="A71" t="s">
        <v>67</v>
      </c>
      <c r="B71" s="2">
        <f t="shared" si="16"/>
        <v>165.98497262354701</v>
      </c>
      <c r="C71" s="2">
        <f t="shared" si="16"/>
        <v>5.3507970547766774</v>
      </c>
      <c r="D71" s="81">
        <f t="shared" si="16"/>
        <v>0</v>
      </c>
      <c r="E71" s="81">
        <f t="shared" si="16"/>
        <v>18.514800656311337</v>
      </c>
      <c r="F71" s="81">
        <f t="shared" si="16"/>
        <v>0.25056060803265434</v>
      </c>
      <c r="G71" s="81">
        <f t="shared" si="16"/>
        <v>7.6462294364427003E-2</v>
      </c>
      <c r="H71" s="81">
        <f t="shared" si="16"/>
        <v>4.1819898032916578</v>
      </c>
      <c r="I71" s="81">
        <f t="shared" si="16"/>
        <v>84.955951355159343</v>
      </c>
      <c r="J71" s="81">
        <f t="shared" si="16"/>
        <v>0.77355454130828283</v>
      </c>
      <c r="K71" s="81">
        <f t="shared" si="16"/>
        <v>2.8418296049381877</v>
      </c>
      <c r="L71" s="81">
        <f t="shared" si="17"/>
        <v>0</v>
      </c>
      <c r="M71" s="81">
        <f t="shared" si="17"/>
        <v>144.24301760013435</v>
      </c>
      <c r="N71" s="81">
        <f t="shared" si="17"/>
        <v>99.959935489943504</v>
      </c>
      <c r="O71" s="81">
        <f t="shared" si="17"/>
        <v>0.18392847925316075</v>
      </c>
      <c r="P71" s="81">
        <f t="shared" si="17"/>
        <v>0</v>
      </c>
      <c r="Q71" s="81">
        <f t="shared" si="17"/>
        <v>803.19601621253764</v>
      </c>
      <c r="R71" s="81">
        <f t="shared" si="17"/>
        <v>0</v>
      </c>
      <c r="S71" s="81">
        <f t="shared" si="17"/>
        <v>0</v>
      </c>
      <c r="T71" s="81">
        <f t="shared" si="17"/>
        <v>0</v>
      </c>
      <c r="U71" s="81">
        <f t="shared" si="17"/>
        <v>0</v>
      </c>
      <c r="V71" s="2">
        <f t="shared" si="18"/>
        <v>1330.5138163235983</v>
      </c>
      <c r="W71" s="2"/>
      <c r="X71" t="str">
        <f t="shared" si="19"/>
        <v>BFAPotato</v>
      </c>
      <c r="Y71" t="s">
        <v>10</v>
      </c>
      <c r="Z71" t="s">
        <v>367</v>
      </c>
      <c r="AA71">
        <f t="shared" si="20"/>
        <v>0.91967742278808662</v>
      </c>
      <c r="AB71">
        <f>VLOOKUP(X71,ReferenceProduction!$A$2:$G$1293,6,FALSE)</f>
        <v>4.6772565540978306</v>
      </c>
      <c r="AC71">
        <f>VLOOKUP(Z71,ReferencePrices!$A$2:$C$22,2,FALSE)</f>
        <v>196.62753414335168</v>
      </c>
      <c r="AD71">
        <f t="shared" si="21"/>
        <v>0.91967742278808662</v>
      </c>
    </row>
    <row r="72" spans="1:30" x14ac:dyDescent="0.35">
      <c r="A72" t="s">
        <v>68</v>
      </c>
      <c r="B72" s="2">
        <f t="shared" si="16"/>
        <v>0</v>
      </c>
      <c r="C72" s="2">
        <f t="shared" si="16"/>
        <v>0</v>
      </c>
      <c r="D72" s="81">
        <f t="shared" si="16"/>
        <v>0</v>
      </c>
      <c r="E72" s="81">
        <f t="shared" si="16"/>
        <v>0</v>
      </c>
      <c r="F72" s="81">
        <f t="shared" si="16"/>
        <v>0</v>
      </c>
      <c r="G72" s="81">
        <f t="shared" si="16"/>
        <v>0</v>
      </c>
      <c r="H72" s="81">
        <f t="shared" si="16"/>
        <v>0</v>
      </c>
      <c r="I72" s="81">
        <f t="shared" si="16"/>
        <v>0</v>
      </c>
      <c r="J72" s="81">
        <f t="shared" si="16"/>
        <v>0</v>
      </c>
      <c r="K72" s="81">
        <f t="shared" si="16"/>
        <v>0</v>
      </c>
      <c r="L72" s="81">
        <f t="shared" si="17"/>
        <v>0</v>
      </c>
      <c r="M72" s="81">
        <f t="shared" si="17"/>
        <v>0</v>
      </c>
      <c r="N72" s="81">
        <f t="shared" si="17"/>
        <v>0</v>
      </c>
      <c r="O72" s="81">
        <f t="shared" si="17"/>
        <v>0</v>
      </c>
      <c r="P72" s="81">
        <f t="shared" si="17"/>
        <v>0</v>
      </c>
      <c r="Q72" s="81">
        <f t="shared" si="17"/>
        <v>0</v>
      </c>
      <c r="R72" s="81">
        <f t="shared" si="17"/>
        <v>0</v>
      </c>
      <c r="S72" s="81">
        <f t="shared" si="17"/>
        <v>0</v>
      </c>
      <c r="T72" s="81">
        <f t="shared" si="17"/>
        <v>0</v>
      </c>
      <c r="U72" s="81">
        <f t="shared" si="17"/>
        <v>0</v>
      </c>
      <c r="V72" s="2">
        <f t="shared" si="18"/>
        <v>0</v>
      </c>
      <c r="W72" s="2"/>
      <c r="X72" t="str">
        <f t="shared" si="19"/>
        <v>BFACassava</v>
      </c>
      <c r="Y72" t="s">
        <v>10</v>
      </c>
      <c r="Z72" t="s">
        <v>368</v>
      </c>
      <c r="AA72">
        <f t="shared" si="20"/>
        <v>0.59649059602324672</v>
      </c>
      <c r="AB72">
        <f>VLOOKUP(X72,ReferenceProduction!$A$2:$G$1293,6,FALSE)</f>
        <v>5.5153668434311989</v>
      </c>
      <c r="AC72">
        <f>VLOOKUP(Z72,ReferencePrices!$A$2:$C$22,2,FALSE)</f>
        <v>108.15066575919005</v>
      </c>
      <c r="AD72">
        <f t="shared" si="21"/>
        <v>0.59649059602324672</v>
      </c>
    </row>
    <row r="73" spans="1:30" x14ac:dyDescent="0.35">
      <c r="A73" t="s">
        <v>69</v>
      </c>
      <c r="B73" s="2">
        <f t="shared" si="16"/>
        <v>1.7073719083163679</v>
      </c>
      <c r="C73" s="2">
        <f t="shared" si="16"/>
        <v>0</v>
      </c>
      <c r="D73" s="81">
        <f t="shared" si="16"/>
        <v>0</v>
      </c>
      <c r="E73" s="81">
        <f t="shared" si="16"/>
        <v>9.1408773889012647</v>
      </c>
      <c r="F73" s="81">
        <f t="shared" si="16"/>
        <v>0</v>
      </c>
      <c r="G73" s="81">
        <f t="shared" si="16"/>
        <v>16.157287455867678</v>
      </c>
      <c r="H73" s="81">
        <f t="shared" si="16"/>
        <v>1.65776021995129E-2</v>
      </c>
      <c r="I73" s="81">
        <f t="shared" si="16"/>
        <v>14.018515104918322</v>
      </c>
      <c r="J73" s="81">
        <f t="shared" si="16"/>
        <v>0</v>
      </c>
      <c r="K73" s="81">
        <f t="shared" si="16"/>
        <v>7.7362233271663765</v>
      </c>
      <c r="L73" s="81">
        <f t="shared" si="17"/>
        <v>0</v>
      </c>
      <c r="M73" s="81">
        <f t="shared" si="17"/>
        <v>124.96189073808505</v>
      </c>
      <c r="N73" s="81">
        <f t="shared" si="17"/>
        <v>0</v>
      </c>
      <c r="O73" s="81">
        <f t="shared" si="17"/>
        <v>6.3192327248636824</v>
      </c>
      <c r="P73" s="81">
        <f t="shared" si="17"/>
        <v>2.0409474322192027</v>
      </c>
      <c r="Q73" s="81">
        <f t="shared" si="17"/>
        <v>53.142225741074938</v>
      </c>
      <c r="R73" s="81">
        <f t="shared" si="17"/>
        <v>0</v>
      </c>
      <c r="S73" s="81">
        <f t="shared" si="17"/>
        <v>50.977408858639805</v>
      </c>
      <c r="T73" s="81">
        <f t="shared" si="17"/>
        <v>0</v>
      </c>
      <c r="U73" s="81">
        <f t="shared" si="17"/>
        <v>0</v>
      </c>
      <c r="V73" s="2">
        <f t="shared" si="18"/>
        <v>286.21855828225222</v>
      </c>
      <c r="W73" s="2"/>
      <c r="X73" t="str">
        <f t="shared" si="19"/>
        <v>BFAYams</v>
      </c>
      <c r="Y73" t="s">
        <v>10</v>
      </c>
      <c r="Z73" t="s">
        <v>366</v>
      </c>
      <c r="AA73">
        <f t="shared" si="20"/>
        <v>14.272769477096428</v>
      </c>
      <c r="AB73">
        <f>VLOOKUP(X73,ReferenceProduction!$A$2:$G$1293,6,FALSE)</f>
        <v>52.374932858266817</v>
      </c>
      <c r="AC73">
        <f>VLOOKUP(Z73,ReferencePrices!$A$2:$C$22,2,FALSE)</f>
        <v>272.51146107853435</v>
      </c>
      <c r="AD73">
        <f t="shared" si="21"/>
        <v>14.272769477096428</v>
      </c>
    </row>
    <row r="74" spans="1:30" x14ac:dyDescent="0.35">
      <c r="A74" t="s">
        <v>70</v>
      </c>
      <c r="B74" s="2">
        <f t="shared" ref="B74:K83" si="22">+SUMIF($X$4:$X$1206,+CONCATENATE($A74,B$3),$AA$4:$AA$1206)</f>
        <v>0</v>
      </c>
      <c r="C74" s="2">
        <f t="shared" si="22"/>
        <v>0</v>
      </c>
      <c r="D74" s="81">
        <f t="shared" si="22"/>
        <v>0</v>
      </c>
      <c r="E74" s="81">
        <f t="shared" si="22"/>
        <v>0</v>
      </c>
      <c r="F74" s="81">
        <f t="shared" si="22"/>
        <v>0</v>
      </c>
      <c r="G74" s="81">
        <f t="shared" si="22"/>
        <v>0</v>
      </c>
      <c r="H74" s="81">
        <f t="shared" si="22"/>
        <v>0</v>
      </c>
      <c r="I74" s="81">
        <f t="shared" si="22"/>
        <v>0</v>
      </c>
      <c r="J74" s="81">
        <f t="shared" si="22"/>
        <v>0</v>
      </c>
      <c r="K74" s="81">
        <f t="shared" si="22"/>
        <v>0</v>
      </c>
      <c r="L74" s="81">
        <f t="shared" ref="L74:U83" si="23">+SUMIF($X$4:$X$1206,+CONCATENATE($A74,L$3),$AA$4:$AA$1206)</f>
        <v>0</v>
      </c>
      <c r="M74" s="81">
        <f t="shared" si="23"/>
        <v>0</v>
      </c>
      <c r="N74" s="81">
        <f t="shared" si="23"/>
        <v>0</v>
      </c>
      <c r="O74" s="81">
        <f t="shared" si="23"/>
        <v>0</v>
      </c>
      <c r="P74" s="81">
        <f t="shared" si="23"/>
        <v>0</v>
      </c>
      <c r="Q74" s="81">
        <f t="shared" si="23"/>
        <v>0</v>
      </c>
      <c r="R74" s="81">
        <f t="shared" si="23"/>
        <v>0</v>
      </c>
      <c r="S74" s="81">
        <f t="shared" si="23"/>
        <v>0</v>
      </c>
      <c r="T74" s="81">
        <f t="shared" si="23"/>
        <v>0</v>
      </c>
      <c r="U74" s="81">
        <f t="shared" si="23"/>
        <v>0</v>
      </c>
      <c r="V74" s="2">
        <f t="shared" si="18"/>
        <v>0</v>
      </c>
      <c r="W74" s="2"/>
      <c r="X74" t="str">
        <f t="shared" si="19"/>
        <v>BFASweet Potato</v>
      </c>
      <c r="Y74" t="s">
        <v>10</v>
      </c>
      <c r="Z74" t="s">
        <v>358</v>
      </c>
      <c r="AA74">
        <f t="shared" si="20"/>
        <v>5.8883204681752348</v>
      </c>
      <c r="AB74">
        <f>VLOOKUP(X74,ReferenceProduction!$A$2:$G$1293,6,FALSE)</f>
        <v>73.486510954084153</v>
      </c>
      <c r="AC74">
        <f>VLOOKUP(Z74,ReferencePrices!$A$2:$C$22,2,FALSE)</f>
        <v>80.127909077822125</v>
      </c>
      <c r="AD74">
        <f t="shared" si="21"/>
        <v>5.8883204681752348</v>
      </c>
    </row>
    <row r="75" spans="1:30" x14ac:dyDescent="0.35">
      <c r="A75" t="s">
        <v>71</v>
      </c>
      <c r="B75" s="2">
        <f t="shared" si="22"/>
        <v>0</v>
      </c>
      <c r="C75" s="2">
        <f t="shared" si="22"/>
        <v>0.18596622505951804</v>
      </c>
      <c r="D75" s="81">
        <f t="shared" si="22"/>
        <v>1.8681214984397423</v>
      </c>
      <c r="E75" s="81">
        <f t="shared" si="22"/>
        <v>0</v>
      </c>
      <c r="F75" s="81">
        <f t="shared" si="22"/>
        <v>0.1039100503112604</v>
      </c>
      <c r="G75" s="81">
        <f t="shared" si="22"/>
        <v>1.5087602964563644</v>
      </c>
      <c r="H75" s="81">
        <f t="shared" si="22"/>
        <v>0</v>
      </c>
      <c r="I75" s="81">
        <f t="shared" si="22"/>
        <v>0.33305950856022165</v>
      </c>
      <c r="J75" s="81">
        <f t="shared" si="22"/>
        <v>0</v>
      </c>
      <c r="K75" s="81">
        <f t="shared" si="22"/>
        <v>0.32184087958999624</v>
      </c>
      <c r="L75" s="81">
        <f t="shared" si="23"/>
        <v>0.58289831712912399</v>
      </c>
      <c r="M75" s="81">
        <f t="shared" si="23"/>
        <v>1.7743331315516384</v>
      </c>
      <c r="N75" s="81">
        <f t="shared" si="23"/>
        <v>0</v>
      </c>
      <c r="O75" s="81">
        <f t="shared" si="23"/>
        <v>0</v>
      </c>
      <c r="P75" s="81">
        <f t="shared" si="23"/>
        <v>2.0950763498809533</v>
      </c>
      <c r="Q75" s="81">
        <f t="shared" si="23"/>
        <v>0</v>
      </c>
      <c r="R75" s="81">
        <f t="shared" si="23"/>
        <v>37.972055568727896</v>
      </c>
      <c r="S75" s="81">
        <f t="shared" si="23"/>
        <v>39.101102937242054</v>
      </c>
      <c r="T75" s="81">
        <f t="shared" si="23"/>
        <v>4.7235523880410533</v>
      </c>
      <c r="U75" s="81">
        <f t="shared" si="23"/>
        <v>0</v>
      </c>
      <c r="V75" s="2">
        <f t="shared" si="18"/>
        <v>90.570677150989823</v>
      </c>
      <c r="W75" s="2"/>
      <c r="X75" t="str">
        <f t="shared" si="19"/>
        <v>BFACowpea</v>
      </c>
      <c r="Y75" t="s">
        <v>10</v>
      </c>
      <c r="Z75" t="s">
        <v>417</v>
      </c>
      <c r="AA75">
        <f t="shared" si="20"/>
        <v>202.53336939864818</v>
      </c>
      <c r="AB75">
        <f>VLOOKUP(X75,ReferenceProduction!$A$2:$G$1293,6,FALSE)</f>
        <v>503.17318302260026</v>
      </c>
      <c r="AC75">
        <f>VLOOKUP(Z75,ReferencePrices!$A$2:$C$22,2,FALSE)</f>
        <v>402.51224872918414</v>
      </c>
      <c r="AD75">
        <f t="shared" si="21"/>
        <v>202.53336939864818</v>
      </c>
    </row>
    <row r="76" spans="1:30" x14ac:dyDescent="0.35">
      <c r="A76" t="s">
        <v>72</v>
      </c>
      <c r="B76" s="2">
        <f t="shared" si="22"/>
        <v>2.894006790229227</v>
      </c>
      <c r="C76" s="2">
        <f t="shared" si="22"/>
        <v>0</v>
      </c>
      <c r="D76" s="81">
        <f t="shared" si="22"/>
        <v>0</v>
      </c>
      <c r="E76" s="81">
        <f t="shared" si="22"/>
        <v>1.4172738648572472</v>
      </c>
      <c r="F76" s="81">
        <f t="shared" si="22"/>
        <v>0</v>
      </c>
      <c r="G76" s="81">
        <f t="shared" si="22"/>
        <v>0</v>
      </c>
      <c r="H76" s="81">
        <f t="shared" si="22"/>
        <v>0.29550613773925838</v>
      </c>
      <c r="I76" s="81">
        <f t="shared" si="22"/>
        <v>2.4016279072334852</v>
      </c>
      <c r="J76" s="81">
        <f t="shared" si="22"/>
        <v>1.4723795804535686E-2</v>
      </c>
      <c r="K76" s="81">
        <f t="shared" si="22"/>
        <v>0.60029217170073434</v>
      </c>
      <c r="L76" s="81">
        <f t="shared" si="23"/>
        <v>0</v>
      </c>
      <c r="M76" s="81">
        <f t="shared" si="23"/>
        <v>42.535419064328536</v>
      </c>
      <c r="N76" s="81">
        <f t="shared" si="23"/>
        <v>0</v>
      </c>
      <c r="O76" s="81">
        <f t="shared" si="23"/>
        <v>1.2054619654724301</v>
      </c>
      <c r="P76" s="81">
        <f t="shared" si="23"/>
        <v>0</v>
      </c>
      <c r="Q76" s="81">
        <f t="shared" si="23"/>
        <v>6.2349439751367228</v>
      </c>
      <c r="R76" s="81">
        <f t="shared" si="23"/>
        <v>0</v>
      </c>
      <c r="S76" s="81">
        <f t="shared" si="23"/>
        <v>19.457321884812647</v>
      </c>
      <c r="T76" s="81">
        <f t="shared" si="23"/>
        <v>0</v>
      </c>
      <c r="U76" s="81">
        <f t="shared" si="23"/>
        <v>0</v>
      </c>
      <c r="V76" s="2">
        <f t="shared" si="18"/>
        <v>77.056577557314824</v>
      </c>
      <c r="W76" s="2"/>
      <c r="X76" t="str">
        <f t="shared" si="19"/>
        <v>BFAOther Pulses</v>
      </c>
      <c r="Y76" t="s">
        <v>10</v>
      </c>
      <c r="Z76" t="s">
        <v>421</v>
      </c>
      <c r="AA76">
        <f t="shared" si="20"/>
        <v>25.494611309212686</v>
      </c>
      <c r="AB76">
        <f>VLOOKUP(X76,ReferenceProduction!$A$2:$G$1293,6,FALSE)</f>
        <v>68.43727028647136</v>
      </c>
      <c r="AC76">
        <f>VLOOKUP(Z76,ReferencePrices!$A$2:$C$22,2,FALSE)</f>
        <v>372.52525126286997</v>
      </c>
      <c r="AD76">
        <f t="shared" si="21"/>
        <v>25.494611309212686</v>
      </c>
    </row>
    <row r="77" spans="1:30" x14ac:dyDescent="0.35">
      <c r="A77" t="s">
        <v>73</v>
      </c>
      <c r="B77" s="2">
        <f t="shared" si="22"/>
        <v>0</v>
      </c>
      <c r="C77" s="2">
        <f t="shared" si="22"/>
        <v>0</v>
      </c>
      <c r="D77" s="81">
        <f t="shared" si="22"/>
        <v>0</v>
      </c>
      <c r="E77" s="81">
        <f t="shared" si="22"/>
        <v>0</v>
      </c>
      <c r="F77" s="81">
        <f t="shared" si="22"/>
        <v>0</v>
      </c>
      <c r="G77" s="81">
        <f t="shared" si="22"/>
        <v>0</v>
      </c>
      <c r="H77" s="81">
        <f t="shared" si="22"/>
        <v>0</v>
      </c>
      <c r="I77" s="81">
        <f t="shared" si="22"/>
        <v>0</v>
      </c>
      <c r="J77" s="81">
        <f t="shared" si="22"/>
        <v>0</v>
      </c>
      <c r="K77" s="81">
        <f t="shared" si="22"/>
        <v>0</v>
      </c>
      <c r="L77" s="81">
        <f t="shared" si="23"/>
        <v>0</v>
      </c>
      <c r="M77" s="81">
        <f t="shared" si="23"/>
        <v>0</v>
      </c>
      <c r="N77" s="81">
        <f t="shared" si="23"/>
        <v>0</v>
      </c>
      <c r="O77" s="81">
        <f t="shared" si="23"/>
        <v>0</v>
      </c>
      <c r="P77" s="81">
        <f t="shared" si="23"/>
        <v>0</v>
      </c>
      <c r="Q77" s="81">
        <f t="shared" si="23"/>
        <v>0</v>
      </c>
      <c r="R77" s="81">
        <f t="shared" si="23"/>
        <v>0</v>
      </c>
      <c r="S77" s="81">
        <f t="shared" si="23"/>
        <v>0</v>
      </c>
      <c r="T77" s="81">
        <f t="shared" si="23"/>
        <v>0</v>
      </c>
      <c r="U77" s="81">
        <f t="shared" si="23"/>
        <v>0</v>
      </c>
      <c r="V77" s="2">
        <f t="shared" si="18"/>
        <v>0</v>
      </c>
      <c r="W77" s="2"/>
      <c r="X77" t="str">
        <f t="shared" si="19"/>
        <v>BFAGroundnut</v>
      </c>
      <c r="Y77" t="s">
        <v>10</v>
      </c>
      <c r="Z77" t="s">
        <v>360</v>
      </c>
      <c r="AA77">
        <f t="shared" si="20"/>
        <v>139.94499045577149</v>
      </c>
      <c r="AB77">
        <f>VLOOKUP(X77,ReferenceProduction!$A$2:$G$1293,6,FALSE)</f>
        <v>269.71032361821733</v>
      </c>
      <c r="AC77">
        <f>VLOOKUP(Z77,ReferencePrices!$A$2:$C$22,2,FALSE)</f>
        <v>518.87146394094873</v>
      </c>
      <c r="AD77">
        <f t="shared" si="21"/>
        <v>139.94499045577149</v>
      </c>
    </row>
    <row r="78" spans="1:30" x14ac:dyDescent="0.35">
      <c r="A78" t="s">
        <v>74</v>
      </c>
      <c r="B78" s="2">
        <f t="shared" si="22"/>
        <v>0</v>
      </c>
      <c r="C78" s="2">
        <f t="shared" si="22"/>
        <v>0</v>
      </c>
      <c r="D78" s="81">
        <f t="shared" si="22"/>
        <v>0</v>
      </c>
      <c r="E78" s="81">
        <f t="shared" si="22"/>
        <v>0</v>
      </c>
      <c r="F78" s="81">
        <f t="shared" si="22"/>
        <v>0</v>
      </c>
      <c r="G78" s="81">
        <f t="shared" si="22"/>
        <v>0</v>
      </c>
      <c r="H78" s="81">
        <f t="shared" si="22"/>
        <v>0</v>
      </c>
      <c r="I78" s="81">
        <f t="shared" si="22"/>
        <v>0</v>
      </c>
      <c r="J78" s="81">
        <f t="shared" si="22"/>
        <v>0</v>
      </c>
      <c r="K78" s="81">
        <f t="shared" si="22"/>
        <v>0</v>
      </c>
      <c r="L78" s="81">
        <f t="shared" si="23"/>
        <v>0</v>
      </c>
      <c r="M78" s="81">
        <f t="shared" si="23"/>
        <v>0</v>
      </c>
      <c r="N78" s="81">
        <f t="shared" si="23"/>
        <v>0</v>
      </c>
      <c r="O78" s="81">
        <f t="shared" si="23"/>
        <v>0</v>
      </c>
      <c r="P78" s="81">
        <f t="shared" si="23"/>
        <v>0</v>
      </c>
      <c r="Q78" s="81">
        <f t="shared" si="23"/>
        <v>0</v>
      </c>
      <c r="R78" s="81">
        <f t="shared" si="23"/>
        <v>0</v>
      </c>
      <c r="S78" s="81">
        <f t="shared" si="23"/>
        <v>0</v>
      </c>
      <c r="T78" s="81">
        <f t="shared" si="23"/>
        <v>0</v>
      </c>
      <c r="U78" s="81">
        <f t="shared" si="23"/>
        <v>0</v>
      </c>
      <c r="V78" s="2">
        <f t="shared" si="18"/>
        <v>0</v>
      </c>
      <c r="W78" s="2"/>
      <c r="X78" t="str">
        <f t="shared" si="19"/>
        <v>BFASoybean</v>
      </c>
      <c r="Y78" t="s">
        <v>10</v>
      </c>
      <c r="Z78" t="s">
        <v>446</v>
      </c>
      <c r="AA78">
        <f t="shared" si="20"/>
        <v>1.6671115570858355</v>
      </c>
      <c r="AB78">
        <f>VLOOKUP(X78,ReferenceProduction!$A$2:$G$1293,6,FALSE)</f>
        <v>4.9159975068647688</v>
      </c>
      <c r="AC78">
        <f>VLOOKUP(Z78,ReferencePrices!$A$2:$C$22,2,FALSE)</f>
        <v>339.11969132568868</v>
      </c>
      <c r="AD78">
        <f t="shared" si="21"/>
        <v>1.6671115570858355</v>
      </c>
    </row>
    <row r="79" spans="1:30" x14ac:dyDescent="0.35">
      <c r="A79" t="s">
        <v>75</v>
      </c>
      <c r="B79" s="2">
        <f t="shared" si="22"/>
        <v>9.5675899706801761</v>
      </c>
      <c r="C79" s="2">
        <f t="shared" si="22"/>
        <v>268.85971618917392</v>
      </c>
      <c r="D79" s="81">
        <f t="shared" si="22"/>
        <v>76.338956000854466</v>
      </c>
      <c r="E79" s="81">
        <f t="shared" si="22"/>
        <v>8.6663051450617756E-2</v>
      </c>
      <c r="F79" s="81">
        <f t="shared" si="22"/>
        <v>26.027644598178931</v>
      </c>
      <c r="G79" s="81">
        <f t="shared" si="22"/>
        <v>15.157509994051631</v>
      </c>
      <c r="H79" s="81">
        <f t="shared" si="22"/>
        <v>0.37780166306453844</v>
      </c>
      <c r="I79" s="81">
        <f t="shared" si="22"/>
        <v>645.39948032002724</v>
      </c>
      <c r="J79" s="81">
        <f t="shared" si="22"/>
        <v>17.216724188094489</v>
      </c>
      <c r="K79" s="81">
        <f t="shared" si="22"/>
        <v>6.5523515833716246</v>
      </c>
      <c r="L79" s="81">
        <f t="shared" si="23"/>
        <v>90.049674602196404</v>
      </c>
      <c r="M79" s="81">
        <f t="shared" si="23"/>
        <v>244.67876080116017</v>
      </c>
      <c r="N79" s="81">
        <f t="shared" si="23"/>
        <v>21.000018740682012</v>
      </c>
      <c r="O79" s="81">
        <f t="shared" si="23"/>
        <v>33.491199193478941</v>
      </c>
      <c r="P79" s="81">
        <f t="shared" si="23"/>
        <v>51.369680893504949</v>
      </c>
      <c r="Q79" s="81">
        <f t="shared" si="23"/>
        <v>139.10881373818506</v>
      </c>
      <c r="R79" s="81">
        <f t="shared" si="23"/>
        <v>2.7744173384901196</v>
      </c>
      <c r="S79" s="81">
        <f t="shared" si="23"/>
        <v>276.51076166873941</v>
      </c>
      <c r="T79" s="81">
        <f t="shared" si="23"/>
        <v>210.15352562183003</v>
      </c>
      <c r="U79" s="81">
        <f t="shared" si="23"/>
        <v>0.8707876759234785</v>
      </c>
      <c r="V79" s="2">
        <f t="shared" si="18"/>
        <v>2135.5920778331379</v>
      </c>
      <c r="W79" s="2"/>
      <c r="X79" t="str">
        <f t="shared" si="19"/>
        <v>BGDRice</v>
      </c>
      <c r="Y79" t="s">
        <v>11</v>
      </c>
      <c r="Z79" t="s">
        <v>365</v>
      </c>
      <c r="AA79">
        <f t="shared" si="20"/>
        <v>9926.8899572537284</v>
      </c>
      <c r="AB79">
        <f>VLOOKUP(X79,ReferenceProduction!$A$2:$G$1293,6,FALSE)</f>
        <v>30808.084608996614</v>
      </c>
      <c r="AC79">
        <f>VLOOKUP(Z79,ReferencePrices!$A$2:$C$22,2,FALSE)</f>
        <v>322.21704410519783</v>
      </c>
      <c r="AD79">
        <f t="shared" si="21"/>
        <v>9926.8899572537284</v>
      </c>
    </row>
    <row r="80" spans="1:30" x14ac:dyDescent="0.35">
      <c r="A80" t="s">
        <v>76</v>
      </c>
      <c r="B80" s="2">
        <f t="shared" si="22"/>
        <v>37.694871156771903</v>
      </c>
      <c r="C80" s="2">
        <f t="shared" si="22"/>
        <v>33.370850772652197</v>
      </c>
      <c r="D80" s="81">
        <f t="shared" si="22"/>
        <v>0</v>
      </c>
      <c r="E80" s="81">
        <f t="shared" si="22"/>
        <v>0</v>
      </c>
      <c r="F80" s="81">
        <f t="shared" si="22"/>
        <v>0</v>
      </c>
      <c r="G80" s="81">
        <f t="shared" si="22"/>
        <v>0.22488219235702467</v>
      </c>
      <c r="H80" s="81">
        <f t="shared" si="22"/>
        <v>0</v>
      </c>
      <c r="I80" s="81">
        <f t="shared" si="22"/>
        <v>78.617949949461774</v>
      </c>
      <c r="J80" s="81">
        <f t="shared" si="22"/>
        <v>4.3461526462908434E-2</v>
      </c>
      <c r="K80" s="81">
        <f t="shared" si="22"/>
        <v>0.65227917848786032</v>
      </c>
      <c r="L80" s="81">
        <f t="shared" si="23"/>
        <v>0</v>
      </c>
      <c r="M80" s="81">
        <f t="shared" si="23"/>
        <v>284.47325445482448</v>
      </c>
      <c r="N80" s="81">
        <f t="shared" si="23"/>
        <v>3.8956335565583089</v>
      </c>
      <c r="O80" s="81">
        <f t="shared" si="23"/>
        <v>9.0219625209063195E-3</v>
      </c>
      <c r="P80" s="81">
        <f t="shared" si="23"/>
        <v>0</v>
      </c>
      <c r="Q80" s="81">
        <f t="shared" si="23"/>
        <v>236.14229582395504</v>
      </c>
      <c r="R80" s="81">
        <f t="shared" si="23"/>
        <v>0</v>
      </c>
      <c r="S80" s="81">
        <f t="shared" si="23"/>
        <v>0</v>
      </c>
      <c r="T80" s="81">
        <f t="shared" si="23"/>
        <v>0</v>
      </c>
      <c r="U80" s="81">
        <f t="shared" si="23"/>
        <v>0.22941255821511303</v>
      </c>
      <c r="V80" s="2">
        <f t="shared" si="18"/>
        <v>675.35391313226762</v>
      </c>
      <c r="W80" s="2"/>
      <c r="X80" t="str">
        <f t="shared" si="19"/>
        <v>BGDMaize</v>
      </c>
      <c r="Y80" t="s">
        <v>11</v>
      </c>
      <c r="Z80" t="s">
        <v>361</v>
      </c>
      <c r="AA80">
        <f t="shared" si="20"/>
        <v>78.614106029196762</v>
      </c>
      <c r="AB80">
        <f>VLOOKUP(X80,ReferenceProduction!$A$2:$G$1293,6,FALSE)</f>
        <v>434.16874352872395</v>
      </c>
      <c r="AC80">
        <f>VLOOKUP(Z80,ReferencePrices!$A$2:$C$22,2,FALSE)</f>
        <v>181.06809207465616</v>
      </c>
      <c r="AD80">
        <f t="shared" si="21"/>
        <v>78.614106029196762</v>
      </c>
    </row>
    <row r="81" spans="1:30" x14ac:dyDescent="0.35">
      <c r="A81" t="s">
        <v>77</v>
      </c>
      <c r="B81" s="2">
        <f t="shared" si="22"/>
        <v>0</v>
      </c>
      <c r="C81" s="2">
        <f t="shared" si="22"/>
        <v>39.258738278213848</v>
      </c>
      <c r="D81" s="81">
        <f t="shared" si="22"/>
        <v>143.29100695896187</v>
      </c>
      <c r="E81" s="81">
        <f t="shared" si="22"/>
        <v>0</v>
      </c>
      <c r="F81" s="81">
        <f t="shared" si="22"/>
        <v>0</v>
      </c>
      <c r="G81" s="81">
        <f t="shared" si="22"/>
        <v>13.831321696509894</v>
      </c>
      <c r="H81" s="81">
        <f t="shared" si="22"/>
        <v>0</v>
      </c>
      <c r="I81" s="81">
        <f t="shared" si="22"/>
        <v>58.595782823032692</v>
      </c>
      <c r="J81" s="81">
        <f t="shared" si="22"/>
        <v>0</v>
      </c>
      <c r="K81" s="81">
        <f t="shared" si="22"/>
        <v>0</v>
      </c>
      <c r="L81" s="81">
        <f t="shared" si="23"/>
        <v>0</v>
      </c>
      <c r="M81" s="81">
        <f t="shared" si="23"/>
        <v>0</v>
      </c>
      <c r="N81" s="81">
        <f t="shared" si="23"/>
        <v>1336.041539711639</v>
      </c>
      <c r="O81" s="81">
        <f t="shared" si="23"/>
        <v>0</v>
      </c>
      <c r="P81" s="81">
        <f t="shared" si="23"/>
        <v>4.5735149463332556</v>
      </c>
      <c r="Q81" s="81">
        <f t="shared" si="23"/>
        <v>0</v>
      </c>
      <c r="R81" s="81">
        <f t="shared" si="23"/>
        <v>0</v>
      </c>
      <c r="S81" s="81">
        <f t="shared" si="23"/>
        <v>49.40338848104809</v>
      </c>
      <c r="T81" s="81">
        <f t="shared" si="23"/>
        <v>0</v>
      </c>
      <c r="U81" s="81">
        <f t="shared" si="23"/>
        <v>31.242091955807165</v>
      </c>
      <c r="V81" s="2">
        <f t="shared" si="18"/>
        <v>1676.2373848515458</v>
      </c>
      <c r="W81" s="2"/>
      <c r="X81" t="str">
        <f t="shared" si="19"/>
        <v>BGDWheat</v>
      </c>
      <c r="Y81" t="s">
        <v>11</v>
      </c>
      <c r="Z81" t="s">
        <v>359</v>
      </c>
      <c r="AA81">
        <f t="shared" si="20"/>
        <v>264.43006485380715</v>
      </c>
      <c r="AB81">
        <f>VLOOKUP(X81,ReferenceProduction!$A$2:$G$1293,6,FALSE)</f>
        <v>996.40328679839104</v>
      </c>
      <c r="AC81">
        <f>VLOOKUP(Z81,ReferencePrices!$A$2:$C$22,2,FALSE)</f>
        <v>265.38457706564259</v>
      </c>
      <c r="AD81">
        <f t="shared" si="21"/>
        <v>264.43006485380715</v>
      </c>
    </row>
    <row r="82" spans="1:30" x14ac:dyDescent="0.35">
      <c r="A82" t="s">
        <v>78</v>
      </c>
      <c r="B82" s="2">
        <f t="shared" si="22"/>
        <v>0</v>
      </c>
      <c r="C82" s="2">
        <f t="shared" si="22"/>
        <v>0</v>
      </c>
      <c r="D82" s="81">
        <f t="shared" si="22"/>
        <v>0</v>
      </c>
      <c r="E82" s="81">
        <f t="shared" si="22"/>
        <v>0</v>
      </c>
      <c r="F82" s="81">
        <f t="shared" si="22"/>
        <v>0</v>
      </c>
      <c r="G82" s="81">
        <f t="shared" si="22"/>
        <v>0</v>
      </c>
      <c r="H82" s="81">
        <f t="shared" si="22"/>
        <v>0</v>
      </c>
      <c r="I82" s="81">
        <f t="shared" si="22"/>
        <v>0</v>
      </c>
      <c r="J82" s="81">
        <f t="shared" si="22"/>
        <v>0</v>
      </c>
      <c r="K82" s="81">
        <f t="shared" si="22"/>
        <v>0</v>
      </c>
      <c r="L82" s="81">
        <f t="shared" si="23"/>
        <v>0</v>
      </c>
      <c r="M82" s="81">
        <f t="shared" si="23"/>
        <v>0</v>
      </c>
      <c r="N82" s="81">
        <f t="shared" si="23"/>
        <v>0</v>
      </c>
      <c r="O82" s="81">
        <f t="shared" si="23"/>
        <v>0</v>
      </c>
      <c r="P82" s="81">
        <f t="shared" si="23"/>
        <v>0</v>
      </c>
      <c r="Q82" s="81">
        <f t="shared" si="23"/>
        <v>0</v>
      </c>
      <c r="R82" s="81">
        <f t="shared" si="23"/>
        <v>0</v>
      </c>
      <c r="S82" s="81">
        <f t="shared" si="23"/>
        <v>0</v>
      </c>
      <c r="T82" s="81">
        <f t="shared" si="23"/>
        <v>0</v>
      </c>
      <c r="U82" s="81">
        <f t="shared" si="23"/>
        <v>0</v>
      </c>
      <c r="V82" s="2">
        <f t="shared" si="18"/>
        <v>0</v>
      </c>
      <c r="W82" s="2"/>
      <c r="X82" t="str">
        <f t="shared" si="19"/>
        <v>BGDSorghum</v>
      </c>
      <c r="Y82" t="s">
        <v>11</v>
      </c>
      <c r="Z82" t="s">
        <v>362</v>
      </c>
      <c r="AA82">
        <f t="shared" si="20"/>
        <v>0.12345161980317261</v>
      </c>
      <c r="AB82">
        <f>VLOOKUP(X82,ReferenceProduction!$A$2:$G$1293,6,FALSE)</f>
        <v>0.69157554564255141</v>
      </c>
      <c r="AC82">
        <f>VLOOKUP(Z82,ReferencePrices!$A$2:$C$22,2,FALSE)</f>
        <v>178.50778643202628</v>
      </c>
      <c r="AD82">
        <f t="shared" si="21"/>
        <v>0.12345161980317261</v>
      </c>
    </row>
    <row r="83" spans="1:30" x14ac:dyDescent="0.35">
      <c r="A83" t="s">
        <v>79</v>
      </c>
      <c r="B83" s="2">
        <f t="shared" si="22"/>
        <v>0</v>
      </c>
      <c r="C83" s="2">
        <f t="shared" si="22"/>
        <v>2.4272059246872364</v>
      </c>
      <c r="D83" s="81">
        <f t="shared" si="22"/>
        <v>13.213303286150628</v>
      </c>
      <c r="E83" s="81">
        <f t="shared" si="22"/>
        <v>0</v>
      </c>
      <c r="F83" s="81">
        <f t="shared" si="22"/>
        <v>0</v>
      </c>
      <c r="G83" s="81">
        <f t="shared" si="22"/>
        <v>8.5361893783087126</v>
      </c>
      <c r="H83" s="81">
        <f t="shared" si="22"/>
        <v>0</v>
      </c>
      <c r="I83" s="81">
        <f t="shared" si="22"/>
        <v>72.722486739616713</v>
      </c>
      <c r="J83" s="81">
        <f t="shared" si="22"/>
        <v>0</v>
      </c>
      <c r="K83" s="81">
        <f t="shared" si="22"/>
        <v>5.5101984249375375</v>
      </c>
      <c r="L83" s="81">
        <f t="shared" si="23"/>
        <v>0</v>
      </c>
      <c r="M83" s="81">
        <f t="shared" si="23"/>
        <v>7.0426092444902313</v>
      </c>
      <c r="N83" s="81">
        <f t="shared" si="23"/>
        <v>672.75923609349843</v>
      </c>
      <c r="O83" s="81">
        <f t="shared" si="23"/>
        <v>0</v>
      </c>
      <c r="P83" s="81">
        <f t="shared" si="23"/>
        <v>13.896622823376575</v>
      </c>
      <c r="Q83" s="81">
        <f t="shared" si="23"/>
        <v>0</v>
      </c>
      <c r="R83" s="81">
        <f t="shared" si="23"/>
        <v>0</v>
      </c>
      <c r="S83" s="81">
        <f t="shared" si="23"/>
        <v>18.077460990143788</v>
      </c>
      <c r="T83" s="81">
        <f t="shared" si="23"/>
        <v>0</v>
      </c>
      <c r="U83" s="81">
        <f t="shared" si="23"/>
        <v>2.1038024054366198</v>
      </c>
      <c r="V83" s="2">
        <f t="shared" si="18"/>
        <v>816.28911531064637</v>
      </c>
      <c r="W83" s="2"/>
      <c r="X83" t="str">
        <f t="shared" si="19"/>
        <v>BGDMillet</v>
      </c>
      <c r="Y83" t="s">
        <v>11</v>
      </c>
      <c r="Z83" t="s">
        <v>363</v>
      </c>
      <c r="AA83">
        <f t="shared" si="20"/>
        <v>5.2201919749212804</v>
      </c>
      <c r="AB83">
        <f>VLOOKUP(X83,ReferenceProduction!$A$2:$G$1293,6,FALSE)</f>
        <v>24.83572078088249</v>
      </c>
      <c r="AC83">
        <f>VLOOKUP(Z83,ReferencePrices!$A$2:$C$22,2,FALSE)</f>
        <v>210.18886550454246</v>
      </c>
      <c r="AD83">
        <f t="shared" si="21"/>
        <v>5.2201919749212804</v>
      </c>
    </row>
    <row r="84" spans="1:30" x14ac:dyDescent="0.35">
      <c r="A84" t="s">
        <v>80</v>
      </c>
      <c r="B84" s="2">
        <f t="shared" ref="B84:K93" si="24">+SUMIF($X$4:$X$1206,+CONCATENATE($A84,B$3),$AA$4:$AA$1206)</f>
        <v>5.1127157663927214</v>
      </c>
      <c r="C84" s="2">
        <f t="shared" si="24"/>
        <v>0.19267388163727767</v>
      </c>
      <c r="D84" s="81">
        <f t="shared" si="24"/>
        <v>0</v>
      </c>
      <c r="E84" s="81">
        <f t="shared" si="24"/>
        <v>0.94448195925675604</v>
      </c>
      <c r="F84" s="81">
        <f t="shared" si="24"/>
        <v>0</v>
      </c>
      <c r="G84" s="81">
        <f t="shared" si="24"/>
        <v>0</v>
      </c>
      <c r="H84" s="81">
        <f t="shared" si="24"/>
        <v>0.35749906283772537</v>
      </c>
      <c r="I84" s="81">
        <f t="shared" si="24"/>
        <v>0.56585944833249768</v>
      </c>
      <c r="J84" s="81">
        <f t="shared" si="24"/>
        <v>0</v>
      </c>
      <c r="K84" s="81">
        <f t="shared" si="24"/>
        <v>2.5664610433342649</v>
      </c>
      <c r="L84" s="81">
        <f t="shared" ref="L84:U93" si="25">+SUMIF($X$4:$X$1206,+CONCATENATE($A84,L$3),$AA$4:$AA$1206)</f>
        <v>0</v>
      </c>
      <c r="M84" s="81">
        <f t="shared" si="25"/>
        <v>117.18836781621344</v>
      </c>
      <c r="N84" s="81">
        <f t="shared" si="25"/>
        <v>0</v>
      </c>
      <c r="O84" s="81">
        <f t="shared" si="25"/>
        <v>0.30646103871394553</v>
      </c>
      <c r="P84" s="81">
        <f t="shared" si="25"/>
        <v>0</v>
      </c>
      <c r="Q84" s="81">
        <f t="shared" si="25"/>
        <v>41.298188643188368</v>
      </c>
      <c r="R84" s="81">
        <f t="shared" si="25"/>
        <v>0</v>
      </c>
      <c r="S84" s="81">
        <f t="shared" si="25"/>
        <v>40.575691036576686</v>
      </c>
      <c r="T84" s="81">
        <f t="shared" si="25"/>
        <v>0</v>
      </c>
      <c r="U84" s="81">
        <f t="shared" si="25"/>
        <v>0</v>
      </c>
      <c r="V84" s="2">
        <f t="shared" si="18"/>
        <v>209.10839969648367</v>
      </c>
      <c r="W84" s="2"/>
      <c r="X84" t="str">
        <f t="shared" si="19"/>
        <v>BGDBarley</v>
      </c>
      <c r="Y84" t="s">
        <v>11</v>
      </c>
      <c r="Z84" t="s">
        <v>364</v>
      </c>
      <c r="AA84">
        <f t="shared" si="20"/>
        <v>0.1819396344008288</v>
      </c>
      <c r="AB84">
        <f>VLOOKUP(X84,ReferenceProduction!$A$2:$G$1293,6,FALSE)</f>
        <v>1.450303537210593</v>
      </c>
      <c r="AC84">
        <f>VLOOKUP(Z84,ReferencePrices!$A$2:$C$22,2,FALSE)</f>
        <v>125.44934886579541</v>
      </c>
      <c r="AD84">
        <f t="shared" si="21"/>
        <v>0.1819396344008288</v>
      </c>
    </row>
    <row r="85" spans="1:30" x14ac:dyDescent="0.35">
      <c r="A85" t="s">
        <v>81</v>
      </c>
      <c r="B85" s="2">
        <f t="shared" si="24"/>
        <v>0</v>
      </c>
      <c r="C85" s="2">
        <f t="shared" si="24"/>
        <v>0</v>
      </c>
      <c r="D85" s="81">
        <f t="shared" si="24"/>
        <v>66.776873437339077</v>
      </c>
      <c r="E85" s="81">
        <f t="shared" si="24"/>
        <v>0</v>
      </c>
      <c r="F85" s="81">
        <f t="shared" si="24"/>
        <v>0</v>
      </c>
      <c r="G85" s="81">
        <f t="shared" si="24"/>
        <v>3.4282221725980708</v>
      </c>
      <c r="H85" s="81">
        <f t="shared" si="24"/>
        <v>0</v>
      </c>
      <c r="I85" s="81">
        <f t="shared" si="24"/>
        <v>0</v>
      </c>
      <c r="J85" s="81">
        <f t="shared" si="24"/>
        <v>0</v>
      </c>
      <c r="K85" s="81">
        <f t="shared" si="24"/>
        <v>1.5095154308793228</v>
      </c>
      <c r="L85" s="81">
        <f t="shared" si="25"/>
        <v>0</v>
      </c>
      <c r="M85" s="81">
        <f t="shared" si="25"/>
        <v>0</v>
      </c>
      <c r="N85" s="81">
        <f t="shared" si="25"/>
        <v>49.629331480546426</v>
      </c>
      <c r="O85" s="81">
        <f t="shared" si="25"/>
        <v>0</v>
      </c>
      <c r="P85" s="81">
        <f t="shared" si="25"/>
        <v>2.2273267892279311</v>
      </c>
      <c r="Q85" s="81">
        <f t="shared" si="25"/>
        <v>0</v>
      </c>
      <c r="R85" s="81">
        <f t="shared" si="25"/>
        <v>8.4487529549490752</v>
      </c>
      <c r="S85" s="81">
        <f t="shared" si="25"/>
        <v>50.14266359817757</v>
      </c>
      <c r="T85" s="81">
        <f t="shared" si="25"/>
        <v>17.278684817327449</v>
      </c>
      <c r="U85" s="81">
        <f t="shared" si="25"/>
        <v>1.932119690990316</v>
      </c>
      <c r="V85" s="2">
        <f t="shared" si="18"/>
        <v>201.37349037203521</v>
      </c>
      <c r="W85" s="2"/>
      <c r="X85" t="str">
        <f t="shared" si="19"/>
        <v>BGDPotato</v>
      </c>
      <c r="Y85" t="s">
        <v>11</v>
      </c>
      <c r="Z85" t="s">
        <v>367</v>
      </c>
      <c r="AA85">
        <f t="shared" si="20"/>
        <v>1065.2105737767099</v>
      </c>
      <c r="AB85">
        <f>VLOOKUP(X85,ReferenceProduction!$A$2:$G$1293,6,FALSE)</f>
        <v>5417.4029004509412</v>
      </c>
      <c r="AC85">
        <f>VLOOKUP(Z85,ReferencePrices!$A$2:$C$22,2,FALSE)</f>
        <v>196.62753414335168</v>
      </c>
      <c r="AD85">
        <f t="shared" si="21"/>
        <v>1065.2105737767099</v>
      </c>
    </row>
    <row r="86" spans="1:30" x14ac:dyDescent="0.35">
      <c r="A86" t="s">
        <v>82</v>
      </c>
      <c r="B86" s="2">
        <f t="shared" si="24"/>
        <v>14.022276465962269</v>
      </c>
      <c r="C86" s="2">
        <f t="shared" si="24"/>
        <v>0.75509635690355137</v>
      </c>
      <c r="D86" s="81">
        <f t="shared" si="24"/>
        <v>0</v>
      </c>
      <c r="E86" s="81">
        <f t="shared" si="24"/>
        <v>0.15469069031655505</v>
      </c>
      <c r="F86" s="81">
        <f t="shared" si="24"/>
        <v>0</v>
      </c>
      <c r="G86" s="81">
        <f t="shared" si="24"/>
        <v>14.45387080100846</v>
      </c>
      <c r="H86" s="81">
        <f t="shared" si="24"/>
        <v>0</v>
      </c>
      <c r="I86" s="81">
        <f t="shared" si="24"/>
        <v>0.58991559480610245</v>
      </c>
      <c r="J86" s="81">
        <f t="shared" si="24"/>
        <v>1.2745199624452919</v>
      </c>
      <c r="K86" s="81">
        <f t="shared" si="24"/>
        <v>2.9045796514960722</v>
      </c>
      <c r="L86" s="81">
        <f t="shared" si="25"/>
        <v>0</v>
      </c>
      <c r="M86" s="81">
        <f t="shared" si="25"/>
        <v>68.858818964132368</v>
      </c>
      <c r="N86" s="81">
        <f t="shared" si="25"/>
        <v>0</v>
      </c>
      <c r="O86" s="81">
        <f t="shared" si="25"/>
        <v>0</v>
      </c>
      <c r="P86" s="81">
        <f t="shared" si="25"/>
        <v>0</v>
      </c>
      <c r="Q86" s="81">
        <f t="shared" si="25"/>
        <v>35.321600018484723</v>
      </c>
      <c r="R86" s="81">
        <f t="shared" si="25"/>
        <v>0</v>
      </c>
      <c r="S86" s="81">
        <f t="shared" si="25"/>
        <v>0</v>
      </c>
      <c r="T86" s="81">
        <f t="shared" si="25"/>
        <v>0</v>
      </c>
      <c r="U86" s="81">
        <f t="shared" si="25"/>
        <v>0</v>
      </c>
      <c r="V86" s="2">
        <f t="shared" si="18"/>
        <v>138.33536850555541</v>
      </c>
      <c r="W86" s="2"/>
      <c r="X86" t="str">
        <f t="shared" si="19"/>
        <v>BGDSweet Potato</v>
      </c>
      <c r="Y86" t="s">
        <v>11</v>
      </c>
      <c r="Z86" t="s">
        <v>358</v>
      </c>
      <c r="AA86">
        <f t="shared" si="20"/>
        <v>27.595544119718163</v>
      </c>
      <c r="AB86">
        <f>VLOOKUP(X86,ReferenceProduction!$A$2:$G$1293,6,FALSE)</f>
        <v>344.3936630483733</v>
      </c>
      <c r="AC86">
        <f>VLOOKUP(Z86,ReferencePrices!$A$2:$C$22,2,FALSE)</f>
        <v>80.127909077822125</v>
      </c>
      <c r="AD86">
        <f t="shared" si="21"/>
        <v>27.595544119718163</v>
      </c>
    </row>
    <row r="87" spans="1:30" x14ac:dyDescent="0.35">
      <c r="A87" t="s">
        <v>83</v>
      </c>
      <c r="B87" s="2">
        <f t="shared" si="24"/>
        <v>0</v>
      </c>
      <c r="C87" s="2">
        <f t="shared" si="24"/>
        <v>7.0558888547381198</v>
      </c>
      <c r="D87" s="81">
        <f t="shared" si="24"/>
        <v>30.272161530922702</v>
      </c>
      <c r="E87" s="81">
        <f t="shared" si="24"/>
        <v>0</v>
      </c>
      <c r="F87" s="81">
        <f t="shared" si="24"/>
        <v>5.0383244049755289</v>
      </c>
      <c r="G87" s="81">
        <f t="shared" si="24"/>
        <v>3.1552009857123466</v>
      </c>
      <c r="H87" s="81">
        <f t="shared" si="24"/>
        <v>0</v>
      </c>
      <c r="I87" s="81">
        <f t="shared" si="24"/>
        <v>9.3571061117926142</v>
      </c>
      <c r="J87" s="81">
        <f t="shared" si="24"/>
        <v>1.5017856646425294</v>
      </c>
      <c r="K87" s="81">
        <f t="shared" si="24"/>
        <v>0</v>
      </c>
      <c r="L87" s="81">
        <f t="shared" si="25"/>
        <v>0</v>
      </c>
      <c r="M87" s="81">
        <f t="shared" si="25"/>
        <v>16.433049700524609</v>
      </c>
      <c r="N87" s="81">
        <f t="shared" si="25"/>
        <v>798.73646470085987</v>
      </c>
      <c r="O87" s="81">
        <f t="shared" si="25"/>
        <v>4.594069253619619E-2</v>
      </c>
      <c r="P87" s="81">
        <f t="shared" si="25"/>
        <v>3.8937558013045659</v>
      </c>
      <c r="Q87" s="81">
        <f t="shared" si="25"/>
        <v>0</v>
      </c>
      <c r="R87" s="81">
        <f t="shared" si="25"/>
        <v>0</v>
      </c>
      <c r="S87" s="81">
        <f t="shared" si="25"/>
        <v>0</v>
      </c>
      <c r="T87" s="81">
        <f t="shared" si="25"/>
        <v>191.00999727334192</v>
      </c>
      <c r="U87" s="81">
        <f t="shared" si="25"/>
        <v>0</v>
      </c>
      <c r="V87" s="2">
        <f t="shared" si="18"/>
        <v>1066.499675721351</v>
      </c>
      <c r="W87" s="2"/>
      <c r="X87" t="str">
        <f t="shared" si="19"/>
        <v>BGDBanana</v>
      </c>
      <c r="Y87" t="s">
        <v>11</v>
      </c>
      <c r="Z87" t="s">
        <v>455</v>
      </c>
      <c r="AA87">
        <f t="shared" si="20"/>
        <v>393.30535030921561</v>
      </c>
      <c r="AB87">
        <f>VLOOKUP(X87,ReferenceProduction!$A$2:$G$1293,6,FALSE)</f>
        <v>1175.6363523514444</v>
      </c>
      <c r="AC87">
        <f>VLOOKUP(Z87,ReferencePrices!$A$2:$C$22,2,FALSE)</f>
        <v>334.54677504871933</v>
      </c>
      <c r="AD87">
        <f t="shared" si="21"/>
        <v>393.30535030921561</v>
      </c>
    </row>
    <row r="88" spans="1:30" x14ac:dyDescent="0.35">
      <c r="A88" t="s">
        <v>84</v>
      </c>
      <c r="B88" s="2">
        <f t="shared" si="24"/>
        <v>7.8763969739414949E-2</v>
      </c>
      <c r="C88" s="2">
        <f t="shared" si="24"/>
        <v>2.32320100384849</v>
      </c>
      <c r="D88" s="81">
        <f t="shared" si="24"/>
        <v>0</v>
      </c>
      <c r="E88" s="81">
        <f t="shared" si="24"/>
        <v>0</v>
      </c>
      <c r="F88" s="81">
        <f t="shared" si="24"/>
        <v>0</v>
      </c>
      <c r="G88" s="81">
        <f t="shared" si="24"/>
        <v>0</v>
      </c>
      <c r="H88" s="81">
        <f t="shared" si="24"/>
        <v>0</v>
      </c>
      <c r="I88" s="81">
        <f t="shared" si="24"/>
        <v>19.860165246903925</v>
      </c>
      <c r="J88" s="81">
        <f t="shared" si="24"/>
        <v>0</v>
      </c>
      <c r="K88" s="81">
        <f t="shared" si="24"/>
        <v>0.6737828326398847</v>
      </c>
      <c r="L88" s="81">
        <f t="shared" si="25"/>
        <v>0</v>
      </c>
      <c r="M88" s="81">
        <f t="shared" si="25"/>
        <v>25.108159312539993</v>
      </c>
      <c r="N88" s="81">
        <f t="shared" si="25"/>
        <v>0</v>
      </c>
      <c r="O88" s="81">
        <f t="shared" si="25"/>
        <v>4.9529502398353271</v>
      </c>
      <c r="P88" s="81">
        <f t="shared" si="25"/>
        <v>0</v>
      </c>
      <c r="Q88" s="81">
        <f t="shared" si="25"/>
        <v>3.5747598949942465</v>
      </c>
      <c r="R88" s="81">
        <f t="shared" si="25"/>
        <v>0</v>
      </c>
      <c r="S88" s="81">
        <f t="shared" si="25"/>
        <v>0</v>
      </c>
      <c r="T88" s="81">
        <f t="shared" si="25"/>
        <v>0</v>
      </c>
      <c r="U88" s="81">
        <f t="shared" si="25"/>
        <v>0</v>
      </c>
      <c r="V88" s="2">
        <f t="shared" si="18"/>
        <v>56.571782500501278</v>
      </c>
      <c r="W88" s="2"/>
      <c r="X88" t="str">
        <f t="shared" si="19"/>
        <v>BGDBean</v>
      </c>
      <c r="Y88" t="s">
        <v>11</v>
      </c>
      <c r="Z88" t="s">
        <v>557</v>
      </c>
      <c r="AA88">
        <f t="shared" si="20"/>
        <v>25.473449767280563</v>
      </c>
      <c r="AB88">
        <f>VLOOKUP(X88,ReferenceProduction!$A$2:$G$1293,6,FALSE)</f>
        <v>38.822897045756761</v>
      </c>
      <c r="AC88">
        <f>VLOOKUP(Z88,ReferencePrices!$A$2:$C$22,2,FALSE)</f>
        <v>656.14499961858826</v>
      </c>
      <c r="AD88">
        <f t="shared" si="21"/>
        <v>25.473449767280563</v>
      </c>
    </row>
    <row r="89" spans="1:30" x14ac:dyDescent="0.35">
      <c r="A89" t="s">
        <v>85</v>
      </c>
      <c r="B89" s="2">
        <f t="shared" si="24"/>
        <v>0</v>
      </c>
      <c r="C89" s="2">
        <f t="shared" si="24"/>
        <v>0</v>
      </c>
      <c r="D89" s="81">
        <f t="shared" si="24"/>
        <v>0</v>
      </c>
      <c r="E89" s="81">
        <f t="shared" si="24"/>
        <v>0</v>
      </c>
      <c r="F89" s="81">
        <f t="shared" si="24"/>
        <v>0</v>
      </c>
      <c r="G89" s="81">
        <f t="shared" si="24"/>
        <v>0</v>
      </c>
      <c r="H89" s="81">
        <f t="shared" si="24"/>
        <v>0</v>
      </c>
      <c r="I89" s="81">
        <f t="shared" si="24"/>
        <v>0</v>
      </c>
      <c r="J89" s="81">
        <f t="shared" si="24"/>
        <v>0</v>
      </c>
      <c r="K89" s="81">
        <f t="shared" si="24"/>
        <v>0</v>
      </c>
      <c r="L89" s="81">
        <f t="shared" si="25"/>
        <v>0</v>
      </c>
      <c r="M89" s="81">
        <f t="shared" si="25"/>
        <v>0</v>
      </c>
      <c r="N89" s="81">
        <f t="shared" si="25"/>
        <v>0</v>
      </c>
      <c r="O89" s="81">
        <f t="shared" si="25"/>
        <v>0</v>
      </c>
      <c r="P89" s="81">
        <f t="shared" si="25"/>
        <v>0</v>
      </c>
      <c r="Q89" s="81">
        <f t="shared" si="25"/>
        <v>0</v>
      </c>
      <c r="R89" s="81">
        <f t="shared" si="25"/>
        <v>0</v>
      </c>
      <c r="S89" s="81">
        <f t="shared" si="25"/>
        <v>0</v>
      </c>
      <c r="T89" s="81">
        <f t="shared" si="25"/>
        <v>0</v>
      </c>
      <c r="U89" s="81">
        <f t="shared" si="25"/>
        <v>0</v>
      </c>
      <c r="V89" s="2">
        <f t="shared" si="18"/>
        <v>0</v>
      </c>
      <c r="W89" s="2"/>
      <c r="X89" t="str">
        <f t="shared" si="19"/>
        <v>BGDChickpea</v>
      </c>
      <c r="Y89" t="s">
        <v>11</v>
      </c>
      <c r="Z89" t="s">
        <v>419</v>
      </c>
      <c r="AA89">
        <f t="shared" si="20"/>
        <v>6.915720267984101</v>
      </c>
      <c r="AB89">
        <f>VLOOKUP(X89,ReferenceProduction!$A$2:$G$1293,6,FALSE)</f>
        <v>12.088359972827941</v>
      </c>
      <c r="AC89">
        <f>VLOOKUP(Z89,ReferencePrices!$A$2:$C$22,2,FALSE)</f>
        <v>572.09747918900223</v>
      </c>
      <c r="AD89">
        <f t="shared" si="21"/>
        <v>6.915720267984101</v>
      </c>
    </row>
    <row r="90" spans="1:30" x14ac:dyDescent="0.35">
      <c r="A90" t="s">
        <v>86</v>
      </c>
      <c r="B90" s="2">
        <f t="shared" si="24"/>
        <v>0</v>
      </c>
      <c r="C90" s="2">
        <f t="shared" si="24"/>
        <v>56.906261540600667</v>
      </c>
      <c r="D90" s="81">
        <f t="shared" si="24"/>
        <v>299.12899460957084</v>
      </c>
      <c r="E90" s="81">
        <f t="shared" si="24"/>
        <v>0</v>
      </c>
      <c r="F90" s="81">
        <f t="shared" si="24"/>
        <v>2.3158600971510084</v>
      </c>
      <c r="G90" s="81">
        <f t="shared" si="24"/>
        <v>20.578905035400933</v>
      </c>
      <c r="H90" s="81">
        <f t="shared" si="24"/>
        <v>0.42739400876313988</v>
      </c>
      <c r="I90" s="81">
        <f t="shared" si="24"/>
        <v>82.847928915855476</v>
      </c>
      <c r="J90" s="81">
        <f t="shared" si="24"/>
        <v>0</v>
      </c>
      <c r="K90" s="81">
        <f t="shared" si="24"/>
        <v>8.9357038740867214</v>
      </c>
      <c r="L90" s="81">
        <f t="shared" si="25"/>
        <v>0</v>
      </c>
      <c r="M90" s="81">
        <f t="shared" si="25"/>
        <v>58.814618252529634</v>
      </c>
      <c r="N90" s="81">
        <f t="shared" si="25"/>
        <v>1081.2595317281059</v>
      </c>
      <c r="O90" s="81">
        <f t="shared" si="25"/>
        <v>0.26037766197791601</v>
      </c>
      <c r="P90" s="81">
        <f t="shared" si="25"/>
        <v>52.724068182647187</v>
      </c>
      <c r="Q90" s="81">
        <f t="shared" si="25"/>
        <v>3.1472460371716688</v>
      </c>
      <c r="R90" s="81">
        <f t="shared" si="25"/>
        <v>0</v>
      </c>
      <c r="S90" s="81">
        <f t="shared" si="25"/>
        <v>130.30860639559461</v>
      </c>
      <c r="T90" s="81">
        <f t="shared" si="25"/>
        <v>0</v>
      </c>
      <c r="U90" s="81">
        <f t="shared" si="25"/>
        <v>1.6982956132384461E-2</v>
      </c>
      <c r="V90" s="2">
        <f t="shared" si="18"/>
        <v>1797.6724792955879</v>
      </c>
      <c r="W90" s="2"/>
      <c r="X90" t="str">
        <f t="shared" si="19"/>
        <v>BGDPigeon Pea</v>
      </c>
      <c r="Y90" t="s">
        <v>11</v>
      </c>
      <c r="Z90" t="s">
        <v>420</v>
      </c>
      <c r="AA90">
        <f t="shared" si="20"/>
        <v>0.93077007698171743</v>
      </c>
      <c r="AB90">
        <f>VLOOKUP(X90,ReferenceProduction!$A$2:$G$1293,6,FALSE)</f>
        <v>1.4673264142214761</v>
      </c>
      <c r="AC90">
        <f>VLOOKUP(Z90,ReferencePrices!$A$2:$C$22,2,FALSE)</f>
        <v>634.33062198063067</v>
      </c>
      <c r="AD90">
        <f t="shared" si="21"/>
        <v>0.93077007698171743</v>
      </c>
    </row>
    <row r="91" spans="1:30" x14ac:dyDescent="0.35">
      <c r="A91" t="s">
        <v>87</v>
      </c>
      <c r="B91" s="2">
        <f t="shared" si="24"/>
        <v>131.62289723167888</v>
      </c>
      <c r="C91" s="2">
        <f t="shared" si="24"/>
        <v>752.48679833505821</v>
      </c>
      <c r="D91" s="81">
        <f t="shared" si="24"/>
        <v>2.1539002663100484</v>
      </c>
      <c r="E91" s="81">
        <f t="shared" si="24"/>
        <v>100.60118054633189</v>
      </c>
      <c r="F91" s="81">
        <f t="shared" si="24"/>
        <v>0</v>
      </c>
      <c r="G91" s="81">
        <f t="shared" si="24"/>
        <v>43.503574239094</v>
      </c>
      <c r="H91" s="81">
        <f t="shared" si="24"/>
        <v>3.6739236763145549</v>
      </c>
      <c r="I91" s="81">
        <f t="shared" si="24"/>
        <v>4552.2176633587314</v>
      </c>
      <c r="J91" s="81">
        <f t="shared" si="24"/>
        <v>0.19446614060763667</v>
      </c>
      <c r="K91" s="81">
        <f t="shared" si="24"/>
        <v>45.453826105657171</v>
      </c>
      <c r="L91" s="81">
        <f t="shared" si="25"/>
        <v>0</v>
      </c>
      <c r="M91" s="81">
        <f t="shared" si="25"/>
        <v>374.80102869394904</v>
      </c>
      <c r="N91" s="81">
        <f t="shared" si="25"/>
        <v>76.073392847063218</v>
      </c>
      <c r="O91" s="81">
        <f t="shared" si="25"/>
        <v>1324.2254824135071</v>
      </c>
      <c r="P91" s="81">
        <f t="shared" si="25"/>
        <v>6.3712471270261863</v>
      </c>
      <c r="Q91" s="81">
        <f t="shared" si="25"/>
        <v>743.05049752227967</v>
      </c>
      <c r="R91" s="81">
        <f t="shared" si="25"/>
        <v>0</v>
      </c>
      <c r="S91" s="81">
        <f t="shared" si="25"/>
        <v>1002.0080571154688</v>
      </c>
      <c r="T91" s="81">
        <f t="shared" si="25"/>
        <v>0</v>
      </c>
      <c r="U91" s="81">
        <f t="shared" si="25"/>
        <v>0</v>
      </c>
      <c r="V91" s="2">
        <f t="shared" si="18"/>
        <v>9158.4379356190784</v>
      </c>
      <c r="W91" s="2"/>
      <c r="X91" t="str">
        <f t="shared" si="19"/>
        <v>BGDLentil</v>
      </c>
      <c r="Y91" t="s">
        <v>11</v>
      </c>
      <c r="Z91" t="s">
        <v>418</v>
      </c>
      <c r="AA91">
        <f t="shared" si="20"/>
        <v>62.302183439096218</v>
      </c>
      <c r="AB91">
        <f>VLOOKUP(X91,ReferenceProduction!$A$2:$G$1293,6,FALSE)</f>
        <v>135.48312710258602</v>
      </c>
      <c r="AC91">
        <f>VLOOKUP(Z91,ReferencePrices!$A$2:$C$22,2,FALSE)</f>
        <v>459.85197397991732</v>
      </c>
      <c r="AD91">
        <f t="shared" si="21"/>
        <v>62.302183439096218</v>
      </c>
    </row>
    <row r="92" spans="1:30" x14ac:dyDescent="0.35">
      <c r="A92" t="s">
        <v>88</v>
      </c>
      <c r="B92" s="2">
        <f t="shared" si="24"/>
        <v>0</v>
      </c>
      <c r="C92" s="2">
        <f t="shared" si="24"/>
        <v>0</v>
      </c>
      <c r="D92" s="81">
        <f t="shared" si="24"/>
        <v>8.3682551246371215</v>
      </c>
      <c r="E92" s="81">
        <f t="shared" si="24"/>
        <v>0</v>
      </c>
      <c r="F92" s="81">
        <f t="shared" si="24"/>
        <v>46.653855250720106</v>
      </c>
      <c r="G92" s="81">
        <f t="shared" si="24"/>
        <v>111.13878658900136</v>
      </c>
      <c r="H92" s="81">
        <f t="shared" si="24"/>
        <v>0</v>
      </c>
      <c r="I92" s="81">
        <f t="shared" si="24"/>
        <v>125.07279900878329</v>
      </c>
      <c r="J92" s="81">
        <f t="shared" si="24"/>
        <v>274.09714691582133</v>
      </c>
      <c r="K92" s="81">
        <f t="shared" si="24"/>
        <v>7.0128072927551273</v>
      </c>
      <c r="L92" s="81">
        <f t="shared" si="25"/>
        <v>0</v>
      </c>
      <c r="M92" s="81">
        <f t="shared" si="25"/>
        <v>17.937737760017043</v>
      </c>
      <c r="N92" s="81">
        <f t="shared" si="25"/>
        <v>230.82091325542973</v>
      </c>
      <c r="O92" s="81">
        <f t="shared" si="25"/>
        <v>164.08499208889947</v>
      </c>
      <c r="P92" s="81">
        <f t="shared" si="25"/>
        <v>14.386264175523173</v>
      </c>
      <c r="Q92" s="81">
        <f t="shared" si="25"/>
        <v>2.2287442159263251</v>
      </c>
      <c r="R92" s="81">
        <f t="shared" si="25"/>
        <v>16.656883643787904</v>
      </c>
      <c r="S92" s="81">
        <f t="shared" si="25"/>
        <v>49.82902584341408</v>
      </c>
      <c r="T92" s="81">
        <f t="shared" si="25"/>
        <v>0</v>
      </c>
      <c r="U92" s="81">
        <f t="shared" si="25"/>
        <v>0.72247061881602304</v>
      </c>
      <c r="V92" s="2">
        <f t="shared" si="18"/>
        <v>1069.0106817835322</v>
      </c>
      <c r="W92" s="2"/>
      <c r="X92" t="str">
        <f t="shared" si="19"/>
        <v>BGDOther Pulses</v>
      </c>
      <c r="Y92" t="s">
        <v>11</v>
      </c>
      <c r="Z92" t="s">
        <v>421</v>
      </c>
      <c r="AA92">
        <f t="shared" si="20"/>
        <v>55.69848838467329</v>
      </c>
      <c r="AB92">
        <f>VLOOKUP(X92,ReferenceProduction!$A$2:$G$1293,6,FALSE)</f>
        <v>149.51600782994981</v>
      </c>
      <c r="AC92">
        <f>VLOOKUP(Z92,ReferencePrices!$A$2:$C$22,2,FALSE)</f>
        <v>372.52525126286997</v>
      </c>
      <c r="AD92">
        <f t="shared" si="21"/>
        <v>55.69848838467329</v>
      </c>
    </row>
    <row r="93" spans="1:30" x14ac:dyDescent="0.35">
      <c r="A93" t="s">
        <v>333</v>
      </c>
      <c r="B93" s="2">
        <f t="shared" si="24"/>
        <v>0</v>
      </c>
      <c r="C93" s="2">
        <f t="shared" si="24"/>
        <v>1734.2283620055916</v>
      </c>
      <c r="D93" s="81">
        <f t="shared" si="24"/>
        <v>24.238377693356156</v>
      </c>
      <c r="E93" s="81">
        <f t="shared" si="24"/>
        <v>172.48520721726501</v>
      </c>
      <c r="F93" s="81">
        <f t="shared" si="24"/>
        <v>69.21479128581656</v>
      </c>
      <c r="G93" s="81">
        <f t="shared" si="24"/>
        <v>414.43444256234989</v>
      </c>
      <c r="H93" s="81">
        <f t="shared" si="24"/>
        <v>0.64385747512573999</v>
      </c>
      <c r="I93" s="81">
        <f t="shared" si="24"/>
        <v>206.90051954677963</v>
      </c>
      <c r="J93" s="81">
        <f t="shared" si="24"/>
        <v>47.512120444035986</v>
      </c>
      <c r="K93" s="81">
        <f t="shared" si="24"/>
        <v>19.236865054677693</v>
      </c>
      <c r="L93" s="81">
        <f t="shared" si="25"/>
        <v>431.53889809084438</v>
      </c>
      <c r="M93" s="81">
        <f t="shared" si="25"/>
        <v>102.47051491902863</v>
      </c>
      <c r="N93" s="81">
        <f t="shared" si="25"/>
        <v>6944.4280257473956</v>
      </c>
      <c r="O93" s="81">
        <f t="shared" si="25"/>
        <v>0</v>
      </c>
      <c r="P93" s="81">
        <f t="shared" si="25"/>
        <v>5.3576612349299513</v>
      </c>
      <c r="Q93" s="81">
        <f t="shared" si="25"/>
        <v>44.321319908020406</v>
      </c>
      <c r="R93" s="81">
        <f t="shared" si="25"/>
        <v>0</v>
      </c>
      <c r="S93" s="81">
        <f t="shared" si="25"/>
        <v>0</v>
      </c>
      <c r="T93" s="81">
        <f t="shared" si="25"/>
        <v>220.04593178145694</v>
      </c>
      <c r="U93" s="81">
        <f t="shared" si="25"/>
        <v>10.793597479115235</v>
      </c>
      <c r="V93" s="2">
        <f t="shared" si="18"/>
        <v>10447.850492445787</v>
      </c>
      <c r="W93" s="2"/>
      <c r="X93" t="str">
        <f t="shared" si="19"/>
        <v>BGDGroundnut</v>
      </c>
      <c r="Y93" t="s">
        <v>11</v>
      </c>
      <c r="Z93" t="s">
        <v>360</v>
      </c>
      <c r="AA93">
        <f t="shared" si="20"/>
        <v>7.9313145526136557</v>
      </c>
      <c r="AB93">
        <f>VLOOKUP(X93,ReferenceProduction!$A$2:$G$1293,6,FALSE)</f>
        <v>15.285701958580432</v>
      </c>
      <c r="AC93">
        <f>VLOOKUP(Z93,ReferencePrices!$A$2:$C$22,2,FALSE)</f>
        <v>518.87146394094873</v>
      </c>
      <c r="AD93">
        <f t="shared" si="21"/>
        <v>7.9313145526136557</v>
      </c>
    </row>
    <row r="94" spans="1:30" x14ac:dyDescent="0.35">
      <c r="A94" t="s">
        <v>89</v>
      </c>
      <c r="B94" s="2">
        <f t="shared" ref="B94:K103" si="26">+SUMIF($X$4:$X$1206,+CONCATENATE($A94,B$3),$AA$4:$AA$1206)</f>
        <v>0</v>
      </c>
      <c r="C94" s="2">
        <f t="shared" si="26"/>
        <v>0</v>
      </c>
      <c r="D94" s="81">
        <f t="shared" si="26"/>
        <v>0</v>
      </c>
      <c r="E94" s="81">
        <f t="shared" si="26"/>
        <v>0</v>
      </c>
      <c r="F94" s="81">
        <f t="shared" si="26"/>
        <v>0</v>
      </c>
      <c r="G94" s="81">
        <f t="shared" si="26"/>
        <v>0</v>
      </c>
      <c r="H94" s="81">
        <f t="shared" si="26"/>
        <v>0</v>
      </c>
      <c r="I94" s="81">
        <f t="shared" si="26"/>
        <v>0</v>
      </c>
      <c r="J94" s="81">
        <f t="shared" si="26"/>
        <v>0</v>
      </c>
      <c r="K94" s="81">
        <f t="shared" si="26"/>
        <v>0</v>
      </c>
      <c r="L94" s="81">
        <f t="shared" ref="L94:U103" si="27">+SUMIF($X$4:$X$1206,+CONCATENATE($A94,L$3),$AA$4:$AA$1206)</f>
        <v>0</v>
      </c>
      <c r="M94" s="81">
        <f t="shared" si="27"/>
        <v>0</v>
      </c>
      <c r="N94" s="81">
        <f t="shared" si="27"/>
        <v>0</v>
      </c>
      <c r="O94" s="81">
        <f t="shared" si="27"/>
        <v>0</v>
      </c>
      <c r="P94" s="81">
        <f t="shared" si="27"/>
        <v>0</v>
      </c>
      <c r="Q94" s="81">
        <f t="shared" si="27"/>
        <v>0</v>
      </c>
      <c r="R94" s="81">
        <f t="shared" si="27"/>
        <v>0</v>
      </c>
      <c r="S94" s="81">
        <f t="shared" si="27"/>
        <v>0</v>
      </c>
      <c r="T94" s="81">
        <f t="shared" si="27"/>
        <v>0</v>
      </c>
      <c r="U94" s="81">
        <f t="shared" si="27"/>
        <v>0</v>
      </c>
      <c r="V94" s="2">
        <f t="shared" si="18"/>
        <v>0</v>
      </c>
      <c r="W94" s="2"/>
      <c r="X94" t="str">
        <f t="shared" si="19"/>
        <v>BGDSoybean</v>
      </c>
      <c r="Y94" t="s">
        <v>11</v>
      </c>
      <c r="Z94" t="s">
        <v>446</v>
      </c>
      <c r="AA94">
        <f t="shared" si="20"/>
        <v>16.149829802246067</v>
      </c>
      <c r="AB94">
        <f>VLOOKUP(X94,ReferenceProduction!$A$2:$G$1293,6,FALSE)</f>
        <v>47.622801669561142</v>
      </c>
      <c r="AC94">
        <f>VLOOKUP(Z94,ReferencePrices!$A$2:$C$22,2,FALSE)</f>
        <v>339.11969132568868</v>
      </c>
      <c r="AD94">
        <f t="shared" si="21"/>
        <v>16.149829802246067</v>
      </c>
    </row>
    <row r="95" spans="1:30" x14ac:dyDescent="0.35">
      <c r="A95" t="s">
        <v>90</v>
      </c>
      <c r="B95" s="2">
        <f t="shared" si="26"/>
        <v>379.84019690030976</v>
      </c>
      <c r="C95" s="2">
        <f t="shared" si="26"/>
        <v>12.00850945561619</v>
      </c>
      <c r="D95" s="81">
        <f t="shared" si="26"/>
        <v>0</v>
      </c>
      <c r="E95" s="81">
        <f t="shared" si="26"/>
        <v>38.466703959557407</v>
      </c>
      <c r="F95" s="81">
        <f t="shared" si="26"/>
        <v>0</v>
      </c>
      <c r="G95" s="81">
        <f t="shared" si="26"/>
        <v>7.7318834164693326</v>
      </c>
      <c r="H95" s="81">
        <f t="shared" si="26"/>
        <v>16.285543221663119</v>
      </c>
      <c r="I95" s="81">
        <f t="shared" si="26"/>
        <v>40.430634615153949</v>
      </c>
      <c r="J95" s="81">
        <f t="shared" si="26"/>
        <v>2.8669840770156907</v>
      </c>
      <c r="K95" s="81">
        <f t="shared" si="26"/>
        <v>84.144991556903847</v>
      </c>
      <c r="L95" s="81">
        <f t="shared" si="27"/>
        <v>0</v>
      </c>
      <c r="M95" s="81">
        <f t="shared" si="27"/>
        <v>432.32942044881008</v>
      </c>
      <c r="N95" s="81">
        <f t="shared" si="27"/>
        <v>8.6957416163707286</v>
      </c>
      <c r="O95" s="81">
        <f t="shared" si="27"/>
        <v>2.8853701213099603</v>
      </c>
      <c r="P95" s="81">
        <f t="shared" si="27"/>
        <v>1.0124014289987011</v>
      </c>
      <c r="Q95" s="81">
        <f t="shared" si="27"/>
        <v>1718.8473518348292</v>
      </c>
      <c r="R95" s="81">
        <f t="shared" si="27"/>
        <v>0</v>
      </c>
      <c r="S95" s="81">
        <f t="shared" si="27"/>
        <v>88.500129466927106</v>
      </c>
      <c r="T95" s="81">
        <f t="shared" si="27"/>
        <v>0</v>
      </c>
      <c r="U95" s="81">
        <f t="shared" si="27"/>
        <v>0</v>
      </c>
      <c r="V95" s="2">
        <f t="shared" si="18"/>
        <v>2834.045862119935</v>
      </c>
      <c r="W95" s="2"/>
      <c r="X95" t="str">
        <f t="shared" si="19"/>
        <v>BLZRice</v>
      </c>
      <c r="Y95" t="s">
        <v>16</v>
      </c>
      <c r="Z95" t="s">
        <v>365</v>
      </c>
      <c r="AA95">
        <f t="shared" si="20"/>
        <v>3.2824605017694863</v>
      </c>
      <c r="AB95">
        <f>VLOOKUP(X95,ReferenceProduction!$A$2:$G$1293,6,FALSE)</f>
        <v>10.187110091847979</v>
      </c>
      <c r="AC95">
        <f>VLOOKUP(Z95,ReferencePrices!$A$2:$C$22,2,FALSE)</f>
        <v>322.21704410519783</v>
      </c>
      <c r="AD95">
        <f t="shared" si="21"/>
        <v>3.2824605017694863</v>
      </c>
    </row>
    <row r="96" spans="1:30" x14ac:dyDescent="0.35">
      <c r="A96" t="s">
        <v>91</v>
      </c>
      <c r="B96" s="2">
        <f t="shared" si="26"/>
        <v>0</v>
      </c>
      <c r="C96" s="2">
        <f t="shared" si="26"/>
        <v>0</v>
      </c>
      <c r="D96" s="81">
        <f t="shared" si="26"/>
        <v>819.53975820810422</v>
      </c>
      <c r="E96" s="81">
        <f t="shared" si="26"/>
        <v>0</v>
      </c>
      <c r="F96" s="81">
        <f t="shared" si="26"/>
        <v>0</v>
      </c>
      <c r="G96" s="81">
        <f t="shared" si="26"/>
        <v>37.460532709802173</v>
      </c>
      <c r="H96" s="81">
        <f t="shared" si="26"/>
        <v>0</v>
      </c>
      <c r="I96" s="81">
        <f t="shared" si="26"/>
        <v>255.15140744842009</v>
      </c>
      <c r="J96" s="81">
        <f t="shared" si="26"/>
        <v>4.4575697089381254</v>
      </c>
      <c r="K96" s="81">
        <f t="shared" si="26"/>
        <v>61.812365843909717</v>
      </c>
      <c r="L96" s="81">
        <f t="shared" si="27"/>
        <v>0</v>
      </c>
      <c r="M96" s="81">
        <f t="shared" si="27"/>
        <v>17.525501011164593</v>
      </c>
      <c r="N96" s="81">
        <f t="shared" si="27"/>
        <v>47.654392928785661</v>
      </c>
      <c r="O96" s="81">
        <f t="shared" si="27"/>
        <v>35.374193156610922</v>
      </c>
      <c r="P96" s="81">
        <f t="shared" si="27"/>
        <v>82.09605638413187</v>
      </c>
      <c r="Q96" s="81">
        <f t="shared" si="27"/>
        <v>0.57284908723455863</v>
      </c>
      <c r="R96" s="81">
        <f t="shared" si="27"/>
        <v>0</v>
      </c>
      <c r="S96" s="81">
        <f t="shared" si="27"/>
        <v>44.794305852686968</v>
      </c>
      <c r="T96" s="81">
        <f t="shared" si="27"/>
        <v>0</v>
      </c>
      <c r="U96" s="81">
        <f t="shared" si="27"/>
        <v>0</v>
      </c>
      <c r="V96" s="2">
        <f t="shared" si="18"/>
        <v>1406.4389323397886</v>
      </c>
      <c r="W96" s="2"/>
      <c r="X96" t="str">
        <f t="shared" si="19"/>
        <v>BLZMaize</v>
      </c>
      <c r="Y96" t="s">
        <v>16</v>
      </c>
      <c r="Z96" t="s">
        <v>361</v>
      </c>
      <c r="AA96">
        <f t="shared" si="20"/>
        <v>5.9050157263569005</v>
      </c>
      <c r="AB96">
        <f>VLOOKUP(X96,ReferenceProduction!$A$2:$G$1293,6,FALSE)</f>
        <v>32.612127618389025</v>
      </c>
      <c r="AC96">
        <f>VLOOKUP(Z96,ReferencePrices!$A$2:$C$22,2,FALSE)</f>
        <v>181.06809207465616</v>
      </c>
      <c r="AD96">
        <f t="shared" si="21"/>
        <v>5.9050157263569005</v>
      </c>
    </row>
    <row r="97" spans="1:30" x14ac:dyDescent="0.35">
      <c r="A97" t="s">
        <v>92</v>
      </c>
      <c r="B97" s="2">
        <f t="shared" si="26"/>
        <v>0.14427401217992786</v>
      </c>
      <c r="C97" s="2">
        <f t="shared" si="26"/>
        <v>6.5172137736071427</v>
      </c>
      <c r="D97" s="81">
        <f t="shared" si="26"/>
        <v>0</v>
      </c>
      <c r="E97" s="81">
        <f t="shared" si="26"/>
        <v>0</v>
      </c>
      <c r="F97" s="81">
        <f t="shared" si="26"/>
        <v>4.3125379869507592</v>
      </c>
      <c r="G97" s="81">
        <f t="shared" si="26"/>
        <v>0</v>
      </c>
      <c r="H97" s="81">
        <f t="shared" si="26"/>
        <v>0</v>
      </c>
      <c r="I97" s="81">
        <f t="shared" si="26"/>
        <v>2.3643837071763425</v>
      </c>
      <c r="J97" s="81">
        <f t="shared" si="26"/>
        <v>1.2837576131486526</v>
      </c>
      <c r="K97" s="81">
        <f t="shared" si="26"/>
        <v>11.88344139048818</v>
      </c>
      <c r="L97" s="81">
        <f t="shared" si="27"/>
        <v>0</v>
      </c>
      <c r="M97" s="81">
        <f t="shared" si="27"/>
        <v>0.56172062543258772</v>
      </c>
      <c r="N97" s="81">
        <f t="shared" si="27"/>
        <v>23.679633651421799</v>
      </c>
      <c r="O97" s="81">
        <f t="shared" si="27"/>
        <v>14.209934169068026</v>
      </c>
      <c r="P97" s="81">
        <f t="shared" si="27"/>
        <v>0.28112305447401309</v>
      </c>
      <c r="Q97" s="81">
        <f t="shared" si="27"/>
        <v>0.24205656960586325</v>
      </c>
      <c r="R97" s="81">
        <f t="shared" si="27"/>
        <v>1.099689370282062</v>
      </c>
      <c r="S97" s="81">
        <f t="shared" si="27"/>
        <v>0</v>
      </c>
      <c r="T97" s="81">
        <f t="shared" si="27"/>
        <v>0</v>
      </c>
      <c r="U97" s="81">
        <f t="shared" si="27"/>
        <v>0</v>
      </c>
      <c r="V97" s="2">
        <f t="shared" si="18"/>
        <v>66.579765923835353</v>
      </c>
      <c r="W97" s="2"/>
      <c r="X97" t="str">
        <f t="shared" si="19"/>
        <v>BLZSorghum</v>
      </c>
      <c r="Y97" t="s">
        <v>16</v>
      </c>
      <c r="Z97" t="s">
        <v>362</v>
      </c>
      <c r="AA97">
        <f t="shared" si="20"/>
        <v>1.5563236799591524</v>
      </c>
      <c r="AB97">
        <f>VLOOKUP(X97,ReferenceProduction!$A$2:$G$1293,6,FALSE)</f>
        <v>8.7185198532041781</v>
      </c>
      <c r="AC97">
        <f>VLOOKUP(Z97,ReferencePrices!$A$2:$C$22,2,FALSE)</f>
        <v>178.50778643202628</v>
      </c>
      <c r="AD97">
        <f t="shared" si="21"/>
        <v>1.5563236799591524</v>
      </c>
    </row>
    <row r="98" spans="1:30" x14ac:dyDescent="0.35">
      <c r="A98" t="s">
        <v>93</v>
      </c>
      <c r="B98" s="2">
        <f t="shared" si="26"/>
        <v>0</v>
      </c>
      <c r="C98" s="2">
        <f t="shared" si="26"/>
        <v>72.521141335233423</v>
      </c>
      <c r="D98" s="81">
        <f t="shared" si="26"/>
        <v>322.55975885877842</v>
      </c>
      <c r="E98" s="81">
        <f t="shared" si="26"/>
        <v>23.256725486463839</v>
      </c>
      <c r="F98" s="81">
        <f t="shared" si="26"/>
        <v>31.016553553557181</v>
      </c>
      <c r="G98" s="81">
        <f t="shared" si="26"/>
        <v>71.384751375727589</v>
      </c>
      <c r="H98" s="81">
        <f t="shared" si="26"/>
        <v>1.0554622890355851</v>
      </c>
      <c r="I98" s="81">
        <f t="shared" si="26"/>
        <v>384.02891520110802</v>
      </c>
      <c r="J98" s="81">
        <f t="shared" si="26"/>
        <v>4.9555146484118744</v>
      </c>
      <c r="K98" s="81">
        <f t="shared" si="26"/>
        <v>5.9648085695376443</v>
      </c>
      <c r="L98" s="81">
        <f t="shared" si="27"/>
        <v>76.947098346851604</v>
      </c>
      <c r="M98" s="81">
        <f t="shared" si="27"/>
        <v>417.5732688949563</v>
      </c>
      <c r="N98" s="81">
        <f t="shared" si="27"/>
        <v>16.686464523945848</v>
      </c>
      <c r="O98" s="81">
        <f t="shared" si="27"/>
        <v>8.7144181628723665</v>
      </c>
      <c r="P98" s="81">
        <f t="shared" si="27"/>
        <v>0</v>
      </c>
      <c r="Q98" s="81">
        <f t="shared" si="27"/>
        <v>0.44511199184496258</v>
      </c>
      <c r="R98" s="81">
        <f t="shared" si="27"/>
        <v>0</v>
      </c>
      <c r="S98" s="81">
        <f t="shared" si="27"/>
        <v>210.380747120286</v>
      </c>
      <c r="T98" s="81">
        <f t="shared" si="27"/>
        <v>170.13354527539903</v>
      </c>
      <c r="U98" s="81">
        <f t="shared" si="27"/>
        <v>15.226262582738983</v>
      </c>
      <c r="V98" s="2">
        <f t="shared" si="18"/>
        <v>1832.8505482167488</v>
      </c>
      <c r="W98" s="2"/>
      <c r="X98" t="str">
        <f t="shared" si="19"/>
        <v>BLZPotato</v>
      </c>
      <c r="Y98" t="s">
        <v>16</v>
      </c>
      <c r="Z98" t="s">
        <v>367</v>
      </c>
      <c r="AA98">
        <f t="shared" si="20"/>
        <v>0.19417099939937163</v>
      </c>
      <c r="AB98">
        <f>VLOOKUP(X98,ReferenceProduction!$A$2:$G$1293,6,FALSE)</f>
        <v>0.9875066594580334</v>
      </c>
      <c r="AC98">
        <f>VLOOKUP(Z98,ReferencePrices!$A$2:$C$22,2,FALSE)</f>
        <v>196.62753414335168</v>
      </c>
      <c r="AD98">
        <f t="shared" si="21"/>
        <v>0.19417099939937163</v>
      </c>
    </row>
    <row r="99" spans="1:30" x14ac:dyDescent="0.35">
      <c r="A99" t="s">
        <v>94</v>
      </c>
      <c r="B99" s="2">
        <f t="shared" si="26"/>
        <v>0</v>
      </c>
      <c r="C99" s="2">
        <f t="shared" si="26"/>
        <v>0</v>
      </c>
      <c r="D99" s="81">
        <f t="shared" si="26"/>
        <v>49.598819400354721</v>
      </c>
      <c r="E99" s="81">
        <f t="shared" si="26"/>
        <v>0</v>
      </c>
      <c r="F99" s="81">
        <f t="shared" si="26"/>
        <v>0</v>
      </c>
      <c r="G99" s="81">
        <f t="shared" si="26"/>
        <v>0.74977529123973252</v>
      </c>
      <c r="H99" s="81">
        <f t="shared" si="26"/>
        <v>0</v>
      </c>
      <c r="I99" s="81">
        <f t="shared" si="26"/>
        <v>15.735724768057546</v>
      </c>
      <c r="J99" s="81">
        <f t="shared" si="26"/>
        <v>0</v>
      </c>
      <c r="K99" s="81">
        <f t="shared" si="26"/>
        <v>0</v>
      </c>
      <c r="L99" s="81">
        <f t="shared" si="27"/>
        <v>0</v>
      </c>
      <c r="M99" s="81">
        <f t="shared" si="27"/>
        <v>0</v>
      </c>
      <c r="N99" s="81">
        <f t="shared" si="27"/>
        <v>517.30572810111255</v>
      </c>
      <c r="O99" s="81">
        <f t="shared" si="27"/>
        <v>0</v>
      </c>
      <c r="P99" s="81">
        <f t="shared" si="27"/>
        <v>2.5319268332056821</v>
      </c>
      <c r="Q99" s="81">
        <f t="shared" si="27"/>
        <v>0</v>
      </c>
      <c r="R99" s="81">
        <f t="shared" si="27"/>
        <v>0</v>
      </c>
      <c r="S99" s="81">
        <f t="shared" si="27"/>
        <v>173.52765849042424</v>
      </c>
      <c r="T99" s="81">
        <f t="shared" si="27"/>
        <v>0</v>
      </c>
      <c r="U99" s="81">
        <f t="shared" si="27"/>
        <v>0</v>
      </c>
      <c r="V99" s="2">
        <f t="shared" si="18"/>
        <v>759.44963288439453</v>
      </c>
      <c r="W99" s="2"/>
      <c r="X99" t="str">
        <f t="shared" si="19"/>
        <v>BLZCassava</v>
      </c>
      <c r="Y99" t="s">
        <v>16</v>
      </c>
      <c r="Z99" t="s">
        <v>368</v>
      </c>
      <c r="AA99">
        <f t="shared" si="20"/>
        <v>6.8798810098007881E-2</v>
      </c>
      <c r="AB99">
        <f>VLOOKUP(X99,ReferenceProduction!$A$2:$G$1293,6,FALSE)</f>
        <v>0.6361385721951669</v>
      </c>
      <c r="AC99">
        <f>VLOOKUP(Z99,ReferencePrices!$A$2:$C$22,2,FALSE)</f>
        <v>108.15066575919005</v>
      </c>
      <c r="AD99">
        <f t="shared" si="21"/>
        <v>6.8798810098007881E-2</v>
      </c>
    </row>
    <row r="100" spans="1:30" x14ac:dyDescent="0.35">
      <c r="A100" t="s">
        <v>95</v>
      </c>
      <c r="B100" s="2">
        <f t="shared" si="26"/>
        <v>0</v>
      </c>
      <c r="C100" s="2">
        <f t="shared" si="26"/>
        <v>6.0622598067728885E-2</v>
      </c>
      <c r="D100" s="81">
        <f t="shared" si="26"/>
        <v>0</v>
      </c>
      <c r="E100" s="81">
        <f t="shared" si="26"/>
        <v>0</v>
      </c>
      <c r="F100" s="81">
        <f t="shared" si="26"/>
        <v>0</v>
      </c>
      <c r="G100" s="81">
        <f t="shared" si="26"/>
        <v>0.20077211694713212</v>
      </c>
      <c r="H100" s="81">
        <f t="shared" si="26"/>
        <v>0</v>
      </c>
      <c r="I100" s="81">
        <f t="shared" si="26"/>
        <v>10.390636237145516</v>
      </c>
      <c r="J100" s="81">
        <f t="shared" si="26"/>
        <v>20.788135896617476</v>
      </c>
      <c r="K100" s="81">
        <f t="shared" si="26"/>
        <v>6.572922447714201</v>
      </c>
      <c r="L100" s="81">
        <f t="shared" si="27"/>
        <v>0</v>
      </c>
      <c r="M100" s="81">
        <f t="shared" si="27"/>
        <v>1.5549473970661698</v>
      </c>
      <c r="N100" s="81">
        <f t="shared" si="27"/>
        <v>0</v>
      </c>
      <c r="O100" s="81">
        <f t="shared" si="27"/>
        <v>1.8893667862621644</v>
      </c>
      <c r="P100" s="81">
        <f t="shared" si="27"/>
        <v>0</v>
      </c>
      <c r="Q100" s="81">
        <f t="shared" si="27"/>
        <v>2.6464067727070475</v>
      </c>
      <c r="R100" s="81">
        <f t="shared" si="27"/>
        <v>0</v>
      </c>
      <c r="S100" s="81">
        <f t="shared" si="27"/>
        <v>0</v>
      </c>
      <c r="T100" s="81">
        <f t="shared" si="27"/>
        <v>0</v>
      </c>
      <c r="U100" s="81">
        <f t="shared" si="27"/>
        <v>0</v>
      </c>
      <c r="V100" s="2">
        <f t="shared" si="18"/>
        <v>44.103810252527438</v>
      </c>
      <c r="W100" s="2"/>
      <c r="X100" t="str">
        <f t="shared" si="19"/>
        <v>BLZYams</v>
      </c>
      <c r="Y100" t="s">
        <v>16</v>
      </c>
      <c r="Z100" t="s">
        <v>366</v>
      </c>
      <c r="AA100">
        <f t="shared" si="20"/>
        <v>2.8100906579079304E-2</v>
      </c>
      <c r="AB100">
        <f>VLOOKUP(X100,ReferenceProduction!$A$2:$G$1293,6,FALSE)</f>
        <v>0.10311825589963344</v>
      </c>
      <c r="AC100">
        <f>VLOOKUP(Z100,ReferencePrices!$A$2:$C$22,2,FALSE)</f>
        <v>272.51146107853435</v>
      </c>
      <c r="AD100">
        <f t="shared" si="21"/>
        <v>2.8100906579079304E-2</v>
      </c>
    </row>
    <row r="101" spans="1:30" x14ac:dyDescent="0.35">
      <c r="A101" t="s">
        <v>96</v>
      </c>
      <c r="B101" s="2">
        <f t="shared" si="26"/>
        <v>0</v>
      </c>
      <c r="C101" s="2">
        <f t="shared" si="26"/>
        <v>7.4601859451837909</v>
      </c>
      <c r="D101" s="81">
        <f t="shared" si="26"/>
        <v>19.295348579978775</v>
      </c>
      <c r="E101" s="81">
        <f t="shared" si="26"/>
        <v>9.8785702569247499E-2</v>
      </c>
      <c r="F101" s="81">
        <f t="shared" si="26"/>
        <v>362.81885159890777</v>
      </c>
      <c r="G101" s="81">
        <f t="shared" si="26"/>
        <v>54.275701504838366</v>
      </c>
      <c r="H101" s="81">
        <f t="shared" si="26"/>
        <v>0</v>
      </c>
      <c r="I101" s="81">
        <f t="shared" si="26"/>
        <v>1.4865474206027733</v>
      </c>
      <c r="J101" s="81">
        <f t="shared" si="26"/>
        <v>699.78635765470392</v>
      </c>
      <c r="K101" s="81">
        <f t="shared" si="26"/>
        <v>5.9553729704950387</v>
      </c>
      <c r="L101" s="81">
        <f t="shared" si="27"/>
        <v>0</v>
      </c>
      <c r="M101" s="81">
        <f t="shared" si="27"/>
        <v>5.548932894821264</v>
      </c>
      <c r="N101" s="81">
        <f t="shared" si="27"/>
        <v>21.203229346702965</v>
      </c>
      <c r="O101" s="81">
        <f t="shared" si="27"/>
        <v>268.7919081980553</v>
      </c>
      <c r="P101" s="81">
        <f t="shared" si="27"/>
        <v>6.928497715191587</v>
      </c>
      <c r="Q101" s="81">
        <f t="shared" si="27"/>
        <v>2.4038117644976125</v>
      </c>
      <c r="R101" s="81">
        <f t="shared" si="27"/>
        <v>0</v>
      </c>
      <c r="S101" s="81">
        <f t="shared" si="27"/>
        <v>0</v>
      </c>
      <c r="T101" s="81">
        <f t="shared" si="27"/>
        <v>0</v>
      </c>
      <c r="U101" s="81">
        <f t="shared" si="27"/>
        <v>0</v>
      </c>
      <c r="V101" s="2">
        <f t="shared" si="18"/>
        <v>1456.0535312965485</v>
      </c>
      <c r="W101" s="2"/>
      <c r="X101" t="str">
        <f t="shared" si="19"/>
        <v>BLZSweet Potato</v>
      </c>
      <c r="Y101" t="s">
        <v>16</v>
      </c>
      <c r="Z101" t="s">
        <v>358</v>
      </c>
      <c r="AA101">
        <f t="shared" si="20"/>
        <v>7.4925129942311885E-3</v>
      </c>
      <c r="AB101">
        <f>VLOOKUP(X101,ReferenceProduction!$A$2:$G$1293,6,FALSE)</f>
        <v>9.3506907648797905E-2</v>
      </c>
      <c r="AC101">
        <f>VLOOKUP(Z101,ReferencePrices!$A$2:$C$22,2,FALSE)</f>
        <v>80.127909077822125</v>
      </c>
      <c r="AD101">
        <f t="shared" si="21"/>
        <v>7.4925129942311885E-3</v>
      </c>
    </row>
    <row r="102" spans="1:30" x14ac:dyDescent="0.35">
      <c r="A102" t="s">
        <v>97</v>
      </c>
      <c r="B102" s="2">
        <f t="shared" si="26"/>
        <v>0</v>
      </c>
      <c r="C102" s="2">
        <f t="shared" si="26"/>
        <v>0</v>
      </c>
      <c r="D102" s="81">
        <f t="shared" si="26"/>
        <v>5400.3406591390558</v>
      </c>
      <c r="E102" s="81">
        <f t="shared" si="26"/>
        <v>0</v>
      </c>
      <c r="F102" s="81">
        <f t="shared" si="26"/>
        <v>1520.2113019031594</v>
      </c>
      <c r="G102" s="81">
        <f t="shared" si="26"/>
        <v>1241.7377779938743</v>
      </c>
      <c r="H102" s="81">
        <f t="shared" si="26"/>
        <v>0</v>
      </c>
      <c r="I102" s="81">
        <f t="shared" si="26"/>
        <v>1293.0739108684747</v>
      </c>
      <c r="J102" s="81">
        <f t="shared" si="26"/>
        <v>1888.122189271035</v>
      </c>
      <c r="K102" s="81">
        <f t="shared" si="26"/>
        <v>36.711326158250557</v>
      </c>
      <c r="L102" s="81">
        <f t="shared" si="27"/>
        <v>0</v>
      </c>
      <c r="M102" s="81">
        <f t="shared" si="27"/>
        <v>224.23061293933191</v>
      </c>
      <c r="N102" s="81">
        <f t="shared" si="27"/>
        <v>981.72569164205458</v>
      </c>
      <c r="O102" s="81">
        <f t="shared" si="27"/>
        <v>1999.7439988674996</v>
      </c>
      <c r="P102" s="81">
        <f t="shared" si="27"/>
        <v>360.77320598850872</v>
      </c>
      <c r="Q102" s="81">
        <f t="shared" si="27"/>
        <v>21.556913668166196</v>
      </c>
      <c r="R102" s="81">
        <f t="shared" si="27"/>
        <v>12376.814316547856</v>
      </c>
      <c r="S102" s="81">
        <f t="shared" si="27"/>
        <v>0</v>
      </c>
      <c r="T102" s="81">
        <f t="shared" si="27"/>
        <v>815.38375557065626</v>
      </c>
      <c r="U102" s="81">
        <f t="shared" si="27"/>
        <v>202.03465395119818</v>
      </c>
      <c r="V102" s="2">
        <f t="shared" si="18"/>
        <v>28362.460314509121</v>
      </c>
      <c r="W102" s="2"/>
      <c r="X102" t="str">
        <f t="shared" si="19"/>
        <v>BLZBanana</v>
      </c>
      <c r="Y102" t="s">
        <v>16</v>
      </c>
      <c r="Z102" t="s">
        <v>455</v>
      </c>
      <c r="AA102">
        <f t="shared" si="20"/>
        <v>33.281186401061625</v>
      </c>
      <c r="AB102">
        <f>VLOOKUP(X102,ReferenceProduction!$A$2:$G$1293,6,FALSE)</f>
        <v>99.481414508374684</v>
      </c>
      <c r="AC102">
        <f>VLOOKUP(Z102,ReferencePrices!$A$2:$C$22,2,FALSE)</f>
        <v>334.54677504871933</v>
      </c>
      <c r="AD102">
        <f t="shared" si="21"/>
        <v>33.281186401061625</v>
      </c>
    </row>
    <row r="103" spans="1:30" x14ac:dyDescent="0.35">
      <c r="A103" t="s">
        <v>98</v>
      </c>
      <c r="B103" s="2">
        <f t="shared" si="26"/>
        <v>0</v>
      </c>
      <c r="C103" s="2">
        <f t="shared" si="26"/>
        <v>154.91326345598219</v>
      </c>
      <c r="D103" s="81">
        <f t="shared" si="26"/>
        <v>13.572204855903916</v>
      </c>
      <c r="E103" s="81">
        <f t="shared" si="26"/>
        <v>0</v>
      </c>
      <c r="F103" s="81">
        <f t="shared" si="26"/>
        <v>0</v>
      </c>
      <c r="G103" s="81">
        <f t="shared" si="26"/>
        <v>79.635749030781085</v>
      </c>
      <c r="H103" s="81">
        <f t="shared" si="26"/>
        <v>0</v>
      </c>
      <c r="I103" s="81">
        <f t="shared" si="26"/>
        <v>109.39522918266555</v>
      </c>
      <c r="J103" s="81">
        <f t="shared" si="26"/>
        <v>0</v>
      </c>
      <c r="K103" s="81">
        <f t="shared" si="26"/>
        <v>0</v>
      </c>
      <c r="L103" s="81">
        <f t="shared" si="27"/>
        <v>0</v>
      </c>
      <c r="M103" s="81">
        <f t="shared" si="27"/>
        <v>6.6237697370960467</v>
      </c>
      <c r="N103" s="81">
        <f t="shared" si="27"/>
        <v>82.388795290512547</v>
      </c>
      <c r="O103" s="81">
        <f t="shared" si="27"/>
        <v>23.252453606112294</v>
      </c>
      <c r="P103" s="81">
        <f t="shared" si="27"/>
        <v>0</v>
      </c>
      <c r="Q103" s="81">
        <f t="shared" si="27"/>
        <v>0</v>
      </c>
      <c r="R103" s="81">
        <f t="shared" si="27"/>
        <v>0</v>
      </c>
      <c r="S103" s="81">
        <f t="shared" si="27"/>
        <v>19.690605918936583</v>
      </c>
      <c r="T103" s="81">
        <f t="shared" si="27"/>
        <v>17.133151109584258</v>
      </c>
      <c r="U103" s="81">
        <f t="shared" si="27"/>
        <v>0</v>
      </c>
      <c r="V103" s="2">
        <f t="shared" si="18"/>
        <v>506.6052221875745</v>
      </c>
      <c r="W103" s="2"/>
      <c r="X103" t="str">
        <f t="shared" si="19"/>
        <v>BLZPlantain</v>
      </c>
      <c r="Y103" t="s">
        <v>16</v>
      </c>
      <c r="Z103" t="s">
        <v>456</v>
      </c>
      <c r="AA103">
        <f t="shared" si="20"/>
        <v>3.9577687577373744</v>
      </c>
      <c r="AB103">
        <f>VLOOKUP(X103,ReferenceProduction!$A$2:$G$1293,6,FALSE)</f>
        <v>16.33309080658471</v>
      </c>
      <c r="AC103">
        <f>VLOOKUP(Z103,ReferencePrices!$A$2:$C$22,2,FALSE)</f>
        <v>242.3159709699155</v>
      </c>
      <c r="AD103">
        <f t="shared" si="21"/>
        <v>3.9577687577373744</v>
      </c>
    </row>
    <row r="104" spans="1:30" x14ac:dyDescent="0.35">
      <c r="A104" t="s">
        <v>99</v>
      </c>
      <c r="B104" s="2">
        <f t="shared" ref="B104:K113" si="28">+SUMIF($X$4:$X$1206,+CONCATENATE($A104,B$3),$AA$4:$AA$1206)</f>
        <v>0</v>
      </c>
      <c r="C104" s="2">
        <f t="shared" si="28"/>
        <v>0</v>
      </c>
      <c r="D104" s="81">
        <f t="shared" si="28"/>
        <v>0</v>
      </c>
      <c r="E104" s="81">
        <f t="shared" si="28"/>
        <v>0</v>
      </c>
      <c r="F104" s="81">
        <f t="shared" si="28"/>
        <v>0</v>
      </c>
      <c r="G104" s="81">
        <f t="shared" si="28"/>
        <v>0</v>
      </c>
      <c r="H104" s="81">
        <f t="shared" si="28"/>
        <v>0</v>
      </c>
      <c r="I104" s="81">
        <f t="shared" si="28"/>
        <v>0</v>
      </c>
      <c r="J104" s="81">
        <f t="shared" si="28"/>
        <v>0</v>
      </c>
      <c r="K104" s="81">
        <f t="shared" si="28"/>
        <v>0</v>
      </c>
      <c r="L104" s="81">
        <f t="shared" ref="L104:U113" si="29">+SUMIF($X$4:$X$1206,+CONCATENATE($A104,L$3),$AA$4:$AA$1206)</f>
        <v>0</v>
      </c>
      <c r="M104" s="81">
        <f t="shared" si="29"/>
        <v>0</v>
      </c>
      <c r="N104" s="81">
        <f t="shared" si="29"/>
        <v>0</v>
      </c>
      <c r="O104" s="81">
        <f t="shared" si="29"/>
        <v>0</v>
      </c>
      <c r="P104" s="81">
        <f t="shared" si="29"/>
        <v>0</v>
      </c>
      <c r="Q104" s="81">
        <f t="shared" si="29"/>
        <v>0</v>
      </c>
      <c r="R104" s="81">
        <f t="shared" si="29"/>
        <v>0</v>
      </c>
      <c r="S104" s="81">
        <f t="shared" si="29"/>
        <v>0</v>
      </c>
      <c r="T104" s="81">
        <f t="shared" si="29"/>
        <v>0</v>
      </c>
      <c r="U104" s="81">
        <f t="shared" si="29"/>
        <v>0</v>
      </c>
      <c r="V104" s="2">
        <f t="shared" si="18"/>
        <v>0</v>
      </c>
      <c r="W104" s="2"/>
      <c r="X104" t="str">
        <f t="shared" si="19"/>
        <v>BLZBean</v>
      </c>
      <c r="Y104" t="s">
        <v>16</v>
      </c>
      <c r="Z104" t="s">
        <v>557</v>
      </c>
      <c r="AA104">
        <f t="shared" si="20"/>
        <v>3.2659545655553344</v>
      </c>
      <c r="AB104">
        <f>VLOOKUP(X104,ReferenceProduction!$A$2:$G$1293,6,FALSE)</f>
        <v>4.9774890724669199</v>
      </c>
      <c r="AC104">
        <f>VLOOKUP(Z104,ReferencePrices!$A$2:$C$22,2,FALSE)</f>
        <v>656.14499961858826</v>
      </c>
      <c r="AD104">
        <f t="shared" si="21"/>
        <v>3.2659545655553344</v>
      </c>
    </row>
    <row r="105" spans="1:30" x14ac:dyDescent="0.35">
      <c r="A105" t="s">
        <v>100</v>
      </c>
      <c r="B105" s="2">
        <f t="shared" si="28"/>
        <v>0</v>
      </c>
      <c r="C105" s="2">
        <f t="shared" si="28"/>
        <v>0</v>
      </c>
      <c r="D105" s="81">
        <f t="shared" si="28"/>
        <v>0</v>
      </c>
      <c r="E105" s="81">
        <f t="shared" si="28"/>
        <v>0</v>
      </c>
      <c r="F105" s="81">
        <f t="shared" si="28"/>
        <v>0</v>
      </c>
      <c r="G105" s="81">
        <f t="shared" si="28"/>
        <v>0</v>
      </c>
      <c r="H105" s="81">
        <f t="shared" si="28"/>
        <v>0</v>
      </c>
      <c r="I105" s="81">
        <f t="shared" si="28"/>
        <v>0</v>
      </c>
      <c r="J105" s="81">
        <f t="shared" si="28"/>
        <v>0</v>
      </c>
      <c r="K105" s="81">
        <f t="shared" si="28"/>
        <v>0</v>
      </c>
      <c r="L105" s="81">
        <f t="shared" si="29"/>
        <v>0</v>
      </c>
      <c r="M105" s="81">
        <f t="shared" si="29"/>
        <v>0</v>
      </c>
      <c r="N105" s="81">
        <f t="shared" si="29"/>
        <v>0</v>
      </c>
      <c r="O105" s="81">
        <f t="shared" si="29"/>
        <v>0</v>
      </c>
      <c r="P105" s="81">
        <f t="shared" si="29"/>
        <v>0</v>
      </c>
      <c r="Q105" s="81">
        <f t="shared" si="29"/>
        <v>0</v>
      </c>
      <c r="R105" s="81">
        <f t="shared" si="29"/>
        <v>0</v>
      </c>
      <c r="S105" s="81">
        <f t="shared" si="29"/>
        <v>0</v>
      </c>
      <c r="T105" s="81">
        <f t="shared" si="29"/>
        <v>0</v>
      </c>
      <c r="U105" s="81">
        <f t="shared" si="29"/>
        <v>0</v>
      </c>
      <c r="V105" s="2">
        <f t="shared" si="18"/>
        <v>0</v>
      </c>
      <c r="W105" s="2"/>
      <c r="X105" t="str">
        <f t="shared" si="19"/>
        <v>BLZOther Pulses</v>
      </c>
      <c r="Y105" t="s">
        <v>16</v>
      </c>
      <c r="Z105" t="s">
        <v>421</v>
      </c>
      <c r="AA105">
        <f t="shared" si="20"/>
        <v>0.96779224936883068</v>
      </c>
      <c r="AB105">
        <f>VLOOKUP(X105,ReferenceProduction!$A$2:$G$1293,6,FALSE)</f>
        <v>2.5979238886169207</v>
      </c>
      <c r="AC105">
        <f>VLOOKUP(Z105,ReferencePrices!$A$2:$C$22,2,FALSE)</f>
        <v>372.52525126286997</v>
      </c>
      <c r="AD105">
        <f t="shared" si="21"/>
        <v>0.96779224936883068</v>
      </c>
    </row>
    <row r="106" spans="1:30" x14ac:dyDescent="0.35">
      <c r="A106" t="s">
        <v>101</v>
      </c>
      <c r="B106" s="2">
        <f t="shared" si="28"/>
        <v>4.3221045267401221</v>
      </c>
      <c r="C106" s="2">
        <f t="shared" si="28"/>
        <v>21.122502379943132</v>
      </c>
      <c r="D106" s="81">
        <f t="shared" si="28"/>
        <v>0</v>
      </c>
      <c r="E106" s="81">
        <f t="shared" si="28"/>
        <v>6.1604623947447985</v>
      </c>
      <c r="F106" s="81">
        <f t="shared" si="28"/>
        <v>0</v>
      </c>
      <c r="G106" s="81">
        <f t="shared" si="28"/>
        <v>0</v>
      </c>
      <c r="H106" s="81">
        <f t="shared" si="28"/>
        <v>82.297055937190549</v>
      </c>
      <c r="I106" s="81">
        <f t="shared" si="28"/>
        <v>321.38586869672088</v>
      </c>
      <c r="J106" s="81">
        <f t="shared" si="28"/>
        <v>63.548860809333121</v>
      </c>
      <c r="K106" s="81">
        <f t="shared" si="28"/>
        <v>11.531475558482589</v>
      </c>
      <c r="L106" s="81">
        <f t="shared" si="29"/>
        <v>13.38187717981863</v>
      </c>
      <c r="M106" s="81">
        <f t="shared" si="29"/>
        <v>463.25995563699632</v>
      </c>
      <c r="N106" s="81">
        <f t="shared" si="29"/>
        <v>995.06719130226122</v>
      </c>
      <c r="O106" s="81">
        <f t="shared" si="29"/>
        <v>0</v>
      </c>
      <c r="P106" s="81">
        <f t="shared" si="29"/>
        <v>0</v>
      </c>
      <c r="Q106" s="81">
        <f t="shared" si="29"/>
        <v>433.44572855975343</v>
      </c>
      <c r="R106" s="81">
        <f t="shared" si="29"/>
        <v>0</v>
      </c>
      <c r="S106" s="81">
        <f t="shared" si="29"/>
        <v>21.041850946834415</v>
      </c>
      <c r="T106" s="81">
        <f t="shared" si="29"/>
        <v>0</v>
      </c>
      <c r="U106" s="81">
        <f t="shared" si="29"/>
        <v>0.17772810812572018</v>
      </c>
      <c r="V106" s="2">
        <f t="shared" si="18"/>
        <v>2436.7426620369451</v>
      </c>
      <c r="W106" s="2"/>
      <c r="X106" t="str">
        <f t="shared" si="19"/>
        <v>BLZGroundnut</v>
      </c>
      <c r="Y106" t="s">
        <v>16</v>
      </c>
      <c r="Z106" t="s">
        <v>360</v>
      </c>
      <c r="AA106">
        <f t="shared" si="20"/>
        <v>5.7732275180540013E-2</v>
      </c>
      <c r="AB106">
        <f>VLOOKUP(X106,ReferenceProduction!$A$2:$G$1293,6,FALSE)</f>
        <v>0.11126508045374096</v>
      </c>
      <c r="AC106">
        <f>VLOOKUP(Z106,ReferencePrices!$A$2:$C$22,2,FALSE)</f>
        <v>518.87146394094873</v>
      </c>
      <c r="AD106">
        <f t="shared" si="21"/>
        <v>5.7732275180540013E-2</v>
      </c>
    </row>
    <row r="107" spans="1:30" x14ac:dyDescent="0.35">
      <c r="A107" t="s">
        <v>102</v>
      </c>
      <c r="B107" s="2">
        <f t="shared" si="28"/>
        <v>0</v>
      </c>
      <c r="C107" s="2">
        <f t="shared" si="28"/>
        <v>0</v>
      </c>
      <c r="D107" s="81">
        <f t="shared" si="28"/>
        <v>0</v>
      </c>
      <c r="E107" s="81">
        <f t="shared" si="28"/>
        <v>0</v>
      </c>
      <c r="F107" s="81">
        <f t="shared" si="28"/>
        <v>0</v>
      </c>
      <c r="G107" s="81">
        <f t="shared" si="28"/>
        <v>0</v>
      </c>
      <c r="H107" s="81">
        <f t="shared" si="28"/>
        <v>0</v>
      </c>
      <c r="I107" s="81">
        <f t="shared" si="28"/>
        <v>0</v>
      </c>
      <c r="J107" s="81">
        <f t="shared" si="28"/>
        <v>0</v>
      </c>
      <c r="K107" s="81">
        <f t="shared" si="28"/>
        <v>0</v>
      </c>
      <c r="L107" s="81">
        <f t="shared" si="29"/>
        <v>0</v>
      </c>
      <c r="M107" s="81">
        <f t="shared" si="29"/>
        <v>0</v>
      </c>
      <c r="N107" s="81">
        <f t="shared" si="29"/>
        <v>0</v>
      </c>
      <c r="O107" s="81">
        <f t="shared" si="29"/>
        <v>0</v>
      </c>
      <c r="P107" s="81">
        <f t="shared" si="29"/>
        <v>0</v>
      </c>
      <c r="Q107" s="81">
        <f t="shared" si="29"/>
        <v>0</v>
      </c>
      <c r="R107" s="81">
        <f t="shared" si="29"/>
        <v>0</v>
      </c>
      <c r="S107" s="81">
        <f t="shared" si="29"/>
        <v>0</v>
      </c>
      <c r="T107" s="81">
        <f t="shared" si="29"/>
        <v>0</v>
      </c>
      <c r="U107" s="81">
        <f t="shared" si="29"/>
        <v>0</v>
      </c>
      <c r="V107" s="2">
        <f t="shared" si="18"/>
        <v>0</v>
      </c>
      <c r="W107" s="2"/>
      <c r="X107" t="str">
        <f t="shared" si="19"/>
        <v>BLZSoybean</v>
      </c>
      <c r="Y107" t="s">
        <v>16</v>
      </c>
      <c r="Z107" t="s">
        <v>446</v>
      </c>
      <c r="AA107">
        <f t="shared" si="20"/>
        <v>0.12240463501199593</v>
      </c>
      <c r="AB107">
        <f>VLOOKUP(X107,ReferenceProduction!$A$2:$G$1293,6,FALSE)</f>
        <v>0.36094817889663389</v>
      </c>
      <c r="AC107">
        <f>VLOOKUP(Z107,ReferencePrices!$A$2:$C$22,2,FALSE)</f>
        <v>339.11969132568868</v>
      </c>
      <c r="AD107">
        <f t="shared" si="21"/>
        <v>0.12240463501199593</v>
      </c>
    </row>
    <row r="108" spans="1:30" x14ac:dyDescent="0.35">
      <c r="A108" t="s">
        <v>103</v>
      </c>
      <c r="B108" s="2">
        <f t="shared" si="28"/>
        <v>0</v>
      </c>
      <c r="C108" s="2">
        <f t="shared" si="28"/>
        <v>0</v>
      </c>
      <c r="D108" s="81">
        <f t="shared" si="28"/>
        <v>0</v>
      </c>
      <c r="E108" s="81">
        <f t="shared" si="28"/>
        <v>0</v>
      </c>
      <c r="F108" s="81">
        <f t="shared" si="28"/>
        <v>0</v>
      </c>
      <c r="G108" s="81">
        <f t="shared" si="28"/>
        <v>0</v>
      </c>
      <c r="H108" s="81">
        <f t="shared" si="28"/>
        <v>0</v>
      </c>
      <c r="I108" s="81">
        <f t="shared" si="28"/>
        <v>0</v>
      </c>
      <c r="J108" s="81">
        <f t="shared" si="28"/>
        <v>0</v>
      </c>
      <c r="K108" s="81">
        <f t="shared" si="28"/>
        <v>0</v>
      </c>
      <c r="L108" s="81">
        <f t="shared" si="29"/>
        <v>0</v>
      </c>
      <c r="M108" s="81">
        <f t="shared" si="29"/>
        <v>0</v>
      </c>
      <c r="N108" s="81">
        <f t="shared" si="29"/>
        <v>0</v>
      </c>
      <c r="O108" s="81">
        <f t="shared" si="29"/>
        <v>0</v>
      </c>
      <c r="P108" s="81">
        <f t="shared" si="29"/>
        <v>0</v>
      </c>
      <c r="Q108" s="81">
        <f t="shared" si="29"/>
        <v>0</v>
      </c>
      <c r="R108" s="81">
        <f t="shared" si="29"/>
        <v>0</v>
      </c>
      <c r="S108" s="81">
        <f t="shared" si="29"/>
        <v>0</v>
      </c>
      <c r="T108" s="81">
        <f t="shared" si="29"/>
        <v>0</v>
      </c>
      <c r="U108" s="81">
        <f t="shared" si="29"/>
        <v>0</v>
      </c>
      <c r="V108" s="2">
        <f t="shared" si="18"/>
        <v>0</v>
      </c>
      <c r="W108" s="2"/>
      <c r="X108" t="str">
        <f t="shared" si="19"/>
        <v>BOLRice</v>
      </c>
      <c r="Y108" t="s">
        <v>17</v>
      </c>
      <c r="Z108" t="s">
        <v>365</v>
      </c>
      <c r="AA108">
        <f t="shared" si="20"/>
        <v>121.75929760160008</v>
      </c>
      <c r="AB108">
        <f>VLOOKUP(X108,ReferenceProduction!$A$2:$G$1293,6,FALSE)</f>
        <v>377.87975474645577</v>
      </c>
      <c r="AC108">
        <f>VLOOKUP(Z108,ReferencePrices!$A$2:$C$22,2,FALSE)</f>
        <v>322.21704410519783</v>
      </c>
      <c r="AD108">
        <f t="shared" si="21"/>
        <v>121.75929760160008</v>
      </c>
    </row>
    <row r="109" spans="1:30" x14ac:dyDescent="0.35">
      <c r="A109" t="s">
        <v>104</v>
      </c>
      <c r="B109" s="2">
        <f t="shared" si="28"/>
        <v>0</v>
      </c>
      <c r="C109" s="2">
        <f t="shared" si="28"/>
        <v>0</v>
      </c>
      <c r="D109" s="81">
        <f t="shared" si="28"/>
        <v>0.27512119255303313</v>
      </c>
      <c r="E109" s="81">
        <f t="shared" si="28"/>
        <v>0</v>
      </c>
      <c r="F109" s="81">
        <f t="shared" si="28"/>
        <v>0</v>
      </c>
      <c r="G109" s="81">
        <f t="shared" si="28"/>
        <v>0</v>
      </c>
      <c r="H109" s="81">
        <f t="shared" si="28"/>
        <v>0</v>
      </c>
      <c r="I109" s="81">
        <f t="shared" si="28"/>
        <v>0</v>
      </c>
      <c r="J109" s="81">
        <f t="shared" si="28"/>
        <v>0</v>
      </c>
      <c r="K109" s="81">
        <f t="shared" si="28"/>
        <v>0</v>
      </c>
      <c r="L109" s="81">
        <f t="shared" si="29"/>
        <v>0</v>
      </c>
      <c r="M109" s="81">
        <f t="shared" si="29"/>
        <v>0</v>
      </c>
      <c r="N109" s="81">
        <f t="shared" si="29"/>
        <v>0.40191837449241563</v>
      </c>
      <c r="O109" s="81">
        <f t="shared" si="29"/>
        <v>0</v>
      </c>
      <c r="P109" s="81">
        <f t="shared" si="29"/>
        <v>1.9773880659637033E-2</v>
      </c>
      <c r="Q109" s="81">
        <f t="shared" si="29"/>
        <v>0</v>
      </c>
      <c r="R109" s="81">
        <f t="shared" si="29"/>
        <v>0</v>
      </c>
      <c r="S109" s="81">
        <f t="shared" si="29"/>
        <v>0.37282349515517654</v>
      </c>
      <c r="T109" s="81">
        <f t="shared" si="29"/>
        <v>0</v>
      </c>
      <c r="U109" s="81">
        <f t="shared" si="29"/>
        <v>0</v>
      </c>
      <c r="V109" s="2">
        <f t="shared" si="18"/>
        <v>1.0696369428602623</v>
      </c>
      <c r="W109" s="2"/>
      <c r="X109" t="str">
        <f t="shared" si="19"/>
        <v>BOLMaize</v>
      </c>
      <c r="Y109" t="s">
        <v>17</v>
      </c>
      <c r="Z109" t="s">
        <v>361</v>
      </c>
      <c r="AA109">
        <f t="shared" si="20"/>
        <v>164.37725611810919</v>
      </c>
      <c r="AB109">
        <f>VLOOKUP(X109,ReferenceProduction!$A$2:$G$1293,6,FALSE)</f>
        <v>907.82011471317003</v>
      </c>
      <c r="AC109">
        <f>VLOOKUP(Z109,ReferencePrices!$A$2:$C$22,2,FALSE)</f>
        <v>181.06809207465616</v>
      </c>
      <c r="AD109">
        <f t="shared" si="21"/>
        <v>164.37725611810919</v>
      </c>
    </row>
    <row r="110" spans="1:30" x14ac:dyDescent="0.35">
      <c r="A110" t="s">
        <v>105</v>
      </c>
      <c r="B110" s="2">
        <f t="shared" si="28"/>
        <v>14.826198448627849</v>
      </c>
      <c r="C110" s="2">
        <f t="shared" si="28"/>
        <v>108.0895109789532</v>
      </c>
      <c r="D110" s="81">
        <f t="shared" si="28"/>
        <v>0</v>
      </c>
      <c r="E110" s="81">
        <f t="shared" si="28"/>
        <v>462.80026777407426</v>
      </c>
      <c r="F110" s="81">
        <f t="shared" si="28"/>
        <v>0</v>
      </c>
      <c r="G110" s="81">
        <f t="shared" si="28"/>
        <v>14.641555554632404</v>
      </c>
      <c r="H110" s="81">
        <f t="shared" si="28"/>
        <v>13.033725437409498</v>
      </c>
      <c r="I110" s="81">
        <f t="shared" si="28"/>
        <v>663.83323772682627</v>
      </c>
      <c r="J110" s="81">
        <f t="shared" si="28"/>
        <v>46.562242251166673</v>
      </c>
      <c r="K110" s="81">
        <f t="shared" si="28"/>
        <v>67.387165024108327</v>
      </c>
      <c r="L110" s="81">
        <f t="shared" si="29"/>
        <v>0</v>
      </c>
      <c r="M110" s="81">
        <f t="shared" si="29"/>
        <v>472.33472223811924</v>
      </c>
      <c r="N110" s="81">
        <f t="shared" si="29"/>
        <v>2068.8265826758543</v>
      </c>
      <c r="O110" s="81">
        <f t="shared" si="29"/>
        <v>33.072352362712039</v>
      </c>
      <c r="P110" s="81">
        <f t="shared" si="29"/>
        <v>1.0459970539555841</v>
      </c>
      <c r="Q110" s="81">
        <f t="shared" si="29"/>
        <v>5955.5741526890597</v>
      </c>
      <c r="R110" s="81">
        <f t="shared" si="29"/>
        <v>0</v>
      </c>
      <c r="S110" s="81">
        <f t="shared" si="29"/>
        <v>69.553394863881849</v>
      </c>
      <c r="T110" s="81">
        <f t="shared" si="29"/>
        <v>0</v>
      </c>
      <c r="U110" s="81">
        <f t="shared" si="29"/>
        <v>0</v>
      </c>
      <c r="V110" s="2">
        <f t="shared" si="18"/>
        <v>9991.5811050793818</v>
      </c>
      <c r="W110" s="2"/>
      <c r="X110" t="str">
        <f t="shared" si="19"/>
        <v>BOLWheat</v>
      </c>
      <c r="Y110" t="s">
        <v>17</v>
      </c>
      <c r="Z110" t="s">
        <v>359</v>
      </c>
      <c r="AA110">
        <f t="shared" si="20"/>
        <v>50.389701974008531</v>
      </c>
      <c r="AB110">
        <f>VLOOKUP(X110,ReferenceProduction!$A$2:$G$1293,6,FALSE)</f>
        <v>189.87426673835944</v>
      </c>
      <c r="AC110">
        <f>VLOOKUP(Z110,ReferencePrices!$A$2:$C$22,2,FALSE)</f>
        <v>265.38457706564259</v>
      </c>
      <c r="AD110">
        <f t="shared" si="21"/>
        <v>50.389701974008531</v>
      </c>
    </row>
    <row r="111" spans="1:30" x14ac:dyDescent="0.35">
      <c r="A111" t="s">
        <v>106</v>
      </c>
      <c r="B111" s="2">
        <f t="shared" si="28"/>
        <v>0</v>
      </c>
      <c r="C111" s="2">
        <f t="shared" si="28"/>
        <v>3.8030291965590211</v>
      </c>
      <c r="D111" s="81">
        <f t="shared" si="28"/>
        <v>3.5863007218561105</v>
      </c>
      <c r="E111" s="81">
        <f t="shared" si="28"/>
        <v>0</v>
      </c>
      <c r="F111" s="81">
        <f t="shared" si="28"/>
        <v>0</v>
      </c>
      <c r="G111" s="81">
        <f t="shared" si="28"/>
        <v>0</v>
      </c>
      <c r="H111" s="81">
        <f t="shared" si="28"/>
        <v>0</v>
      </c>
      <c r="I111" s="81">
        <f t="shared" si="28"/>
        <v>19.864956703861715</v>
      </c>
      <c r="J111" s="81">
        <f t="shared" si="28"/>
        <v>0</v>
      </c>
      <c r="K111" s="81">
        <f t="shared" si="28"/>
        <v>1.5772046161517801</v>
      </c>
      <c r="L111" s="81">
        <f t="shared" si="29"/>
        <v>1.9268176519811515</v>
      </c>
      <c r="M111" s="81">
        <f t="shared" si="29"/>
        <v>5.3380507000404975</v>
      </c>
      <c r="N111" s="81">
        <f t="shared" si="29"/>
        <v>60.599371050276154</v>
      </c>
      <c r="O111" s="81">
        <f t="shared" si="29"/>
        <v>2.2921502819041835</v>
      </c>
      <c r="P111" s="81">
        <f t="shared" si="29"/>
        <v>0</v>
      </c>
      <c r="Q111" s="81">
        <f t="shared" si="29"/>
        <v>0</v>
      </c>
      <c r="R111" s="81">
        <f t="shared" si="29"/>
        <v>9.6462491827376837</v>
      </c>
      <c r="S111" s="81">
        <f t="shared" si="29"/>
        <v>214.72167069986205</v>
      </c>
      <c r="T111" s="81">
        <f t="shared" si="29"/>
        <v>37.820985439358054</v>
      </c>
      <c r="U111" s="81">
        <f t="shared" si="29"/>
        <v>5.0337138230583708E-2</v>
      </c>
      <c r="V111" s="2">
        <f t="shared" si="18"/>
        <v>361.22712338281895</v>
      </c>
      <c r="W111" s="2"/>
      <c r="X111" t="str">
        <f t="shared" si="19"/>
        <v>BOLSorghum</v>
      </c>
      <c r="Y111" t="s">
        <v>17</v>
      </c>
      <c r="Z111" t="s">
        <v>362</v>
      </c>
      <c r="AA111">
        <f t="shared" si="20"/>
        <v>52.013905370481375</v>
      </c>
      <c r="AB111">
        <f>VLOOKUP(X111,ReferenceProduction!$A$2:$G$1293,6,FALSE)</f>
        <v>291.38171734759413</v>
      </c>
      <c r="AC111">
        <f>VLOOKUP(Z111,ReferencePrices!$A$2:$C$22,2,FALSE)</f>
        <v>178.50778643202628</v>
      </c>
      <c r="AD111">
        <f t="shared" si="21"/>
        <v>52.013905370481375</v>
      </c>
    </row>
    <row r="112" spans="1:30" x14ac:dyDescent="0.35">
      <c r="A112" t="s">
        <v>107</v>
      </c>
      <c r="B112" s="2">
        <f t="shared" si="28"/>
        <v>31.074610079270933</v>
      </c>
      <c r="C112" s="2">
        <f t="shared" si="28"/>
        <v>49.435998884136382</v>
      </c>
      <c r="D112" s="81">
        <f t="shared" si="28"/>
        <v>128.51263043159599</v>
      </c>
      <c r="E112" s="81">
        <f t="shared" si="28"/>
        <v>2.1177427265264481</v>
      </c>
      <c r="F112" s="81">
        <f t="shared" si="28"/>
        <v>11.21106022290261</v>
      </c>
      <c r="G112" s="81">
        <f t="shared" si="28"/>
        <v>3.8993560938767526</v>
      </c>
      <c r="H112" s="81">
        <f t="shared" si="28"/>
        <v>1.7105241226171055</v>
      </c>
      <c r="I112" s="81">
        <f t="shared" si="28"/>
        <v>304.69235357175302</v>
      </c>
      <c r="J112" s="81">
        <f t="shared" si="28"/>
        <v>0</v>
      </c>
      <c r="K112" s="81">
        <f t="shared" si="28"/>
        <v>38.457753544920195</v>
      </c>
      <c r="L112" s="81">
        <f t="shared" si="29"/>
        <v>0</v>
      </c>
      <c r="M112" s="81">
        <f t="shared" si="29"/>
        <v>809.95261031410837</v>
      </c>
      <c r="N112" s="81">
        <f t="shared" si="29"/>
        <v>576.80627910855083</v>
      </c>
      <c r="O112" s="81">
        <f t="shared" si="29"/>
        <v>4.5738837338743212E-2</v>
      </c>
      <c r="P112" s="81">
        <f t="shared" si="29"/>
        <v>19.055427987922229</v>
      </c>
      <c r="Q112" s="81">
        <f t="shared" si="29"/>
        <v>57.827357737660769</v>
      </c>
      <c r="R112" s="81">
        <f t="shared" si="29"/>
        <v>0</v>
      </c>
      <c r="S112" s="81">
        <f t="shared" si="29"/>
        <v>0</v>
      </c>
      <c r="T112" s="81">
        <f t="shared" si="29"/>
        <v>617.94914631499012</v>
      </c>
      <c r="U112" s="81">
        <f t="shared" si="29"/>
        <v>0</v>
      </c>
      <c r="V112" s="2">
        <f t="shared" si="18"/>
        <v>2652.7485899781705</v>
      </c>
      <c r="W112" s="2"/>
      <c r="X112" t="str">
        <f t="shared" si="19"/>
        <v>BOLBarley</v>
      </c>
      <c r="Y112" t="s">
        <v>17</v>
      </c>
      <c r="Z112" t="s">
        <v>364</v>
      </c>
      <c r="AA112">
        <f t="shared" si="20"/>
        <v>11.571127702427267</v>
      </c>
      <c r="AB112">
        <f>VLOOKUP(X112,ReferenceProduction!$A$2:$G$1293,6,FALSE)</f>
        <v>92.237447280861986</v>
      </c>
      <c r="AC112">
        <f>VLOOKUP(Z112,ReferencePrices!$A$2:$C$22,2,FALSE)</f>
        <v>125.44934886579541</v>
      </c>
      <c r="AD112">
        <f t="shared" si="21"/>
        <v>11.571127702427267</v>
      </c>
    </row>
    <row r="113" spans="1:30" x14ac:dyDescent="0.35">
      <c r="A113" t="s">
        <v>108</v>
      </c>
      <c r="B113" s="2">
        <f t="shared" si="28"/>
        <v>0</v>
      </c>
      <c r="C113" s="2">
        <f t="shared" si="28"/>
        <v>21.127474784269364</v>
      </c>
      <c r="D113" s="81">
        <f t="shared" si="28"/>
        <v>202.08179160824025</v>
      </c>
      <c r="E113" s="81">
        <f t="shared" si="28"/>
        <v>0</v>
      </c>
      <c r="F113" s="81">
        <f t="shared" si="28"/>
        <v>0.44858486337593562</v>
      </c>
      <c r="G113" s="81">
        <f t="shared" si="28"/>
        <v>15.412393706344087</v>
      </c>
      <c r="H113" s="81">
        <f t="shared" si="28"/>
        <v>0</v>
      </c>
      <c r="I113" s="81">
        <f t="shared" si="28"/>
        <v>1139.3385491498425</v>
      </c>
      <c r="J113" s="81">
        <f t="shared" si="28"/>
        <v>0</v>
      </c>
      <c r="K113" s="81">
        <f t="shared" si="28"/>
        <v>11.875143123892524</v>
      </c>
      <c r="L113" s="81">
        <f t="shared" si="29"/>
        <v>0.83411721998582466</v>
      </c>
      <c r="M113" s="81">
        <f t="shared" si="29"/>
        <v>13.216709798582324</v>
      </c>
      <c r="N113" s="81">
        <f t="shared" si="29"/>
        <v>3875.033998881092</v>
      </c>
      <c r="O113" s="81">
        <f t="shared" si="29"/>
        <v>3.9097911617394648E-2</v>
      </c>
      <c r="P113" s="81">
        <f t="shared" si="29"/>
        <v>52.270191771587889</v>
      </c>
      <c r="Q113" s="81">
        <f t="shared" si="29"/>
        <v>0</v>
      </c>
      <c r="R113" s="81">
        <f t="shared" si="29"/>
        <v>9.6995406874060741</v>
      </c>
      <c r="S113" s="81">
        <f t="shared" si="29"/>
        <v>2808.6803520760491</v>
      </c>
      <c r="T113" s="81">
        <f t="shared" si="29"/>
        <v>0</v>
      </c>
      <c r="U113" s="81">
        <f t="shared" si="29"/>
        <v>0</v>
      </c>
      <c r="V113" s="2">
        <f t="shared" si="18"/>
        <v>8150.0579455822844</v>
      </c>
      <c r="W113" s="2"/>
      <c r="X113" t="str">
        <f t="shared" si="19"/>
        <v>BOLPotato</v>
      </c>
      <c r="Y113" t="s">
        <v>17</v>
      </c>
      <c r="Z113" t="s">
        <v>367</v>
      </c>
      <c r="AA113">
        <f t="shared" si="20"/>
        <v>190.70714626514783</v>
      </c>
      <c r="AB113">
        <f>VLOOKUP(X113,ReferenceProduction!$A$2:$G$1293,6,FALSE)</f>
        <v>969.8903416350247</v>
      </c>
      <c r="AC113">
        <f>VLOOKUP(Z113,ReferencePrices!$A$2:$C$22,2,FALSE)</f>
        <v>196.62753414335168</v>
      </c>
      <c r="AD113">
        <f t="shared" si="21"/>
        <v>190.70714626514783</v>
      </c>
    </row>
    <row r="114" spans="1:30" x14ac:dyDescent="0.35">
      <c r="A114" t="s">
        <v>109</v>
      </c>
      <c r="B114" s="2">
        <f t="shared" ref="B114:K123" si="30">+SUMIF($X$4:$X$1206,+CONCATENATE($A114,B$3),$AA$4:$AA$1206)</f>
        <v>0</v>
      </c>
      <c r="C114" s="2">
        <f t="shared" si="30"/>
        <v>0</v>
      </c>
      <c r="D114" s="81">
        <f t="shared" si="30"/>
        <v>15.197526486872823</v>
      </c>
      <c r="E114" s="81">
        <f t="shared" si="30"/>
        <v>0</v>
      </c>
      <c r="F114" s="81">
        <f t="shared" si="30"/>
        <v>0</v>
      </c>
      <c r="G114" s="81">
        <f t="shared" si="30"/>
        <v>0.57915612179209641</v>
      </c>
      <c r="H114" s="81">
        <f t="shared" si="30"/>
        <v>0</v>
      </c>
      <c r="I114" s="81">
        <f t="shared" si="30"/>
        <v>1.2600977932700341</v>
      </c>
      <c r="J114" s="81">
        <f t="shared" si="30"/>
        <v>0</v>
      </c>
      <c r="K114" s="81">
        <f t="shared" si="30"/>
        <v>1.0820977841448505</v>
      </c>
      <c r="L114" s="81">
        <f t="shared" ref="L114:U123" si="31">+SUMIF($X$4:$X$1206,+CONCATENATE($A114,L$3),$AA$4:$AA$1206)</f>
        <v>0</v>
      </c>
      <c r="M114" s="81">
        <f t="shared" si="31"/>
        <v>0.21661516216388824</v>
      </c>
      <c r="N114" s="81">
        <f t="shared" si="31"/>
        <v>0.1998136566202687</v>
      </c>
      <c r="O114" s="81">
        <f t="shared" si="31"/>
        <v>0.86564283248628582</v>
      </c>
      <c r="P114" s="81">
        <f t="shared" si="31"/>
        <v>50.760753407455745</v>
      </c>
      <c r="Q114" s="81">
        <f t="shared" si="31"/>
        <v>0</v>
      </c>
      <c r="R114" s="81">
        <f t="shared" si="31"/>
        <v>95.078468705303763</v>
      </c>
      <c r="S114" s="81">
        <f t="shared" si="31"/>
        <v>418.0491417576257</v>
      </c>
      <c r="T114" s="81">
        <f t="shared" si="31"/>
        <v>0</v>
      </c>
      <c r="U114" s="81">
        <f t="shared" si="31"/>
        <v>0</v>
      </c>
      <c r="V114" s="2">
        <f t="shared" si="18"/>
        <v>583.28931370773546</v>
      </c>
      <c r="W114" s="2"/>
      <c r="X114" t="str">
        <f t="shared" si="19"/>
        <v>BOLCassava</v>
      </c>
      <c r="Y114" t="s">
        <v>17</v>
      </c>
      <c r="Z114" t="s">
        <v>368</v>
      </c>
      <c r="AA114">
        <f t="shared" si="20"/>
        <v>52.180163349453572</v>
      </c>
      <c r="AB114">
        <f>VLOOKUP(X114,ReferenceProduction!$A$2:$G$1293,6,FALSE)</f>
        <v>482.47658008540355</v>
      </c>
      <c r="AC114">
        <f>VLOOKUP(Z114,ReferencePrices!$A$2:$C$22,2,FALSE)</f>
        <v>108.15066575919005</v>
      </c>
      <c r="AD114">
        <f t="shared" si="21"/>
        <v>52.180163349453572</v>
      </c>
    </row>
    <row r="115" spans="1:30" x14ac:dyDescent="0.35">
      <c r="A115" t="s">
        <v>110</v>
      </c>
      <c r="B115" s="2">
        <f t="shared" si="30"/>
        <v>0</v>
      </c>
      <c r="C115" s="2">
        <f t="shared" si="30"/>
        <v>0</v>
      </c>
      <c r="D115" s="81">
        <f t="shared" si="30"/>
        <v>0</v>
      </c>
      <c r="E115" s="81">
        <f t="shared" si="30"/>
        <v>0</v>
      </c>
      <c r="F115" s="81">
        <f t="shared" si="30"/>
        <v>0</v>
      </c>
      <c r="G115" s="81">
        <f t="shared" si="30"/>
        <v>0</v>
      </c>
      <c r="H115" s="81">
        <f t="shared" si="30"/>
        <v>0</v>
      </c>
      <c r="I115" s="81">
        <f t="shared" si="30"/>
        <v>0</v>
      </c>
      <c r="J115" s="81">
        <f t="shared" si="30"/>
        <v>0</v>
      </c>
      <c r="K115" s="81">
        <f t="shared" si="30"/>
        <v>0</v>
      </c>
      <c r="L115" s="81">
        <f t="shared" si="31"/>
        <v>0</v>
      </c>
      <c r="M115" s="81">
        <f t="shared" si="31"/>
        <v>0</v>
      </c>
      <c r="N115" s="81">
        <f t="shared" si="31"/>
        <v>0</v>
      </c>
      <c r="O115" s="81">
        <f t="shared" si="31"/>
        <v>0</v>
      </c>
      <c r="P115" s="81">
        <f t="shared" si="31"/>
        <v>0</v>
      </c>
      <c r="Q115" s="81">
        <f t="shared" si="31"/>
        <v>0</v>
      </c>
      <c r="R115" s="81">
        <f t="shared" si="31"/>
        <v>0</v>
      </c>
      <c r="S115" s="81">
        <f t="shared" si="31"/>
        <v>0</v>
      </c>
      <c r="T115" s="81">
        <f t="shared" si="31"/>
        <v>0</v>
      </c>
      <c r="U115" s="81">
        <f t="shared" si="31"/>
        <v>0</v>
      </c>
      <c r="V115" s="2">
        <f t="shared" si="18"/>
        <v>0</v>
      </c>
      <c r="W115" s="2"/>
      <c r="X115" t="str">
        <f t="shared" si="19"/>
        <v>BOLSweet Potato</v>
      </c>
      <c r="Y115" t="s">
        <v>17</v>
      </c>
      <c r="Z115" t="s">
        <v>358</v>
      </c>
      <c r="AA115">
        <f t="shared" si="20"/>
        <v>0.7455404246552082</v>
      </c>
      <c r="AB115">
        <f>VLOOKUP(X115,ReferenceProduction!$A$2:$G$1293,6,FALSE)</f>
        <v>9.3043788766673252</v>
      </c>
      <c r="AC115">
        <f>VLOOKUP(Z115,ReferencePrices!$A$2:$C$22,2,FALSE)</f>
        <v>80.127909077822125</v>
      </c>
      <c r="AD115">
        <f t="shared" si="21"/>
        <v>0.7455404246552082</v>
      </c>
    </row>
    <row r="116" spans="1:30" x14ac:dyDescent="0.35">
      <c r="A116" t="s">
        <v>111</v>
      </c>
      <c r="B116" s="2">
        <f t="shared" si="30"/>
        <v>0</v>
      </c>
      <c r="C116" s="2">
        <f t="shared" si="30"/>
        <v>0</v>
      </c>
      <c r="D116" s="81">
        <f t="shared" si="30"/>
        <v>0</v>
      </c>
      <c r="E116" s="81">
        <f t="shared" si="30"/>
        <v>0</v>
      </c>
      <c r="F116" s="81">
        <f t="shared" si="30"/>
        <v>0</v>
      </c>
      <c r="G116" s="81">
        <f t="shared" si="30"/>
        <v>0</v>
      </c>
      <c r="H116" s="81">
        <f t="shared" si="30"/>
        <v>0</v>
      </c>
      <c r="I116" s="81">
        <f t="shared" si="30"/>
        <v>0</v>
      </c>
      <c r="J116" s="81">
        <f t="shared" si="30"/>
        <v>0</v>
      </c>
      <c r="K116" s="81">
        <f t="shared" si="30"/>
        <v>0</v>
      </c>
      <c r="L116" s="81">
        <f t="shared" si="31"/>
        <v>0</v>
      </c>
      <c r="M116" s="81">
        <f t="shared" si="31"/>
        <v>0</v>
      </c>
      <c r="N116" s="81">
        <f t="shared" si="31"/>
        <v>0</v>
      </c>
      <c r="O116" s="81">
        <f t="shared" si="31"/>
        <v>0</v>
      </c>
      <c r="P116" s="81">
        <f t="shared" si="31"/>
        <v>0</v>
      </c>
      <c r="Q116" s="81">
        <f t="shared" si="31"/>
        <v>0</v>
      </c>
      <c r="R116" s="81">
        <f t="shared" si="31"/>
        <v>0</v>
      </c>
      <c r="S116" s="81">
        <f t="shared" si="31"/>
        <v>0</v>
      </c>
      <c r="T116" s="81">
        <f t="shared" si="31"/>
        <v>0</v>
      </c>
      <c r="U116" s="81">
        <f t="shared" si="31"/>
        <v>0</v>
      </c>
      <c r="V116" s="2">
        <f t="shared" si="18"/>
        <v>0</v>
      </c>
      <c r="W116" s="2"/>
      <c r="X116" t="str">
        <f t="shared" si="19"/>
        <v>BOLBanana</v>
      </c>
      <c r="Y116" t="s">
        <v>17</v>
      </c>
      <c r="Z116" t="s">
        <v>455</v>
      </c>
      <c r="AA116">
        <f t="shared" si="20"/>
        <v>68.899714889187749</v>
      </c>
      <c r="AB116">
        <f>VLOOKUP(X116,ReferenceProduction!$A$2:$G$1293,6,FALSE)</f>
        <v>205.94942180851697</v>
      </c>
      <c r="AC116">
        <f>VLOOKUP(Z116,ReferencePrices!$A$2:$C$22,2,FALSE)</f>
        <v>334.54677504871933</v>
      </c>
      <c r="AD116">
        <f t="shared" si="21"/>
        <v>68.899714889187749</v>
      </c>
    </row>
    <row r="117" spans="1:30" x14ac:dyDescent="0.35">
      <c r="A117" t="s">
        <v>112</v>
      </c>
      <c r="B117" s="2">
        <f t="shared" si="30"/>
        <v>0</v>
      </c>
      <c r="C117" s="2">
        <f t="shared" si="30"/>
        <v>0</v>
      </c>
      <c r="D117" s="81">
        <f t="shared" si="30"/>
        <v>0</v>
      </c>
      <c r="E117" s="81">
        <f t="shared" si="30"/>
        <v>0</v>
      </c>
      <c r="F117" s="81">
        <f t="shared" si="30"/>
        <v>0</v>
      </c>
      <c r="G117" s="81">
        <f t="shared" si="30"/>
        <v>0</v>
      </c>
      <c r="H117" s="81">
        <f t="shared" si="30"/>
        <v>0</v>
      </c>
      <c r="I117" s="81">
        <f t="shared" si="30"/>
        <v>0</v>
      </c>
      <c r="J117" s="81">
        <f t="shared" si="30"/>
        <v>0</v>
      </c>
      <c r="K117" s="81">
        <f t="shared" si="30"/>
        <v>0</v>
      </c>
      <c r="L117" s="81">
        <f t="shared" si="31"/>
        <v>0</v>
      </c>
      <c r="M117" s="81">
        <f t="shared" si="31"/>
        <v>0</v>
      </c>
      <c r="N117" s="81">
        <f t="shared" si="31"/>
        <v>0</v>
      </c>
      <c r="O117" s="81">
        <f t="shared" si="31"/>
        <v>0</v>
      </c>
      <c r="P117" s="81">
        <f t="shared" si="31"/>
        <v>0</v>
      </c>
      <c r="Q117" s="81">
        <f t="shared" si="31"/>
        <v>0</v>
      </c>
      <c r="R117" s="81">
        <f t="shared" si="31"/>
        <v>0</v>
      </c>
      <c r="S117" s="81">
        <f t="shared" si="31"/>
        <v>0</v>
      </c>
      <c r="T117" s="81">
        <f t="shared" si="31"/>
        <v>0</v>
      </c>
      <c r="U117" s="81">
        <f t="shared" si="31"/>
        <v>0</v>
      </c>
      <c r="V117" s="2">
        <f t="shared" si="18"/>
        <v>0</v>
      </c>
      <c r="W117" s="2"/>
      <c r="X117" t="str">
        <f t="shared" si="19"/>
        <v>BOLPlantain</v>
      </c>
      <c r="Y117" t="s">
        <v>17</v>
      </c>
      <c r="Z117" t="s">
        <v>456</v>
      </c>
      <c r="AA117">
        <f t="shared" si="20"/>
        <v>130.05851076883351</v>
      </c>
      <c r="AB117">
        <f>VLOOKUP(X117,ReferenceProduction!$A$2:$G$1293,6,FALSE)</f>
        <v>536.7310716179777</v>
      </c>
      <c r="AC117">
        <f>VLOOKUP(Z117,ReferencePrices!$A$2:$C$22,2,FALSE)</f>
        <v>242.3159709699155</v>
      </c>
      <c r="AD117">
        <f t="shared" si="21"/>
        <v>130.05851076883351</v>
      </c>
    </row>
    <row r="118" spans="1:30" x14ac:dyDescent="0.35">
      <c r="A118" t="s">
        <v>113</v>
      </c>
      <c r="B118" s="2">
        <f t="shared" si="30"/>
        <v>0</v>
      </c>
      <c r="C118" s="2">
        <f t="shared" si="30"/>
        <v>0</v>
      </c>
      <c r="D118" s="81">
        <f t="shared" si="30"/>
        <v>0</v>
      </c>
      <c r="E118" s="81">
        <f t="shared" si="30"/>
        <v>0</v>
      </c>
      <c r="F118" s="81">
        <f t="shared" si="30"/>
        <v>0</v>
      </c>
      <c r="G118" s="81">
        <f t="shared" si="30"/>
        <v>0</v>
      </c>
      <c r="H118" s="81">
        <f t="shared" si="30"/>
        <v>0</v>
      </c>
      <c r="I118" s="81">
        <f t="shared" si="30"/>
        <v>0</v>
      </c>
      <c r="J118" s="81">
        <f t="shared" si="30"/>
        <v>0</v>
      </c>
      <c r="K118" s="81">
        <f t="shared" si="30"/>
        <v>0</v>
      </c>
      <c r="L118" s="81">
        <f t="shared" si="31"/>
        <v>0</v>
      </c>
      <c r="M118" s="81">
        <f t="shared" si="31"/>
        <v>0</v>
      </c>
      <c r="N118" s="81">
        <f t="shared" si="31"/>
        <v>0</v>
      </c>
      <c r="O118" s="81">
        <f t="shared" si="31"/>
        <v>0</v>
      </c>
      <c r="P118" s="81">
        <f t="shared" si="31"/>
        <v>0</v>
      </c>
      <c r="Q118" s="81">
        <f t="shared" si="31"/>
        <v>0</v>
      </c>
      <c r="R118" s="81">
        <f t="shared" si="31"/>
        <v>0</v>
      </c>
      <c r="S118" s="81">
        <f t="shared" si="31"/>
        <v>0</v>
      </c>
      <c r="T118" s="81">
        <f t="shared" si="31"/>
        <v>0</v>
      </c>
      <c r="U118" s="81">
        <f t="shared" si="31"/>
        <v>0</v>
      </c>
      <c r="V118" s="2">
        <f t="shared" si="18"/>
        <v>0</v>
      </c>
      <c r="W118" s="2"/>
      <c r="X118" t="str">
        <f t="shared" si="19"/>
        <v>BOLBean</v>
      </c>
      <c r="Y118" t="s">
        <v>17</v>
      </c>
      <c r="Z118" t="s">
        <v>557</v>
      </c>
      <c r="AA118">
        <f t="shared" si="20"/>
        <v>23.439072347397321</v>
      </c>
      <c r="AB118">
        <f>VLOOKUP(X118,ReferenceProduction!$A$2:$G$1293,6,FALSE)</f>
        <v>35.722397276550552</v>
      </c>
      <c r="AC118">
        <f>VLOOKUP(Z118,ReferencePrices!$A$2:$C$22,2,FALSE)</f>
        <v>656.14499961858826</v>
      </c>
      <c r="AD118">
        <f t="shared" si="21"/>
        <v>23.439072347397321</v>
      </c>
    </row>
    <row r="119" spans="1:30" x14ac:dyDescent="0.35">
      <c r="A119" t="s">
        <v>114</v>
      </c>
      <c r="B119" s="2">
        <f t="shared" si="30"/>
        <v>4.2250680421278819</v>
      </c>
      <c r="C119" s="2">
        <f t="shared" si="30"/>
        <v>0</v>
      </c>
      <c r="D119" s="81">
        <f t="shared" si="30"/>
        <v>0</v>
      </c>
      <c r="E119" s="81">
        <f t="shared" si="30"/>
        <v>1.9220577180948897</v>
      </c>
      <c r="F119" s="81">
        <f t="shared" si="30"/>
        <v>3.2541468824104358E-2</v>
      </c>
      <c r="G119" s="81">
        <f t="shared" si="30"/>
        <v>1.9242363277993065E-2</v>
      </c>
      <c r="H119" s="81">
        <f t="shared" si="30"/>
        <v>0.69381365316875665</v>
      </c>
      <c r="I119" s="81">
        <f t="shared" si="30"/>
        <v>0</v>
      </c>
      <c r="J119" s="81">
        <f t="shared" si="30"/>
        <v>0</v>
      </c>
      <c r="K119" s="81">
        <f t="shared" si="30"/>
        <v>1.1579619724006209</v>
      </c>
      <c r="L119" s="81">
        <f t="shared" si="31"/>
        <v>0</v>
      </c>
      <c r="M119" s="81">
        <f t="shared" si="31"/>
        <v>12.71231249044769</v>
      </c>
      <c r="N119" s="81">
        <f t="shared" si="31"/>
        <v>0</v>
      </c>
      <c r="O119" s="81">
        <f t="shared" si="31"/>
        <v>0.39178372612287637</v>
      </c>
      <c r="P119" s="81">
        <f t="shared" si="31"/>
        <v>0.54311129172814099</v>
      </c>
      <c r="Q119" s="81">
        <f t="shared" si="31"/>
        <v>14.970603557884933</v>
      </c>
      <c r="R119" s="81">
        <f t="shared" si="31"/>
        <v>0</v>
      </c>
      <c r="S119" s="81">
        <f t="shared" si="31"/>
        <v>3.8929733656802945</v>
      </c>
      <c r="T119" s="81">
        <f t="shared" si="31"/>
        <v>0</v>
      </c>
      <c r="U119" s="81">
        <f t="shared" si="31"/>
        <v>0</v>
      </c>
      <c r="V119" s="2">
        <f t="shared" si="18"/>
        <v>40.56146964975818</v>
      </c>
      <c r="W119" s="2"/>
      <c r="X119" t="str">
        <f t="shared" si="19"/>
        <v>BOLChickpea</v>
      </c>
      <c r="Y119" t="s">
        <v>17</v>
      </c>
      <c r="Z119" t="s">
        <v>419</v>
      </c>
      <c r="AA119">
        <f t="shared" si="20"/>
        <v>0.58839482042334557</v>
      </c>
      <c r="AB119">
        <f>VLOOKUP(X119,ReferenceProduction!$A$2:$G$1293,6,FALSE)</f>
        <v>1.0284870006024955</v>
      </c>
      <c r="AC119">
        <f>VLOOKUP(Z119,ReferencePrices!$A$2:$C$22,2,FALSE)</f>
        <v>572.09747918900223</v>
      </c>
      <c r="AD119">
        <f t="shared" si="21"/>
        <v>0.58839482042334557</v>
      </c>
    </row>
    <row r="120" spans="1:30" x14ac:dyDescent="0.35">
      <c r="A120" t="s">
        <v>115</v>
      </c>
      <c r="B120" s="2">
        <f t="shared" si="30"/>
        <v>1.2486995931322458</v>
      </c>
      <c r="C120" s="2">
        <f t="shared" si="30"/>
        <v>0</v>
      </c>
      <c r="D120" s="81">
        <f t="shared" si="30"/>
        <v>0</v>
      </c>
      <c r="E120" s="81">
        <f t="shared" si="30"/>
        <v>0</v>
      </c>
      <c r="F120" s="81">
        <f t="shared" si="30"/>
        <v>0</v>
      </c>
      <c r="G120" s="81">
        <f t="shared" si="30"/>
        <v>0</v>
      </c>
      <c r="H120" s="81">
        <f t="shared" si="30"/>
        <v>0</v>
      </c>
      <c r="I120" s="81">
        <f t="shared" si="30"/>
        <v>0.31834299237441466</v>
      </c>
      <c r="J120" s="81">
        <f t="shared" si="30"/>
        <v>0</v>
      </c>
      <c r="K120" s="81">
        <f t="shared" si="30"/>
        <v>3.6671103590423621E-3</v>
      </c>
      <c r="L120" s="81">
        <f t="shared" si="31"/>
        <v>0</v>
      </c>
      <c r="M120" s="81">
        <f t="shared" si="31"/>
        <v>9.9775057165043606</v>
      </c>
      <c r="N120" s="81">
        <f t="shared" si="31"/>
        <v>0</v>
      </c>
      <c r="O120" s="81">
        <f t="shared" si="31"/>
        <v>1.9374134596703672</v>
      </c>
      <c r="P120" s="81">
        <f t="shared" si="31"/>
        <v>0</v>
      </c>
      <c r="Q120" s="81">
        <f t="shared" si="31"/>
        <v>0.42861634612083854</v>
      </c>
      <c r="R120" s="81">
        <f t="shared" si="31"/>
        <v>0</v>
      </c>
      <c r="S120" s="81">
        <f t="shared" si="31"/>
        <v>15.182195334906531</v>
      </c>
      <c r="T120" s="81">
        <f t="shared" si="31"/>
        <v>0</v>
      </c>
      <c r="U120" s="81">
        <f t="shared" si="31"/>
        <v>0</v>
      </c>
      <c r="V120" s="2">
        <f t="shared" si="18"/>
        <v>29.096440553067801</v>
      </c>
      <c r="W120" s="2"/>
      <c r="X120" t="str">
        <f t="shared" si="19"/>
        <v>BOLOther Pulses</v>
      </c>
      <c r="Y120" t="s">
        <v>17</v>
      </c>
      <c r="Z120" t="s">
        <v>421</v>
      </c>
      <c r="AA120">
        <f t="shared" si="20"/>
        <v>6.7431244123472274</v>
      </c>
      <c r="AB120">
        <f>VLOOKUP(X120,ReferenceProduction!$A$2:$G$1293,6,FALSE)</f>
        <v>18.101120365633914</v>
      </c>
      <c r="AC120">
        <f>VLOOKUP(Z120,ReferencePrices!$A$2:$C$22,2,FALSE)</f>
        <v>372.52525126286997</v>
      </c>
      <c r="AD120">
        <f t="shared" si="21"/>
        <v>6.7431244123472274</v>
      </c>
    </row>
    <row r="121" spans="1:30" x14ac:dyDescent="0.35">
      <c r="A121" t="s">
        <v>116</v>
      </c>
      <c r="B121" s="2">
        <f t="shared" si="30"/>
        <v>0</v>
      </c>
      <c r="C121" s="2">
        <f t="shared" si="30"/>
        <v>0</v>
      </c>
      <c r="D121" s="81">
        <f t="shared" si="30"/>
        <v>0</v>
      </c>
      <c r="E121" s="81">
        <f t="shared" si="30"/>
        <v>0</v>
      </c>
      <c r="F121" s="81">
        <f t="shared" si="30"/>
        <v>0</v>
      </c>
      <c r="G121" s="81">
        <f t="shared" si="30"/>
        <v>0</v>
      </c>
      <c r="H121" s="81">
        <f t="shared" si="30"/>
        <v>0</v>
      </c>
      <c r="I121" s="81">
        <f t="shared" si="30"/>
        <v>0</v>
      </c>
      <c r="J121" s="81">
        <f t="shared" si="30"/>
        <v>0</v>
      </c>
      <c r="K121" s="81">
        <f t="shared" si="30"/>
        <v>0</v>
      </c>
      <c r="L121" s="81">
        <f t="shared" si="31"/>
        <v>0</v>
      </c>
      <c r="M121" s="81">
        <f t="shared" si="31"/>
        <v>0</v>
      </c>
      <c r="N121" s="81">
        <f t="shared" si="31"/>
        <v>0</v>
      </c>
      <c r="O121" s="81">
        <f t="shared" si="31"/>
        <v>0</v>
      </c>
      <c r="P121" s="81">
        <f t="shared" si="31"/>
        <v>0</v>
      </c>
      <c r="Q121" s="81">
        <f t="shared" si="31"/>
        <v>0</v>
      </c>
      <c r="R121" s="81">
        <f t="shared" si="31"/>
        <v>0</v>
      </c>
      <c r="S121" s="81">
        <f t="shared" si="31"/>
        <v>0</v>
      </c>
      <c r="T121" s="81">
        <f t="shared" si="31"/>
        <v>0</v>
      </c>
      <c r="U121" s="81">
        <f t="shared" si="31"/>
        <v>0</v>
      </c>
      <c r="V121" s="2">
        <f t="shared" si="18"/>
        <v>0</v>
      </c>
      <c r="W121" s="2"/>
      <c r="X121" t="str">
        <f t="shared" si="19"/>
        <v>BOLGroundnut</v>
      </c>
      <c r="Y121" t="s">
        <v>17</v>
      </c>
      <c r="Z121" t="s">
        <v>360</v>
      </c>
      <c r="AA121">
        <f t="shared" si="20"/>
        <v>9.0813381620722016</v>
      </c>
      <c r="AB121">
        <f>VLOOKUP(X121,ReferenceProduction!$A$2:$G$1293,6,FALSE)</f>
        <v>17.502095977869622</v>
      </c>
      <c r="AC121">
        <f>VLOOKUP(Z121,ReferencePrices!$A$2:$C$22,2,FALSE)</f>
        <v>518.87146394094873</v>
      </c>
      <c r="AD121">
        <f t="shared" si="21"/>
        <v>9.0813381620722016</v>
      </c>
    </row>
    <row r="122" spans="1:30" x14ac:dyDescent="0.35">
      <c r="A122" t="s">
        <v>117</v>
      </c>
      <c r="B122" s="2">
        <f t="shared" si="30"/>
        <v>0</v>
      </c>
      <c r="C122" s="2">
        <f t="shared" si="30"/>
        <v>0</v>
      </c>
      <c r="D122" s="81">
        <f t="shared" si="30"/>
        <v>0</v>
      </c>
      <c r="E122" s="81">
        <f t="shared" si="30"/>
        <v>0</v>
      </c>
      <c r="F122" s="81">
        <f t="shared" si="30"/>
        <v>0</v>
      </c>
      <c r="G122" s="81">
        <f t="shared" si="30"/>
        <v>0</v>
      </c>
      <c r="H122" s="81">
        <f t="shared" si="30"/>
        <v>0</v>
      </c>
      <c r="I122" s="81">
        <f t="shared" si="30"/>
        <v>0</v>
      </c>
      <c r="J122" s="81">
        <f t="shared" si="30"/>
        <v>0</v>
      </c>
      <c r="K122" s="81">
        <f t="shared" si="30"/>
        <v>0</v>
      </c>
      <c r="L122" s="81">
        <f t="shared" si="31"/>
        <v>0</v>
      </c>
      <c r="M122" s="81">
        <f t="shared" si="31"/>
        <v>0</v>
      </c>
      <c r="N122" s="81">
        <f t="shared" si="31"/>
        <v>0</v>
      </c>
      <c r="O122" s="81">
        <f t="shared" si="31"/>
        <v>0</v>
      </c>
      <c r="P122" s="81">
        <f t="shared" si="31"/>
        <v>0</v>
      </c>
      <c r="Q122" s="81">
        <f t="shared" si="31"/>
        <v>0</v>
      </c>
      <c r="R122" s="81">
        <f t="shared" si="31"/>
        <v>0</v>
      </c>
      <c r="S122" s="81">
        <f t="shared" si="31"/>
        <v>0</v>
      </c>
      <c r="T122" s="81">
        <f t="shared" si="31"/>
        <v>0</v>
      </c>
      <c r="U122" s="81">
        <f t="shared" si="31"/>
        <v>0</v>
      </c>
      <c r="V122" s="2">
        <f t="shared" si="18"/>
        <v>0</v>
      </c>
      <c r="W122" s="2"/>
      <c r="X122" t="str">
        <f t="shared" si="19"/>
        <v>BTNRice</v>
      </c>
      <c r="Y122" t="s">
        <v>19</v>
      </c>
      <c r="Z122" t="s">
        <v>365</v>
      </c>
      <c r="AA122">
        <f t="shared" si="20"/>
        <v>19.998236794058833</v>
      </c>
      <c r="AB122">
        <f>VLOOKUP(X122,ReferenceProduction!$A$2:$G$1293,6,FALSE)</f>
        <v>62.064490876310636</v>
      </c>
      <c r="AC122">
        <f>VLOOKUP(Z122,ReferencePrices!$A$2:$C$22,2,FALSE)</f>
        <v>322.21704410519783</v>
      </c>
      <c r="AD122">
        <f t="shared" si="21"/>
        <v>19.998236794058833</v>
      </c>
    </row>
    <row r="123" spans="1:30" x14ac:dyDescent="0.35">
      <c r="A123" t="s">
        <v>118</v>
      </c>
      <c r="B123" s="2">
        <f t="shared" si="30"/>
        <v>0</v>
      </c>
      <c r="C123" s="2">
        <f t="shared" si="30"/>
        <v>179.27526518635594</v>
      </c>
      <c r="D123" s="81">
        <f t="shared" si="30"/>
        <v>97.863573589576674</v>
      </c>
      <c r="E123" s="81">
        <f t="shared" si="30"/>
        <v>0</v>
      </c>
      <c r="F123" s="81">
        <f t="shared" si="30"/>
        <v>0</v>
      </c>
      <c r="G123" s="81">
        <f t="shared" si="30"/>
        <v>4.5233451777408025</v>
      </c>
      <c r="H123" s="81">
        <f t="shared" si="30"/>
        <v>0</v>
      </c>
      <c r="I123" s="81">
        <f t="shared" si="30"/>
        <v>20.289263973570176</v>
      </c>
      <c r="J123" s="81">
        <f t="shared" si="30"/>
        <v>1.0460881177857311</v>
      </c>
      <c r="K123" s="81">
        <f t="shared" si="30"/>
        <v>7.4764433239367429</v>
      </c>
      <c r="L123" s="81">
        <f t="shared" si="31"/>
        <v>0</v>
      </c>
      <c r="M123" s="81">
        <f t="shared" si="31"/>
        <v>279.07014625525841</v>
      </c>
      <c r="N123" s="81">
        <f t="shared" si="31"/>
        <v>21.859575940133588</v>
      </c>
      <c r="O123" s="81">
        <f t="shared" si="31"/>
        <v>52.549345323187588</v>
      </c>
      <c r="P123" s="81">
        <f t="shared" si="31"/>
        <v>89.864032978723728</v>
      </c>
      <c r="Q123" s="81">
        <f t="shared" si="31"/>
        <v>6.4231539246567841</v>
      </c>
      <c r="R123" s="81">
        <f t="shared" si="31"/>
        <v>4.2860199709563123</v>
      </c>
      <c r="S123" s="81">
        <f t="shared" si="31"/>
        <v>1.5928531628054136E-2</v>
      </c>
      <c r="T123" s="81">
        <f t="shared" si="31"/>
        <v>729.6253827922302</v>
      </c>
      <c r="U123" s="81">
        <f t="shared" si="31"/>
        <v>9.303012396057742</v>
      </c>
      <c r="V123" s="2">
        <f t="shared" si="18"/>
        <v>1503.4705774817985</v>
      </c>
      <c r="W123" s="2"/>
      <c r="X123" t="str">
        <f t="shared" si="19"/>
        <v>BTNMaize</v>
      </c>
      <c r="Y123" t="s">
        <v>19</v>
      </c>
      <c r="Z123" t="s">
        <v>361</v>
      </c>
      <c r="AA123">
        <f t="shared" si="20"/>
        <v>19.853507005339114</v>
      </c>
      <c r="AB123">
        <f>VLOOKUP(X123,ReferenceProduction!$A$2:$G$1293,6,FALSE)</f>
        <v>109.64663501923528</v>
      </c>
      <c r="AC123">
        <f>VLOOKUP(Z123,ReferencePrices!$A$2:$C$22,2,FALSE)</f>
        <v>181.06809207465616</v>
      </c>
      <c r="AD123">
        <f t="shared" si="21"/>
        <v>19.853507005339114</v>
      </c>
    </row>
    <row r="124" spans="1:30" x14ac:dyDescent="0.35">
      <c r="A124" t="s">
        <v>119</v>
      </c>
      <c r="B124" s="2">
        <f t="shared" ref="B124:K133" si="32">+SUMIF($X$4:$X$1206,+CONCATENATE($A124,B$3),$AA$4:$AA$1206)</f>
        <v>6.9424134935302169</v>
      </c>
      <c r="C124" s="2">
        <f t="shared" si="32"/>
        <v>0</v>
      </c>
      <c r="D124" s="81">
        <f t="shared" si="32"/>
        <v>0</v>
      </c>
      <c r="E124" s="81">
        <f t="shared" si="32"/>
        <v>0</v>
      </c>
      <c r="F124" s="81">
        <f t="shared" si="32"/>
        <v>0</v>
      </c>
      <c r="G124" s="81">
        <f t="shared" si="32"/>
        <v>2.6357271789796077</v>
      </c>
      <c r="H124" s="81">
        <f t="shared" si="32"/>
        <v>0</v>
      </c>
      <c r="I124" s="81">
        <f t="shared" si="32"/>
        <v>22.393784394515166</v>
      </c>
      <c r="J124" s="81">
        <f t="shared" si="32"/>
        <v>1.841083290738095</v>
      </c>
      <c r="K124" s="81">
        <f t="shared" si="32"/>
        <v>5.014654552090934</v>
      </c>
      <c r="L124" s="81">
        <f t="shared" ref="L124:U133" si="33">+SUMIF($X$4:$X$1206,+CONCATENATE($A124,L$3),$AA$4:$AA$1206)</f>
        <v>0</v>
      </c>
      <c r="M124" s="81">
        <f t="shared" si="33"/>
        <v>121.92645708739146</v>
      </c>
      <c r="N124" s="81">
        <f t="shared" si="33"/>
        <v>0</v>
      </c>
      <c r="O124" s="81">
        <f t="shared" si="33"/>
        <v>49.031100065730548</v>
      </c>
      <c r="P124" s="81">
        <f t="shared" si="33"/>
        <v>0</v>
      </c>
      <c r="Q124" s="81">
        <f t="shared" si="33"/>
        <v>798.08727231270439</v>
      </c>
      <c r="R124" s="81">
        <f t="shared" si="33"/>
        <v>0</v>
      </c>
      <c r="S124" s="81">
        <f t="shared" si="33"/>
        <v>0</v>
      </c>
      <c r="T124" s="81">
        <f t="shared" si="33"/>
        <v>0</v>
      </c>
      <c r="U124" s="81">
        <f t="shared" si="33"/>
        <v>0</v>
      </c>
      <c r="V124" s="2">
        <f t="shared" si="18"/>
        <v>1007.8724923756804</v>
      </c>
      <c r="W124" s="2"/>
      <c r="X124" t="str">
        <f t="shared" si="19"/>
        <v>BTNWheat</v>
      </c>
      <c r="Y124" t="s">
        <v>19</v>
      </c>
      <c r="Z124" t="s">
        <v>359</v>
      </c>
      <c r="AA124">
        <f t="shared" si="20"/>
        <v>2.451384075464472</v>
      </c>
      <c r="AB124">
        <f>VLOOKUP(X124,ReferenceProduction!$A$2:$G$1293,6,FALSE)</f>
        <v>9.2371007485417085</v>
      </c>
      <c r="AC124">
        <f>VLOOKUP(Z124,ReferencePrices!$A$2:$C$22,2,FALSE)</f>
        <v>265.38457706564259</v>
      </c>
      <c r="AD124">
        <f t="shared" si="21"/>
        <v>2.451384075464472</v>
      </c>
    </row>
    <row r="125" spans="1:30" x14ac:dyDescent="0.35">
      <c r="A125" t="s">
        <v>120</v>
      </c>
      <c r="B125" s="2">
        <f t="shared" si="32"/>
        <v>0</v>
      </c>
      <c r="C125" s="2">
        <f t="shared" si="32"/>
        <v>10.424246150465134</v>
      </c>
      <c r="D125" s="81">
        <f t="shared" si="32"/>
        <v>3.26660660036061</v>
      </c>
      <c r="E125" s="81">
        <f t="shared" si="32"/>
        <v>8.613227063684743</v>
      </c>
      <c r="F125" s="81">
        <f t="shared" si="32"/>
        <v>4.978648598810838</v>
      </c>
      <c r="G125" s="81">
        <f t="shared" si="32"/>
        <v>290.9251179278242</v>
      </c>
      <c r="H125" s="81">
        <f t="shared" si="32"/>
        <v>0</v>
      </c>
      <c r="I125" s="81">
        <f t="shared" si="32"/>
        <v>11.908055499887753</v>
      </c>
      <c r="J125" s="81">
        <f t="shared" si="32"/>
        <v>180.12072036029693</v>
      </c>
      <c r="K125" s="81">
        <f t="shared" si="32"/>
        <v>85.42909795809021</v>
      </c>
      <c r="L125" s="81">
        <f t="shared" si="33"/>
        <v>0</v>
      </c>
      <c r="M125" s="81">
        <f t="shared" si="33"/>
        <v>70.47503453794981</v>
      </c>
      <c r="N125" s="81">
        <f t="shared" si="33"/>
        <v>9.7396627216637928</v>
      </c>
      <c r="O125" s="81">
        <f t="shared" si="33"/>
        <v>918.18676694902831</v>
      </c>
      <c r="P125" s="81">
        <f t="shared" si="33"/>
        <v>0.86962867115113729</v>
      </c>
      <c r="Q125" s="81">
        <f t="shared" si="33"/>
        <v>160.23567189342225</v>
      </c>
      <c r="R125" s="81">
        <f t="shared" si="33"/>
        <v>69.04983769825337</v>
      </c>
      <c r="S125" s="81">
        <f t="shared" si="33"/>
        <v>28.67174533290202</v>
      </c>
      <c r="T125" s="81">
        <f t="shared" si="33"/>
        <v>0</v>
      </c>
      <c r="U125" s="81">
        <f t="shared" si="33"/>
        <v>0</v>
      </c>
      <c r="V125" s="2">
        <f t="shared" si="18"/>
        <v>1852.894067963791</v>
      </c>
      <c r="W125" s="2"/>
      <c r="X125" t="str">
        <f t="shared" si="19"/>
        <v>BTNMillet</v>
      </c>
      <c r="Y125" t="s">
        <v>19</v>
      </c>
      <c r="Z125" t="s">
        <v>363</v>
      </c>
      <c r="AA125">
        <f t="shared" si="20"/>
        <v>1.5170892743332627</v>
      </c>
      <c r="AB125">
        <f>VLOOKUP(X125,ReferenceProduction!$A$2:$G$1293,6,FALSE)</f>
        <v>7.2177432933547871</v>
      </c>
      <c r="AC125">
        <f>VLOOKUP(Z125,ReferencePrices!$A$2:$C$22,2,FALSE)</f>
        <v>210.18886550454246</v>
      </c>
      <c r="AD125">
        <f t="shared" si="21"/>
        <v>1.5170892743332627</v>
      </c>
    </row>
    <row r="126" spans="1:30" x14ac:dyDescent="0.35">
      <c r="A126" t="s">
        <v>121</v>
      </c>
      <c r="B126" s="2">
        <f t="shared" si="32"/>
        <v>0</v>
      </c>
      <c r="C126" s="2">
        <f t="shared" si="32"/>
        <v>0</v>
      </c>
      <c r="D126" s="81">
        <f t="shared" si="32"/>
        <v>39.165820915523788</v>
      </c>
      <c r="E126" s="81">
        <f t="shared" si="32"/>
        <v>0</v>
      </c>
      <c r="F126" s="81">
        <f t="shared" si="32"/>
        <v>29.377954219732032</v>
      </c>
      <c r="G126" s="81">
        <f t="shared" si="32"/>
        <v>117.17398437326476</v>
      </c>
      <c r="H126" s="81">
        <f t="shared" si="32"/>
        <v>0</v>
      </c>
      <c r="I126" s="81">
        <f t="shared" si="32"/>
        <v>80.252602492187037</v>
      </c>
      <c r="J126" s="81">
        <f t="shared" si="32"/>
        <v>122.43778032503722</v>
      </c>
      <c r="K126" s="81">
        <f t="shared" si="32"/>
        <v>0.12517006220292937</v>
      </c>
      <c r="L126" s="81">
        <f t="shared" si="33"/>
        <v>0</v>
      </c>
      <c r="M126" s="81">
        <f t="shared" si="33"/>
        <v>1.9632636590981376</v>
      </c>
      <c r="N126" s="81">
        <f t="shared" si="33"/>
        <v>62.632542755842323</v>
      </c>
      <c r="O126" s="81">
        <f t="shared" si="33"/>
        <v>33.227898963982675</v>
      </c>
      <c r="P126" s="81">
        <f t="shared" si="33"/>
        <v>3.0114510145936881</v>
      </c>
      <c r="Q126" s="81">
        <f t="shared" si="33"/>
        <v>0</v>
      </c>
      <c r="R126" s="81">
        <f t="shared" si="33"/>
        <v>0</v>
      </c>
      <c r="S126" s="81">
        <f t="shared" si="33"/>
        <v>8.9156364550259397</v>
      </c>
      <c r="T126" s="81">
        <f t="shared" si="33"/>
        <v>0</v>
      </c>
      <c r="U126" s="81">
        <f t="shared" si="33"/>
        <v>0</v>
      </c>
      <c r="V126" s="2">
        <f t="shared" si="18"/>
        <v>498.28410523649052</v>
      </c>
      <c r="W126" s="2"/>
      <c r="X126" t="str">
        <f t="shared" si="19"/>
        <v>BTNBarley</v>
      </c>
      <c r="Y126" t="s">
        <v>19</v>
      </c>
      <c r="Z126" t="s">
        <v>364</v>
      </c>
      <c r="AA126">
        <f t="shared" si="20"/>
        <v>0.57110227447580819</v>
      </c>
      <c r="AB126">
        <f>VLOOKUP(X126,ReferenceProduction!$A$2:$G$1293,6,FALSE)</f>
        <v>4.5524530787861499</v>
      </c>
      <c r="AC126">
        <f>VLOOKUP(Z126,ReferencePrices!$A$2:$C$22,2,FALSE)</f>
        <v>125.44934886579541</v>
      </c>
      <c r="AD126">
        <f t="shared" si="21"/>
        <v>0.57110227447580819</v>
      </c>
    </row>
    <row r="127" spans="1:30" x14ac:dyDescent="0.35">
      <c r="A127" t="s">
        <v>122</v>
      </c>
      <c r="B127" s="2">
        <f t="shared" si="32"/>
        <v>0</v>
      </c>
      <c r="C127" s="2">
        <f t="shared" si="32"/>
        <v>0</v>
      </c>
      <c r="D127" s="81">
        <f t="shared" si="32"/>
        <v>0.30894742204954317</v>
      </c>
      <c r="E127" s="81">
        <f t="shared" si="32"/>
        <v>0</v>
      </c>
      <c r="F127" s="81">
        <f t="shared" si="32"/>
        <v>0</v>
      </c>
      <c r="G127" s="81">
        <f t="shared" si="32"/>
        <v>0</v>
      </c>
      <c r="H127" s="81">
        <f t="shared" si="32"/>
        <v>0</v>
      </c>
      <c r="I127" s="81">
        <f t="shared" si="32"/>
        <v>0</v>
      </c>
      <c r="J127" s="81">
        <f t="shared" si="32"/>
        <v>0</v>
      </c>
      <c r="K127" s="81">
        <f t="shared" si="32"/>
        <v>1.6045606830719517</v>
      </c>
      <c r="L127" s="81">
        <f t="shared" si="33"/>
        <v>0</v>
      </c>
      <c r="M127" s="81">
        <f t="shared" si="33"/>
        <v>0</v>
      </c>
      <c r="N127" s="81">
        <f t="shared" si="33"/>
        <v>1.2624264773334044</v>
      </c>
      <c r="O127" s="81">
        <f t="shared" si="33"/>
        <v>0</v>
      </c>
      <c r="P127" s="81">
        <f t="shared" si="33"/>
        <v>7.8702675643092475</v>
      </c>
      <c r="Q127" s="81">
        <f t="shared" si="33"/>
        <v>0</v>
      </c>
      <c r="R127" s="81">
        <f t="shared" si="33"/>
        <v>10.23367597575799</v>
      </c>
      <c r="S127" s="81">
        <f t="shared" si="33"/>
        <v>9.8542828547574596E-2</v>
      </c>
      <c r="T127" s="81">
        <f t="shared" si="33"/>
        <v>0</v>
      </c>
      <c r="U127" s="81">
        <f t="shared" si="33"/>
        <v>0</v>
      </c>
      <c r="V127" s="2">
        <f t="shared" si="18"/>
        <v>21.37842095106971</v>
      </c>
      <c r="W127" s="2"/>
      <c r="X127" t="str">
        <f t="shared" si="19"/>
        <v>BTNPotato</v>
      </c>
      <c r="Y127" t="s">
        <v>19</v>
      </c>
      <c r="Z127" t="s">
        <v>367</v>
      </c>
      <c r="AA127">
        <f t="shared" si="20"/>
        <v>14.494395356410076</v>
      </c>
      <c r="AB127">
        <f>VLOOKUP(X127,ReferenceProduction!$A$2:$G$1293,6,FALSE)</f>
        <v>73.714983100194445</v>
      </c>
      <c r="AC127">
        <f>VLOOKUP(Z127,ReferencePrices!$A$2:$C$22,2,FALSE)</f>
        <v>196.62753414335168</v>
      </c>
      <c r="AD127">
        <f t="shared" si="21"/>
        <v>14.494395356410076</v>
      </c>
    </row>
    <row r="128" spans="1:30" x14ac:dyDescent="0.35">
      <c r="A128" t="s">
        <v>123</v>
      </c>
      <c r="B128" s="2">
        <f t="shared" si="32"/>
        <v>0</v>
      </c>
      <c r="C128" s="2">
        <f t="shared" si="32"/>
        <v>0</v>
      </c>
      <c r="D128" s="81">
        <f t="shared" si="32"/>
        <v>42.690155979136264</v>
      </c>
      <c r="E128" s="81">
        <f t="shared" si="32"/>
        <v>0</v>
      </c>
      <c r="F128" s="81">
        <f t="shared" si="32"/>
        <v>0</v>
      </c>
      <c r="G128" s="81">
        <f t="shared" si="32"/>
        <v>70.717697360180509</v>
      </c>
      <c r="H128" s="81">
        <f t="shared" si="32"/>
        <v>0</v>
      </c>
      <c r="I128" s="81">
        <f t="shared" si="32"/>
        <v>10.653595756994791</v>
      </c>
      <c r="J128" s="81">
        <f t="shared" si="32"/>
        <v>5.8252918090715413</v>
      </c>
      <c r="K128" s="81">
        <f t="shared" si="32"/>
        <v>31.036218693477309</v>
      </c>
      <c r="L128" s="81">
        <f t="shared" si="33"/>
        <v>0</v>
      </c>
      <c r="M128" s="81">
        <f t="shared" si="33"/>
        <v>0</v>
      </c>
      <c r="N128" s="81">
        <f t="shared" si="33"/>
        <v>235.72829756972749</v>
      </c>
      <c r="O128" s="81">
        <f t="shared" si="33"/>
        <v>7.2875282832608494</v>
      </c>
      <c r="P128" s="81">
        <f t="shared" si="33"/>
        <v>3.0350639893437785</v>
      </c>
      <c r="Q128" s="81">
        <f t="shared" si="33"/>
        <v>0</v>
      </c>
      <c r="R128" s="81">
        <f t="shared" si="33"/>
        <v>0</v>
      </c>
      <c r="S128" s="81">
        <f t="shared" si="33"/>
        <v>0</v>
      </c>
      <c r="T128" s="81">
        <f t="shared" si="33"/>
        <v>13.439212674091785</v>
      </c>
      <c r="U128" s="81">
        <f t="shared" si="33"/>
        <v>0</v>
      </c>
      <c r="V128" s="2">
        <f t="shared" si="18"/>
        <v>420.41306211528428</v>
      </c>
      <c r="W128" s="2"/>
      <c r="X128" t="str">
        <f t="shared" si="19"/>
        <v>BTNBean</v>
      </c>
      <c r="Y128" t="s">
        <v>19</v>
      </c>
      <c r="Z128" t="s">
        <v>557</v>
      </c>
      <c r="AA128">
        <f t="shared" si="20"/>
        <v>1.8461366133647521</v>
      </c>
      <c r="AB128">
        <f>VLOOKUP(X128,ReferenceProduction!$A$2:$G$1293,6,FALSE)</f>
        <v>2.8136107330512252</v>
      </c>
      <c r="AC128">
        <f>VLOOKUP(Z128,ReferencePrices!$A$2:$C$22,2,FALSE)</f>
        <v>656.14499961858826</v>
      </c>
      <c r="AD128">
        <f t="shared" si="21"/>
        <v>1.8461366133647521</v>
      </c>
    </row>
    <row r="129" spans="1:30" x14ac:dyDescent="0.35">
      <c r="A129" t="s">
        <v>124</v>
      </c>
      <c r="B129" s="2">
        <f t="shared" si="32"/>
        <v>0</v>
      </c>
      <c r="C129" s="2">
        <f t="shared" si="32"/>
        <v>67.987146060178688</v>
      </c>
      <c r="D129" s="81">
        <f t="shared" si="32"/>
        <v>2.3921729534938287</v>
      </c>
      <c r="E129" s="81">
        <f t="shared" si="32"/>
        <v>0</v>
      </c>
      <c r="F129" s="81">
        <f t="shared" si="32"/>
        <v>0</v>
      </c>
      <c r="G129" s="81">
        <f t="shared" si="32"/>
        <v>0</v>
      </c>
      <c r="H129" s="81">
        <f t="shared" si="32"/>
        <v>0</v>
      </c>
      <c r="I129" s="81">
        <f t="shared" si="32"/>
        <v>150.07879960075002</v>
      </c>
      <c r="J129" s="81">
        <f t="shared" si="32"/>
        <v>0</v>
      </c>
      <c r="K129" s="81">
        <f t="shared" si="32"/>
        <v>0</v>
      </c>
      <c r="L129" s="81">
        <f t="shared" si="33"/>
        <v>0</v>
      </c>
      <c r="M129" s="81">
        <f t="shared" si="33"/>
        <v>0.85235877961634887</v>
      </c>
      <c r="N129" s="81">
        <f t="shared" si="33"/>
        <v>6.7518440146627219</v>
      </c>
      <c r="O129" s="81">
        <f t="shared" si="33"/>
        <v>40.284669610230722</v>
      </c>
      <c r="P129" s="81">
        <f t="shared" si="33"/>
        <v>6.1377813783671908E-2</v>
      </c>
      <c r="Q129" s="81">
        <f t="shared" si="33"/>
        <v>0</v>
      </c>
      <c r="R129" s="81">
        <f t="shared" si="33"/>
        <v>0</v>
      </c>
      <c r="S129" s="81">
        <f t="shared" si="33"/>
        <v>29.243992772138835</v>
      </c>
      <c r="T129" s="81">
        <f t="shared" si="33"/>
        <v>25.362442644428498</v>
      </c>
      <c r="U129" s="81">
        <f t="shared" si="33"/>
        <v>1.2887411742764407</v>
      </c>
      <c r="V129" s="2">
        <f t="shared" si="18"/>
        <v>324.30354542355968</v>
      </c>
      <c r="W129" s="2"/>
      <c r="X129" t="str">
        <f t="shared" si="19"/>
        <v>BTNOther Pulses</v>
      </c>
      <c r="Y129" t="s">
        <v>19</v>
      </c>
      <c r="Z129" t="s">
        <v>421</v>
      </c>
      <c r="AA129">
        <f t="shared" si="20"/>
        <v>1.3956749822765704</v>
      </c>
      <c r="AB129">
        <f>VLOOKUP(X129,ReferenceProduction!$A$2:$G$1293,6,FALSE)</f>
        <v>3.7465245041650115</v>
      </c>
      <c r="AC129">
        <f>VLOOKUP(Z129,ReferencePrices!$A$2:$C$22,2,FALSE)</f>
        <v>372.52525126286997</v>
      </c>
      <c r="AD129">
        <f t="shared" si="21"/>
        <v>1.3956749822765704</v>
      </c>
    </row>
    <row r="130" spans="1:30" x14ac:dyDescent="0.35">
      <c r="A130" t="s">
        <v>125</v>
      </c>
      <c r="B130" s="2">
        <f t="shared" si="32"/>
        <v>0</v>
      </c>
      <c r="C130" s="2">
        <f t="shared" si="32"/>
        <v>17.241099174136771</v>
      </c>
      <c r="D130" s="81">
        <f t="shared" si="32"/>
        <v>12.381095249871251</v>
      </c>
      <c r="E130" s="81">
        <f t="shared" si="32"/>
        <v>0</v>
      </c>
      <c r="F130" s="81">
        <f t="shared" si="32"/>
        <v>0</v>
      </c>
      <c r="G130" s="81">
        <f t="shared" si="32"/>
        <v>4.6259363637211859</v>
      </c>
      <c r="H130" s="81">
        <f t="shared" si="32"/>
        <v>0</v>
      </c>
      <c r="I130" s="81">
        <f t="shared" si="32"/>
        <v>35.02749650242243</v>
      </c>
      <c r="J130" s="81">
        <f t="shared" si="32"/>
        <v>0</v>
      </c>
      <c r="K130" s="81">
        <f t="shared" si="32"/>
        <v>0</v>
      </c>
      <c r="L130" s="81">
        <f t="shared" si="33"/>
        <v>0</v>
      </c>
      <c r="M130" s="81">
        <f t="shared" si="33"/>
        <v>0</v>
      </c>
      <c r="N130" s="81">
        <f t="shared" si="33"/>
        <v>6.388093798966012</v>
      </c>
      <c r="O130" s="81">
        <f t="shared" si="33"/>
        <v>32.075815791807372</v>
      </c>
      <c r="P130" s="81">
        <f t="shared" si="33"/>
        <v>0.79443555279705358</v>
      </c>
      <c r="Q130" s="81">
        <f t="shared" si="33"/>
        <v>0.32744811085658326</v>
      </c>
      <c r="R130" s="81">
        <f t="shared" si="33"/>
        <v>0</v>
      </c>
      <c r="S130" s="81">
        <f t="shared" si="33"/>
        <v>18.549452247485718</v>
      </c>
      <c r="T130" s="81">
        <f t="shared" si="33"/>
        <v>0</v>
      </c>
      <c r="U130" s="81">
        <f t="shared" si="33"/>
        <v>0</v>
      </c>
      <c r="V130" s="2">
        <f t="shared" si="18"/>
        <v>127.41087279206438</v>
      </c>
      <c r="W130" s="2"/>
      <c r="X130" t="str">
        <f t="shared" si="19"/>
        <v>BTNSoybean</v>
      </c>
      <c r="Y130" t="s">
        <v>19</v>
      </c>
      <c r="Z130" t="s">
        <v>446</v>
      </c>
      <c r="AA130">
        <f t="shared" si="20"/>
        <v>0.55093563477958529</v>
      </c>
      <c r="AB130">
        <f>VLOOKUP(X130,ReferenceProduction!$A$2:$G$1293,6,FALSE)</f>
        <v>1.6246052614221971</v>
      </c>
      <c r="AC130">
        <f>VLOOKUP(Z130,ReferencePrices!$A$2:$C$22,2,FALSE)</f>
        <v>339.11969132568868</v>
      </c>
      <c r="AD130">
        <f t="shared" si="21"/>
        <v>0.55093563477958529</v>
      </c>
    </row>
    <row r="131" spans="1:30" x14ac:dyDescent="0.35">
      <c r="A131" t="s">
        <v>126</v>
      </c>
      <c r="B131" s="2">
        <f t="shared" si="32"/>
        <v>0</v>
      </c>
      <c r="C131" s="2">
        <f t="shared" si="32"/>
        <v>0</v>
      </c>
      <c r="D131" s="81">
        <f t="shared" si="32"/>
        <v>0</v>
      </c>
      <c r="E131" s="81">
        <f t="shared" si="32"/>
        <v>0</v>
      </c>
      <c r="F131" s="81">
        <f t="shared" si="32"/>
        <v>0</v>
      </c>
      <c r="G131" s="81">
        <f t="shared" si="32"/>
        <v>0</v>
      </c>
      <c r="H131" s="81">
        <f t="shared" si="32"/>
        <v>0</v>
      </c>
      <c r="I131" s="81">
        <f t="shared" si="32"/>
        <v>0</v>
      </c>
      <c r="J131" s="81">
        <f t="shared" si="32"/>
        <v>0</v>
      </c>
      <c r="K131" s="81">
        <f t="shared" si="32"/>
        <v>0</v>
      </c>
      <c r="L131" s="81">
        <f t="shared" si="33"/>
        <v>0</v>
      </c>
      <c r="M131" s="81">
        <f t="shared" si="33"/>
        <v>0</v>
      </c>
      <c r="N131" s="81">
        <f t="shared" si="33"/>
        <v>0</v>
      </c>
      <c r="O131" s="81">
        <f t="shared" si="33"/>
        <v>0</v>
      </c>
      <c r="P131" s="81">
        <f t="shared" si="33"/>
        <v>0</v>
      </c>
      <c r="Q131" s="81">
        <f t="shared" si="33"/>
        <v>0</v>
      </c>
      <c r="R131" s="81">
        <f t="shared" si="33"/>
        <v>0</v>
      </c>
      <c r="S131" s="81">
        <f t="shared" si="33"/>
        <v>0</v>
      </c>
      <c r="T131" s="81">
        <f t="shared" si="33"/>
        <v>0</v>
      </c>
      <c r="U131" s="81">
        <f t="shared" si="33"/>
        <v>0</v>
      </c>
      <c r="V131" s="2">
        <f t="shared" si="18"/>
        <v>0</v>
      </c>
      <c r="W131" s="2"/>
      <c r="X131" t="str">
        <f t="shared" si="19"/>
        <v>BWAMaize</v>
      </c>
      <c r="Y131" t="s">
        <v>20</v>
      </c>
      <c r="Z131" t="s">
        <v>361</v>
      </c>
      <c r="AA131">
        <f t="shared" si="20"/>
        <v>1.1964384106541064</v>
      </c>
      <c r="AB131">
        <f>VLOOKUP(X131,ReferenceProduction!$A$2:$G$1293,6,FALSE)</f>
        <v>6.6076711636239196</v>
      </c>
      <c r="AC131">
        <f>VLOOKUP(Z131,ReferencePrices!$A$2:$C$22,2,FALSE)</f>
        <v>181.06809207465616</v>
      </c>
      <c r="AD131">
        <f t="shared" si="21"/>
        <v>1.1964384106541064</v>
      </c>
    </row>
    <row r="132" spans="1:30" x14ac:dyDescent="0.35">
      <c r="A132" t="s">
        <v>127</v>
      </c>
      <c r="B132" s="2">
        <f t="shared" si="32"/>
        <v>0</v>
      </c>
      <c r="C132" s="2">
        <f t="shared" si="32"/>
        <v>0</v>
      </c>
      <c r="D132" s="81">
        <f t="shared" si="32"/>
        <v>0</v>
      </c>
      <c r="E132" s="81">
        <f t="shared" si="32"/>
        <v>0</v>
      </c>
      <c r="F132" s="81">
        <f t="shared" si="32"/>
        <v>0</v>
      </c>
      <c r="G132" s="81">
        <f t="shared" si="32"/>
        <v>0</v>
      </c>
      <c r="H132" s="81">
        <f t="shared" si="32"/>
        <v>0</v>
      </c>
      <c r="I132" s="81">
        <f t="shared" si="32"/>
        <v>0</v>
      </c>
      <c r="J132" s="81">
        <f t="shared" si="32"/>
        <v>0</v>
      </c>
      <c r="K132" s="81">
        <f t="shared" si="32"/>
        <v>0</v>
      </c>
      <c r="L132" s="81">
        <f t="shared" si="33"/>
        <v>0</v>
      </c>
      <c r="M132" s="81">
        <f t="shared" si="33"/>
        <v>0</v>
      </c>
      <c r="N132" s="81">
        <f t="shared" si="33"/>
        <v>0</v>
      </c>
      <c r="O132" s="81">
        <f t="shared" si="33"/>
        <v>0</v>
      </c>
      <c r="P132" s="81">
        <f t="shared" si="33"/>
        <v>0</v>
      </c>
      <c r="Q132" s="81">
        <f t="shared" si="33"/>
        <v>0</v>
      </c>
      <c r="R132" s="81">
        <f t="shared" si="33"/>
        <v>0</v>
      </c>
      <c r="S132" s="81">
        <f t="shared" si="33"/>
        <v>0</v>
      </c>
      <c r="T132" s="81">
        <f t="shared" si="33"/>
        <v>0</v>
      </c>
      <c r="U132" s="81">
        <f t="shared" si="33"/>
        <v>0</v>
      </c>
      <c r="V132" s="2">
        <f t="shared" ref="V132:V158" si="34">+SUM(B132:U132)</f>
        <v>0</v>
      </c>
      <c r="W132" s="2"/>
      <c r="X132" t="str">
        <f t="shared" si="19"/>
        <v>BWAWheat</v>
      </c>
      <c r="Y132" t="s">
        <v>20</v>
      </c>
      <c r="Z132" t="s">
        <v>359</v>
      </c>
      <c r="AA132">
        <f t="shared" si="20"/>
        <v>0.1106795629865628</v>
      </c>
      <c r="AB132">
        <f>VLOOKUP(X132,ReferenceProduction!$A$2:$G$1293,6,FALSE)</f>
        <v>0.41705348596495995</v>
      </c>
      <c r="AC132">
        <f>VLOOKUP(Z132,ReferencePrices!$A$2:$C$22,2,FALSE)</f>
        <v>265.38457706564259</v>
      </c>
      <c r="AD132">
        <f t="shared" si="21"/>
        <v>0.1106795629865628</v>
      </c>
    </row>
    <row r="133" spans="1:30" x14ac:dyDescent="0.35">
      <c r="A133" t="s">
        <v>128</v>
      </c>
      <c r="B133" s="2">
        <f t="shared" si="32"/>
        <v>0</v>
      </c>
      <c r="C133" s="2">
        <f t="shared" si="32"/>
        <v>0</v>
      </c>
      <c r="D133" s="81">
        <f t="shared" si="32"/>
        <v>0</v>
      </c>
      <c r="E133" s="81">
        <f t="shared" si="32"/>
        <v>0</v>
      </c>
      <c r="F133" s="81">
        <f t="shared" si="32"/>
        <v>0</v>
      </c>
      <c r="G133" s="81">
        <f t="shared" si="32"/>
        <v>0</v>
      </c>
      <c r="H133" s="81">
        <f t="shared" si="32"/>
        <v>0</v>
      </c>
      <c r="I133" s="81">
        <f t="shared" si="32"/>
        <v>0</v>
      </c>
      <c r="J133" s="81">
        <f t="shared" si="32"/>
        <v>0</v>
      </c>
      <c r="K133" s="81">
        <f t="shared" si="32"/>
        <v>0</v>
      </c>
      <c r="L133" s="81">
        <f t="shared" si="33"/>
        <v>0</v>
      </c>
      <c r="M133" s="81">
        <f t="shared" si="33"/>
        <v>0</v>
      </c>
      <c r="N133" s="81">
        <f t="shared" si="33"/>
        <v>0</v>
      </c>
      <c r="O133" s="81">
        <f t="shared" si="33"/>
        <v>0</v>
      </c>
      <c r="P133" s="81">
        <f t="shared" si="33"/>
        <v>0</v>
      </c>
      <c r="Q133" s="81">
        <f t="shared" si="33"/>
        <v>0</v>
      </c>
      <c r="R133" s="81">
        <f t="shared" si="33"/>
        <v>0</v>
      </c>
      <c r="S133" s="81">
        <f t="shared" si="33"/>
        <v>0</v>
      </c>
      <c r="T133" s="81">
        <f t="shared" si="33"/>
        <v>0</v>
      </c>
      <c r="U133" s="81">
        <f t="shared" si="33"/>
        <v>0</v>
      </c>
      <c r="V133" s="2">
        <f t="shared" si="34"/>
        <v>0</v>
      </c>
      <c r="W133" s="2"/>
      <c r="X133" t="str">
        <f t="shared" ref="X133:X196" si="35">+CONCATENATE(Y133,Z133)</f>
        <v>BWASorghum</v>
      </c>
      <c r="Y133" t="s">
        <v>20</v>
      </c>
      <c r="Z133" t="s">
        <v>362</v>
      </c>
      <c r="AA133">
        <f t="shared" ref="AA133:AA196" si="36">AD133</f>
        <v>7.2778712988246506</v>
      </c>
      <c r="AB133">
        <f>VLOOKUP(X133,ReferenceProduction!$A$2:$G$1293,6,FALSE)</f>
        <v>40.770609754863443</v>
      </c>
      <c r="AC133">
        <f>VLOOKUP(Z133,ReferencePrices!$A$2:$C$22,2,FALSE)</f>
        <v>178.50778643202628</v>
      </c>
      <c r="AD133">
        <f t="shared" ref="AD133:AD196" si="37">(AB133*AC133)/1000</f>
        <v>7.2778712988246506</v>
      </c>
    </row>
    <row r="134" spans="1:30" x14ac:dyDescent="0.35">
      <c r="A134" t="s">
        <v>129</v>
      </c>
      <c r="B134" s="2">
        <f t="shared" ref="B134:K143" si="38">+SUMIF($X$4:$X$1206,+CONCATENATE($A134,B$3),$AA$4:$AA$1206)</f>
        <v>0</v>
      </c>
      <c r="C134" s="2">
        <f t="shared" si="38"/>
        <v>0</v>
      </c>
      <c r="D134" s="81">
        <f t="shared" si="38"/>
        <v>0</v>
      </c>
      <c r="E134" s="81">
        <f t="shared" si="38"/>
        <v>0</v>
      </c>
      <c r="F134" s="81">
        <f t="shared" si="38"/>
        <v>0</v>
      </c>
      <c r="G134" s="81">
        <f t="shared" si="38"/>
        <v>0</v>
      </c>
      <c r="H134" s="81">
        <f t="shared" si="38"/>
        <v>0</v>
      </c>
      <c r="I134" s="81">
        <f t="shared" si="38"/>
        <v>0</v>
      </c>
      <c r="J134" s="81">
        <f t="shared" si="38"/>
        <v>0</v>
      </c>
      <c r="K134" s="81">
        <f t="shared" si="38"/>
        <v>0</v>
      </c>
      <c r="L134" s="81">
        <f t="shared" ref="L134:U143" si="39">+SUMIF($X$4:$X$1206,+CONCATENATE($A134,L$3),$AA$4:$AA$1206)</f>
        <v>0</v>
      </c>
      <c r="M134" s="81">
        <f t="shared" si="39"/>
        <v>0</v>
      </c>
      <c r="N134" s="81">
        <f t="shared" si="39"/>
        <v>0</v>
      </c>
      <c r="O134" s="81">
        <f t="shared" si="39"/>
        <v>0</v>
      </c>
      <c r="P134" s="81">
        <f t="shared" si="39"/>
        <v>0</v>
      </c>
      <c r="Q134" s="81">
        <f t="shared" si="39"/>
        <v>0</v>
      </c>
      <c r="R134" s="81">
        <f t="shared" si="39"/>
        <v>0</v>
      </c>
      <c r="S134" s="81">
        <f t="shared" si="39"/>
        <v>0</v>
      </c>
      <c r="T134" s="81">
        <f t="shared" si="39"/>
        <v>0</v>
      </c>
      <c r="U134" s="81">
        <f t="shared" si="39"/>
        <v>0</v>
      </c>
      <c r="V134" s="2">
        <f t="shared" si="34"/>
        <v>0</v>
      </c>
      <c r="W134" s="2"/>
      <c r="X134" t="str">
        <f t="shared" si="35"/>
        <v>BWAMillet</v>
      </c>
      <c r="Y134" t="s">
        <v>20</v>
      </c>
      <c r="Z134" t="s">
        <v>363</v>
      </c>
      <c r="AA134">
        <f t="shared" si="36"/>
        <v>0.13752219748777744</v>
      </c>
      <c r="AB134">
        <f>VLOOKUP(X134,ReferenceProduction!$A$2:$G$1293,6,FALSE)</f>
        <v>0.65427917486335829</v>
      </c>
      <c r="AC134">
        <f>VLOOKUP(Z134,ReferencePrices!$A$2:$C$22,2,FALSE)</f>
        <v>210.18886550454246</v>
      </c>
      <c r="AD134">
        <f t="shared" si="37"/>
        <v>0.13752219748777744</v>
      </c>
    </row>
    <row r="135" spans="1:30" x14ac:dyDescent="0.35">
      <c r="A135" t="s">
        <v>130</v>
      </c>
      <c r="B135" s="2">
        <f t="shared" si="38"/>
        <v>0</v>
      </c>
      <c r="C135" s="2">
        <f t="shared" si="38"/>
        <v>0.69227959817004181</v>
      </c>
      <c r="D135" s="81">
        <f t="shared" si="38"/>
        <v>0</v>
      </c>
      <c r="E135" s="81">
        <f t="shared" si="38"/>
        <v>0</v>
      </c>
      <c r="F135" s="81">
        <f t="shared" si="38"/>
        <v>0.43730913285135192</v>
      </c>
      <c r="G135" s="81">
        <f t="shared" si="38"/>
        <v>2.1967021879057667</v>
      </c>
      <c r="H135" s="81">
        <f t="shared" si="38"/>
        <v>0</v>
      </c>
      <c r="I135" s="81">
        <f t="shared" si="38"/>
        <v>14.311842000330385</v>
      </c>
      <c r="J135" s="81">
        <f t="shared" si="38"/>
        <v>0</v>
      </c>
      <c r="K135" s="81">
        <f t="shared" si="38"/>
        <v>0.57725250197155731</v>
      </c>
      <c r="L135" s="81">
        <f t="shared" si="39"/>
        <v>0</v>
      </c>
      <c r="M135" s="81">
        <f t="shared" si="39"/>
        <v>3.5372248751089974</v>
      </c>
      <c r="N135" s="81">
        <f t="shared" si="39"/>
        <v>0</v>
      </c>
      <c r="O135" s="81">
        <f t="shared" si="39"/>
        <v>6.4981366683599023E-2</v>
      </c>
      <c r="P135" s="81">
        <f t="shared" si="39"/>
        <v>0.27886876705464758</v>
      </c>
      <c r="Q135" s="81">
        <f t="shared" si="39"/>
        <v>5.187768807312667E-2</v>
      </c>
      <c r="R135" s="81">
        <f t="shared" si="39"/>
        <v>0</v>
      </c>
      <c r="S135" s="81">
        <f t="shared" si="39"/>
        <v>0.89666426807196531</v>
      </c>
      <c r="T135" s="81">
        <f t="shared" si="39"/>
        <v>0</v>
      </c>
      <c r="U135" s="81">
        <f t="shared" si="39"/>
        <v>0</v>
      </c>
      <c r="V135" s="2">
        <f t="shared" si="34"/>
        <v>23.045002386221437</v>
      </c>
      <c r="W135" s="2"/>
      <c r="X135" t="str">
        <f t="shared" si="35"/>
        <v>BWAOther Pulses</v>
      </c>
      <c r="Y135" t="s">
        <v>20</v>
      </c>
      <c r="Z135" t="s">
        <v>421</v>
      </c>
      <c r="AA135">
        <f t="shared" si="36"/>
        <v>6.9412690446988332</v>
      </c>
      <c r="AB135">
        <f>VLOOKUP(X135,ReferenceProduction!$A$2:$G$1293,6,FALSE)</f>
        <v>18.633016208076519</v>
      </c>
      <c r="AC135">
        <f>VLOOKUP(Z135,ReferencePrices!$A$2:$C$22,2,FALSE)</f>
        <v>372.52525126286997</v>
      </c>
      <c r="AD135">
        <f t="shared" si="37"/>
        <v>6.9412690446988332</v>
      </c>
    </row>
    <row r="136" spans="1:30" x14ac:dyDescent="0.35">
      <c r="A136" t="s">
        <v>131</v>
      </c>
      <c r="B136" s="2">
        <f t="shared" si="38"/>
        <v>120.74387678999562</v>
      </c>
      <c r="C136" s="2">
        <f t="shared" si="38"/>
        <v>2.0861715342101346</v>
      </c>
      <c r="D136" s="81">
        <f t="shared" si="38"/>
        <v>0</v>
      </c>
      <c r="E136" s="81">
        <f t="shared" si="38"/>
        <v>39.962593430065674</v>
      </c>
      <c r="F136" s="81">
        <f t="shared" si="38"/>
        <v>0</v>
      </c>
      <c r="G136" s="81">
        <f t="shared" si="38"/>
        <v>12.312696226449164</v>
      </c>
      <c r="H136" s="81">
        <f t="shared" si="38"/>
        <v>82.786300766462276</v>
      </c>
      <c r="I136" s="81">
        <f t="shared" si="38"/>
        <v>38.25131349164063</v>
      </c>
      <c r="J136" s="81">
        <f t="shared" si="38"/>
        <v>1.3427969241616711</v>
      </c>
      <c r="K136" s="81">
        <f t="shared" si="38"/>
        <v>28.217832711133394</v>
      </c>
      <c r="L136" s="81">
        <f t="shared" si="39"/>
        <v>0</v>
      </c>
      <c r="M136" s="81">
        <f t="shared" si="39"/>
        <v>140.77121012253386</v>
      </c>
      <c r="N136" s="81">
        <f t="shared" si="39"/>
        <v>0</v>
      </c>
      <c r="O136" s="81">
        <f t="shared" si="39"/>
        <v>1.0067918513597576</v>
      </c>
      <c r="P136" s="81">
        <f t="shared" si="39"/>
        <v>0</v>
      </c>
      <c r="Q136" s="81">
        <f t="shared" si="39"/>
        <v>1357.7697090150775</v>
      </c>
      <c r="R136" s="81">
        <f t="shared" si="39"/>
        <v>0</v>
      </c>
      <c r="S136" s="81">
        <f t="shared" si="39"/>
        <v>0.38304553333303165</v>
      </c>
      <c r="T136" s="81">
        <f t="shared" si="39"/>
        <v>0</v>
      </c>
      <c r="U136" s="81">
        <f t="shared" si="39"/>
        <v>0</v>
      </c>
      <c r="V136" s="2">
        <f t="shared" si="34"/>
        <v>1825.6343383964227</v>
      </c>
      <c r="W136" s="2"/>
      <c r="X136" t="str">
        <f t="shared" si="35"/>
        <v>BWAGroundnut</v>
      </c>
      <c r="Y136" t="s">
        <v>20</v>
      </c>
      <c r="Z136" t="s">
        <v>360</v>
      </c>
      <c r="AA136">
        <f t="shared" si="36"/>
        <v>0.30049788616914602</v>
      </c>
      <c r="AB136">
        <f>VLOOKUP(X136,ReferenceProduction!$A$2:$G$1293,6,FALSE)</f>
        <v>0.57913743008103602</v>
      </c>
      <c r="AC136">
        <f>VLOOKUP(Z136,ReferencePrices!$A$2:$C$22,2,FALSE)</f>
        <v>518.87146394094873</v>
      </c>
      <c r="AD136">
        <f t="shared" si="37"/>
        <v>0.30049788616914602</v>
      </c>
    </row>
    <row r="137" spans="1:30" x14ac:dyDescent="0.35">
      <c r="A137" t="s">
        <v>132</v>
      </c>
      <c r="B137" s="2">
        <f t="shared" si="38"/>
        <v>0</v>
      </c>
      <c r="C137" s="2">
        <f t="shared" si="38"/>
        <v>66.801569289287997</v>
      </c>
      <c r="D137" s="81">
        <f t="shared" si="38"/>
        <v>43.733079991569191</v>
      </c>
      <c r="E137" s="81">
        <f t="shared" si="38"/>
        <v>0</v>
      </c>
      <c r="F137" s="81">
        <f t="shared" si="38"/>
        <v>0</v>
      </c>
      <c r="G137" s="81">
        <f t="shared" si="38"/>
        <v>235.58127587040622</v>
      </c>
      <c r="H137" s="81">
        <f t="shared" si="38"/>
        <v>0</v>
      </c>
      <c r="I137" s="81">
        <f t="shared" si="38"/>
        <v>40.124384427576629</v>
      </c>
      <c r="J137" s="81">
        <f t="shared" si="38"/>
        <v>150.17364434202764</v>
      </c>
      <c r="K137" s="81">
        <f t="shared" si="38"/>
        <v>19.408522642853047</v>
      </c>
      <c r="L137" s="81">
        <f t="shared" si="39"/>
        <v>0</v>
      </c>
      <c r="M137" s="81">
        <f t="shared" si="39"/>
        <v>9.0392269736136956</v>
      </c>
      <c r="N137" s="81">
        <f t="shared" si="39"/>
        <v>29.846165397841609</v>
      </c>
      <c r="O137" s="81">
        <f t="shared" si="39"/>
        <v>131.8230768310614</v>
      </c>
      <c r="P137" s="81">
        <f t="shared" si="39"/>
        <v>8.8675085798652926</v>
      </c>
      <c r="Q137" s="81">
        <f t="shared" si="39"/>
        <v>0.83663555052100325</v>
      </c>
      <c r="R137" s="81">
        <f t="shared" si="39"/>
        <v>90.26806199640302</v>
      </c>
      <c r="S137" s="81">
        <f t="shared" si="39"/>
        <v>0</v>
      </c>
      <c r="T137" s="81">
        <f t="shared" si="39"/>
        <v>0</v>
      </c>
      <c r="U137" s="81">
        <f t="shared" si="39"/>
        <v>0</v>
      </c>
      <c r="V137" s="2">
        <f t="shared" si="34"/>
        <v>826.50315189302682</v>
      </c>
      <c r="W137" s="2"/>
      <c r="X137" t="str">
        <f t="shared" si="35"/>
        <v>CAFRice</v>
      </c>
      <c r="Y137" t="s">
        <v>21</v>
      </c>
      <c r="Z137" t="s">
        <v>365</v>
      </c>
      <c r="AA137">
        <f t="shared" si="36"/>
        <v>15.90479203826008</v>
      </c>
      <c r="AB137">
        <f>VLOOKUP(X137,ReferenceProduction!$A$2:$G$1293,6,FALSE)</f>
        <v>49.360492653105787</v>
      </c>
      <c r="AC137">
        <f>VLOOKUP(Z137,ReferencePrices!$A$2:$C$22,2,FALSE)</f>
        <v>322.21704410519783</v>
      </c>
      <c r="AD137">
        <f t="shared" si="37"/>
        <v>15.90479203826008</v>
      </c>
    </row>
    <row r="138" spans="1:30" x14ac:dyDescent="0.35">
      <c r="A138" t="s">
        <v>133</v>
      </c>
      <c r="B138" s="2">
        <f t="shared" si="38"/>
        <v>0</v>
      </c>
      <c r="C138" s="2">
        <f t="shared" si="38"/>
        <v>46.757458369631735</v>
      </c>
      <c r="D138" s="81">
        <f t="shared" si="38"/>
        <v>95.055674886142882</v>
      </c>
      <c r="E138" s="81">
        <f t="shared" si="38"/>
        <v>0</v>
      </c>
      <c r="F138" s="81">
        <f t="shared" si="38"/>
        <v>0</v>
      </c>
      <c r="G138" s="81">
        <f t="shared" si="38"/>
        <v>21.277336568583216</v>
      </c>
      <c r="H138" s="81">
        <f t="shared" si="38"/>
        <v>0</v>
      </c>
      <c r="I138" s="81">
        <f t="shared" si="38"/>
        <v>113.80231230102915</v>
      </c>
      <c r="J138" s="81">
        <f t="shared" si="38"/>
        <v>14.002560502432413</v>
      </c>
      <c r="K138" s="81">
        <f t="shared" si="38"/>
        <v>1.3243969974621683</v>
      </c>
      <c r="L138" s="81">
        <f t="shared" si="39"/>
        <v>0</v>
      </c>
      <c r="M138" s="81">
        <f t="shared" si="39"/>
        <v>0</v>
      </c>
      <c r="N138" s="81">
        <f t="shared" si="39"/>
        <v>23.40908753703658</v>
      </c>
      <c r="O138" s="81">
        <f t="shared" si="39"/>
        <v>60.136460007359808</v>
      </c>
      <c r="P138" s="81">
        <f t="shared" si="39"/>
        <v>0.19575623396376654</v>
      </c>
      <c r="Q138" s="81">
        <f t="shared" si="39"/>
        <v>0</v>
      </c>
      <c r="R138" s="81">
        <f t="shared" si="39"/>
        <v>242.13493067207602</v>
      </c>
      <c r="S138" s="81">
        <f t="shared" si="39"/>
        <v>8.8175286629041043</v>
      </c>
      <c r="T138" s="81">
        <f t="shared" si="39"/>
        <v>0</v>
      </c>
      <c r="U138" s="81">
        <f t="shared" si="39"/>
        <v>0</v>
      </c>
      <c r="V138" s="2">
        <f t="shared" si="34"/>
        <v>626.91350273862179</v>
      </c>
      <c r="W138" s="2"/>
      <c r="X138" t="str">
        <f t="shared" si="35"/>
        <v>CAFMaize</v>
      </c>
      <c r="Y138" t="s">
        <v>21</v>
      </c>
      <c r="Z138" t="s">
        <v>361</v>
      </c>
      <c r="AA138">
        <f t="shared" si="36"/>
        <v>29.740051704019358</v>
      </c>
      <c r="AB138">
        <f>VLOOKUP(X138,ReferenceProduction!$A$2:$G$1293,6,FALSE)</f>
        <v>164.24788798104331</v>
      </c>
      <c r="AC138">
        <f>VLOOKUP(Z138,ReferencePrices!$A$2:$C$22,2,FALSE)</f>
        <v>181.06809207465616</v>
      </c>
      <c r="AD138">
        <f t="shared" si="37"/>
        <v>29.740051704019358</v>
      </c>
    </row>
    <row r="139" spans="1:30" x14ac:dyDescent="0.35">
      <c r="A139" t="s">
        <v>134</v>
      </c>
      <c r="B139" s="2">
        <f t="shared" si="38"/>
        <v>3.3907930229642811</v>
      </c>
      <c r="C139" s="2">
        <f t="shared" si="38"/>
        <v>94.165746809717945</v>
      </c>
      <c r="D139" s="81">
        <f t="shared" si="38"/>
        <v>2226.4410704265883</v>
      </c>
      <c r="E139" s="81">
        <f t="shared" si="38"/>
        <v>0</v>
      </c>
      <c r="F139" s="81">
        <f t="shared" si="38"/>
        <v>0</v>
      </c>
      <c r="G139" s="81">
        <f t="shared" si="38"/>
        <v>20.283024911162617</v>
      </c>
      <c r="H139" s="81">
        <f t="shared" si="38"/>
        <v>0</v>
      </c>
      <c r="I139" s="81">
        <f t="shared" si="38"/>
        <v>745.34729409959868</v>
      </c>
      <c r="J139" s="81">
        <f t="shared" si="38"/>
        <v>0</v>
      </c>
      <c r="K139" s="81">
        <f t="shared" si="38"/>
        <v>19.130822272287901</v>
      </c>
      <c r="L139" s="81">
        <f t="shared" si="39"/>
        <v>0</v>
      </c>
      <c r="M139" s="81">
        <f t="shared" si="39"/>
        <v>21.469833498786322</v>
      </c>
      <c r="N139" s="81">
        <f t="shared" si="39"/>
        <v>6910.1656172465246</v>
      </c>
      <c r="O139" s="81">
        <f t="shared" si="39"/>
        <v>13.87084975600386</v>
      </c>
      <c r="P139" s="81">
        <f t="shared" si="39"/>
        <v>0</v>
      </c>
      <c r="Q139" s="81">
        <f t="shared" si="39"/>
        <v>0.2488720649817287</v>
      </c>
      <c r="R139" s="81">
        <f t="shared" si="39"/>
        <v>0</v>
      </c>
      <c r="S139" s="81">
        <f t="shared" si="39"/>
        <v>611.33399367916127</v>
      </c>
      <c r="T139" s="81">
        <f t="shared" si="39"/>
        <v>0</v>
      </c>
      <c r="U139" s="81">
        <f t="shared" si="39"/>
        <v>0</v>
      </c>
      <c r="V139" s="2">
        <f t="shared" si="34"/>
        <v>10665.847917787778</v>
      </c>
      <c r="W139" s="2"/>
      <c r="X139" t="str">
        <f t="shared" si="35"/>
        <v>CAFSorghum</v>
      </c>
      <c r="Y139" t="s">
        <v>21</v>
      </c>
      <c r="Z139" t="s">
        <v>362</v>
      </c>
      <c r="AA139">
        <f t="shared" si="36"/>
        <v>12.823496673994368</v>
      </c>
      <c r="AB139">
        <f>VLOOKUP(X139,ReferenceProduction!$A$2:$G$1293,6,FALSE)</f>
        <v>71.837183857956859</v>
      </c>
      <c r="AC139">
        <f>VLOOKUP(Z139,ReferencePrices!$A$2:$C$22,2,FALSE)</f>
        <v>178.50778643202628</v>
      </c>
      <c r="AD139">
        <f t="shared" si="37"/>
        <v>12.823496673994368</v>
      </c>
    </row>
    <row r="140" spans="1:30" x14ac:dyDescent="0.35">
      <c r="A140" t="s">
        <v>135</v>
      </c>
      <c r="B140" s="2">
        <f t="shared" si="38"/>
        <v>12.366561184747011</v>
      </c>
      <c r="C140" s="2">
        <f t="shared" si="38"/>
        <v>2.3460705867064631</v>
      </c>
      <c r="D140" s="81">
        <f t="shared" si="38"/>
        <v>0</v>
      </c>
      <c r="E140" s="81">
        <f t="shared" si="38"/>
        <v>0</v>
      </c>
      <c r="F140" s="81">
        <f t="shared" si="38"/>
        <v>0</v>
      </c>
      <c r="G140" s="81">
        <f t="shared" si="38"/>
        <v>1.1465863325239016</v>
      </c>
      <c r="H140" s="81">
        <f t="shared" si="38"/>
        <v>0.22469249734908373</v>
      </c>
      <c r="I140" s="81">
        <f t="shared" si="38"/>
        <v>30.239404276160649</v>
      </c>
      <c r="J140" s="81">
        <f t="shared" si="38"/>
        <v>2.4639613332886642E-3</v>
      </c>
      <c r="K140" s="81">
        <f t="shared" si="38"/>
        <v>11.183063964820898</v>
      </c>
      <c r="L140" s="81">
        <f t="shared" si="39"/>
        <v>0</v>
      </c>
      <c r="M140" s="81">
        <f t="shared" si="39"/>
        <v>153.05899606505153</v>
      </c>
      <c r="N140" s="81">
        <f t="shared" si="39"/>
        <v>14.577401324038314</v>
      </c>
      <c r="O140" s="81">
        <f t="shared" si="39"/>
        <v>7.1217299604298637E-2</v>
      </c>
      <c r="P140" s="81">
        <f t="shared" si="39"/>
        <v>0</v>
      </c>
      <c r="Q140" s="81">
        <f t="shared" si="39"/>
        <v>163.12727603993508</v>
      </c>
      <c r="R140" s="81">
        <f t="shared" si="39"/>
        <v>0</v>
      </c>
      <c r="S140" s="81">
        <f t="shared" si="39"/>
        <v>0</v>
      </c>
      <c r="T140" s="81">
        <f t="shared" si="39"/>
        <v>0</v>
      </c>
      <c r="U140" s="81">
        <f t="shared" si="39"/>
        <v>1.6093368080714595E-2</v>
      </c>
      <c r="V140" s="2">
        <f t="shared" si="34"/>
        <v>388.35982690035121</v>
      </c>
      <c r="W140" s="2"/>
      <c r="X140" t="str">
        <f t="shared" si="35"/>
        <v>CAFMillet</v>
      </c>
      <c r="Y140" t="s">
        <v>21</v>
      </c>
      <c r="Z140" t="s">
        <v>363</v>
      </c>
      <c r="AA140">
        <f t="shared" si="36"/>
        <v>3.4470761666095102</v>
      </c>
      <c r="AB140">
        <f>VLOOKUP(X140,ReferenceProduction!$A$2:$G$1293,6,FALSE)</f>
        <v>16.399899006710299</v>
      </c>
      <c r="AC140">
        <f>VLOOKUP(Z140,ReferencePrices!$A$2:$C$22,2,FALSE)</f>
        <v>210.18886550454246</v>
      </c>
      <c r="AD140">
        <f t="shared" si="37"/>
        <v>3.4470761666095102</v>
      </c>
    </row>
    <row r="141" spans="1:30" x14ac:dyDescent="0.35">
      <c r="A141" t="s">
        <v>136</v>
      </c>
      <c r="B141" s="2">
        <f t="shared" si="38"/>
        <v>14.766912078766985</v>
      </c>
      <c r="C141" s="2">
        <f t="shared" si="38"/>
        <v>0</v>
      </c>
      <c r="D141" s="81">
        <f t="shared" si="38"/>
        <v>0</v>
      </c>
      <c r="E141" s="81">
        <f t="shared" si="38"/>
        <v>0</v>
      </c>
      <c r="F141" s="81">
        <f t="shared" si="38"/>
        <v>0</v>
      </c>
      <c r="G141" s="81">
        <f t="shared" si="38"/>
        <v>0</v>
      </c>
      <c r="H141" s="81">
        <f t="shared" si="38"/>
        <v>0</v>
      </c>
      <c r="I141" s="81">
        <f t="shared" si="38"/>
        <v>3.2121588237587386</v>
      </c>
      <c r="J141" s="81">
        <f t="shared" si="38"/>
        <v>0</v>
      </c>
      <c r="K141" s="81">
        <f t="shared" si="38"/>
        <v>4.4796143902687984</v>
      </c>
      <c r="L141" s="81">
        <f t="shared" si="39"/>
        <v>0</v>
      </c>
      <c r="M141" s="81">
        <f t="shared" si="39"/>
        <v>40.997898820842785</v>
      </c>
      <c r="N141" s="81">
        <f t="shared" si="39"/>
        <v>58.824674111914582</v>
      </c>
      <c r="O141" s="81">
        <f t="shared" si="39"/>
        <v>0</v>
      </c>
      <c r="P141" s="81">
        <f t="shared" si="39"/>
        <v>0</v>
      </c>
      <c r="Q141" s="81">
        <f t="shared" si="39"/>
        <v>615.51770416749639</v>
      </c>
      <c r="R141" s="81">
        <f t="shared" si="39"/>
        <v>0</v>
      </c>
      <c r="S141" s="81">
        <f t="shared" si="39"/>
        <v>0</v>
      </c>
      <c r="T141" s="81">
        <f t="shared" si="39"/>
        <v>0</v>
      </c>
      <c r="U141" s="81">
        <f t="shared" si="39"/>
        <v>0</v>
      </c>
      <c r="V141" s="2">
        <f t="shared" si="34"/>
        <v>737.79896239304821</v>
      </c>
      <c r="W141" s="2"/>
      <c r="X141" t="str">
        <f t="shared" si="35"/>
        <v>CAFPotato</v>
      </c>
      <c r="Y141" t="s">
        <v>21</v>
      </c>
      <c r="Z141" t="s">
        <v>367</v>
      </c>
      <c r="AA141">
        <f t="shared" si="36"/>
        <v>0.8594358933320515</v>
      </c>
      <c r="AB141">
        <f>VLOOKUP(X141,ReferenceProduction!$A$2:$G$1293,6,FALSE)</f>
        <v>4.3708827305207318</v>
      </c>
      <c r="AC141">
        <f>VLOOKUP(Z141,ReferencePrices!$A$2:$C$22,2,FALSE)</f>
        <v>196.62753414335168</v>
      </c>
      <c r="AD141">
        <f t="shared" si="37"/>
        <v>0.8594358933320515</v>
      </c>
    </row>
    <row r="142" spans="1:30" x14ac:dyDescent="0.35">
      <c r="A142" t="s">
        <v>137</v>
      </c>
      <c r="B142" s="2">
        <f t="shared" si="38"/>
        <v>0</v>
      </c>
      <c r="C142" s="2">
        <f t="shared" si="38"/>
        <v>4.1498248551595491</v>
      </c>
      <c r="D142" s="81">
        <f t="shared" si="38"/>
        <v>5.5439079856501392</v>
      </c>
      <c r="E142" s="81">
        <f t="shared" si="38"/>
        <v>0</v>
      </c>
      <c r="F142" s="81">
        <f t="shared" si="38"/>
        <v>0</v>
      </c>
      <c r="G142" s="81">
        <f t="shared" si="38"/>
        <v>2.5808008498756219</v>
      </c>
      <c r="H142" s="81">
        <f t="shared" si="38"/>
        <v>0</v>
      </c>
      <c r="I142" s="81">
        <f t="shared" si="38"/>
        <v>18.614093948106337</v>
      </c>
      <c r="J142" s="81">
        <f t="shared" si="38"/>
        <v>0</v>
      </c>
      <c r="K142" s="81">
        <f t="shared" si="38"/>
        <v>0</v>
      </c>
      <c r="L142" s="81">
        <f t="shared" si="39"/>
        <v>0</v>
      </c>
      <c r="M142" s="81">
        <f t="shared" si="39"/>
        <v>0.37739213932907056</v>
      </c>
      <c r="N142" s="81">
        <f t="shared" si="39"/>
        <v>11.854107699796073</v>
      </c>
      <c r="O142" s="81">
        <f t="shared" si="39"/>
        <v>0</v>
      </c>
      <c r="P142" s="81">
        <f t="shared" si="39"/>
        <v>2.4008547231383726</v>
      </c>
      <c r="Q142" s="81">
        <f t="shared" si="39"/>
        <v>0</v>
      </c>
      <c r="R142" s="81">
        <f t="shared" si="39"/>
        <v>0</v>
      </c>
      <c r="S142" s="81">
        <f t="shared" si="39"/>
        <v>0.46115697953843521</v>
      </c>
      <c r="T142" s="81">
        <f t="shared" si="39"/>
        <v>0</v>
      </c>
      <c r="U142" s="81">
        <f t="shared" si="39"/>
        <v>0.26707305966271666</v>
      </c>
      <c r="V142" s="2">
        <f t="shared" si="34"/>
        <v>46.249212240256313</v>
      </c>
      <c r="W142" s="2"/>
      <c r="X142" t="str">
        <f t="shared" si="35"/>
        <v>CAFCassava</v>
      </c>
      <c r="Y142" t="s">
        <v>21</v>
      </c>
      <c r="Z142" t="s">
        <v>368</v>
      </c>
      <c r="AA142">
        <f t="shared" si="36"/>
        <v>100.87660660578999</v>
      </c>
      <c r="AB142">
        <f>VLOOKUP(X142,ReferenceProduction!$A$2:$G$1293,6,FALSE)</f>
        <v>932.74142972363586</v>
      </c>
      <c r="AC142">
        <f>VLOOKUP(Z142,ReferencePrices!$A$2:$C$22,2,FALSE)</f>
        <v>108.15066575919005</v>
      </c>
      <c r="AD142">
        <f t="shared" si="37"/>
        <v>100.87660660578999</v>
      </c>
    </row>
    <row r="143" spans="1:30" x14ac:dyDescent="0.35">
      <c r="A143" t="s">
        <v>138</v>
      </c>
      <c r="B143" s="2">
        <f t="shared" si="38"/>
        <v>58.004975687031717</v>
      </c>
      <c r="C143" s="2">
        <f t="shared" si="38"/>
        <v>0.10907957921384839</v>
      </c>
      <c r="D143" s="81">
        <f t="shared" si="38"/>
        <v>0</v>
      </c>
      <c r="E143" s="81">
        <f t="shared" si="38"/>
        <v>7.2558433314128479</v>
      </c>
      <c r="F143" s="81">
        <f t="shared" si="38"/>
        <v>0</v>
      </c>
      <c r="G143" s="81">
        <f t="shared" si="38"/>
        <v>0</v>
      </c>
      <c r="H143" s="81">
        <f t="shared" si="38"/>
        <v>0.61653988183635455</v>
      </c>
      <c r="I143" s="81">
        <f t="shared" si="38"/>
        <v>0</v>
      </c>
      <c r="J143" s="81">
        <f t="shared" si="38"/>
        <v>0</v>
      </c>
      <c r="K143" s="81">
        <f t="shared" si="38"/>
        <v>37.341907328048016</v>
      </c>
      <c r="L143" s="81">
        <f t="shared" si="39"/>
        <v>0</v>
      </c>
      <c r="M143" s="81">
        <f t="shared" si="39"/>
        <v>76.770352322231574</v>
      </c>
      <c r="N143" s="81">
        <f t="shared" si="39"/>
        <v>0</v>
      </c>
      <c r="O143" s="81">
        <f t="shared" si="39"/>
        <v>0.26056481652343061</v>
      </c>
      <c r="P143" s="81">
        <f t="shared" si="39"/>
        <v>0</v>
      </c>
      <c r="Q143" s="81">
        <f t="shared" si="39"/>
        <v>436.09100311716867</v>
      </c>
      <c r="R143" s="81">
        <f t="shared" si="39"/>
        <v>0</v>
      </c>
      <c r="S143" s="81">
        <f t="shared" si="39"/>
        <v>0</v>
      </c>
      <c r="T143" s="81">
        <f t="shared" si="39"/>
        <v>0</v>
      </c>
      <c r="U143" s="81">
        <f t="shared" si="39"/>
        <v>0</v>
      </c>
      <c r="V143" s="2">
        <f t="shared" si="34"/>
        <v>616.45026606346653</v>
      </c>
      <c r="W143" s="2"/>
      <c r="X143" t="str">
        <f t="shared" si="35"/>
        <v>CAFYams</v>
      </c>
      <c r="Y143" t="s">
        <v>21</v>
      </c>
      <c r="Z143" t="s">
        <v>366</v>
      </c>
      <c r="AA143">
        <f t="shared" si="36"/>
        <v>114.33676068086766</v>
      </c>
      <c r="AB143">
        <f>VLOOKUP(X143,ReferenceProduction!$A$2:$G$1293,6,FALSE)</f>
        <v>419.56679630409104</v>
      </c>
      <c r="AC143">
        <f>VLOOKUP(Z143,ReferencePrices!$A$2:$C$22,2,FALSE)</f>
        <v>272.51146107853435</v>
      </c>
      <c r="AD143">
        <f t="shared" si="37"/>
        <v>114.33676068086766</v>
      </c>
    </row>
    <row r="144" spans="1:30" x14ac:dyDescent="0.35">
      <c r="A144" t="s">
        <v>139</v>
      </c>
      <c r="B144" s="2">
        <f t="shared" ref="B144:K158" si="40">+SUMIF($X$4:$X$1206,+CONCATENATE($A144,B$3),$AA$4:$AA$1206)</f>
        <v>1487.0257876676931</v>
      </c>
      <c r="C144" s="2">
        <f t="shared" si="40"/>
        <v>168.50508535030841</v>
      </c>
      <c r="D144" s="81">
        <f t="shared" si="40"/>
        <v>0</v>
      </c>
      <c r="E144" s="81">
        <f t="shared" si="40"/>
        <v>439.49177176297576</v>
      </c>
      <c r="F144" s="81">
        <f t="shared" si="40"/>
        <v>0</v>
      </c>
      <c r="G144" s="81">
        <f t="shared" si="40"/>
        <v>49.345389931109175</v>
      </c>
      <c r="H144" s="81">
        <f t="shared" si="40"/>
        <v>312.00057319869495</v>
      </c>
      <c r="I144" s="81">
        <f t="shared" si="40"/>
        <v>751.66896625709455</v>
      </c>
      <c r="J144" s="81">
        <f t="shared" si="40"/>
        <v>1.8971666241822462</v>
      </c>
      <c r="K144" s="81">
        <f t="shared" si="40"/>
        <v>80.823300911916974</v>
      </c>
      <c r="L144" s="81">
        <f t="shared" ref="L144:U158" si="41">+SUMIF($X$4:$X$1206,+CONCATENATE($A144,L$3),$AA$4:$AA$1206)</f>
        <v>0</v>
      </c>
      <c r="M144" s="81">
        <f t="shared" si="41"/>
        <v>945.41836471033969</v>
      </c>
      <c r="N144" s="81">
        <f t="shared" si="41"/>
        <v>155.19077359248493</v>
      </c>
      <c r="O144" s="81">
        <f t="shared" si="41"/>
        <v>5.6875891592387963E-2</v>
      </c>
      <c r="P144" s="81">
        <f t="shared" si="41"/>
        <v>0</v>
      </c>
      <c r="Q144" s="81">
        <f t="shared" si="41"/>
        <v>6333.7152751806207</v>
      </c>
      <c r="R144" s="81">
        <f t="shared" si="41"/>
        <v>0</v>
      </c>
      <c r="S144" s="81">
        <f t="shared" si="41"/>
        <v>70.826001344395351</v>
      </c>
      <c r="T144" s="81">
        <f t="shared" si="41"/>
        <v>0</v>
      </c>
      <c r="U144" s="81">
        <f t="shared" si="41"/>
        <v>0</v>
      </c>
      <c r="V144" s="2">
        <f t="shared" si="34"/>
        <v>10795.96533242341</v>
      </c>
      <c r="W144" s="2"/>
      <c r="X144" t="str">
        <f t="shared" si="35"/>
        <v>CAFBanana</v>
      </c>
      <c r="Y144" t="s">
        <v>21</v>
      </c>
      <c r="Z144" t="s">
        <v>455</v>
      </c>
      <c r="AA144">
        <f t="shared" si="36"/>
        <v>48.46245743458315</v>
      </c>
      <c r="AB144">
        <f>VLOOKUP(X144,ReferenceProduction!$A$2:$G$1293,6,FALSE)</f>
        <v>144.86003467684202</v>
      </c>
      <c r="AC144">
        <f>VLOOKUP(Z144,ReferencePrices!$A$2:$C$22,2,FALSE)</f>
        <v>334.54677504871933</v>
      </c>
      <c r="AD144">
        <f t="shared" si="37"/>
        <v>48.46245743458315</v>
      </c>
    </row>
    <row r="145" spans="1:30" x14ac:dyDescent="0.35">
      <c r="A145" t="s">
        <v>140</v>
      </c>
      <c r="B145" s="2">
        <f t="shared" si="40"/>
        <v>0.71985625870521641</v>
      </c>
      <c r="C145" s="2">
        <f t="shared" si="40"/>
        <v>538.21935539630965</v>
      </c>
      <c r="D145" s="81">
        <f t="shared" si="40"/>
        <v>695.50747973353145</v>
      </c>
      <c r="E145" s="81">
        <f t="shared" si="40"/>
        <v>22.10767791624761</v>
      </c>
      <c r="F145" s="81">
        <f t="shared" si="40"/>
        <v>49.216982837798824</v>
      </c>
      <c r="G145" s="81">
        <f t="shared" si="40"/>
        <v>190.55816508641146</v>
      </c>
      <c r="H145" s="81">
        <f t="shared" si="40"/>
        <v>0</v>
      </c>
      <c r="I145" s="81">
        <f t="shared" si="40"/>
        <v>758.46836522919318</v>
      </c>
      <c r="J145" s="81">
        <f t="shared" si="40"/>
        <v>63.442212168190345</v>
      </c>
      <c r="K145" s="81">
        <f t="shared" si="40"/>
        <v>37.523228890462491</v>
      </c>
      <c r="L145" s="81">
        <f t="shared" si="41"/>
        <v>38.171871940975436</v>
      </c>
      <c r="M145" s="81">
        <f t="shared" si="41"/>
        <v>150.28228254587418</v>
      </c>
      <c r="N145" s="81">
        <f t="shared" si="41"/>
        <v>401.3907423617697</v>
      </c>
      <c r="O145" s="81">
        <f t="shared" si="41"/>
        <v>196.69720548257865</v>
      </c>
      <c r="P145" s="81">
        <f t="shared" si="41"/>
        <v>155.20342976181789</v>
      </c>
      <c r="Q145" s="81">
        <f t="shared" si="41"/>
        <v>26.351535074986536</v>
      </c>
      <c r="R145" s="81">
        <f t="shared" si="41"/>
        <v>2.9359376063159734</v>
      </c>
      <c r="S145" s="81">
        <f t="shared" si="41"/>
        <v>1136.0673672868807</v>
      </c>
      <c r="T145" s="81">
        <f t="shared" si="41"/>
        <v>179.64545996937079</v>
      </c>
      <c r="U145" s="81">
        <f t="shared" si="41"/>
        <v>1.199310791157282</v>
      </c>
      <c r="V145" s="2">
        <f t="shared" si="34"/>
        <v>4643.7084663385776</v>
      </c>
      <c r="W145" s="2"/>
      <c r="X145" t="str">
        <f t="shared" si="35"/>
        <v>CAFPlantain</v>
      </c>
      <c r="Y145" t="s">
        <v>21</v>
      </c>
      <c r="Z145" t="s">
        <v>456</v>
      </c>
      <c r="AA145">
        <f t="shared" si="36"/>
        <v>27.690639123425957</v>
      </c>
      <c r="AB145">
        <f>VLOOKUP(X145,ReferenceProduction!$A$2:$G$1293,6,FALSE)</f>
        <v>114.27492382193769</v>
      </c>
      <c r="AC145">
        <f>VLOOKUP(Z145,ReferencePrices!$A$2:$C$22,2,FALSE)</f>
        <v>242.3159709699155</v>
      </c>
      <c r="AD145">
        <f t="shared" si="37"/>
        <v>27.690639123425957</v>
      </c>
    </row>
    <row r="146" spans="1:30" x14ac:dyDescent="0.35">
      <c r="A146" t="s">
        <v>141</v>
      </c>
      <c r="B146" s="2">
        <f t="shared" si="40"/>
        <v>0</v>
      </c>
      <c r="C146" s="2">
        <f t="shared" si="40"/>
        <v>316.01705658331508</v>
      </c>
      <c r="D146" s="81">
        <f t="shared" si="40"/>
        <v>714.15867085121533</v>
      </c>
      <c r="E146" s="81">
        <f t="shared" si="40"/>
        <v>2.7768285359587632</v>
      </c>
      <c r="F146" s="81">
        <f t="shared" si="40"/>
        <v>34.292552024804884</v>
      </c>
      <c r="G146" s="81">
        <f t="shared" si="40"/>
        <v>90.533626097809289</v>
      </c>
      <c r="H146" s="81">
        <f t="shared" si="40"/>
        <v>0</v>
      </c>
      <c r="I146" s="81">
        <f t="shared" si="40"/>
        <v>255.72780418229991</v>
      </c>
      <c r="J146" s="81">
        <f t="shared" si="40"/>
        <v>182.83951762075682</v>
      </c>
      <c r="K146" s="81">
        <f t="shared" si="40"/>
        <v>5.494124694839142</v>
      </c>
      <c r="L146" s="81">
        <f t="shared" si="41"/>
        <v>67.417050229741037</v>
      </c>
      <c r="M146" s="81">
        <f t="shared" si="41"/>
        <v>140.62480492684867</v>
      </c>
      <c r="N146" s="81">
        <f t="shared" si="41"/>
        <v>36.417049521861713</v>
      </c>
      <c r="O146" s="81">
        <f t="shared" si="41"/>
        <v>111.35751082252887</v>
      </c>
      <c r="P146" s="81">
        <f t="shared" si="41"/>
        <v>279.65426749365224</v>
      </c>
      <c r="Q146" s="81">
        <f t="shared" si="41"/>
        <v>4.866245418252932</v>
      </c>
      <c r="R146" s="81">
        <f t="shared" si="41"/>
        <v>0</v>
      </c>
      <c r="S146" s="81">
        <f t="shared" si="41"/>
        <v>241.17536688997998</v>
      </c>
      <c r="T146" s="81">
        <f t="shared" si="41"/>
        <v>3073.386338749589</v>
      </c>
      <c r="U146" s="81">
        <f t="shared" si="41"/>
        <v>12.778476090844588</v>
      </c>
      <c r="V146" s="2">
        <f t="shared" si="34"/>
        <v>5569.5172907342976</v>
      </c>
      <c r="W146" s="2"/>
      <c r="X146" t="str">
        <f t="shared" si="35"/>
        <v>CAFOther Pulses</v>
      </c>
      <c r="Y146" t="s">
        <v>21</v>
      </c>
      <c r="Z146" t="s">
        <v>421</v>
      </c>
      <c r="AA146">
        <f t="shared" si="36"/>
        <v>11.236152719625192</v>
      </c>
      <c r="AB146">
        <f>VLOOKUP(X146,ReferenceProduction!$A$2:$G$1293,6,FALSE)</f>
        <v>30.162123725933615</v>
      </c>
      <c r="AC146">
        <f>VLOOKUP(Z146,ReferencePrices!$A$2:$C$22,2,FALSE)</f>
        <v>372.52525126286997</v>
      </c>
      <c r="AD146">
        <f t="shared" si="37"/>
        <v>11.236152719625192</v>
      </c>
    </row>
    <row r="147" spans="1:30" x14ac:dyDescent="0.35">
      <c r="A147" t="s">
        <v>142</v>
      </c>
      <c r="B147" s="2">
        <f t="shared" si="40"/>
        <v>0</v>
      </c>
      <c r="C147" s="2">
        <f t="shared" si="40"/>
        <v>0</v>
      </c>
      <c r="D147" s="81">
        <f t="shared" si="40"/>
        <v>0</v>
      </c>
      <c r="E147" s="81">
        <f t="shared" si="40"/>
        <v>0</v>
      </c>
      <c r="F147" s="81">
        <f t="shared" si="40"/>
        <v>0</v>
      </c>
      <c r="G147" s="81">
        <f t="shared" si="40"/>
        <v>0</v>
      </c>
      <c r="H147" s="81">
        <f t="shared" si="40"/>
        <v>0</v>
      </c>
      <c r="I147" s="81">
        <f t="shared" si="40"/>
        <v>0</v>
      </c>
      <c r="J147" s="81">
        <f t="shared" si="40"/>
        <v>0</v>
      </c>
      <c r="K147" s="81">
        <f t="shared" si="40"/>
        <v>0</v>
      </c>
      <c r="L147" s="81">
        <f t="shared" si="41"/>
        <v>0</v>
      </c>
      <c r="M147" s="81">
        <f t="shared" si="41"/>
        <v>0</v>
      </c>
      <c r="N147" s="81">
        <f t="shared" si="41"/>
        <v>0</v>
      </c>
      <c r="O147" s="81">
        <f t="shared" si="41"/>
        <v>0</v>
      </c>
      <c r="P147" s="81">
        <f t="shared" si="41"/>
        <v>0</v>
      </c>
      <c r="Q147" s="81">
        <f t="shared" si="41"/>
        <v>0</v>
      </c>
      <c r="R147" s="81">
        <f t="shared" si="41"/>
        <v>0</v>
      </c>
      <c r="S147" s="81">
        <f t="shared" si="41"/>
        <v>0</v>
      </c>
      <c r="T147" s="81">
        <f t="shared" si="41"/>
        <v>0</v>
      </c>
      <c r="U147" s="81">
        <f t="shared" si="41"/>
        <v>0</v>
      </c>
      <c r="V147" s="2">
        <f t="shared" si="34"/>
        <v>0</v>
      </c>
      <c r="W147" s="2"/>
      <c r="X147" t="str">
        <f t="shared" si="35"/>
        <v>CAFGroundnut</v>
      </c>
      <c r="Y147" t="s">
        <v>21</v>
      </c>
      <c r="Z147" t="s">
        <v>360</v>
      </c>
      <c r="AA147">
        <f t="shared" si="36"/>
        <v>36.738508954130168</v>
      </c>
      <c r="AB147">
        <f>VLOOKUP(X147,ReferenceProduction!$A$2:$G$1293,6,FALSE)</f>
        <v>70.804643360212381</v>
      </c>
      <c r="AC147">
        <f>VLOOKUP(Z147,ReferencePrices!$A$2:$C$22,2,FALSE)</f>
        <v>518.87146394094873</v>
      </c>
      <c r="AD147">
        <f t="shared" si="37"/>
        <v>36.738508954130168</v>
      </c>
    </row>
    <row r="148" spans="1:30" x14ac:dyDescent="0.35">
      <c r="A148" t="s">
        <v>143</v>
      </c>
      <c r="B148" s="2">
        <f t="shared" si="40"/>
        <v>0</v>
      </c>
      <c r="C148" s="2">
        <f t="shared" si="40"/>
        <v>0</v>
      </c>
      <c r="D148" s="81">
        <f t="shared" si="40"/>
        <v>0</v>
      </c>
      <c r="E148" s="81">
        <f t="shared" si="40"/>
        <v>0</v>
      </c>
      <c r="F148" s="81">
        <f t="shared" si="40"/>
        <v>0</v>
      </c>
      <c r="G148" s="81">
        <f t="shared" si="40"/>
        <v>0</v>
      </c>
      <c r="H148" s="81">
        <f t="shared" si="40"/>
        <v>0</v>
      </c>
      <c r="I148" s="81">
        <f t="shared" si="40"/>
        <v>0</v>
      </c>
      <c r="J148" s="81">
        <f t="shared" si="40"/>
        <v>0</v>
      </c>
      <c r="K148" s="81">
        <f t="shared" si="40"/>
        <v>0</v>
      </c>
      <c r="L148" s="81">
        <f t="shared" si="41"/>
        <v>0</v>
      </c>
      <c r="M148" s="81">
        <f t="shared" si="41"/>
        <v>0</v>
      </c>
      <c r="N148" s="81">
        <f t="shared" si="41"/>
        <v>0</v>
      </c>
      <c r="O148" s="81">
        <f t="shared" si="41"/>
        <v>0</v>
      </c>
      <c r="P148" s="81">
        <f t="shared" si="41"/>
        <v>0</v>
      </c>
      <c r="Q148" s="81">
        <f t="shared" si="41"/>
        <v>0</v>
      </c>
      <c r="R148" s="81">
        <f t="shared" si="41"/>
        <v>0</v>
      </c>
      <c r="S148" s="81">
        <f t="shared" si="41"/>
        <v>0</v>
      </c>
      <c r="T148" s="81">
        <f t="shared" si="41"/>
        <v>0</v>
      </c>
      <c r="U148" s="81">
        <f t="shared" si="41"/>
        <v>0</v>
      </c>
      <c r="V148" s="2">
        <f t="shared" si="34"/>
        <v>0</v>
      </c>
      <c r="W148" s="2"/>
      <c r="X148" t="str">
        <f t="shared" si="35"/>
        <v>CIVRice</v>
      </c>
      <c r="Y148" t="s">
        <v>26</v>
      </c>
      <c r="Z148" t="s">
        <v>365</v>
      </c>
      <c r="AA148">
        <f t="shared" si="36"/>
        <v>209.4145577453684</v>
      </c>
      <c r="AB148">
        <f>VLOOKUP(X148,ReferenceProduction!$A$2:$G$1293,6,FALSE)</f>
        <v>649.91769236452456</v>
      </c>
      <c r="AC148">
        <f>VLOOKUP(Z148,ReferencePrices!$A$2:$C$22,2,FALSE)</f>
        <v>322.21704410519783</v>
      </c>
      <c r="AD148">
        <f t="shared" si="37"/>
        <v>209.4145577453684</v>
      </c>
    </row>
    <row r="149" spans="1:30" x14ac:dyDescent="0.35">
      <c r="A149" t="s">
        <v>144</v>
      </c>
      <c r="B149" s="2">
        <f t="shared" si="40"/>
        <v>0</v>
      </c>
      <c r="C149" s="2">
        <f t="shared" si="40"/>
        <v>0</v>
      </c>
      <c r="D149" s="81">
        <f t="shared" si="40"/>
        <v>0</v>
      </c>
      <c r="E149" s="81">
        <f t="shared" si="40"/>
        <v>0</v>
      </c>
      <c r="F149" s="81">
        <f t="shared" si="40"/>
        <v>0</v>
      </c>
      <c r="G149" s="81">
        <f t="shared" si="40"/>
        <v>0</v>
      </c>
      <c r="H149" s="81">
        <f t="shared" si="40"/>
        <v>0</v>
      </c>
      <c r="I149" s="81">
        <f t="shared" si="40"/>
        <v>0</v>
      </c>
      <c r="J149" s="81">
        <f t="shared" si="40"/>
        <v>0</v>
      </c>
      <c r="K149" s="81">
        <f t="shared" si="40"/>
        <v>0</v>
      </c>
      <c r="L149" s="81">
        <f t="shared" si="41"/>
        <v>0</v>
      </c>
      <c r="M149" s="81">
        <f t="shared" si="41"/>
        <v>0</v>
      </c>
      <c r="N149" s="81">
        <f t="shared" si="41"/>
        <v>0</v>
      </c>
      <c r="O149" s="81">
        <f t="shared" si="41"/>
        <v>0</v>
      </c>
      <c r="P149" s="81">
        <f t="shared" si="41"/>
        <v>0</v>
      </c>
      <c r="Q149" s="81">
        <f t="shared" si="41"/>
        <v>0</v>
      </c>
      <c r="R149" s="81">
        <f t="shared" si="41"/>
        <v>0</v>
      </c>
      <c r="S149" s="81">
        <f t="shared" si="41"/>
        <v>0</v>
      </c>
      <c r="T149" s="81">
        <f t="shared" si="41"/>
        <v>0</v>
      </c>
      <c r="U149" s="81">
        <f t="shared" si="41"/>
        <v>0</v>
      </c>
      <c r="V149" s="2">
        <f t="shared" si="34"/>
        <v>0</v>
      </c>
      <c r="W149" s="2"/>
      <c r="X149" t="str">
        <f t="shared" si="35"/>
        <v>CIVMaize</v>
      </c>
      <c r="Y149" t="s">
        <v>26</v>
      </c>
      <c r="Z149" t="s">
        <v>361</v>
      </c>
      <c r="AA149">
        <f t="shared" si="36"/>
        <v>155.10059926911856</v>
      </c>
      <c r="AB149">
        <f>VLOOKUP(X149,ReferenceProduction!$A$2:$G$1293,6,FALSE)</f>
        <v>856.58714073802173</v>
      </c>
      <c r="AC149">
        <f>VLOOKUP(Z149,ReferencePrices!$A$2:$C$22,2,FALSE)</f>
        <v>181.06809207465616</v>
      </c>
      <c r="AD149">
        <f t="shared" si="37"/>
        <v>155.10059926911856</v>
      </c>
    </row>
    <row r="150" spans="1:30" x14ac:dyDescent="0.35">
      <c r="A150" t="s">
        <v>145</v>
      </c>
      <c r="B150" s="2">
        <f t="shared" si="40"/>
        <v>0</v>
      </c>
      <c r="C150" s="2">
        <f t="shared" si="40"/>
        <v>0</v>
      </c>
      <c r="D150" s="81">
        <f t="shared" si="40"/>
        <v>0</v>
      </c>
      <c r="E150" s="81">
        <f t="shared" si="40"/>
        <v>0</v>
      </c>
      <c r="F150" s="81">
        <f t="shared" si="40"/>
        <v>0</v>
      </c>
      <c r="G150" s="81">
        <f t="shared" si="40"/>
        <v>0</v>
      </c>
      <c r="H150" s="81">
        <f t="shared" si="40"/>
        <v>0</v>
      </c>
      <c r="I150" s="81">
        <f t="shared" si="40"/>
        <v>0</v>
      </c>
      <c r="J150" s="81">
        <f t="shared" si="40"/>
        <v>0</v>
      </c>
      <c r="K150" s="81">
        <f t="shared" si="40"/>
        <v>0</v>
      </c>
      <c r="L150" s="81">
        <f t="shared" si="41"/>
        <v>0</v>
      </c>
      <c r="M150" s="81">
        <f t="shared" si="41"/>
        <v>0</v>
      </c>
      <c r="N150" s="81">
        <f t="shared" si="41"/>
        <v>0</v>
      </c>
      <c r="O150" s="81">
        <f t="shared" si="41"/>
        <v>0</v>
      </c>
      <c r="P150" s="81">
        <f t="shared" si="41"/>
        <v>0</v>
      </c>
      <c r="Q150" s="81">
        <f t="shared" si="41"/>
        <v>0</v>
      </c>
      <c r="R150" s="81">
        <f t="shared" si="41"/>
        <v>0</v>
      </c>
      <c r="S150" s="81">
        <f t="shared" si="41"/>
        <v>0</v>
      </c>
      <c r="T150" s="81">
        <f t="shared" si="41"/>
        <v>0</v>
      </c>
      <c r="U150" s="81">
        <f t="shared" si="41"/>
        <v>0</v>
      </c>
      <c r="V150" s="2">
        <f t="shared" si="34"/>
        <v>0</v>
      </c>
      <c r="W150" s="2"/>
      <c r="X150" t="str">
        <f t="shared" si="35"/>
        <v>CIVSorghum</v>
      </c>
      <c r="Y150" t="s">
        <v>26</v>
      </c>
      <c r="Z150" t="s">
        <v>362</v>
      </c>
      <c r="AA150">
        <f t="shared" si="36"/>
        <v>8.9203601538511101</v>
      </c>
      <c r="AB150">
        <f>VLOOKUP(X150,ReferenceProduction!$A$2:$G$1293,6,FALSE)</f>
        <v>49.971826619719366</v>
      </c>
      <c r="AC150">
        <f>VLOOKUP(Z150,ReferencePrices!$A$2:$C$22,2,FALSE)</f>
        <v>178.50778643202628</v>
      </c>
      <c r="AD150">
        <f t="shared" si="37"/>
        <v>8.9203601538511101</v>
      </c>
    </row>
    <row r="151" spans="1:30" x14ac:dyDescent="0.35">
      <c r="A151" t="s">
        <v>146</v>
      </c>
      <c r="B151" s="2">
        <f t="shared" si="40"/>
        <v>14.912282777777714</v>
      </c>
      <c r="C151" s="2">
        <f t="shared" si="40"/>
        <v>0</v>
      </c>
      <c r="D151" s="81">
        <f t="shared" si="40"/>
        <v>0</v>
      </c>
      <c r="E151" s="81">
        <f t="shared" si="40"/>
        <v>1.3572822499015558</v>
      </c>
      <c r="F151" s="81">
        <f t="shared" si="40"/>
        <v>0</v>
      </c>
      <c r="G151" s="81">
        <f t="shared" si="40"/>
        <v>6.276254445557587</v>
      </c>
      <c r="H151" s="81">
        <f t="shared" si="40"/>
        <v>0.19633767380481484</v>
      </c>
      <c r="I151" s="81">
        <f t="shared" si="40"/>
        <v>30.525662353926123</v>
      </c>
      <c r="J151" s="81">
        <f t="shared" si="40"/>
        <v>0.79503622223602477</v>
      </c>
      <c r="K151" s="81">
        <f t="shared" si="40"/>
        <v>4.4180142953714734</v>
      </c>
      <c r="L151" s="81">
        <f t="shared" si="41"/>
        <v>0</v>
      </c>
      <c r="M151" s="81">
        <f t="shared" si="41"/>
        <v>224.28728968956455</v>
      </c>
      <c r="N151" s="81">
        <f t="shared" si="41"/>
        <v>58.60519745292283</v>
      </c>
      <c r="O151" s="81">
        <f t="shared" si="41"/>
        <v>2.3524750195921609</v>
      </c>
      <c r="P151" s="81">
        <f t="shared" si="41"/>
        <v>0</v>
      </c>
      <c r="Q151" s="81">
        <f t="shared" si="41"/>
        <v>1191.2667252430542</v>
      </c>
      <c r="R151" s="81">
        <f t="shared" si="41"/>
        <v>0</v>
      </c>
      <c r="S151" s="81">
        <f t="shared" si="41"/>
        <v>0</v>
      </c>
      <c r="T151" s="81">
        <f t="shared" si="41"/>
        <v>0</v>
      </c>
      <c r="U151" s="81">
        <f t="shared" si="41"/>
        <v>0</v>
      </c>
      <c r="V151" s="2">
        <f t="shared" si="34"/>
        <v>1534.9925574237091</v>
      </c>
      <c r="W151" s="2"/>
      <c r="X151" t="str">
        <f t="shared" si="35"/>
        <v>CIVMillet</v>
      </c>
      <c r="Y151" t="s">
        <v>26</v>
      </c>
      <c r="Z151" t="s">
        <v>363</v>
      </c>
      <c r="AA151">
        <f t="shared" si="36"/>
        <v>10.042190226327008</v>
      </c>
      <c r="AB151">
        <f>VLOOKUP(X151,ReferenceProduction!$A$2:$G$1293,6,FALSE)</f>
        <v>47.776984771393529</v>
      </c>
      <c r="AC151">
        <f>VLOOKUP(Z151,ReferencePrices!$A$2:$C$22,2,FALSE)</f>
        <v>210.18886550454246</v>
      </c>
      <c r="AD151">
        <f t="shared" si="37"/>
        <v>10.042190226327008</v>
      </c>
    </row>
    <row r="152" spans="1:30" x14ac:dyDescent="0.35">
      <c r="A152" t="s">
        <v>147</v>
      </c>
      <c r="B152" s="2">
        <f t="shared" si="40"/>
        <v>0</v>
      </c>
      <c r="C152" s="2">
        <f t="shared" si="40"/>
        <v>29.413072478373657</v>
      </c>
      <c r="D152" s="81">
        <f t="shared" si="40"/>
        <v>56.54540045965463</v>
      </c>
      <c r="E152" s="81">
        <f t="shared" si="40"/>
        <v>0</v>
      </c>
      <c r="F152" s="81">
        <f t="shared" si="40"/>
        <v>0</v>
      </c>
      <c r="G152" s="81">
        <f t="shared" si="40"/>
        <v>0</v>
      </c>
      <c r="H152" s="81">
        <f t="shared" si="40"/>
        <v>0</v>
      </c>
      <c r="I152" s="81">
        <f t="shared" si="40"/>
        <v>438.98400089926884</v>
      </c>
      <c r="J152" s="81">
        <f t="shared" si="40"/>
        <v>0</v>
      </c>
      <c r="K152" s="81">
        <f t="shared" si="40"/>
        <v>0.11523796574283</v>
      </c>
      <c r="L152" s="81">
        <f t="shared" si="41"/>
        <v>2.012924861200188</v>
      </c>
      <c r="M152" s="81">
        <f t="shared" si="41"/>
        <v>90.640988608522349</v>
      </c>
      <c r="N152" s="81">
        <f t="shared" si="41"/>
        <v>235.83279752425338</v>
      </c>
      <c r="O152" s="81">
        <f t="shared" si="41"/>
        <v>114.13447842367005</v>
      </c>
      <c r="P152" s="81">
        <f t="shared" si="41"/>
        <v>1.3611254708598288</v>
      </c>
      <c r="Q152" s="81">
        <f t="shared" si="41"/>
        <v>0.16816731791669398</v>
      </c>
      <c r="R152" s="81">
        <f t="shared" si="41"/>
        <v>29.524086144534017</v>
      </c>
      <c r="S152" s="81">
        <f t="shared" si="41"/>
        <v>197.55873598041586</v>
      </c>
      <c r="T152" s="81">
        <f t="shared" si="41"/>
        <v>124.01472981047549</v>
      </c>
      <c r="U152" s="81">
        <f t="shared" si="41"/>
        <v>0</v>
      </c>
      <c r="V152" s="2">
        <f t="shared" si="34"/>
        <v>1320.3057459448878</v>
      </c>
      <c r="W152" s="2"/>
      <c r="X152" t="str">
        <f t="shared" si="35"/>
        <v>CIVCassava</v>
      </c>
      <c r="Y152" t="s">
        <v>26</v>
      </c>
      <c r="Z152" t="s">
        <v>368</v>
      </c>
      <c r="AA152">
        <f t="shared" si="36"/>
        <v>303.66309202386958</v>
      </c>
      <c r="AB152">
        <f>VLOOKUP(X152,ReferenceProduction!$A$2:$G$1293,6,FALSE)</f>
        <v>2807.7782960671784</v>
      </c>
      <c r="AC152">
        <f>VLOOKUP(Z152,ReferencePrices!$A$2:$C$22,2,FALSE)</f>
        <v>108.15066575919005</v>
      </c>
      <c r="AD152">
        <f t="shared" si="37"/>
        <v>303.66309202386958</v>
      </c>
    </row>
    <row r="153" spans="1:30" x14ac:dyDescent="0.35">
      <c r="A153" t="s">
        <v>148</v>
      </c>
      <c r="B153" s="2">
        <f t="shared" si="40"/>
        <v>0</v>
      </c>
      <c r="C153" s="2">
        <f t="shared" si="40"/>
        <v>127.71676662143113</v>
      </c>
      <c r="D153" s="81">
        <f t="shared" si="40"/>
        <v>961.96127150238135</v>
      </c>
      <c r="E153" s="81">
        <f t="shared" si="40"/>
        <v>0</v>
      </c>
      <c r="F153" s="81">
        <f t="shared" si="40"/>
        <v>0</v>
      </c>
      <c r="G153" s="81">
        <f t="shared" si="40"/>
        <v>206.29867966137914</v>
      </c>
      <c r="H153" s="81">
        <f t="shared" si="40"/>
        <v>0</v>
      </c>
      <c r="I153" s="81">
        <f t="shared" si="40"/>
        <v>869.22404595903936</v>
      </c>
      <c r="J153" s="81">
        <f t="shared" si="40"/>
        <v>0.34218005477193653</v>
      </c>
      <c r="K153" s="81">
        <f t="shared" si="40"/>
        <v>43.722149162420003</v>
      </c>
      <c r="L153" s="81">
        <f t="shared" si="41"/>
        <v>0</v>
      </c>
      <c r="M153" s="81">
        <f t="shared" si="41"/>
        <v>80.799913525968648</v>
      </c>
      <c r="N153" s="81">
        <f t="shared" si="41"/>
        <v>8862.0703203516405</v>
      </c>
      <c r="O153" s="81">
        <f t="shared" si="41"/>
        <v>0</v>
      </c>
      <c r="P153" s="81">
        <f t="shared" si="41"/>
        <v>154.98291711070968</v>
      </c>
      <c r="Q153" s="81">
        <f t="shared" si="41"/>
        <v>0</v>
      </c>
      <c r="R153" s="81">
        <f t="shared" si="41"/>
        <v>0</v>
      </c>
      <c r="S153" s="81">
        <f t="shared" si="41"/>
        <v>603.35359809661702</v>
      </c>
      <c r="T153" s="81">
        <f t="shared" si="41"/>
        <v>0</v>
      </c>
      <c r="U153" s="81">
        <f t="shared" si="41"/>
        <v>80.558518800220142</v>
      </c>
      <c r="V153" s="2">
        <f t="shared" si="34"/>
        <v>11991.03036084658</v>
      </c>
      <c r="W153" s="2"/>
      <c r="X153" t="str">
        <f t="shared" si="35"/>
        <v>CIVYams</v>
      </c>
      <c r="Y153" t="s">
        <v>26</v>
      </c>
      <c r="Z153" t="s">
        <v>366</v>
      </c>
      <c r="AA153">
        <f t="shared" si="36"/>
        <v>1742.0402659930801</v>
      </c>
      <c r="AB153">
        <f>VLOOKUP(X153,ReferenceProduction!$A$2:$G$1293,6,FALSE)</f>
        <v>6392.539451729871</v>
      </c>
      <c r="AC153">
        <f>VLOOKUP(Z153,ReferencePrices!$A$2:$C$22,2,FALSE)</f>
        <v>272.51146107853435</v>
      </c>
      <c r="AD153">
        <f t="shared" si="37"/>
        <v>1742.0402659930801</v>
      </c>
    </row>
    <row r="154" spans="1:30" x14ac:dyDescent="0.35">
      <c r="A154" t="s">
        <v>149</v>
      </c>
      <c r="B154" s="2">
        <f t="shared" si="40"/>
        <v>0</v>
      </c>
      <c r="C154" s="2">
        <f t="shared" si="40"/>
        <v>0</v>
      </c>
      <c r="D154" s="81">
        <f t="shared" si="40"/>
        <v>0</v>
      </c>
      <c r="E154" s="81">
        <f t="shared" si="40"/>
        <v>0</v>
      </c>
      <c r="F154" s="81">
        <f t="shared" si="40"/>
        <v>0</v>
      </c>
      <c r="G154" s="81">
        <f t="shared" si="40"/>
        <v>1.2905227148782197</v>
      </c>
      <c r="H154" s="81">
        <f t="shared" si="40"/>
        <v>0</v>
      </c>
      <c r="I154" s="81">
        <f t="shared" si="40"/>
        <v>0.16577796492965138</v>
      </c>
      <c r="J154" s="81">
        <f t="shared" si="40"/>
        <v>0</v>
      </c>
      <c r="K154" s="81">
        <f t="shared" si="40"/>
        <v>0</v>
      </c>
      <c r="L154" s="81">
        <f t="shared" si="41"/>
        <v>0</v>
      </c>
      <c r="M154" s="81">
        <f t="shared" si="41"/>
        <v>0</v>
      </c>
      <c r="N154" s="81">
        <f t="shared" si="41"/>
        <v>0</v>
      </c>
      <c r="O154" s="81">
        <f t="shared" si="41"/>
        <v>0</v>
      </c>
      <c r="P154" s="81">
        <f t="shared" si="41"/>
        <v>0</v>
      </c>
      <c r="Q154" s="81">
        <f t="shared" si="41"/>
        <v>0</v>
      </c>
      <c r="R154" s="81">
        <f t="shared" si="41"/>
        <v>0</v>
      </c>
      <c r="S154" s="81">
        <f t="shared" si="41"/>
        <v>5.7604083155036045</v>
      </c>
      <c r="T154" s="81">
        <f t="shared" si="41"/>
        <v>0</v>
      </c>
      <c r="U154" s="81">
        <f t="shared" si="41"/>
        <v>0</v>
      </c>
      <c r="V154" s="2">
        <f t="shared" si="34"/>
        <v>7.2167089953114756</v>
      </c>
      <c r="W154" s="2"/>
      <c r="X154" t="str">
        <f t="shared" si="35"/>
        <v>CIVSweet Potato</v>
      </c>
      <c r="Y154" t="s">
        <v>26</v>
      </c>
      <c r="Z154" t="s">
        <v>358</v>
      </c>
      <c r="AA154">
        <f t="shared" si="36"/>
        <v>4.3947861018279504</v>
      </c>
      <c r="AB154">
        <f>VLOOKUP(X154,ReferenceProduction!$A$2:$G$1293,6,FALSE)</f>
        <v>54.847133194997383</v>
      </c>
      <c r="AC154">
        <f>VLOOKUP(Z154,ReferencePrices!$A$2:$C$22,2,FALSE)</f>
        <v>80.127909077822125</v>
      </c>
      <c r="AD154">
        <f t="shared" si="37"/>
        <v>4.3947861018279504</v>
      </c>
    </row>
    <row r="155" spans="1:30" x14ac:dyDescent="0.35">
      <c r="A155" t="s">
        <v>150</v>
      </c>
      <c r="B155" s="2">
        <f t="shared" si="40"/>
        <v>3.0627176499434801</v>
      </c>
      <c r="C155" s="2">
        <f t="shared" si="40"/>
        <v>2.2720338103974669</v>
      </c>
      <c r="D155" s="81">
        <f t="shared" si="40"/>
        <v>0</v>
      </c>
      <c r="E155" s="81">
        <f t="shared" si="40"/>
        <v>35.463361323336159</v>
      </c>
      <c r="F155" s="81">
        <f t="shared" si="40"/>
        <v>0</v>
      </c>
      <c r="G155" s="81">
        <f t="shared" si="40"/>
        <v>0</v>
      </c>
      <c r="H155" s="81">
        <f t="shared" si="40"/>
        <v>5.332993323329525</v>
      </c>
      <c r="I155" s="81">
        <f t="shared" si="40"/>
        <v>20.837281714069338</v>
      </c>
      <c r="J155" s="81">
        <f t="shared" si="40"/>
        <v>31.587768921738636</v>
      </c>
      <c r="K155" s="81">
        <f t="shared" si="40"/>
        <v>11.142682068425858</v>
      </c>
      <c r="L155" s="81">
        <f t="shared" si="41"/>
        <v>0</v>
      </c>
      <c r="M155" s="81">
        <f t="shared" si="41"/>
        <v>58.811642127666268</v>
      </c>
      <c r="N155" s="81">
        <f t="shared" si="41"/>
        <v>0</v>
      </c>
      <c r="O155" s="81">
        <f t="shared" si="41"/>
        <v>68.564497502574639</v>
      </c>
      <c r="P155" s="81">
        <f t="shared" si="41"/>
        <v>3.4840749040132062E-2</v>
      </c>
      <c r="Q155" s="81">
        <f t="shared" si="41"/>
        <v>37.905390540472666</v>
      </c>
      <c r="R155" s="81">
        <f t="shared" si="41"/>
        <v>0</v>
      </c>
      <c r="S155" s="81">
        <f t="shared" si="41"/>
        <v>47.473471379029505</v>
      </c>
      <c r="T155" s="81">
        <f t="shared" si="41"/>
        <v>0</v>
      </c>
      <c r="U155" s="81">
        <f t="shared" si="41"/>
        <v>0</v>
      </c>
      <c r="V155" s="2">
        <f t="shared" si="34"/>
        <v>322.48868111002372</v>
      </c>
      <c r="W155" s="2"/>
      <c r="X155" t="str">
        <f t="shared" si="35"/>
        <v>CIVBanana</v>
      </c>
      <c r="Y155" t="s">
        <v>26</v>
      </c>
      <c r="Z155" t="s">
        <v>455</v>
      </c>
      <c r="AA155">
        <f t="shared" si="36"/>
        <v>172.39246817762645</v>
      </c>
      <c r="AB155">
        <f>VLOOKUP(X155,ReferenceProduction!$A$2:$G$1293,6,FALSE)</f>
        <v>515.301539381216</v>
      </c>
      <c r="AC155">
        <f>VLOOKUP(Z155,ReferencePrices!$A$2:$C$22,2,FALSE)</f>
        <v>334.54677504871933</v>
      </c>
      <c r="AD155">
        <f t="shared" si="37"/>
        <v>172.39246817762645</v>
      </c>
    </row>
    <row r="156" spans="1:30" x14ac:dyDescent="0.35">
      <c r="A156" t="s">
        <v>151</v>
      </c>
      <c r="B156" s="2">
        <f t="shared" si="40"/>
        <v>38.185639465285462</v>
      </c>
      <c r="C156" s="2">
        <f t="shared" si="40"/>
        <v>56.022172693835834</v>
      </c>
      <c r="D156" s="81">
        <f t="shared" si="40"/>
        <v>0</v>
      </c>
      <c r="E156" s="81">
        <f t="shared" si="40"/>
        <v>0</v>
      </c>
      <c r="F156" s="81">
        <f t="shared" si="40"/>
        <v>3.9483863670698089</v>
      </c>
      <c r="G156" s="81">
        <f t="shared" si="40"/>
        <v>29.961882902105234</v>
      </c>
      <c r="H156" s="81">
        <f t="shared" si="40"/>
        <v>0</v>
      </c>
      <c r="I156" s="81">
        <f t="shared" si="40"/>
        <v>2154.3376740616518</v>
      </c>
      <c r="J156" s="81">
        <f t="shared" si="40"/>
        <v>2.4454850696843549</v>
      </c>
      <c r="K156" s="81">
        <f t="shared" si="40"/>
        <v>6.0315149658106417</v>
      </c>
      <c r="L156" s="81">
        <f t="shared" si="41"/>
        <v>0</v>
      </c>
      <c r="M156" s="81">
        <f t="shared" si="41"/>
        <v>470.33658513507328</v>
      </c>
      <c r="N156" s="81">
        <f t="shared" si="41"/>
        <v>0.97128676109986134</v>
      </c>
      <c r="O156" s="81">
        <f t="shared" si="41"/>
        <v>48.928187946019719</v>
      </c>
      <c r="P156" s="81">
        <f t="shared" si="41"/>
        <v>5.5346767859247432</v>
      </c>
      <c r="Q156" s="81">
        <f t="shared" si="41"/>
        <v>512.75198572162901</v>
      </c>
      <c r="R156" s="81">
        <f t="shared" si="41"/>
        <v>0</v>
      </c>
      <c r="S156" s="81">
        <f t="shared" si="41"/>
        <v>156.26492012098976</v>
      </c>
      <c r="T156" s="81">
        <f t="shared" si="41"/>
        <v>0</v>
      </c>
      <c r="U156" s="81">
        <f t="shared" si="41"/>
        <v>18.480412386188718</v>
      </c>
      <c r="V156" s="2">
        <f t="shared" si="34"/>
        <v>3504.2008103823673</v>
      </c>
      <c r="W156" s="2"/>
      <c r="X156" t="str">
        <f t="shared" si="35"/>
        <v>CIVPlantain</v>
      </c>
      <c r="Y156" t="s">
        <v>26</v>
      </c>
      <c r="Z156" t="s">
        <v>456</v>
      </c>
      <c r="AA156">
        <f t="shared" si="36"/>
        <v>543.3395161796534</v>
      </c>
      <c r="AB156">
        <f>VLOOKUP(X156,ReferenceProduction!$A$2:$G$1293,6,FALSE)</f>
        <v>2242.2769494096251</v>
      </c>
      <c r="AC156">
        <f>VLOOKUP(Z156,ReferencePrices!$A$2:$C$22,2,FALSE)</f>
        <v>242.3159709699155</v>
      </c>
      <c r="AD156">
        <f t="shared" si="37"/>
        <v>543.3395161796534</v>
      </c>
    </row>
    <row r="157" spans="1:30" x14ac:dyDescent="0.35">
      <c r="A157" t="s">
        <v>152</v>
      </c>
      <c r="B157" s="2">
        <f t="shared" si="40"/>
        <v>0.28427247742111789</v>
      </c>
      <c r="C157" s="2">
        <f t="shared" si="40"/>
        <v>0</v>
      </c>
      <c r="D157" s="81">
        <f t="shared" si="40"/>
        <v>121.36824938283823</v>
      </c>
      <c r="E157" s="81">
        <f t="shared" si="40"/>
        <v>0</v>
      </c>
      <c r="F157" s="81">
        <f t="shared" si="40"/>
        <v>0</v>
      </c>
      <c r="G157" s="81">
        <f t="shared" si="40"/>
        <v>52.681973044769975</v>
      </c>
      <c r="H157" s="81">
        <f t="shared" si="40"/>
        <v>0</v>
      </c>
      <c r="I157" s="81">
        <f t="shared" si="40"/>
        <v>272.52158335401487</v>
      </c>
      <c r="J157" s="81">
        <f t="shared" si="40"/>
        <v>10.493395396512653</v>
      </c>
      <c r="K157" s="81">
        <f t="shared" si="40"/>
        <v>9.3349961106633526</v>
      </c>
      <c r="L157" s="81">
        <f t="shared" si="41"/>
        <v>0</v>
      </c>
      <c r="M157" s="81">
        <f t="shared" si="41"/>
        <v>2.0459152810157559</v>
      </c>
      <c r="N157" s="81">
        <f t="shared" si="41"/>
        <v>5.0453619304309436</v>
      </c>
      <c r="O157" s="81">
        <f t="shared" si="41"/>
        <v>4.9477981176433747</v>
      </c>
      <c r="P157" s="81">
        <f t="shared" si="41"/>
        <v>6.8012851751726462</v>
      </c>
      <c r="Q157" s="81">
        <f t="shared" si="41"/>
        <v>32.360886389673752</v>
      </c>
      <c r="R157" s="81">
        <f t="shared" si="41"/>
        <v>0</v>
      </c>
      <c r="S157" s="81">
        <f t="shared" si="41"/>
        <v>0.33658800110777654</v>
      </c>
      <c r="T157" s="81">
        <f t="shared" si="41"/>
        <v>0</v>
      </c>
      <c r="U157" s="81">
        <f t="shared" si="41"/>
        <v>1.4023797772661126</v>
      </c>
      <c r="V157" s="2">
        <f t="shared" si="34"/>
        <v>519.62468443853061</v>
      </c>
      <c r="W157" s="2"/>
      <c r="X157" t="str">
        <f t="shared" si="35"/>
        <v>CIVBean</v>
      </c>
      <c r="Y157" t="s">
        <v>26</v>
      </c>
      <c r="Z157" t="s">
        <v>557</v>
      </c>
      <c r="AA157">
        <f t="shared" si="36"/>
        <v>21.251374046275501</v>
      </c>
      <c r="AB157">
        <f>VLOOKUP(X157,ReferenceProduction!$A$2:$G$1293,6,FALSE)</f>
        <v>32.388228301105322</v>
      </c>
      <c r="AC157">
        <f>VLOOKUP(Z157,ReferencePrices!$A$2:$C$22,2,FALSE)</f>
        <v>656.14499961858826</v>
      </c>
      <c r="AD157">
        <f t="shared" si="37"/>
        <v>21.251374046275501</v>
      </c>
    </row>
    <row r="158" spans="1:30" x14ac:dyDescent="0.35">
      <c r="A158" t="s">
        <v>153</v>
      </c>
      <c r="B158" s="2">
        <f t="shared" si="40"/>
        <v>6.6282543125801654</v>
      </c>
      <c r="C158" s="2">
        <f t="shared" si="40"/>
        <v>26.97377289125517</v>
      </c>
      <c r="D158" s="81">
        <f t="shared" si="40"/>
        <v>24.590174303954186</v>
      </c>
      <c r="E158" s="81">
        <f t="shared" si="40"/>
        <v>0.20246746488554704</v>
      </c>
      <c r="F158" s="81">
        <f t="shared" si="40"/>
        <v>0</v>
      </c>
      <c r="G158" s="81">
        <f t="shared" si="40"/>
        <v>29.947234729003736</v>
      </c>
      <c r="H158" s="81">
        <f t="shared" si="40"/>
        <v>0</v>
      </c>
      <c r="I158" s="81">
        <f t="shared" si="40"/>
        <v>326.62962724831982</v>
      </c>
      <c r="J158" s="81">
        <f t="shared" si="40"/>
        <v>19.742907833215121</v>
      </c>
      <c r="K158" s="81">
        <f t="shared" si="40"/>
        <v>1.2307577075766116</v>
      </c>
      <c r="L158" s="81">
        <f t="shared" si="41"/>
        <v>0</v>
      </c>
      <c r="M158" s="81">
        <f t="shared" si="41"/>
        <v>7.3228193599139804</v>
      </c>
      <c r="N158" s="81">
        <f t="shared" si="41"/>
        <v>0</v>
      </c>
      <c r="O158" s="81">
        <f t="shared" si="41"/>
        <v>19.183658632120604</v>
      </c>
      <c r="P158" s="81">
        <f t="shared" si="41"/>
        <v>0.15128160115829151</v>
      </c>
      <c r="Q158" s="81">
        <f t="shared" si="41"/>
        <v>79.537054411095269</v>
      </c>
      <c r="R158" s="81">
        <f t="shared" si="41"/>
        <v>0</v>
      </c>
      <c r="S158" s="81">
        <f t="shared" si="41"/>
        <v>41.243729214660789</v>
      </c>
      <c r="T158" s="81">
        <f t="shared" si="41"/>
        <v>0</v>
      </c>
      <c r="U158" s="81">
        <f t="shared" si="41"/>
        <v>0</v>
      </c>
      <c r="V158" s="2">
        <f t="shared" si="34"/>
        <v>583.3837397097393</v>
      </c>
      <c r="W158" s="2"/>
      <c r="X158" t="str">
        <f t="shared" si="35"/>
        <v>CIVOther Pulses</v>
      </c>
      <c r="Y158" t="s">
        <v>26</v>
      </c>
      <c r="Z158" t="s">
        <v>421</v>
      </c>
      <c r="AA158">
        <f t="shared" si="36"/>
        <v>4.8487253957229983</v>
      </c>
      <c r="AB158">
        <f>VLOOKUP(X158,ReferenceProduction!$A$2:$G$1293,6,FALSE)</f>
        <v>13.015830146508721</v>
      </c>
      <c r="AC158">
        <f>VLOOKUP(Z158,ReferencePrices!$A$2:$C$22,2,FALSE)</f>
        <v>372.52525126286997</v>
      </c>
      <c r="AD158">
        <f t="shared" si="37"/>
        <v>4.8487253957229983</v>
      </c>
    </row>
    <row r="159" spans="1:30" x14ac:dyDescent="0.35">
      <c r="A159" s="1" t="s">
        <v>445</v>
      </c>
      <c r="B159" s="40">
        <f>+SUM(B4:B158)</f>
        <v>3847.1974369899185</v>
      </c>
      <c r="C159" s="40">
        <f t="shared" ref="C159:U159" si="42">+SUM(C4:C158)</f>
        <v>8771.7743293794592</v>
      </c>
      <c r="D159" s="82">
        <f t="shared" si="42"/>
        <v>22354.720473565638</v>
      </c>
      <c r="E159" s="82">
        <f t="shared" si="42"/>
        <v>5512.725395173049</v>
      </c>
      <c r="F159" s="82">
        <f t="shared" si="42"/>
        <v>2515.9552450913416</v>
      </c>
      <c r="G159" s="82">
        <f t="shared" si="42"/>
        <v>7223.3674016371215</v>
      </c>
      <c r="H159" s="82">
        <f t="shared" si="42"/>
        <v>1166.4158543271215</v>
      </c>
      <c r="I159" s="82">
        <f t="shared" si="42"/>
        <v>28714.549413459827</v>
      </c>
      <c r="J159" s="82">
        <f t="shared" si="42"/>
        <v>7036.9144654862494</v>
      </c>
      <c r="K159" s="82">
        <f t="shared" si="42"/>
        <v>2337.2909722636682</v>
      </c>
      <c r="L159" s="82">
        <f t="shared" si="42"/>
        <v>2671.1805709776681</v>
      </c>
      <c r="M159" s="82">
        <f t="shared" si="42"/>
        <v>20277.361627124908</v>
      </c>
      <c r="N159" s="82">
        <f t="shared" si="42"/>
        <v>95952.535309807194</v>
      </c>
      <c r="O159" s="82">
        <f t="shared" si="42"/>
        <v>8797.0115469824359</v>
      </c>
      <c r="P159" s="82">
        <f t="shared" si="42"/>
        <v>2149.2076170636933</v>
      </c>
      <c r="Q159" s="82">
        <f t="shared" si="42"/>
        <v>55992.882918568241</v>
      </c>
      <c r="R159" s="82">
        <f t="shared" si="42"/>
        <v>17924.873662779231</v>
      </c>
      <c r="S159" s="82">
        <f t="shared" si="42"/>
        <v>27562.349000175695</v>
      </c>
      <c r="T159" s="82">
        <f t="shared" si="42"/>
        <v>11039.560072563385</v>
      </c>
      <c r="U159" s="82">
        <f t="shared" si="42"/>
        <v>1188.3109289636857</v>
      </c>
      <c r="V159" s="2">
        <f>+SUM(B159:U159)</f>
        <v>333036.1842423795</v>
      </c>
      <c r="W159" s="40"/>
      <c r="X159" t="str">
        <f t="shared" si="35"/>
        <v>CIVGroundnut</v>
      </c>
      <c r="Y159" t="s">
        <v>26</v>
      </c>
      <c r="Z159" t="s">
        <v>360</v>
      </c>
      <c r="AA159">
        <f t="shared" si="36"/>
        <v>46.275651145541403</v>
      </c>
      <c r="AB159">
        <f>VLOOKUP(X159,ReferenceProduction!$A$2:$G$1293,6,FALSE)</f>
        <v>89.185192020519167</v>
      </c>
      <c r="AC159">
        <f>VLOOKUP(Z159,ReferencePrices!$A$2:$C$22,2,FALSE)</f>
        <v>518.87146394094873</v>
      </c>
      <c r="AD159">
        <f t="shared" si="37"/>
        <v>46.275651145541403</v>
      </c>
    </row>
    <row r="160" spans="1:30" x14ac:dyDescent="0.35">
      <c r="X160" t="str">
        <f t="shared" si="35"/>
        <v>CIVSoybean</v>
      </c>
      <c r="Y160" t="s">
        <v>26</v>
      </c>
      <c r="Z160" t="s">
        <v>446</v>
      </c>
      <c r="AA160">
        <f t="shared" si="36"/>
        <v>0.18736464352198737</v>
      </c>
      <c r="AB160">
        <f>VLOOKUP(X160,ReferenceProduction!$A$2:$G$1293,6,FALSE)</f>
        <v>0.55250299028505367</v>
      </c>
      <c r="AC160">
        <f>VLOOKUP(Z160,ReferencePrices!$A$2:$C$22,2,FALSE)</f>
        <v>339.11969132568868</v>
      </c>
      <c r="AD160">
        <f t="shared" si="37"/>
        <v>0.18736464352198737</v>
      </c>
    </row>
    <row r="161" spans="3:30" x14ac:dyDescent="0.35">
      <c r="C161" t="s">
        <v>555</v>
      </c>
      <c r="D161" s="81" t="s">
        <v>555</v>
      </c>
      <c r="E161" s="81" t="s">
        <v>555</v>
      </c>
      <c r="F161" s="81" t="s">
        <v>555</v>
      </c>
      <c r="G161" s="81" t="s">
        <v>555</v>
      </c>
      <c r="H161" s="81" t="s">
        <v>555</v>
      </c>
      <c r="I161" s="81" t="s">
        <v>555</v>
      </c>
      <c r="J161" s="81" t="s">
        <v>555</v>
      </c>
      <c r="K161" s="81" t="s">
        <v>555</v>
      </c>
      <c r="L161" s="81" t="s">
        <v>555</v>
      </c>
      <c r="M161" s="81" t="s">
        <v>555</v>
      </c>
      <c r="O161" s="81" t="s">
        <v>555</v>
      </c>
      <c r="P161" s="81" t="s">
        <v>555</v>
      </c>
      <c r="R161" s="81" t="s">
        <v>555</v>
      </c>
      <c r="S161" s="81" t="s">
        <v>555</v>
      </c>
      <c r="T161" s="81" t="s">
        <v>555</v>
      </c>
      <c r="U161" s="81" t="s">
        <v>555</v>
      </c>
      <c r="X161" t="str">
        <f t="shared" si="35"/>
        <v>CMRRice</v>
      </c>
      <c r="Y161" t="s">
        <v>27</v>
      </c>
      <c r="Z161" t="s">
        <v>365</v>
      </c>
      <c r="AA161">
        <f t="shared" si="36"/>
        <v>29.389715466853904</v>
      </c>
      <c r="AB161">
        <f>VLOOKUP(X161,ReferenceProduction!$A$2:$G$1293,6,FALSE)</f>
        <v>91.210927554964201</v>
      </c>
      <c r="AC161">
        <f>VLOOKUP(Z161,ReferencePrices!$A$2:$C$22,2,FALSE)</f>
        <v>322.21704410519783</v>
      </c>
      <c r="AD161">
        <f t="shared" si="37"/>
        <v>29.389715466853904</v>
      </c>
    </row>
    <row r="162" spans="3:30" x14ac:dyDescent="0.35">
      <c r="X162" t="str">
        <f t="shared" si="35"/>
        <v>CMRMaize</v>
      </c>
      <c r="Y162" t="s">
        <v>27</v>
      </c>
      <c r="Z162" t="s">
        <v>361</v>
      </c>
      <c r="AA162">
        <f t="shared" si="36"/>
        <v>254.2895714168063</v>
      </c>
      <c r="AB162">
        <f>VLOOKUP(X162,ReferenceProduction!$A$2:$G$1293,6,FALSE)</f>
        <v>1404.386430006454</v>
      </c>
      <c r="AC162">
        <f>VLOOKUP(Z162,ReferencePrices!$A$2:$C$22,2,FALSE)</f>
        <v>181.06809207465616</v>
      </c>
      <c r="AD162">
        <f t="shared" si="37"/>
        <v>254.2895714168063</v>
      </c>
    </row>
    <row r="163" spans="3:30" x14ac:dyDescent="0.35">
      <c r="X163" t="str">
        <f t="shared" si="35"/>
        <v>CMRWheat</v>
      </c>
      <c r="Y163" t="s">
        <v>27</v>
      </c>
      <c r="Z163" t="s">
        <v>359</v>
      </c>
      <c r="AA163">
        <f t="shared" si="36"/>
        <v>0.16465585534095892</v>
      </c>
      <c r="AB163">
        <f>VLOOKUP(X163,ReferenceProduction!$A$2:$G$1293,6,FALSE)</f>
        <v>0.6204424430445763</v>
      </c>
      <c r="AC163">
        <f>VLOOKUP(Z163,ReferencePrices!$A$2:$C$22,2,FALSE)</f>
        <v>265.38457706564259</v>
      </c>
      <c r="AD163">
        <f t="shared" si="37"/>
        <v>0.16465585534095892</v>
      </c>
    </row>
    <row r="164" spans="3:30" x14ac:dyDescent="0.35">
      <c r="X164" t="str">
        <f t="shared" si="35"/>
        <v>CMRSorghum</v>
      </c>
      <c r="Y164" t="s">
        <v>27</v>
      </c>
      <c r="Z164" t="s">
        <v>362</v>
      </c>
      <c r="AA164">
        <f t="shared" si="36"/>
        <v>181.30770661356539</v>
      </c>
      <c r="AB164">
        <f>VLOOKUP(X164,ReferenceProduction!$A$2:$G$1293,6,FALSE)</f>
        <v>1015.6851431385896</v>
      </c>
      <c r="AC164">
        <f>VLOOKUP(Z164,ReferencePrices!$A$2:$C$22,2,FALSE)</f>
        <v>178.50778643202628</v>
      </c>
      <c r="AD164">
        <f t="shared" si="37"/>
        <v>181.30770661356539</v>
      </c>
    </row>
    <row r="165" spans="3:30" x14ac:dyDescent="0.35">
      <c r="X165" t="str">
        <f t="shared" si="35"/>
        <v>CMRMillet</v>
      </c>
      <c r="Y165" t="s">
        <v>27</v>
      </c>
      <c r="Z165" t="s">
        <v>363</v>
      </c>
      <c r="AA165">
        <f t="shared" si="36"/>
        <v>18.636137149304098</v>
      </c>
      <c r="AB165">
        <f>VLOOKUP(X165,ReferenceProduction!$A$2:$G$1293,6,FALSE)</f>
        <v>88.66376962723244</v>
      </c>
      <c r="AC165">
        <f>VLOOKUP(Z165,ReferencePrices!$A$2:$C$22,2,FALSE)</f>
        <v>210.18886550454246</v>
      </c>
      <c r="AD165">
        <f t="shared" si="37"/>
        <v>18.636137149304098</v>
      </c>
    </row>
    <row r="166" spans="3:30" x14ac:dyDescent="0.35">
      <c r="X166" t="str">
        <f t="shared" si="35"/>
        <v>CMRPotato</v>
      </c>
      <c r="Y166" t="s">
        <v>27</v>
      </c>
      <c r="Z166" t="s">
        <v>367</v>
      </c>
      <c r="AA166">
        <f t="shared" si="36"/>
        <v>61.146250421189585</v>
      </c>
      <c r="AB166">
        <f>VLOOKUP(X166,ReferenceProduction!$A$2:$G$1293,6,FALSE)</f>
        <v>310.97501521130198</v>
      </c>
      <c r="AC166">
        <f>VLOOKUP(Z166,ReferencePrices!$A$2:$C$22,2,FALSE)</f>
        <v>196.62753414335168</v>
      </c>
      <c r="AD166">
        <f t="shared" si="37"/>
        <v>61.146250421189585</v>
      </c>
    </row>
    <row r="167" spans="3:30" x14ac:dyDescent="0.35">
      <c r="X167" t="str">
        <f t="shared" si="35"/>
        <v>CMRCassava</v>
      </c>
      <c r="Y167" t="s">
        <v>27</v>
      </c>
      <c r="Z167" t="s">
        <v>368</v>
      </c>
      <c r="AA167">
        <f t="shared" si="36"/>
        <v>303.86123631887824</v>
      </c>
      <c r="AB167">
        <f>VLOOKUP(X167,ReferenceProduction!$A$2:$G$1293,6,FALSE)</f>
        <v>2809.6104095693722</v>
      </c>
      <c r="AC167">
        <f>VLOOKUP(Z167,ReferencePrices!$A$2:$C$22,2,FALSE)</f>
        <v>108.15066575919005</v>
      </c>
      <c r="AD167">
        <f t="shared" si="37"/>
        <v>303.86123631887824</v>
      </c>
    </row>
    <row r="168" spans="3:30" x14ac:dyDescent="0.35">
      <c r="X168" t="str">
        <f t="shared" si="35"/>
        <v>CMRYams</v>
      </c>
      <c r="Y168" t="s">
        <v>27</v>
      </c>
      <c r="Z168" t="s">
        <v>366</v>
      </c>
      <c r="AA168">
        <f t="shared" si="36"/>
        <v>106.40100233820202</v>
      </c>
      <c r="AB168">
        <f>VLOOKUP(X168,ReferenceProduction!$A$2:$G$1293,6,FALSE)</f>
        <v>390.44597213303479</v>
      </c>
      <c r="AC168">
        <f>VLOOKUP(Z168,ReferencePrices!$A$2:$C$22,2,FALSE)</f>
        <v>272.51146107853435</v>
      </c>
      <c r="AD168">
        <f t="shared" si="37"/>
        <v>106.40100233820202</v>
      </c>
    </row>
    <row r="169" spans="3:30" x14ac:dyDescent="0.35">
      <c r="X169" t="str">
        <f t="shared" si="35"/>
        <v>CMRSweet Potato</v>
      </c>
      <c r="Y169" t="s">
        <v>27</v>
      </c>
      <c r="Z169" t="s">
        <v>358</v>
      </c>
      <c r="AA169">
        <f t="shared" si="36"/>
        <v>18.841792109409766</v>
      </c>
      <c r="AB169">
        <f>VLOOKUP(X169,ReferenceProduction!$A$2:$G$1293,6,FALSE)</f>
        <v>235.14643432302933</v>
      </c>
      <c r="AC169">
        <f>VLOOKUP(Z169,ReferencePrices!$A$2:$C$22,2,FALSE)</f>
        <v>80.127909077822125</v>
      </c>
      <c r="AD169">
        <f t="shared" si="37"/>
        <v>18.841792109409766</v>
      </c>
    </row>
    <row r="170" spans="3:30" x14ac:dyDescent="0.35">
      <c r="X170" t="str">
        <f t="shared" si="35"/>
        <v>CMRBanana</v>
      </c>
      <c r="Y170" t="s">
        <v>27</v>
      </c>
      <c r="Z170" t="s">
        <v>455</v>
      </c>
      <c r="AA170">
        <f t="shared" si="36"/>
        <v>377.93753743052116</v>
      </c>
      <c r="AB170">
        <f>VLOOKUP(X170,ReferenceProduction!$A$2:$G$1293,6,FALSE)</f>
        <v>1129.7001364771277</v>
      </c>
      <c r="AC170">
        <f>VLOOKUP(Z170,ReferencePrices!$A$2:$C$22,2,FALSE)</f>
        <v>334.54677504871933</v>
      </c>
      <c r="AD170">
        <f t="shared" si="37"/>
        <v>377.93753743052116</v>
      </c>
    </row>
    <row r="171" spans="3:30" x14ac:dyDescent="0.35">
      <c r="X171" t="str">
        <f t="shared" si="35"/>
        <v>CMRPlantain</v>
      </c>
      <c r="Y171" t="s">
        <v>27</v>
      </c>
      <c r="Z171" t="s">
        <v>456</v>
      </c>
      <c r="AA171">
        <f t="shared" si="36"/>
        <v>586.00533776255759</v>
      </c>
      <c r="AB171">
        <f>VLOOKUP(X171,ReferenceProduction!$A$2:$G$1293,6,FALSE)</f>
        <v>2418.3521020796129</v>
      </c>
      <c r="AC171">
        <f>VLOOKUP(Z171,ReferencePrices!$A$2:$C$22,2,FALSE)</f>
        <v>242.3159709699155</v>
      </c>
      <c r="AD171">
        <f t="shared" si="37"/>
        <v>586.00533776255759</v>
      </c>
    </row>
    <row r="172" spans="3:30" x14ac:dyDescent="0.35">
      <c r="X172" t="str">
        <f t="shared" si="35"/>
        <v>CMRBean</v>
      </c>
      <c r="Y172" t="s">
        <v>27</v>
      </c>
      <c r="Z172" t="s">
        <v>557</v>
      </c>
      <c r="AA172">
        <f t="shared" si="36"/>
        <v>201.91486977456543</v>
      </c>
      <c r="AB172">
        <f>VLOOKUP(X172,ReferenceProduction!$A$2:$G$1293,6,FALSE)</f>
        <v>307.72903838623608</v>
      </c>
      <c r="AC172">
        <f>VLOOKUP(Z172,ReferencePrices!$A$2:$C$22,2,FALSE)</f>
        <v>656.14499961858826</v>
      </c>
      <c r="AD172">
        <f t="shared" si="37"/>
        <v>201.91486977456543</v>
      </c>
    </row>
    <row r="173" spans="3:30" x14ac:dyDescent="0.35">
      <c r="X173" t="str">
        <f t="shared" si="35"/>
        <v>CMRCowpea</v>
      </c>
      <c r="Y173" t="s">
        <v>27</v>
      </c>
      <c r="Z173" t="s">
        <v>417</v>
      </c>
      <c r="AA173">
        <f t="shared" si="36"/>
        <v>57.709406597683206</v>
      </c>
      <c r="AB173">
        <f>VLOOKUP(X173,ReferenceProduction!$A$2:$G$1293,6,FALSE)</f>
        <v>143.373044621335</v>
      </c>
      <c r="AC173">
        <f>VLOOKUP(Z173,ReferencePrices!$A$2:$C$22,2,FALSE)</f>
        <v>402.51224872918414</v>
      </c>
      <c r="AD173">
        <f t="shared" si="37"/>
        <v>57.709406597683206</v>
      </c>
    </row>
    <row r="174" spans="3:30" x14ac:dyDescent="0.35">
      <c r="X174" t="str">
        <f t="shared" si="35"/>
        <v>CMROther Pulses</v>
      </c>
      <c r="Y174" t="s">
        <v>27</v>
      </c>
      <c r="Z174" t="s">
        <v>421</v>
      </c>
      <c r="AA174">
        <f t="shared" si="36"/>
        <v>8.7937498517177435</v>
      </c>
      <c r="AB174">
        <f>VLOOKUP(X174,ReferenceProduction!$A$2:$G$1293,6,FALSE)</f>
        <v>23.605781948758398</v>
      </c>
      <c r="AC174">
        <f>VLOOKUP(Z174,ReferencePrices!$A$2:$C$22,2,FALSE)</f>
        <v>372.52525126286997</v>
      </c>
      <c r="AD174">
        <f t="shared" si="37"/>
        <v>8.7937498517177435</v>
      </c>
    </row>
    <row r="175" spans="3:30" x14ac:dyDescent="0.35">
      <c r="X175" t="str">
        <f t="shared" si="35"/>
        <v>CMRGroundnut</v>
      </c>
      <c r="Y175" t="s">
        <v>27</v>
      </c>
      <c r="Z175" t="s">
        <v>360</v>
      </c>
      <c r="AA175">
        <f t="shared" si="36"/>
        <v>169.02576682362155</v>
      </c>
      <c r="AB175">
        <f>VLOOKUP(X175,ReferenceProduction!$A$2:$G$1293,6,FALSE)</f>
        <v>325.75652848555552</v>
      </c>
      <c r="AC175">
        <f>VLOOKUP(Z175,ReferencePrices!$A$2:$C$22,2,FALSE)</f>
        <v>518.87146394094873</v>
      </c>
      <c r="AD175">
        <f t="shared" si="37"/>
        <v>169.02576682362155</v>
      </c>
    </row>
    <row r="176" spans="3:30" x14ac:dyDescent="0.35">
      <c r="X176" t="str">
        <f t="shared" si="35"/>
        <v>CMRSoybean</v>
      </c>
      <c r="Y176" t="s">
        <v>27</v>
      </c>
      <c r="Z176" t="s">
        <v>446</v>
      </c>
      <c r="AA176">
        <f t="shared" si="36"/>
        <v>2.4144965928564339</v>
      </c>
      <c r="AB176">
        <f>VLOOKUP(X176,ReferenceProduction!$A$2:$G$1293,6,FALSE)</f>
        <v>7.1198949946482601</v>
      </c>
      <c r="AC176">
        <f>VLOOKUP(Z176,ReferencePrices!$A$2:$C$22,2,FALSE)</f>
        <v>339.11969132568868</v>
      </c>
      <c r="AD176">
        <f t="shared" si="37"/>
        <v>2.4144965928564339</v>
      </c>
    </row>
    <row r="177" spans="24:30" x14ac:dyDescent="0.35">
      <c r="X177" t="str">
        <f t="shared" si="35"/>
        <v>CODRice</v>
      </c>
      <c r="Y177" t="s">
        <v>28</v>
      </c>
      <c r="Z177" t="s">
        <v>365</v>
      </c>
      <c r="AA177">
        <f t="shared" si="36"/>
        <v>167.16238720654223</v>
      </c>
      <c r="AB177">
        <f>VLOOKUP(X177,ReferenceProduction!$A$2:$G$1293,6,FALSE)</f>
        <v>518.7881593003716</v>
      </c>
      <c r="AC177">
        <f>VLOOKUP(Z177,ReferencePrices!$A$2:$C$22,2,FALSE)</f>
        <v>322.21704410519783</v>
      </c>
      <c r="AD177">
        <f t="shared" si="37"/>
        <v>167.16238720654223</v>
      </c>
    </row>
    <row r="178" spans="24:30" x14ac:dyDescent="0.35">
      <c r="X178" t="str">
        <f t="shared" si="35"/>
        <v>CODMaize</v>
      </c>
      <c r="Y178" t="s">
        <v>28</v>
      </c>
      <c r="Z178" t="s">
        <v>361</v>
      </c>
      <c r="AA178">
        <f t="shared" si="36"/>
        <v>255.6909506394561</v>
      </c>
      <c r="AB178">
        <f>VLOOKUP(X178,ReferenceProduction!$A$2:$G$1293,6,FALSE)</f>
        <v>1412.1259450507282</v>
      </c>
      <c r="AC178">
        <f>VLOOKUP(Z178,ReferencePrices!$A$2:$C$22,2,FALSE)</f>
        <v>181.06809207465616</v>
      </c>
      <c r="AD178">
        <f t="shared" si="37"/>
        <v>255.6909506394561</v>
      </c>
    </row>
    <row r="179" spans="24:30" x14ac:dyDescent="0.35">
      <c r="X179" t="str">
        <f t="shared" si="35"/>
        <v>CODWheat</v>
      </c>
      <c r="Y179" t="s">
        <v>28</v>
      </c>
      <c r="Z179" t="s">
        <v>359</v>
      </c>
      <c r="AA179">
        <f t="shared" si="36"/>
        <v>2.5236398152733903</v>
      </c>
      <c r="AB179">
        <f>VLOOKUP(X179,ReferenceProduction!$A$2:$G$1293,6,FALSE)</f>
        <v>9.5093687929316673</v>
      </c>
      <c r="AC179">
        <f>VLOOKUP(Z179,ReferencePrices!$A$2:$C$22,2,FALSE)</f>
        <v>265.38457706564259</v>
      </c>
      <c r="AD179">
        <f t="shared" si="37"/>
        <v>2.5236398152733903</v>
      </c>
    </row>
    <row r="180" spans="24:30" x14ac:dyDescent="0.35">
      <c r="X180" t="str">
        <f t="shared" si="35"/>
        <v>CODSorghum</v>
      </c>
      <c r="Y180" t="s">
        <v>28</v>
      </c>
      <c r="Z180" t="s">
        <v>362</v>
      </c>
      <c r="AA180">
        <f t="shared" si="36"/>
        <v>1.6412855080702706</v>
      </c>
      <c r="AB180">
        <f>VLOOKUP(X180,ReferenceProduction!$A$2:$G$1293,6,FALSE)</f>
        <v>9.1944757193841138</v>
      </c>
      <c r="AC180">
        <f>VLOOKUP(Z180,ReferencePrices!$A$2:$C$22,2,FALSE)</f>
        <v>178.50778643202628</v>
      </c>
      <c r="AD180">
        <f t="shared" si="37"/>
        <v>1.6412855080702706</v>
      </c>
    </row>
    <row r="181" spans="24:30" x14ac:dyDescent="0.35">
      <c r="X181" t="str">
        <f t="shared" si="35"/>
        <v>CODMillet</v>
      </c>
      <c r="Y181" t="s">
        <v>28</v>
      </c>
      <c r="Z181" t="s">
        <v>363</v>
      </c>
      <c r="AA181">
        <f t="shared" si="36"/>
        <v>11.578260221830877</v>
      </c>
      <c r="AB181">
        <f>VLOOKUP(X181,ReferenceProduction!$A$2:$G$1293,6,FALSE)</f>
        <v>55.08503123625573</v>
      </c>
      <c r="AC181">
        <f>VLOOKUP(Z181,ReferencePrices!$A$2:$C$22,2,FALSE)</f>
        <v>210.18886550454246</v>
      </c>
      <c r="AD181">
        <f t="shared" si="37"/>
        <v>11.578260221830877</v>
      </c>
    </row>
    <row r="182" spans="24:30" x14ac:dyDescent="0.35">
      <c r="X182" t="str">
        <f t="shared" si="35"/>
        <v>CODBarley</v>
      </c>
      <c r="Y182" t="s">
        <v>28</v>
      </c>
      <c r="Z182" t="s">
        <v>364</v>
      </c>
      <c r="AA182">
        <f t="shared" si="36"/>
        <v>0.10002248692768086</v>
      </c>
      <c r="AB182">
        <f>VLOOKUP(X182,ReferenceProduction!$A$2:$G$1293,6,FALSE)</f>
        <v>0.79731371929785</v>
      </c>
      <c r="AC182">
        <f>VLOOKUP(Z182,ReferencePrices!$A$2:$C$22,2,FALSE)</f>
        <v>125.44934886579541</v>
      </c>
      <c r="AD182">
        <f t="shared" si="37"/>
        <v>0.10002248692768086</v>
      </c>
    </row>
    <row r="183" spans="24:30" x14ac:dyDescent="0.35">
      <c r="X183" t="str">
        <f t="shared" si="35"/>
        <v>CODPotato</v>
      </c>
      <c r="Y183" t="s">
        <v>28</v>
      </c>
      <c r="Z183" t="s">
        <v>367</v>
      </c>
      <c r="AA183">
        <f t="shared" si="36"/>
        <v>26.782126808679187</v>
      </c>
      <c r="AB183">
        <f>VLOOKUP(X183,ReferenceProduction!$A$2:$G$1293,6,FALSE)</f>
        <v>136.20740821147473</v>
      </c>
      <c r="AC183">
        <f>VLOOKUP(Z183,ReferencePrices!$A$2:$C$22,2,FALSE)</f>
        <v>196.62753414335168</v>
      </c>
      <c r="AD183">
        <f t="shared" si="37"/>
        <v>26.782126808679187</v>
      </c>
    </row>
    <row r="184" spans="24:30" x14ac:dyDescent="0.35">
      <c r="X184" t="str">
        <f t="shared" si="35"/>
        <v>CODCassava</v>
      </c>
      <c r="Y184" t="s">
        <v>28</v>
      </c>
      <c r="Z184" t="s">
        <v>368</v>
      </c>
      <c r="AA184">
        <f t="shared" si="36"/>
        <v>1952.8084115111228</v>
      </c>
      <c r="AB184">
        <f>VLOOKUP(X184,ReferenceProduction!$A$2:$G$1293,6,FALSE)</f>
        <v>18056.369767147586</v>
      </c>
      <c r="AC184">
        <f>VLOOKUP(Z184,ReferencePrices!$A$2:$C$22,2,FALSE)</f>
        <v>108.15066575919005</v>
      </c>
      <c r="AD184">
        <f t="shared" si="37"/>
        <v>1952.8084115111228</v>
      </c>
    </row>
    <row r="185" spans="24:30" x14ac:dyDescent="0.35">
      <c r="X185" t="str">
        <f t="shared" si="35"/>
        <v>CODYams</v>
      </c>
      <c r="Y185" t="s">
        <v>28</v>
      </c>
      <c r="Z185" t="s">
        <v>366</v>
      </c>
      <c r="AA185">
        <f t="shared" si="36"/>
        <v>30.61935705823203</v>
      </c>
      <c r="AB185">
        <f>VLOOKUP(X185,ReferenceProduction!$A$2:$G$1293,6,FALSE)</f>
        <v>112.35988731280523</v>
      </c>
      <c r="AC185">
        <f>VLOOKUP(Z185,ReferencePrices!$A$2:$C$22,2,FALSE)</f>
        <v>272.51146107853435</v>
      </c>
      <c r="AD185">
        <f t="shared" si="37"/>
        <v>30.61935705823203</v>
      </c>
    </row>
    <row r="186" spans="24:30" x14ac:dyDescent="0.35">
      <c r="X186" t="str">
        <f t="shared" si="35"/>
        <v>CODSweet Potato</v>
      </c>
      <c r="Y186" t="s">
        <v>28</v>
      </c>
      <c r="Z186" t="s">
        <v>358</v>
      </c>
      <c r="AA186">
        <f t="shared" si="36"/>
        <v>23.163182976138895</v>
      </c>
      <c r="AB186">
        <f>VLOOKUP(X186,ReferenceProduction!$A$2:$G$1293,6,FALSE)</f>
        <v>289.07759159972915</v>
      </c>
      <c r="AC186">
        <f>VLOOKUP(Z186,ReferencePrices!$A$2:$C$22,2,FALSE)</f>
        <v>80.127909077822125</v>
      </c>
      <c r="AD186">
        <f t="shared" si="37"/>
        <v>23.163182976138895</v>
      </c>
    </row>
    <row r="187" spans="24:30" x14ac:dyDescent="0.35">
      <c r="X187" t="str">
        <f t="shared" si="35"/>
        <v>CODBanana</v>
      </c>
      <c r="Y187" t="s">
        <v>28</v>
      </c>
      <c r="Z187" t="s">
        <v>455</v>
      </c>
      <c r="AA187">
        <f t="shared" si="36"/>
        <v>140.08479605741618</v>
      </c>
      <c r="AB187">
        <f>VLOOKUP(X187,ReferenceProduction!$A$2:$G$1293,6,FALSE)</f>
        <v>418.73007455240287</v>
      </c>
      <c r="AC187">
        <f>VLOOKUP(Z187,ReferencePrices!$A$2:$C$22,2,FALSE)</f>
        <v>334.54677504871933</v>
      </c>
      <c r="AD187">
        <f t="shared" si="37"/>
        <v>140.08479605741618</v>
      </c>
    </row>
    <row r="188" spans="24:30" x14ac:dyDescent="0.35">
      <c r="X188" t="str">
        <f t="shared" si="35"/>
        <v>CODPlantain</v>
      </c>
      <c r="Y188" t="s">
        <v>28</v>
      </c>
      <c r="Z188" t="s">
        <v>456</v>
      </c>
      <c r="AA188">
        <f t="shared" si="36"/>
        <v>375.37537950387548</v>
      </c>
      <c r="AB188">
        <f>VLOOKUP(X188,ReferenceProduction!$A$2:$G$1293,6,FALSE)</f>
        <v>1549.1153059427513</v>
      </c>
      <c r="AC188">
        <f>VLOOKUP(Z188,ReferencePrices!$A$2:$C$22,2,FALSE)</f>
        <v>242.3159709699155</v>
      </c>
      <c r="AD188">
        <f t="shared" si="37"/>
        <v>375.37537950387548</v>
      </c>
    </row>
    <row r="189" spans="24:30" x14ac:dyDescent="0.35">
      <c r="X189" t="str">
        <f t="shared" si="35"/>
        <v>CODBean</v>
      </c>
      <c r="Y189" t="s">
        <v>28</v>
      </c>
      <c r="Z189" t="s">
        <v>557</v>
      </c>
      <c r="AA189">
        <f t="shared" si="36"/>
        <v>94.477097127289056</v>
      </c>
      <c r="AB189">
        <f>VLOOKUP(X189,ReferenceProduction!$A$2:$G$1293,6,FALSE)</f>
        <v>143.98813857029745</v>
      </c>
      <c r="AC189">
        <f>VLOOKUP(Z189,ReferencePrices!$A$2:$C$22,2,FALSE)</f>
        <v>656.14499961858826</v>
      </c>
      <c r="AD189">
        <f t="shared" si="37"/>
        <v>94.477097127289056</v>
      </c>
    </row>
    <row r="190" spans="24:30" x14ac:dyDescent="0.35">
      <c r="X190" t="str">
        <f t="shared" si="35"/>
        <v>CODCowpea</v>
      </c>
      <c r="Y190" t="s">
        <v>28</v>
      </c>
      <c r="Z190" t="s">
        <v>417</v>
      </c>
      <c r="AA190">
        <f t="shared" si="36"/>
        <v>34.348779343655579</v>
      </c>
      <c r="AB190">
        <f>VLOOKUP(X190,ReferenceProduction!$A$2:$G$1293,6,FALSE)</f>
        <v>85.335985307532638</v>
      </c>
      <c r="AC190">
        <f>VLOOKUP(Z190,ReferencePrices!$A$2:$C$22,2,FALSE)</f>
        <v>402.51224872918414</v>
      </c>
      <c r="AD190">
        <f t="shared" si="37"/>
        <v>34.348779343655579</v>
      </c>
    </row>
    <row r="191" spans="24:30" x14ac:dyDescent="0.35">
      <c r="X191" t="str">
        <f t="shared" si="35"/>
        <v>CODPigeon Pea</v>
      </c>
      <c r="Y191" t="s">
        <v>28</v>
      </c>
      <c r="Z191" t="s">
        <v>420</v>
      </c>
      <c r="AA191">
        <f t="shared" si="36"/>
        <v>5.9439268700755887</v>
      </c>
      <c r="AB191">
        <f>VLOOKUP(X191,ReferenceProduction!$A$2:$G$1293,6,FALSE)</f>
        <v>9.3703924485251893</v>
      </c>
      <c r="AC191">
        <f>VLOOKUP(Z191,ReferencePrices!$A$2:$C$22,2,FALSE)</f>
        <v>634.33062198063067</v>
      </c>
      <c r="AD191">
        <f t="shared" si="37"/>
        <v>5.9439268700755887</v>
      </c>
    </row>
    <row r="192" spans="24:30" x14ac:dyDescent="0.35">
      <c r="X192" t="str">
        <f t="shared" si="35"/>
        <v>CODOther Pulses</v>
      </c>
      <c r="Y192" t="s">
        <v>28</v>
      </c>
      <c r="Z192" t="s">
        <v>421</v>
      </c>
      <c r="AA192">
        <f t="shared" si="36"/>
        <v>8.9824447015565934</v>
      </c>
      <c r="AB192">
        <f>VLOOKUP(X192,ReferenceProduction!$A$2:$G$1293,6,FALSE)</f>
        <v>24.112310967124724</v>
      </c>
      <c r="AC192">
        <f>VLOOKUP(Z192,ReferencePrices!$A$2:$C$22,2,FALSE)</f>
        <v>372.52525126286997</v>
      </c>
      <c r="AD192">
        <f t="shared" si="37"/>
        <v>8.9824447015565934</v>
      </c>
    </row>
    <row r="193" spans="24:30" x14ac:dyDescent="0.35">
      <c r="X193" t="str">
        <f t="shared" si="35"/>
        <v>CODGroundnut</v>
      </c>
      <c r="Y193" t="s">
        <v>28</v>
      </c>
      <c r="Z193" t="s">
        <v>360</v>
      </c>
      <c r="AA193">
        <f t="shared" si="36"/>
        <v>254.54583159375969</v>
      </c>
      <c r="AB193">
        <f>VLOOKUP(X193,ReferenceProduction!$A$2:$G$1293,6,FALSE)</f>
        <v>490.57589265060994</v>
      </c>
      <c r="AC193">
        <f>VLOOKUP(Z193,ReferencePrices!$A$2:$C$22,2,FALSE)</f>
        <v>518.87146394094873</v>
      </c>
      <c r="AD193">
        <f t="shared" si="37"/>
        <v>254.54583159375969</v>
      </c>
    </row>
    <row r="194" spans="24:30" x14ac:dyDescent="0.35">
      <c r="X194" t="str">
        <f t="shared" si="35"/>
        <v>CODSoybean</v>
      </c>
      <c r="Y194" t="s">
        <v>28</v>
      </c>
      <c r="Z194" t="s">
        <v>446</v>
      </c>
      <c r="AA194">
        <f t="shared" si="36"/>
        <v>6.4986080313528261</v>
      </c>
      <c r="AB194">
        <f>VLOOKUP(X194,ReferenceProduction!$A$2:$G$1293,6,FALSE)</f>
        <v>19.163169221900475</v>
      </c>
      <c r="AC194">
        <f>VLOOKUP(Z194,ReferencePrices!$A$2:$C$22,2,FALSE)</f>
        <v>339.11969132568868</v>
      </c>
      <c r="AD194">
        <f t="shared" si="37"/>
        <v>6.4986080313528261</v>
      </c>
    </row>
    <row r="195" spans="24:30" x14ac:dyDescent="0.35">
      <c r="X195" t="str">
        <f t="shared" si="35"/>
        <v>COGRice</v>
      </c>
      <c r="Y195" t="s">
        <v>29</v>
      </c>
      <c r="Z195" t="s">
        <v>365</v>
      </c>
      <c r="AA195">
        <f t="shared" si="36"/>
        <v>1.292313295074778</v>
      </c>
      <c r="AB195">
        <f>VLOOKUP(X195,ReferenceProduction!$A$2:$G$1293,6,FALSE)</f>
        <v>4.0106919193661952</v>
      </c>
      <c r="AC195">
        <f>VLOOKUP(Z195,ReferencePrices!$A$2:$C$22,2,FALSE)</f>
        <v>322.21704410519783</v>
      </c>
      <c r="AD195">
        <f t="shared" si="37"/>
        <v>1.292313295074778</v>
      </c>
    </row>
    <row r="196" spans="24:30" x14ac:dyDescent="0.35">
      <c r="X196" t="str">
        <f t="shared" si="35"/>
        <v>COGMaize</v>
      </c>
      <c r="Y196" t="s">
        <v>29</v>
      </c>
      <c r="Z196" t="s">
        <v>361</v>
      </c>
      <c r="AA196">
        <f t="shared" si="36"/>
        <v>1.9222037183510983</v>
      </c>
      <c r="AB196">
        <f>VLOOKUP(X196,ReferenceProduction!$A$2:$G$1293,6,FALSE)</f>
        <v>10.61591634576099</v>
      </c>
      <c r="AC196">
        <f>VLOOKUP(Z196,ReferencePrices!$A$2:$C$22,2,FALSE)</f>
        <v>181.06809207465616</v>
      </c>
      <c r="AD196">
        <f t="shared" si="37"/>
        <v>1.9222037183510983</v>
      </c>
    </row>
    <row r="197" spans="24:30" x14ac:dyDescent="0.35">
      <c r="X197" t="str">
        <f t="shared" ref="X197:X260" si="43">+CONCATENATE(Y197,Z197)</f>
        <v>COGMillet</v>
      </c>
      <c r="Y197" t="s">
        <v>29</v>
      </c>
      <c r="Z197" t="s">
        <v>363</v>
      </c>
      <c r="AA197">
        <f t="shared" ref="AA197:AA260" si="44">AD197</f>
        <v>2.5327164061624843</v>
      </c>
      <c r="AB197">
        <f>VLOOKUP(X197,ReferenceProduction!$A$2:$G$1293,6,FALSE)</f>
        <v>12.049717286797712</v>
      </c>
      <c r="AC197">
        <f>VLOOKUP(Z197,ReferencePrices!$A$2:$C$22,2,FALSE)</f>
        <v>210.18886550454246</v>
      </c>
      <c r="AD197">
        <f t="shared" ref="AD197:AD260" si="45">(AB197*AC197)/1000</f>
        <v>2.5327164061624843</v>
      </c>
    </row>
    <row r="198" spans="24:30" x14ac:dyDescent="0.35">
      <c r="X198" t="str">
        <f t="shared" si="43"/>
        <v>COGPotato</v>
      </c>
      <c r="Y198" t="s">
        <v>29</v>
      </c>
      <c r="Z198" t="s">
        <v>367</v>
      </c>
      <c r="AA198">
        <f t="shared" si="44"/>
        <v>1.1973555553211037</v>
      </c>
      <c r="AB198">
        <f>VLOOKUP(X198,ReferenceProduction!$A$2:$G$1293,6,FALSE)</f>
        <v>6.0894602606782904</v>
      </c>
      <c r="AC198">
        <f>VLOOKUP(Z198,ReferencePrices!$A$2:$C$22,2,FALSE)</f>
        <v>196.62753414335168</v>
      </c>
      <c r="AD198">
        <f t="shared" si="45"/>
        <v>1.1973555553211037</v>
      </c>
    </row>
    <row r="199" spans="24:30" x14ac:dyDescent="0.35">
      <c r="X199" t="str">
        <f t="shared" si="43"/>
        <v>COGCassava</v>
      </c>
      <c r="Y199" t="s">
        <v>29</v>
      </c>
      <c r="Z199" t="s">
        <v>368</v>
      </c>
      <c r="AA199">
        <f t="shared" si="44"/>
        <v>129.32574091147649</v>
      </c>
      <c r="AB199">
        <f>VLOOKUP(X199,ReferenceProduction!$A$2:$G$1293,6,FALSE)</f>
        <v>1195.7923698725554</v>
      </c>
      <c r="AC199">
        <f>VLOOKUP(Z199,ReferencePrices!$A$2:$C$22,2,FALSE)</f>
        <v>108.15066575919005</v>
      </c>
      <c r="AD199">
        <f t="shared" si="45"/>
        <v>129.32574091147649</v>
      </c>
    </row>
    <row r="200" spans="24:30" x14ac:dyDescent="0.35">
      <c r="X200" t="str">
        <f t="shared" si="43"/>
        <v>COGYams</v>
      </c>
      <c r="Y200" t="s">
        <v>29</v>
      </c>
      <c r="Z200" t="s">
        <v>366</v>
      </c>
      <c r="AA200">
        <f t="shared" si="44"/>
        <v>4.7399304379414424</v>
      </c>
      <c r="AB200">
        <f>VLOOKUP(X200,ReferenceProduction!$A$2:$G$1293,6,FALSE)</f>
        <v>17.393508585591029</v>
      </c>
      <c r="AC200">
        <f>VLOOKUP(Z200,ReferencePrices!$A$2:$C$22,2,FALSE)</f>
        <v>272.51146107853435</v>
      </c>
      <c r="AD200">
        <f t="shared" si="45"/>
        <v>4.7399304379414424</v>
      </c>
    </row>
    <row r="201" spans="24:30" x14ac:dyDescent="0.35">
      <c r="X201" t="str">
        <f t="shared" si="43"/>
        <v>COGSweet Potato</v>
      </c>
      <c r="Y201" t="s">
        <v>29</v>
      </c>
      <c r="Z201" t="s">
        <v>358</v>
      </c>
      <c r="AA201">
        <f t="shared" si="44"/>
        <v>0.56990519664880457</v>
      </c>
      <c r="AB201">
        <f>VLOOKUP(X201,ReferenceProduction!$A$2:$G$1293,6,FALSE)</f>
        <v>7.1124431325831701</v>
      </c>
      <c r="AC201">
        <f>VLOOKUP(Z201,ReferencePrices!$A$2:$C$22,2,FALSE)</f>
        <v>80.127909077822125</v>
      </c>
      <c r="AD201">
        <f t="shared" si="45"/>
        <v>0.56990519664880457</v>
      </c>
    </row>
    <row r="202" spans="24:30" x14ac:dyDescent="0.35">
      <c r="X202" t="str">
        <f t="shared" si="43"/>
        <v>COGBanana</v>
      </c>
      <c r="Y202" t="s">
        <v>29</v>
      </c>
      <c r="Z202" t="s">
        <v>455</v>
      </c>
      <c r="AA202">
        <f t="shared" si="44"/>
        <v>40.843189429705198</v>
      </c>
      <c r="AB202">
        <f>VLOOKUP(X202,ReferenceProduction!$A$2:$G$1293,6,FALSE)</f>
        <v>122.08513868877466</v>
      </c>
      <c r="AC202">
        <f>VLOOKUP(Z202,ReferencePrices!$A$2:$C$22,2,FALSE)</f>
        <v>334.54677504871933</v>
      </c>
      <c r="AD202">
        <f t="shared" si="45"/>
        <v>40.843189429705198</v>
      </c>
    </row>
    <row r="203" spans="24:30" x14ac:dyDescent="0.35">
      <c r="X203" t="str">
        <f t="shared" si="43"/>
        <v>COGPlantain</v>
      </c>
      <c r="Y203" t="s">
        <v>29</v>
      </c>
      <c r="Z203" t="s">
        <v>456</v>
      </c>
      <c r="AA203">
        <f t="shared" si="44"/>
        <v>22.357025410859691</v>
      </c>
      <c r="AB203">
        <f>VLOOKUP(X203,ReferenceProduction!$A$2:$G$1293,6,FALSE)</f>
        <v>92.263936716063213</v>
      </c>
      <c r="AC203">
        <f>VLOOKUP(Z203,ReferencePrices!$A$2:$C$22,2,FALSE)</f>
        <v>242.3159709699155</v>
      </c>
      <c r="AD203">
        <f t="shared" si="45"/>
        <v>22.357025410859691</v>
      </c>
    </row>
    <row r="204" spans="24:30" x14ac:dyDescent="0.35">
      <c r="X204" t="str">
        <f t="shared" si="43"/>
        <v>COGBean</v>
      </c>
      <c r="Y204" t="s">
        <v>29</v>
      </c>
      <c r="Z204" t="s">
        <v>557</v>
      </c>
      <c r="AA204">
        <f t="shared" si="44"/>
        <v>3.1269315839354159</v>
      </c>
      <c r="AB204">
        <f>VLOOKUP(X204,ReferenceProduction!$A$2:$G$1293,6,FALSE)</f>
        <v>4.7656106283718929</v>
      </c>
      <c r="AC204">
        <f>VLOOKUP(Z204,ReferencePrices!$A$2:$C$22,2,FALSE)</f>
        <v>656.14499961858826</v>
      </c>
      <c r="AD204">
        <f t="shared" si="45"/>
        <v>3.1269315839354159</v>
      </c>
    </row>
    <row r="205" spans="24:30" x14ac:dyDescent="0.35">
      <c r="X205" t="str">
        <f t="shared" si="43"/>
        <v>COGOther Pulses</v>
      </c>
      <c r="Y205" t="s">
        <v>29</v>
      </c>
      <c r="Z205" t="s">
        <v>421</v>
      </c>
      <c r="AA205">
        <f t="shared" si="44"/>
        <v>2.736143514143432</v>
      </c>
      <c r="AB205">
        <f>VLOOKUP(X205,ReferenceProduction!$A$2:$G$1293,6,FALSE)</f>
        <v>7.3448538182789944</v>
      </c>
      <c r="AC205">
        <f>VLOOKUP(Z205,ReferencePrices!$A$2:$C$22,2,FALSE)</f>
        <v>372.52525126286997</v>
      </c>
      <c r="AD205">
        <f t="shared" si="45"/>
        <v>2.736143514143432</v>
      </c>
    </row>
    <row r="206" spans="24:30" x14ac:dyDescent="0.35">
      <c r="X206" t="str">
        <f t="shared" si="43"/>
        <v>COGGroundnut</v>
      </c>
      <c r="Y206" t="s">
        <v>29</v>
      </c>
      <c r="Z206" t="s">
        <v>360</v>
      </c>
      <c r="AA206">
        <f t="shared" si="44"/>
        <v>13.142964075920858</v>
      </c>
      <c r="AB206">
        <f>VLOOKUP(X206,ReferenceProduction!$A$2:$G$1293,6,FALSE)</f>
        <v>25.32990343330313</v>
      </c>
      <c r="AC206">
        <f>VLOOKUP(Z206,ReferencePrices!$A$2:$C$22,2,FALSE)</f>
        <v>518.87146394094873</v>
      </c>
      <c r="AD206">
        <f t="shared" si="45"/>
        <v>13.142964075920858</v>
      </c>
    </row>
    <row r="207" spans="24:30" x14ac:dyDescent="0.35">
      <c r="X207" t="str">
        <f t="shared" si="43"/>
        <v>COLRice</v>
      </c>
      <c r="Y207" t="s">
        <v>30</v>
      </c>
      <c r="Z207" t="s">
        <v>365</v>
      </c>
      <c r="AA207">
        <f t="shared" si="44"/>
        <v>632.61430118691385</v>
      </c>
      <c r="AB207">
        <f>VLOOKUP(X207,ReferenceProduction!$A$2:$G$1293,6,FALSE)</f>
        <v>1963.317312849463</v>
      </c>
      <c r="AC207">
        <f>VLOOKUP(Z207,ReferencePrices!$A$2:$C$22,2,FALSE)</f>
        <v>322.21704410519783</v>
      </c>
      <c r="AD207">
        <f t="shared" si="45"/>
        <v>632.61430118691385</v>
      </c>
    </row>
    <row r="208" spans="24:30" x14ac:dyDescent="0.35">
      <c r="X208" t="str">
        <f t="shared" si="43"/>
        <v>COLMaize</v>
      </c>
      <c r="Y208" t="s">
        <v>30</v>
      </c>
      <c r="Z208" t="s">
        <v>361</v>
      </c>
      <c r="AA208">
        <f t="shared" si="44"/>
        <v>324.14506985453858</v>
      </c>
      <c r="AB208">
        <f>VLOOKUP(X208,ReferenceProduction!$A$2:$G$1293,6,FALSE)</f>
        <v>1790.1832738199416</v>
      </c>
      <c r="AC208">
        <f>VLOOKUP(Z208,ReferencePrices!$A$2:$C$22,2,FALSE)</f>
        <v>181.06809207465616</v>
      </c>
      <c r="AD208">
        <f t="shared" si="45"/>
        <v>324.14506985453858</v>
      </c>
    </row>
    <row r="209" spans="24:30" x14ac:dyDescent="0.35">
      <c r="X209" t="str">
        <f t="shared" si="43"/>
        <v>COLWheat</v>
      </c>
      <c r="Y209" t="s">
        <v>30</v>
      </c>
      <c r="Z209" t="s">
        <v>359</v>
      </c>
      <c r="AA209">
        <f t="shared" si="44"/>
        <v>11.829308998717249</v>
      </c>
      <c r="AB209">
        <f>VLOOKUP(X209,ReferenceProduction!$A$2:$G$1293,6,FALSE)</f>
        <v>44.574214257339008</v>
      </c>
      <c r="AC209">
        <f>VLOOKUP(Z209,ReferencePrices!$A$2:$C$22,2,FALSE)</f>
        <v>265.38457706564259</v>
      </c>
      <c r="AD209">
        <f t="shared" si="45"/>
        <v>11.829308998717249</v>
      </c>
    </row>
    <row r="210" spans="24:30" x14ac:dyDescent="0.35">
      <c r="X210" t="str">
        <f t="shared" si="43"/>
        <v>COLSorghum</v>
      </c>
      <c r="Y210" t="s">
        <v>30</v>
      </c>
      <c r="Z210" t="s">
        <v>362</v>
      </c>
      <c r="AA210">
        <f t="shared" si="44"/>
        <v>46.665686374445123</v>
      </c>
      <c r="AB210">
        <f>VLOOKUP(X210,ReferenceProduction!$A$2:$G$1293,6,FALSE)</f>
        <v>261.42101309521803</v>
      </c>
      <c r="AC210">
        <f>VLOOKUP(Z210,ReferencePrices!$A$2:$C$22,2,FALSE)</f>
        <v>178.50778643202628</v>
      </c>
      <c r="AD210">
        <f t="shared" si="45"/>
        <v>46.665686374445123</v>
      </c>
    </row>
    <row r="211" spans="24:30" x14ac:dyDescent="0.35">
      <c r="X211" t="str">
        <f t="shared" si="43"/>
        <v>COLBarley</v>
      </c>
      <c r="Y211" t="s">
        <v>30</v>
      </c>
      <c r="Z211" t="s">
        <v>364</v>
      </c>
      <c r="AA211">
        <f t="shared" si="44"/>
        <v>1.0776603227060617</v>
      </c>
      <c r="AB211">
        <f>VLOOKUP(X211,ReferenceProduction!$A$2:$G$1293,6,FALSE)</f>
        <v>8.5904018829060078</v>
      </c>
      <c r="AC211">
        <f>VLOOKUP(Z211,ReferencePrices!$A$2:$C$22,2,FALSE)</f>
        <v>125.44934886579541</v>
      </c>
      <c r="AD211">
        <f t="shared" si="45"/>
        <v>1.0776603227060617</v>
      </c>
    </row>
    <row r="212" spans="24:30" x14ac:dyDescent="0.35">
      <c r="X212" t="str">
        <f t="shared" si="43"/>
        <v>COLPotato</v>
      </c>
      <c r="Y212" t="s">
        <v>30</v>
      </c>
      <c r="Z212" t="s">
        <v>367</v>
      </c>
      <c r="AA212">
        <f t="shared" si="44"/>
        <v>490.13499016406615</v>
      </c>
      <c r="AB212">
        <f>VLOOKUP(X212,ReferenceProduction!$A$2:$G$1293,6,FALSE)</f>
        <v>2492.7078107317984</v>
      </c>
      <c r="AC212">
        <f>VLOOKUP(Z212,ReferencePrices!$A$2:$C$22,2,FALSE)</f>
        <v>196.62753414335168</v>
      </c>
      <c r="AD212">
        <f t="shared" si="45"/>
        <v>490.13499016406615</v>
      </c>
    </row>
    <row r="213" spans="24:30" x14ac:dyDescent="0.35">
      <c r="X213" t="str">
        <f t="shared" si="43"/>
        <v>COLCassava</v>
      </c>
      <c r="Y213" t="s">
        <v>30</v>
      </c>
      <c r="Z213" t="s">
        <v>368</v>
      </c>
      <c r="AA213">
        <f t="shared" si="44"/>
        <v>217.75058864949992</v>
      </c>
      <c r="AB213">
        <f>VLOOKUP(X213,ReferenceProduction!$A$2:$G$1293,6,FALSE)</f>
        <v>2013.4003533029263</v>
      </c>
      <c r="AC213">
        <f>VLOOKUP(Z213,ReferencePrices!$A$2:$C$22,2,FALSE)</f>
        <v>108.15066575919005</v>
      </c>
      <c r="AD213">
        <f t="shared" si="45"/>
        <v>217.75058864949992</v>
      </c>
    </row>
    <row r="214" spans="24:30" x14ac:dyDescent="0.35">
      <c r="X214" t="str">
        <f t="shared" si="43"/>
        <v>COLYams</v>
      </c>
      <c r="Y214" t="s">
        <v>30</v>
      </c>
      <c r="Z214" t="s">
        <v>366</v>
      </c>
      <c r="AA214">
        <f t="shared" si="44"/>
        <v>103.65728241694349</v>
      </c>
      <c r="AB214">
        <f>VLOOKUP(X214,ReferenceProduction!$A$2:$G$1293,6,FALSE)</f>
        <v>380.37769863584111</v>
      </c>
      <c r="AC214">
        <f>VLOOKUP(Z214,ReferencePrices!$A$2:$C$22,2,FALSE)</f>
        <v>272.51146107853435</v>
      </c>
      <c r="AD214">
        <f t="shared" si="45"/>
        <v>103.65728241694349</v>
      </c>
    </row>
    <row r="215" spans="24:30" x14ac:dyDescent="0.35">
      <c r="X215" t="str">
        <f t="shared" si="43"/>
        <v>COLBanana</v>
      </c>
      <c r="Y215" t="s">
        <v>30</v>
      </c>
      <c r="Z215" t="s">
        <v>455</v>
      </c>
      <c r="AA215">
        <f t="shared" si="44"/>
        <v>732.82499291652039</v>
      </c>
      <c r="AB215">
        <f>VLOOKUP(X215,ReferenceProduction!$A$2:$G$1293,6,FALSE)</f>
        <v>2190.5008434464826</v>
      </c>
      <c r="AC215">
        <f>VLOOKUP(Z215,ReferencePrices!$A$2:$C$22,2,FALSE)</f>
        <v>334.54677504871933</v>
      </c>
      <c r="AD215">
        <f t="shared" si="45"/>
        <v>732.82499291652039</v>
      </c>
    </row>
    <row r="216" spans="24:30" x14ac:dyDescent="0.35">
      <c r="X216" t="str">
        <f t="shared" si="43"/>
        <v>COLPlantain</v>
      </c>
      <c r="Y216" t="s">
        <v>30</v>
      </c>
      <c r="Z216" t="s">
        <v>456</v>
      </c>
      <c r="AA216">
        <f t="shared" si="44"/>
        <v>995.32271567794601</v>
      </c>
      <c r="AB216">
        <f>VLOOKUP(X216,ReferenceProduction!$A$2:$G$1293,6,FALSE)</f>
        <v>4107.5407109732741</v>
      </c>
      <c r="AC216">
        <f>VLOOKUP(Z216,ReferencePrices!$A$2:$C$22,2,FALSE)</f>
        <v>242.3159709699155</v>
      </c>
      <c r="AD216">
        <f t="shared" si="45"/>
        <v>995.32271567794601</v>
      </c>
    </row>
    <row r="217" spans="24:30" x14ac:dyDescent="0.35">
      <c r="X217" t="str">
        <f t="shared" si="43"/>
        <v>COLBean</v>
      </c>
      <c r="Y217" t="s">
        <v>30</v>
      </c>
      <c r="Z217" t="s">
        <v>557</v>
      </c>
      <c r="AA217">
        <f t="shared" si="44"/>
        <v>108.07609405752999</v>
      </c>
      <c r="AB217">
        <f>VLOOKUP(X217,ReferenceProduction!$A$2:$G$1293,6,FALSE)</f>
        <v>164.71373571444383</v>
      </c>
      <c r="AC217">
        <f>VLOOKUP(Z217,ReferencePrices!$A$2:$C$22,2,FALSE)</f>
        <v>656.14499961858826</v>
      </c>
      <c r="AD217">
        <f t="shared" si="45"/>
        <v>108.07609405752999</v>
      </c>
    </row>
    <row r="218" spans="24:30" x14ac:dyDescent="0.35">
      <c r="X218" t="str">
        <f t="shared" si="43"/>
        <v>COLLentil</v>
      </c>
      <c r="Y218" t="s">
        <v>30</v>
      </c>
      <c r="Z218" t="s">
        <v>418</v>
      </c>
      <c r="AA218">
        <f t="shared" si="44"/>
        <v>0.6610125882929998</v>
      </c>
      <c r="AB218">
        <f>VLOOKUP(X218,ReferenceProduction!$A$2:$G$1293,6,FALSE)</f>
        <v>1.4374464516746155</v>
      </c>
      <c r="AC218">
        <f>VLOOKUP(Z218,ReferencePrices!$A$2:$C$22,2,FALSE)</f>
        <v>459.85197397991732</v>
      </c>
      <c r="AD218">
        <f t="shared" si="45"/>
        <v>0.6610125882929998</v>
      </c>
    </row>
    <row r="219" spans="24:30" x14ac:dyDescent="0.35">
      <c r="X219" t="str">
        <f t="shared" si="43"/>
        <v>COLOther Pulses</v>
      </c>
      <c r="Y219" t="s">
        <v>30</v>
      </c>
      <c r="Z219" t="s">
        <v>421</v>
      </c>
      <c r="AA219">
        <f t="shared" si="44"/>
        <v>21.387056200685237</v>
      </c>
      <c r="AB219">
        <f>VLOOKUP(X219,ReferenceProduction!$A$2:$G$1293,6,FALSE)</f>
        <v>57.411024160597378</v>
      </c>
      <c r="AC219">
        <f>VLOOKUP(Z219,ReferencePrices!$A$2:$C$22,2,FALSE)</f>
        <v>372.52525126286997</v>
      </c>
      <c r="AD219">
        <f t="shared" si="45"/>
        <v>21.387056200685237</v>
      </c>
    </row>
    <row r="220" spans="24:30" x14ac:dyDescent="0.35">
      <c r="X220" t="str">
        <f t="shared" si="43"/>
        <v>COLGroundnut</v>
      </c>
      <c r="Y220" t="s">
        <v>30</v>
      </c>
      <c r="Z220" t="s">
        <v>360</v>
      </c>
      <c r="AA220">
        <f t="shared" si="44"/>
        <v>1.3255018028935854</v>
      </c>
      <c r="AB220">
        <f>VLOOKUP(X220,ReferenceProduction!$A$2:$G$1293,6,FALSE)</f>
        <v>2.5545860487799672</v>
      </c>
      <c r="AC220">
        <f>VLOOKUP(Z220,ReferencePrices!$A$2:$C$22,2,FALSE)</f>
        <v>518.87146394094873</v>
      </c>
      <c r="AD220">
        <f t="shared" si="45"/>
        <v>1.3255018028935854</v>
      </c>
    </row>
    <row r="221" spans="24:30" x14ac:dyDescent="0.35">
      <c r="X221" t="str">
        <f t="shared" si="43"/>
        <v>CRBRice</v>
      </c>
      <c r="Y221" t="s">
        <v>31</v>
      </c>
      <c r="Z221" t="s">
        <v>365</v>
      </c>
      <c r="AA221">
        <f t="shared" si="44"/>
        <v>0.51461653522766715</v>
      </c>
      <c r="AB221">
        <f>VLOOKUP(X221,ReferenceProduction!$A$2:$G$1293,6,FALSE)</f>
        <v>1.5971114645929605</v>
      </c>
      <c r="AC221">
        <f>VLOOKUP(Z221,ReferencePrices!$A$2:$C$22,2,FALSE)</f>
        <v>322.21704410519783</v>
      </c>
      <c r="AD221">
        <f t="shared" si="45"/>
        <v>0.51461653522766715</v>
      </c>
    </row>
    <row r="222" spans="24:30" x14ac:dyDescent="0.35">
      <c r="X222" t="str">
        <f t="shared" si="43"/>
        <v>CRBMaize</v>
      </c>
      <c r="Y222" t="s">
        <v>31</v>
      </c>
      <c r="Z222" t="s">
        <v>361</v>
      </c>
      <c r="AA222">
        <f t="shared" si="44"/>
        <v>0.85843356743598098</v>
      </c>
      <c r="AB222">
        <f>VLOOKUP(X222,ReferenceProduction!$A$2:$G$1293,6,FALSE)</f>
        <v>4.7409433523054982</v>
      </c>
      <c r="AC222">
        <f>VLOOKUP(Z222,ReferencePrices!$A$2:$C$22,2,FALSE)</f>
        <v>181.06809207465616</v>
      </c>
      <c r="AD222">
        <f t="shared" si="45"/>
        <v>0.85843356743598098</v>
      </c>
    </row>
    <row r="223" spans="24:30" x14ac:dyDescent="0.35">
      <c r="X223" t="str">
        <f t="shared" si="43"/>
        <v>CRBPotato</v>
      </c>
      <c r="Y223" t="s">
        <v>31</v>
      </c>
      <c r="Z223" t="s">
        <v>367</v>
      </c>
      <c r="AA223">
        <f t="shared" si="44"/>
        <v>9.7324196692512729E-2</v>
      </c>
      <c r="AB223">
        <f>VLOOKUP(X223,ReferenceProduction!$A$2:$G$1293,6,FALSE)</f>
        <v>0.49496728480334973</v>
      </c>
      <c r="AC223">
        <f>VLOOKUP(Z223,ReferencePrices!$A$2:$C$22,2,FALSE)</f>
        <v>196.62753414335168</v>
      </c>
      <c r="AD223">
        <f t="shared" si="45"/>
        <v>9.7324196692512729E-2</v>
      </c>
    </row>
    <row r="224" spans="24:30" x14ac:dyDescent="0.35">
      <c r="X224" t="str">
        <f t="shared" si="43"/>
        <v>CRBCassava</v>
      </c>
      <c r="Y224" t="s">
        <v>31</v>
      </c>
      <c r="Z224" t="s">
        <v>368</v>
      </c>
      <c r="AA224">
        <f t="shared" si="44"/>
        <v>0.69833431563263981</v>
      </c>
      <c r="AB224">
        <f>VLOOKUP(X224,ReferenceProduction!$A$2:$G$1293,6,FALSE)</f>
        <v>6.4570505482376026</v>
      </c>
      <c r="AC224">
        <f>VLOOKUP(Z224,ReferencePrices!$A$2:$C$22,2,FALSE)</f>
        <v>108.15066575919005</v>
      </c>
      <c r="AD224">
        <f t="shared" si="45"/>
        <v>0.69833431563263981</v>
      </c>
    </row>
    <row r="225" spans="24:30" x14ac:dyDescent="0.35">
      <c r="X225" t="str">
        <f t="shared" si="43"/>
        <v>CRBYams</v>
      </c>
      <c r="Y225" t="s">
        <v>31</v>
      </c>
      <c r="Z225" t="s">
        <v>366</v>
      </c>
      <c r="AA225">
        <f t="shared" si="44"/>
        <v>5.7768798768937861</v>
      </c>
      <c r="AB225">
        <f>VLOOKUP(X225,ReferenceProduction!$A$2:$G$1293,6,FALSE)</f>
        <v>21.198667586421116</v>
      </c>
      <c r="AC225">
        <f>VLOOKUP(Z225,ReferencePrices!$A$2:$C$22,2,FALSE)</f>
        <v>272.51146107853435</v>
      </c>
      <c r="AD225">
        <f t="shared" si="45"/>
        <v>5.7768798768937861</v>
      </c>
    </row>
    <row r="226" spans="24:30" x14ac:dyDescent="0.35">
      <c r="X226" t="str">
        <f t="shared" si="43"/>
        <v>CRBSweet Potato</v>
      </c>
      <c r="Y226" t="s">
        <v>31</v>
      </c>
      <c r="Z226" t="s">
        <v>358</v>
      </c>
      <c r="AA226">
        <f t="shared" si="44"/>
        <v>1.1347658302670316</v>
      </c>
      <c r="AB226">
        <f>VLOOKUP(X226,ReferenceProduction!$A$2:$G$1293,6,FALSE)</f>
        <v>14.161929885939243</v>
      </c>
      <c r="AC226">
        <f>VLOOKUP(Z226,ReferencePrices!$A$2:$C$22,2,FALSE)</f>
        <v>80.127909077822125</v>
      </c>
      <c r="AD226">
        <f t="shared" si="45"/>
        <v>1.1347658302670316</v>
      </c>
    </row>
    <row r="227" spans="24:30" x14ac:dyDescent="0.35">
      <c r="X227" t="str">
        <f t="shared" si="43"/>
        <v>CRBBanana</v>
      </c>
      <c r="Y227" t="s">
        <v>31</v>
      </c>
      <c r="Z227" t="s">
        <v>455</v>
      </c>
      <c r="AA227">
        <f t="shared" si="44"/>
        <v>180.50914416530495</v>
      </c>
      <c r="AB227">
        <f>VLOOKUP(X227,ReferenceProduction!$A$2:$G$1293,6,FALSE)</f>
        <v>539.56324684049878</v>
      </c>
      <c r="AC227">
        <f>VLOOKUP(Z227,ReferencePrices!$A$2:$C$22,2,FALSE)</f>
        <v>334.54677504871933</v>
      </c>
      <c r="AD227">
        <f t="shared" si="45"/>
        <v>180.50914416530495</v>
      </c>
    </row>
    <row r="228" spans="24:30" x14ac:dyDescent="0.35">
      <c r="X228" t="str">
        <f t="shared" si="43"/>
        <v>CRBPlantain</v>
      </c>
      <c r="Y228" t="s">
        <v>31</v>
      </c>
      <c r="Z228" t="s">
        <v>456</v>
      </c>
      <c r="AA228">
        <f t="shared" si="44"/>
        <v>37.360484233225691</v>
      </c>
      <c r="AB228">
        <f>VLOOKUP(X228,ReferenceProduction!$A$2:$G$1293,6,FALSE)</f>
        <v>154.18085767802793</v>
      </c>
      <c r="AC228">
        <f>VLOOKUP(Z228,ReferencePrices!$A$2:$C$22,2,FALSE)</f>
        <v>242.3159709699155</v>
      </c>
      <c r="AD228">
        <f t="shared" si="45"/>
        <v>37.360484233225691</v>
      </c>
    </row>
    <row r="229" spans="24:30" x14ac:dyDescent="0.35">
      <c r="X229" t="str">
        <f t="shared" si="43"/>
        <v>CRBBean</v>
      </c>
      <c r="Y229" t="s">
        <v>31</v>
      </c>
      <c r="Z229" t="s">
        <v>557</v>
      </c>
      <c r="AA229">
        <f t="shared" si="44"/>
        <v>0.28746367874981299</v>
      </c>
      <c r="AB229">
        <f>VLOOKUP(X229,ReferenceProduction!$A$2:$G$1293,6,FALSE)</f>
        <v>0.43810998928120043</v>
      </c>
      <c r="AC229">
        <f>VLOOKUP(Z229,ReferencePrices!$A$2:$C$22,2,FALSE)</f>
        <v>656.14499961858826</v>
      </c>
      <c r="AD229">
        <f t="shared" si="45"/>
        <v>0.28746367874981299</v>
      </c>
    </row>
    <row r="230" spans="24:30" x14ac:dyDescent="0.35">
      <c r="X230" t="str">
        <f t="shared" si="43"/>
        <v>CRBCowpea</v>
      </c>
      <c r="Y230" t="s">
        <v>31</v>
      </c>
      <c r="Z230" t="s">
        <v>417</v>
      </c>
      <c r="AA230">
        <f t="shared" si="44"/>
        <v>0.2277366031517736</v>
      </c>
      <c r="AB230">
        <f>VLOOKUP(X230,ReferenceProduction!$A$2:$G$1293,6,FALSE)</f>
        <v>0.56578800737315693</v>
      </c>
      <c r="AC230">
        <f>VLOOKUP(Z230,ReferencePrices!$A$2:$C$22,2,FALSE)</f>
        <v>402.51224872918414</v>
      </c>
      <c r="AD230">
        <f t="shared" si="45"/>
        <v>0.2277366031517736</v>
      </c>
    </row>
    <row r="231" spans="24:30" x14ac:dyDescent="0.35">
      <c r="X231" t="str">
        <f t="shared" si="43"/>
        <v>CRBPigeon Pea</v>
      </c>
      <c r="Y231" t="s">
        <v>31</v>
      </c>
      <c r="Z231" t="s">
        <v>420</v>
      </c>
      <c r="AA231">
        <f t="shared" si="44"/>
        <v>1.363038693545831</v>
      </c>
      <c r="AB231">
        <f>VLOOKUP(X231,ReferenceProduction!$A$2:$G$1293,6,FALSE)</f>
        <v>2.148782742491425</v>
      </c>
      <c r="AC231">
        <f>VLOOKUP(Z231,ReferencePrices!$A$2:$C$22,2,FALSE)</f>
        <v>634.33062198063067</v>
      </c>
      <c r="AD231">
        <f t="shared" si="45"/>
        <v>1.363038693545831</v>
      </c>
    </row>
    <row r="232" spans="24:30" x14ac:dyDescent="0.35">
      <c r="X232" t="str">
        <f t="shared" si="43"/>
        <v>CRBLentil</v>
      </c>
      <c r="Y232" t="s">
        <v>31</v>
      </c>
      <c r="Z232" t="s">
        <v>418</v>
      </c>
      <c r="AA232">
        <f t="shared" si="44"/>
        <v>0.39103483111032211</v>
      </c>
      <c r="AB232">
        <f>VLOOKUP(X232,ReferenceProduction!$A$2:$G$1293,6,FALSE)</f>
        <v>0.85034935856858884</v>
      </c>
      <c r="AC232">
        <f>VLOOKUP(Z232,ReferencePrices!$A$2:$C$22,2,FALSE)</f>
        <v>459.85197397991732</v>
      </c>
      <c r="AD232">
        <f t="shared" si="45"/>
        <v>0.39103483111032211</v>
      </c>
    </row>
    <row r="233" spans="24:30" x14ac:dyDescent="0.35">
      <c r="X233" t="str">
        <f t="shared" si="43"/>
        <v>CRBOther Pulses</v>
      </c>
      <c r="Y233" t="s">
        <v>31</v>
      </c>
      <c r="Z233" t="s">
        <v>421</v>
      </c>
      <c r="AA233">
        <f t="shared" si="44"/>
        <v>0.53602091105012006</v>
      </c>
      <c r="AB233">
        <f>VLOOKUP(X233,ReferenceProduction!$A$2:$G$1293,6,FALSE)</f>
        <v>1.4388847715235293</v>
      </c>
      <c r="AC233">
        <f>VLOOKUP(Z233,ReferencePrices!$A$2:$C$22,2,FALSE)</f>
        <v>372.52525126286997</v>
      </c>
      <c r="AD233">
        <f t="shared" si="45"/>
        <v>0.53602091105012006</v>
      </c>
    </row>
    <row r="234" spans="24:30" x14ac:dyDescent="0.35">
      <c r="X234" t="str">
        <f t="shared" si="43"/>
        <v>CRIRice</v>
      </c>
      <c r="Y234" t="s">
        <v>32</v>
      </c>
      <c r="Z234" t="s">
        <v>365</v>
      </c>
      <c r="AA234">
        <f t="shared" si="44"/>
        <v>48.010240716546797</v>
      </c>
      <c r="AB234">
        <f>VLOOKUP(X234,ReferenceProduction!$A$2:$G$1293,6,FALSE)</f>
        <v>148.99969320329421</v>
      </c>
      <c r="AC234">
        <f>VLOOKUP(Z234,ReferencePrices!$A$2:$C$22,2,FALSE)</f>
        <v>322.21704410519783</v>
      </c>
      <c r="AD234">
        <f t="shared" si="45"/>
        <v>48.010240716546797</v>
      </c>
    </row>
    <row r="235" spans="24:30" x14ac:dyDescent="0.35">
      <c r="X235" t="str">
        <f t="shared" si="43"/>
        <v>CRIMaize</v>
      </c>
      <c r="Y235" t="s">
        <v>32</v>
      </c>
      <c r="Z235" t="s">
        <v>361</v>
      </c>
      <c r="AA235">
        <f t="shared" si="44"/>
        <v>2.9045913614234564</v>
      </c>
      <c r="AB235">
        <f>VLOOKUP(X235,ReferenceProduction!$A$2:$G$1293,6,FALSE)</f>
        <v>16.041431309862507</v>
      </c>
      <c r="AC235">
        <f>VLOOKUP(Z235,ReferencePrices!$A$2:$C$22,2,FALSE)</f>
        <v>181.06809207465616</v>
      </c>
      <c r="AD235">
        <f t="shared" si="45"/>
        <v>2.9045913614234564</v>
      </c>
    </row>
    <row r="236" spans="24:30" x14ac:dyDescent="0.35">
      <c r="X236" t="str">
        <f t="shared" si="43"/>
        <v>CRIPotato</v>
      </c>
      <c r="Y236" t="s">
        <v>32</v>
      </c>
      <c r="Z236" t="s">
        <v>367</v>
      </c>
      <c r="AA236">
        <f t="shared" si="44"/>
        <v>14.584379273484595</v>
      </c>
      <c r="AB236">
        <f>VLOOKUP(X236,ReferenceProduction!$A$2:$G$1293,6,FALSE)</f>
        <v>74.172619501253706</v>
      </c>
      <c r="AC236">
        <f>VLOOKUP(Z236,ReferencePrices!$A$2:$C$22,2,FALSE)</f>
        <v>196.62753414335168</v>
      </c>
      <c r="AD236">
        <f t="shared" si="45"/>
        <v>14.584379273484595</v>
      </c>
    </row>
    <row r="237" spans="24:30" x14ac:dyDescent="0.35">
      <c r="X237" t="str">
        <f t="shared" si="43"/>
        <v>CRICassava</v>
      </c>
      <c r="Y237" t="s">
        <v>32</v>
      </c>
      <c r="Z237" t="s">
        <v>368</v>
      </c>
      <c r="AA237">
        <f t="shared" si="44"/>
        <v>48.676915950548555</v>
      </c>
      <c r="AB237">
        <f>VLOOKUP(X237,ReferenceProduction!$A$2:$G$1293,6,FALSE)</f>
        <v>450.08429313725475</v>
      </c>
      <c r="AC237">
        <f>VLOOKUP(Z237,ReferencePrices!$A$2:$C$22,2,FALSE)</f>
        <v>108.15066575919005</v>
      </c>
      <c r="AD237">
        <f t="shared" si="45"/>
        <v>48.676915950548555</v>
      </c>
    </row>
    <row r="238" spans="24:30" x14ac:dyDescent="0.35">
      <c r="X238" t="str">
        <f t="shared" si="43"/>
        <v>CRIYams</v>
      </c>
      <c r="Y238" t="s">
        <v>32</v>
      </c>
      <c r="Z238" t="s">
        <v>366</v>
      </c>
      <c r="AA238">
        <f t="shared" si="44"/>
        <v>10.938793919477938</v>
      </c>
      <c r="AB238">
        <f>VLOOKUP(X238,ReferenceProduction!$A$2:$G$1293,6,FALSE)</f>
        <v>40.14067473046763</v>
      </c>
      <c r="AC238">
        <f>VLOOKUP(Z238,ReferencePrices!$A$2:$C$22,2,FALSE)</f>
        <v>272.51146107853435</v>
      </c>
      <c r="AD238">
        <f t="shared" si="45"/>
        <v>10.938793919477938</v>
      </c>
    </row>
    <row r="239" spans="24:30" x14ac:dyDescent="0.35">
      <c r="X239" t="str">
        <f t="shared" si="43"/>
        <v>CRIBanana</v>
      </c>
      <c r="Y239" t="s">
        <v>32</v>
      </c>
      <c r="Z239" t="s">
        <v>455</v>
      </c>
      <c r="AA239">
        <f t="shared" si="44"/>
        <v>879.42441040722247</v>
      </c>
      <c r="AB239">
        <f>VLOOKUP(X239,ReferenceProduction!$A$2:$G$1293,6,FALSE)</f>
        <v>2628.7038943333223</v>
      </c>
      <c r="AC239">
        <f>VLOOKUP(Z239,ReferencePrices!$A$2:$C$22,2,FALSE)</f>
        <v>334.54677504871933</v>
      </c>
      <c r="AD239">
        <f t="shared" si="45"/>
        <v>879.42441040722247</v>
      </c>
    </row>
    <row r="240" spans="24:30" x14ac:dyDescent="0.35">
      <c r="X240" t="str">
        <f t="shared" si="43"/>
        <v>CRIPlantain</v>
      </c>
      <c r="Y240" t="s">
        <v>32</v>
      </c>
      <c r="Z240" t="s">
        <v>456</v>
      </c>
      <c r="AA240">
        <f t="shared" si="44"/>
        <v>21.082614543216756</v>
      </c>
      <c r="AB240">
        <f>VLOOKUP(X240,ReferenceProduction!$A$2:$G$1293,6,FALSE)</f>
        <v>87.004642982588422</v>
      </c>
      <c r="AC240">
        <f>VLOOKUP(Z240,ReferencePrices!$A$2:$C$22,2,FALSE)</f>
        <v>242.3159709699155</v>
      </c>
      <c r="AD240">
        <f t="shared" si="45"/>
        <v>21.082614543216756</v>
      </c>
    </row>
    <row r="241" spans="24:30" x14ac:dyDescent="0.35">
      <c r="X241" t="str">
        <f t="shared" si="43"/>
        <v>CRIBean</v>
      </c>
      <c r="Y241" t="s">
        <v>32</v>
      </c>
      <c r="Z241" t="s">
        <v>557</v>
      </c>
      <c r="AA241">
        <f t="shared" si="44"/>
        <v>9.0510130510270326</v>
      </c>
      <c r="AB241">
        <f>VLOOKUP(X241,ReferenceProduction!$A$2:$G$1293,6,FALSE)</f>
        <v>13.794226971611934</v>
      </c>
      <c r="AC241">
        <f>VLOOKUP(Z241,ReferencePrices!$A$2:$C$22,2,FALSE)</f>
        <v>656.14499961858826</v>
      </c>
      <c r="AD241">
        <f t="shared" si="45"/>
        <v>9.0510130510270326</v>
      </c>
    </row>
    <row r="242" spans="24:30" x14ac:dyDescent="0.35">
      <c r="X242" t="str">
        <f t="shared" si="43"/>
        <v>CRIGroundnut</v>
      </c>
      <c r="Y242" t="s">
        <v>32</v>
      </c>
      <c r="Z242" t="s">
        <v>360</v>
      </c>
      <c r="AA242">
        <f t="shared" si="44"/>
        <v>0.15964536909589433</v>
      </c>
      <c r="AB242">
        <f>VLOOKUP(X242,ReferenceProduction!$A$2:$G$1293,6,FALSE)</f>
        <v>0.30767806709459572</v>
      </c>
      <c r="AC242">
        <f>VLOOKUP(Z242,ReferencePrices!$A$2:$C$22,2,FALSE)</f>
        <v>518.87146394094873</v>
      </c>
      <c r="AD242">
        <f t="shared" si="45"/>
        <v>0.15964536909589433</v>
      </c>
    </row>
    <row r="243" spans="24:30" x14ac:dyDescent="0.35">
      <c r="X243" t="str">
        <f t="shared" si="43"/>
        <v>CUBRice</v>
      </c>
      <c r="Y243" t="s">
        <v>33</v>
      </c>
      <c r="Z243" t="s">
        <v>365</v>
      </c>
      <c r="AA243">
        <f t="shared" si="44"/>
        <v>105.51831886333666</v>
      </c>
      <c r="AB243">
        <f>VLOOKUP(X243,ReferenceProduction!$A$2:$G$1293,6,FALSE)</f>
        <v>327.47590729212607</v>
      </c>
      <c r="AC243">
        <f>VLOOKUP(Z243,ReferencePrices!$A$2:$C$22,2,FALSE)</f>
        <v>322.21704410519783</v>
      </c>
      <c r="AD243">
        <f t="shared" si="45"/>
        <v>105.51831886333666</v>
      </c>
    </row>
    <row r="244" spans="24:30" x14ac:dyDescent="0.35">
      <c r="X244" t="str">
        <f t="shared" si="43"/>
        <v>CUBMaize</v>
      </c>
      <c r="Y244" t="s">
        <v>33</v>
      </c>
      <c r="Z244" t="s">
        <v>361</v>
      </c>
      <c r="AA244">
        <f t="shared" si="44"/>
        <v>76.61971426567257</v>
      </c>
      <c r="AB244">
        <f>VLOOKUP(X244,ReferenceProduction!$A$2:$G$1293,6,FALSE)</f>
        <v>423.15414818686833</v>
      </c>
      <c r="AC244">
        <f>VLOOKUP(Z244,ReferencePrices!$A$2:$C$22,2,FALSE)</f>
        <v>181.06809207465616</v>
      </c>
      <c r="AD244">
        <f t="shared" si="45"/>
        <v>76.61971426567257</v>
      </c>
    </row>
    <row r="245" spans="24:30" x14ac:dyDescent="0.35">
      <c r="X245" t="str">
        <f t="shared" si="43"/>
        <v>CUBSorghum</v>
      </c>
      <c r="Y245" t="s">
        <v>33</v>
      </c>
      <c r="Z245" t="s">
        <v>362</v>
      </c>
      <c r="AA245">
        <f t="shared" si="44"/>
        <v>0.71317878626823961</v>
      </c>
      <c r="AB245">
        <f>VLOOKUP(X245,ReferenceProduction!$A$2:$G$1293,6,FALSE)</f>
        <v>3.9952250852643334</v>
      </c>
      <c r="AC245">
        <f>VLOOKUP(Z245,ReferencePrices!$A$2:$C$22,2,FALSE)</f>
        <v>178.50778643202628</v>
      </c>
      <c r="AD245">
        <f t="shared" si="45"/>
        <v>0.71317878626823961</v>
      </c>
    </row>
    <row r="246" spans="24:30" x14ac:dyDescent="0.35">
      <c r="X246" t="str">
        <f t="shared" si="43"/>
        <v>CUBPotato</v>
      </c>
      <c r="Y246" t="s">
        <v>33</v>
      </c>
      <c r="Z246" t="s">
        <v>367</v>
      </c>
      <c r="AA246">
        <f t="shared" si="44"/>
        <v>63.120576558583565</v>
      </c>
      <c r="AB246">
        <f>VLOOKUP(X246,ReferenceProduction!$A$2:$G$1293,6,FALSE)</f>
        <v>321.01595960902091</v>
      </c>
      <c r="AC246">
        <f>VLOOKUP(Z246,ReferencePrices!$A$2:$C$22,2,FALSE)</f>
        <v>196.62753414335168</v>
      </c>
      <c r="AD246">
        <f t="shared" si="45"/>
        <v>63.120576558583565</v>
      </c>
    </row>
    <row r="247" spans="24:30" x14ac:dyDescent="0.35">
      <c r="X247" t="str">
        <f t="shared" si="43"/>
        <v>CUBCassava</v>
      </c>
      <c r="Y247" t="s">
        <v>33</v>
      </c>
      <c r="Z247" t="s">
        <v>368</v>
      </c>
      <c r="AA247">
        <f t="shared" si="44"/>
        <v>81.597212356419575</v>
      </c>
      <c r="AB247">
        <f>VLOOKUP(X247,ReferenceProduction!$A$2:$G$1293,6,FALSE)</f>
        <v>754.47720810249291</v>
      </c>
      <c r="AC247">
        <f>VLOOKUP(Z247,ReferencePrices!$A$2:$C$22,2,FALSE)</f>
        <v>108.15066575919005</v>
      </c>
      <c r="AD247">
        <f t="shared" si="45"/>
        <v>81.597212356419575</v>
      </c>
    </row>
    <row r="248" spans="24:30" x14ac:dyDescent="0.35">
      <c r="X248" t="str">
        <f t="shared" si="43"/>
        <v>CUBYams</v>
      </c>
      <c r="Y248" t="s">
        <v>33</v>
      </c>
      <c r="Z248" t="s">
        <v>366</v>
      </c>
      <c r="AA248">
        <f t="shared" si="44"/>
        <v>45.543863765722733</v>
      </c>
      <c r="AB248">
        <f>VLOOKUP(X248,ReferenceProduction!$A$2:$G$1293,6,FALSE)</f>
        <v>167.12641584126828</v>
      </c>
      <c r="AC248">
        <f>VLOOKUP(Z248,ReferencePrices!$A$2:$C$22,2,FALSE)</f>
        <v>272.51146107853435</v>
      </c>
      <c r="AD248">
        <f t="shared" si="45"/>
        <v>45.543863765722733</v>
      </c>
    </row>
    <row r="249" spans="24:30" x14ac:dyDescent="0.35">
      <c r="X249" t="str">
        <f t="shared" si="43"/>
        <v>CUBSweet Potato</v>
      </c>
      <c r="Y249" t="s">
        <v>33</v>
      </c>
      <c r="Z249" t="s">
        <v>358</v>
      </c>
      <c r="AA249">
        <f t="shared" si="44"/>
        <v>39.642412467137987</v>
      </c>
      <c r="AB249">
        <f>VLOOKUP(X249,ReferenceProduction!$A$2:$G$1293,6,FALSE)</f>
        <v>494.7391355069098</v>
      </c>
      <c r="AC249">
        <f>VLOOKUP(Z249,ReferencePrices!$A$2:$C$22,2,FALSE)</f>
        <v>80.127909077822125</v>
      </c>
      <c r="AD249">
        <f t="shared" si="45"/>
        <v>39.642412467137987</v>
      </c>
    </row>
    <row r="250" spans="24:30" x14ac:dyDescent="0.35">
      <c r="X250" t="str">
        <f t="shared" si="43"/>
        <v>CUBBanana</v>
      </c>
      <c r="Y250" t="s">
        <v>33</v>
      </c>
      <c r="Z250" t="s">
        <v>455</v>
      </c>
      <c r="AA250">
        <f t="shared" si="44"/>
        <v>141.49506843855454</v>
      </c>
      <c r="AB250">
        <f>VLOOKUP(X250,ReferenceProduction!$A$2:$G$1293,6,FALSE)</f>
        <v>422.94554600907122</v>
      </c>
      <c r="AC250">
        <f>VLOOKUP(Z250,ReferencePrices!$A$2:$C$22,2,FALSE)</f>
        <v>334.54677504871933</v>
      </c>
      <c r="AD250">
        <f t="shared" si="45"/>
        <v>141.49506843855454</v>
      </c>
    </row>
    <row r="251" spans="24:30" x14ac:dyDescent="0.35">
      <c r="X251" t="str">
        <f t="shared" si="43"/>
        <v>CUBPlantain</v>
      </c>
      <c r="Y251" t="s">
        <v>33</v>
      </c>
      <c r="Z251" t="s">
        <v>456</v>
      </c>
      <c r="AA251">
        <f t="shared" si="44"/>
        <v>179.38081236706259</v>
      </c>
      <c r="AB251">
        <f>VLOOKUP(X251,ReferenceProduction!$A$2:$G$1293,6,FALSE)</f>
        <v>740.27647310681573</v>
      </c>
      <c r="AC251">
        <f>VLOOKUP(Z251,ReferencePrices!$A$2:$C$22,2,FALSE)</f>
        <v>242.3159709699155</v>
      </c>
      <c r="AD251">
        <f t="shared" si="45"/>
        <v>179.38081236706259</v>
      </c>
    </row>
    <row r="252" spans="24:30" x14ac:dyDescent="0.35">
      <c r="X252" t="str">
        <f t="shared" si="43"/>
        <v>CUBBean</v>
      </c>
      <c r="Y252" t="s">
        <v>33</v>
      </c>
      <c r="Z252" t="s">
        <v>557</v>
      </c>
      <c r="AA252">
        <f t="shared" si="44"/>
        <v>79.197188175143978</v>
      </c>
      <c r="AB252">
        <f>VLOOKUP(X252,ReferenceProduction!$A$2:$G$1293,6,FALSE)</f>
        <v>120.70074178905678</v>
      </c>
      <c r="AC252">
        <f>VLOOKUP(Z252,ReferencePrices!$A$2:$C$22,2,FALSE)</f>
        <v>656.14499961858826</v>
      </c>
      <c r="AD252">
        <f t="shared" si="45"/>
        <v>79.197188175143978</v>
      </c>
    </row>
    <row r="253" spans="24:30" x14ac:dyDescent="0.35">
      <c r="X253" t="str">
        <f t="shared" si="43"/>
        <v>CUBGroundnut</v>
      </c>
      <c r="Y253" t="s">
        <v>33</v>
      </c>
      <c r="Z253" t="s">
        <v>360</v>
      </c>
      <c r="AA253">
        <f t="shared" si="44"/>
        <v>12.555666038101736</v>
      </c>
      <c r="AB253">
        <f>VLOOKUP(X253,ReferenceProduction!$A$2:$G$1293,6,FALSE)</f>
        <v>24.198027663226167</v>
      </c>
      <c r="AC253">
        <f>VLOOKUP(Z253,ReferencePrices!$A$2:$C$22,2,FALSE)</f>
        <v>518.87146394094873</v>
      </c>
      <c r="AD253">
        <f t="shared" si="45"/>
        <v>12.555666038101736</v>
      </c>
    </row>
    <row r="254" spans="24:30" x14ac:dyDescent="0.35">
      <c r="X254" t="str">
        <f t="shared" si="43"/>
        <v>DJIMaize</v>
      </c>
      <c r="Y254" t="s">
        <v>37</v>
      </c>
      <c r="Z254" t="s">
        <v>361</v>
      </c>
      <c r="AA254">
        <f t="shared" si="44"/>
        <v>2.4440491299297408E-3</v>
      </c>
      <c r="AB254">
        <f>VLOOKUP(X254,ReferenceProduction!$A$2:$G$1293,6,FALSE)</f>
        <v>1.3497955945335942E-2</v>
      </c>
      <c r="AC254">
        <f>VLOOKUP(Z254,ReferencePrices!$A$2:$C$22,2,FALSE)</f>
        <v>181.06809207465616</v>
      </c>
      <c r="AD254">
        <f t="shared" si="45"/>
        <v>2.4440491299297408E-3</v>
      </c>
    </row>
    <row r="255" spans="24:30" x14ac:dyDescent="0.35">
      <c r="X255" t="str">
        <f t="shared" si="43"/>
        <v>DJIBean</v>
      </c>
      <c r="Y255" t="s">
        <v>37</v>
      </c>
      <c r="Z255" t="s">
        <v>557</v>
      </c>
      <c r="AA255">
        <f t="shared" si="44"/>
        <v>1.3790040413685427</v>
      </c>
      <c r="AB255">
        <f>VLOOKUP(X255,ReferenceProduction!$A$2:$G$1293,6,FALSE)</f>
        <v>2.1016757609524519</v>
      </c>
      <c r="AC255">
        <f>VLOOKUP(Z255,ReferencePrices!$A$2:$C$22,2,FALSE)</f>
        <v>656.14499961858826</v>
      </c>
      <c r="AD255">
        <f t="shared" si="45"/>
        <v>1.3790040413685427</v>
      </c>
    </row>
    <row r="256" spans="24:30" x14ac:dyDescent="0.35">
      <c r="X256" t="str">
        <f t="shared" si="43"/>
        <v>DOMRice</v>
      </c>
      <c r="Y256" t="s">
        <v>39</v>
      </c>
      <c r="Z256" t="s">
        <v>365</v>
      </c>
      <c r="AA256">
        <f t="shared" si="44"/>
        <v>170.20504218675947</v>
      </c>
      <c r="AB256">
        <f>VLOOKUP(X256,ReferenceProduction!$A$2:$G$1293,6,FALSE)</f>
        <v>528.23103339992997</v>
      </c>
      <c r="AC256">
        <f>VLOOKUP(Z256,ReferencePrices!$A$2:$C$22,2,FALSE)</f>
        <v>322.21704410519783</v>
      </c>
      <c r="AD256">
        <f t="shared" si="45"/>
        <v>170.20504218675947</v>
      </c>
    </row>
    <row r="257" spans="24:30" x14ac:dyDescent="0.35">
      <c r="X257" t="str">
        <f t="shared" si="43"/>
        <v>DOMMaize</v>
      </c>
      <c r="Y257" t="s">
        <v>39</v>
      </c>
      <c r="Z257" t="s">
        <v>361</v>
      </c>
      <c r="AA257">
        <f t="shared" si="44"/>
        <v>8.2150791598220181</v>
      </c>
      <c r="AB257">
        <f>VLOOKUP(X257,ReferenceProduction!$A$2:$G$1293,6,FALSE)</f>
        <v>45.370109474809396</v>
      </c>
      <c r="AC257">
        <f>VLOOKUP(Z257,ReferencePrices!$A$2:$C$22,2,FALSE)</f>
        <v>181.06809207465616</v>
      </c>
      <c r="AD257">
        <f t="shared" si="45"/>
        <v>8.2150791598220181</v>
      </c>
    </row>
    <row r="258" spans="24:30" x14ac:dyDescent="0.35">
      <c r="X258" t="str">
        <f t="shared" si="43"/>
        <v>DOMSorghum</v>
      </c>
      <c r="Y258" t="s">
        <v>39</v>
      </c>
      <c r="Z258" t="s">
        <v>362</v>
      </c>
      <c r="AA258">
        <f t="shared" si="44"/>
        <v>0.845499021521401</v>
      </c>
      <c r="AB258">
        <f>VLOOKUP(X258,ReferenceProduction!$A$2:$G$1293,6,FALSE)</f>
        <v>4.736482583875171</v>
      </c>
      <c r="AC258">
        <f>VLOOKUP(Z258,ReferencePrices!$A$2:$C$22,2,FALSE)</f>
        <v>178.50778643202628</v>
      </c>
      <c r="AD258">
        <f t="shared" si="45"/>
        <v>0.845499021521401</v>
      </c>
    </row>
    <row r="259" spans="24:30" x14ac:dyDescent="0.35">
      <c r="X259" t="str">
        <f t="shared" si="43"/>
        <v>DOMPotato</v>
      </c>
      <c r="Y259" t="s">
        <v>39</v>
      </c>
      <c r="Z259" t="s">
        <v>367</v>
      </c>
      <c r="AA259">
        <f t="shared" si="44"/>
        <v>11.828494512380148</v>
      </c>
      <c r="AB259">
        <f>VLOOKUP(X259,ReferenceProduction!$A$2:$G$1293,6,FALSE)</f>
        <v>60.156857298309816</v>
      </c>
      <c r="AC259">
        <f>VLOOKUP(Z259,ReferencePrices!$A$2:$C$22,2,FALSE)</f>
        <v>196.62753414335168</v>
      </c>
      <c r="AD259">
        <f t="shared" si="45"/>
        <v>11.828494512380148</v>
      </c>
    </row>
    <row r="260" spans="24:30" x14ac:dyDescent="0.35">
      <c r="X260" t="str">
        <f t="shared" si="43"/>
        <v>DOMCassava</v>
      </c>
      <c r="Y260" t="s">
        <v>39</v>
      </c>
      <c r="Z260" t="s">
        <v>368</v>
      </c>
      <c r="AA260">
        <f t="shared" si="44"/>
        <v>14.394377323666106</v>
      </c>
      <c r="AB260">
        <f>VLOOKUP(X260,ReferenceProduction!$A$2:$G$1293,6,FALSE)</f>
        <v>133.0955960614875</v>
      </c>
      <c r="AC260">
        <f>VLOOKUP(Z260,ReferencePrices!$A$2:$C$22,2,FALSE)</f>
        <v>108.15066575919005</v>
      </c>
      <c r="AD260">
        <f t="shared" si="45"/>
        <v>14.394377323666106</v>
      </c>
    </row>
    <row r="261" spans="24:30" x14ac:dyDescent="0.35">
      <c r="X261" t="str">
        <f t="shared" ref="X261:X324" si="46">+CONCATENATE(Y261,Z261)</f>
        <v>DOMYams</v>
      </c>
      <c r="Y261" t="s">
        <v>39</v>
      </c>
      <c r="Z261" t="s">
        <v>366</v>
      </c>
      <c r="AA261">
        <f t="shared" ref="AA261:AA324" si="47">AD261</f>
        <v>7.2291128713036743</v>
      </c>
      <c r="AB261">
        <f>VLOOKUP(X261,ReferenceProduction!$A$2:$G$1293,6,FALSE)</f>
        <v>26.527738843322759</v>
      </c>
      <c r="AC261">
        <f>VLOOKUP(Z261,ReferencePrices!$A$2:$C$22,2,FALSE)</f>
        <v>272.51146107853435</v>
      </c>
      <c r="AD261">
        <f t="shared" ref="AD261:AD324" si="48">(AB261*AC261)/1000</f>
        <v>7.2291128713036743</v>
      </c>
    </row>
    <row r="262" spans="24:30" x14ac:dyDescent="0.35">
      <c r="X262" t="str">
        <f t="shared" si="46"/>
        <v>DOMSweet Potato</v>
      </c>
      <c r="Y262" t="s">
        <v>39</v>
      </c>
      <c r="Z262" t="s">
        <v>358</v>
      </c>
      <c r="AA262">
        <f t="shared" si="47"/>
        <v>3.1945606203348649</v>
      </c>
      <c r="AB262">
        <f>VLOOKUP(X262,ReferenceProduction!$A$2:$G$1293,6,FALSE)</f>
        <v>39.868263843403575</v>
      </c>
      <c r="AC262">
        <f>VLOOKUP(Z262,ReferencePrices!$A$2:$C$22,2,FALSE)</f>
        <v>80.127909077822125</v>
      </c>
      <c r="AD262">
        <f t="shared" si="48"/>
        <v>3.1945606203348649</v>
      </c>
    </row>
    <row r="263" spans="24:30" x14ac:dyDescent="0.35">
      <c r="X263" t="str">
        <f t="shared" si="46"/>
        <v>DOMBanana</v>
      </c>
      <c r="Y263" t="s">
        <v>39</v>
      </c>
      <c r="Z263" t="s">
        <v>455</v>
      </c>
      <c r="AA263">
        <f t="shared" si="47"/>
        <v>222.13898794172715</v>
      </c>
      <c r="AB263">
        <f>VLOOKUP(X263,ReferenceProduction!$A$2:$G$1293,6,FALSE)</f>
        <v>663.99978869734298</v>
      </c>
      <c r="AC263">
        <f>VLOOKUP(Z263,ReferencePrices!$A$2:$C$22,2,FALSE)</f>
        <v>334.54677504871933</v>
      </c>
      <c r="AD263">
        <f t="shared" si="48"/>
        <v>222.13898794172715</v>
      </c>
    </row>
    <row r="264" spans="24:30" x14ac:dyDescent="0.35">
      <c r="X264" t="str">
        <f t="shared" si="46"/>
        <v>DOMPlantain</v>
      </c>
      <c r="Y264" t="s">
        <v>39</v>
      </c>
      <c r="Z264" t="s">
        <v>456</v>
      </c>
      <c r="AA264">
        <f t="shared" si="47"/>
        <v>149.01154909113484</v>
      </c>
      <c r="AB264">
        <f>VLOOKUP(X264,ReferenceProduction!$A$2:$G$1293,6,FALSE)</f>
        <v>614.94728760422981</v>
      </c>
      <c r="AC264">
        <f>VLOOKUP(Z264,ReferencePrices!$A$2:$C$22,2,FALSE)</f>
        <v>242.3159709699155</v>
      </c>
      <c r="AD264">
        <f t="shared" si="48"/>
        <v>149.01154909113484</v>
      </c>
    </row>
    <row r="265" spans="24:30" x14ac:dyDescent="0.35">
      <c r="X265" t="str">
        <f t="shared" si="46"/>
        <v>DOMBean</v>
      </c>
      <c r="Y265" t="s">
        <v>39</v>
      </c>
      <c r="Z265" t="s">
        <v>557</v>
      </c>
      <c r="AA265">
        <f t="shared" si="47"/>
        <v>21.975005992035889</v>
      </c>
      <c r="AB265">
        <f>VLOOKUP(X265,ReferenceProduction!$A$2:$G$1293,6,FALSE)</f>
        <v>33.491082009022065</v>
      </c>
      <c r="AC265">
        <f>VLOOKUP(Z265,ReferencePrices!$A$2:$C$22,2,FALSE)</f>
        <v>656.14499961858826</v>
      </c>
      <c r="AD265">
        <f t="shared" si="48"/>
        <v>21.975005992035889</v>
      </c>
    </row>
    <row r="266" spans="24:30" x14ac:dyDescent="0.35">
      <c r="X266" t="str">
        <f t="shared" si="46"/>
        <v>DOMPigeon Pea</v>
      </c>
      <c r="Y266" t="s">
        <v>39</v>
      </c>
      <c r="Z266" t="s">
        <v>420</v>
      </c>
      <c r="AA266">
        <f t="shared" si="47"/>
        <v>18.471657351811228</v>
      </c>
      <c r="AB266">
        <f>VLOOKUP(X266,ReferenceProduction!$A$2:$G$1293,6,FALSE)</f>
        <v>29.119920608807156</v>
      </c>
      <c r="AC266">
        <f>VLOOKUP(Z266,ReferencePrices!$A$2:$C$22,2,FALSE)</f>
        <v>634.33062198063067</v>
      </c>
      <c r="AD266">
        <f t="shared" si="48"/>
        <v>18.471657351811228</v>
      </c>
    </row>
    <row r="267" spans="24:30" x14ac:dyDescent="0.35">
      <c r="X267" t="str">
        <f t="shared" si="46"/>
        <v>DOMOther Pulses</v>
      </c>
      <c r="Y267" t="s">
        <v>39</v>
      </c>
      <c r="Z267" t="s">
        <v>421</v>
      </c>
      <c r="AA267">
        <f t="shared" si="47"/>
        <v>4.5937926702594369</v>
      </c>
      <c r="AB267">
        <f>VLOOKUP(X267,ReferenceProduction!$A$2:$G$1293,6,FALSE)</f>
        <v>12.331493381150308</v>
      </c>
      <c r="AC267">
        <f>VLOOKUP(Z267,ReferencePrices!$A$2:$C$22,2,FALSE)</f>
        <v>372.52525126286997</v>
      </c>
      <c r="AD267">
        <f t="shared" si="48"/>
        <v>4.5937926702594369</v>
      </c>
    </row>
    <row r="268" spans="24:30" x14ac:dyDescent="0.35">
      <c r="X268" t="str">
        <f t="shared" si="46"/>
        <v>DOMGroundnut</v>
      </c>
      <c r="Y268" t="s">
        <v>39</v>
      </c>
      <c r="Z268" t="s">
        <v>360</v>
      </c>
      <c r="AA268">
        <f t="shared" si="47"/>
        <v>0.69105118457892345</v>
      </c>
      <c r="AB268">
        <f>VLOOKUP(X268,ReferenceProduction!$A$2:$G$1293,6,FALSE)</f>
        <v>1.3318350161911583</v>
      </c>
      <c r="AC268">
        <f>VLOOKUP(Z268,ReferencePrices!$A$2:$C$22,2,FALSE)</f>
        <v>518.87146394094873</v>
      </c>
      <c r="AD268">
        <f t="shared" si="48"/>
        <v>0.69105118457892345</v>
      </c>
    </row>
    <row r="269" spans="24:30" x14ac:dyDescent="0.35">
      <c r="X269" t="str">
        <f t="shared" si="46"/>
        <v>DZARice</v>
      </c>
      <c r="Y269" t="s">
        <v>40</v>
      </c>
      <c r="Z269" t="s">
        <v>365</v>
      </c>
      <c r="AA269">
        <f t="shared" si="47"/>
        <v>0.10807342879184235</v>
      </c>
      <c r="AB269">
        <f>VLOOKUP(X269,ReferenceProduction!$A$2:$G$1293,6,FALSE)</f>
        <v>0.33540568622607814</v>
      </c>
      <c r="AC269">
        <f>VLOOKUP(Z269,ReferencePrices!$A$2:$C$22,2,FALSE)</f>
        <v>322.21704410519783</v>
      </c>
      <c r="AD269">
        <f t="shared" si="48"/>
        <v>0.10807342879184235</v>
      </c>
    </row>
    <row r="270" spans="24:30" x14ac:dyDescent="0.35">
      <c r="X270" t="str">
        <f t="shared" si="46"/>
        <v>DZAMaize</v>
      </c>
      <c r="Y270" t="s">
        <v>40</v>
      </c>
      <c r="Z270" t="s">
        <v>361</v>
      </c>
      <c r="AA270">
        <f t="shared" si="47"/>
        <v>0.22773784126591812</v>
      </c>
      <c r="AB270">
        <f>VLOOKUP(X270,ReferenceProduction!$A$2:$G$1293,6,FALSE)</f>
        <v>1.2577469539581803</v>
      </c>
      <c r="AC270">
        <f>VLOOKUP(Z270,ReferencePrices!$A$2:$C$22,2,FALSE)</f>
        <v>181.06809207465616</v>
      </c>
      <c r="AD270">
        <f t="shared" si="48"/>
        <v>0.22773784126591812</v>
      </c>
    </row>
    <row r="271" spans="24:30" x14ac:dyDescent="0.35">
      <c r="X271" t="str">
        <f t="shared" si="46"/>
        <v>DZAWheat</v>
      </c>
      <c r="Y271" t="s">
        <v>40</v>
      </c>
      <c r="Z271" t="s">
        <v>359</v>
      </c>
      <c r="AA271">
        <f t="shared" si="47"/>
        <v>842.38077396426343</v>
      </c>
      <c r="AB271">
        <f>VLOOKUP(X271,ReferenceProduction!$A$2:$G$1293,6,FALSE)</f>
        <v>3174.1888819556434</v>
      </c>
      <c r="AC271">
        <f>VLOOKUP(Z271,ReferencePrices!$A$2:$C$22,2,FALSE)</f>
        <v>265.38457706564259</v>
      </c>
      <c r="AD271">
        <f t="shared" si="48"/>
        <v>842.38077396426343</v>
      </c>
    </row>
    <row r="272" spans="24:30" x14ac:dyDescent="0.35">
      <c r="X272" t="str">
        <f t="shared" si="46"/>
        <v>DZASorghum</v>
      </c>
      <c r="Y272" t="s">
        <v>40</v>
      </c>
      <c r="Z272" t="s">
        <v>362</v>
      </c>
      <c r="AA272">
        <f t="shared" si="47"/>
        <v>0.25243797389770761</v>
      </c>
      <c r="AB272">
        <f>VLOOKUP(X272,ReferenceProduction!$A$2:$G$1293,6,FALSE)</f>
        <v>1.41415665357451</v>
      </c>
      <c r="AC272">
        <f>VLOOKUP(Z272,ReferencePrices!$A$2:$C$22,2,FALSE)</f>
        <v>178.50778643202628</v>
      </c>
      <c r="AD272">
        <f t="shared" si="48"/>
        <v>0.25243797389770761</v>
      </c>
    </row>
    <row r="273" spans="24:30" x14ac:dyDescent="0.35">
      <c r="X273" t="str">
        <f t="shared" si="46"/>
        <v>DZABarley</v>
      </c>
      <c r="Y273" t="s">
        <v>40</v>
      </c>
      <c r="Z273" t="s">
        <v>364</v>
      </c>
      <c r="AA273">
        <f t="shared" si="47"/>
        <v>198.00339419504445</v>
      </c>
      <c r="AB273">
        <f>VLOOKUP(X273,ReferenceProduction!$A$2:$G$1293,6,FALSE)</f>
        <v>1578.353303426602</v>
      </c>
      <c r="AC273">
        <f>VLOOKUP(Z273,ReferencePrices!$A$2:$C$22,2,FALSE)</f>
        <v>125.44934886579541</v>
      </c>
      <c r="AD273">
        <f t="shared" si="48"/>
        <v>198.00339419504445</v>
      </c>
    </row>
    <row r="274" spans="24:30" x14ac:dyDescent="0.35">
      <c r="X274" t="str">
        <f t="shared" si="46"/>
        <v>DZAPotato</v>
      </c>
      <c r="Y274" t="s">
        <v>40</v>
      </c>
      <c r="Z274" t="s">
        <v>367</v>
      </c>
      <c r="AA274">
        <f t="shared" si="47"/>
        <v>518.87948665027886</v>
      </c>
      <c r="AB274">
        <f>VLOOKUP(X274,ReferenceProduction!$A$2:$G$1293,6,FALSE)</f>
        <v>2638.895355682937</v>
      </c>
      <c r="AC274">
        <f>VLOOKUP(Z274,ReferencePrices!$A$2:$C$22,2,FALSE)</f>
        <v>196.62753414335168</v>
      </c>
      <c r="AD274">
        <f t="shared" si="48"/>
        <v>518.87948665027886</v>
      </c>
    </row>
    <row r="275" spans="24:30" x14ac:dyDescent="0.35">
      <c r="X275" t="str">
        <f t="shared" si="46"/>
        <v>DZABanana</v>
      </c>
      <c r="Y275" t="s">
        <v>40</v>
      </c>
      <c r="Z275" t="s">
        <v>455</v>
      </c>
      <c r="AA275">
        <f t="shared" si="47"/>
        <v>9.3968795046792453E-2</v>
      </c>
      <c r="AB275">
        <f>VLOOKUP(X275,ReferenceProduction!$A$2:$G$1293,6,FALSE)</f>
        <v>0.28088387650159824</v>
      </c>
      <c r="AC275">
        <f>VLOOKUP(Z275,ReferencePrices!$A$2:$C$22,2,FALSE)</f>
        <v>334.54677504871933</v>
      </c>
      <c r="AD275">
        <f t="shared" si="48"/>
        <v>9.3968795046792453E-2</v>
      </c>
    </row>
    <row r="276" spans="24:30" x14ac:dyDescent="0.35">
      <c r="X276" t="str">
        <f t="shared" si="46"/>
        <v>DZABean</v>
      </c>
      <c r="Y276" t="s">
        <v>40</v>
      </c>
      <c r="Z276" t="s">
        <v>557</v>
      </c>
      <c r="AA276">
        <f t="shared" si="47"/>
        <v>0.86083480634211862</v>
      </c>
      <c r="AB276">
        <f>VLOOKUP(X276,ReferenceProduction!$A$2:$G$1293,6,FALSE)</f>
        <v>1.3119581904038207</v>
      </c>
      <c r="AC276">
        <f>VLOOKUP(Z276,ReferencePrices!$A$2:$C$22,2,FALSE)</f>
        <v>656.14499961858826</v>
      </c>
      <c r="AD276">
        <f t="shared" si="48"/>
        <v>0.86083480634211862</v>
      </c>
    </row>
    <row r="277" spans="24:30" x14ac:dyDescent="0.35">
      <c r="X277" t="str">
        <f t="shared" si="46"/>
        <v>DZAChickpea</v>
      </c>
      <c r="Y277" t="s">
        <v>40</v>
      </c>
      <c r="Z277" t="s">
        <v>419</v>
      </c>
      <c r="AA277">
        <f t="shared" si="47"/>
        <v>10.986611407083856</v>
      </c>
      <c r="AB277">
        <f>VLOOKUP(X277,ReferenceProduction!$A$2:$G$1293,6,FALSE)</f>
        <v>19.204089874086371</v>
      </c>
      <c r="AC277">
        <f>VLOOKUP(Z277,ReferencePrices!$A$2:$C$22,2,FALSE)</f>
        <v>572.09747918900223</v>
      </c>
      <c r="AD277">
        <f t="shared" si="48"/>
        <v>10.986611407083856</v>
      </c>
    </row>
    <row r="278" spans="24:30" x14ac:dyDescent="0.35">
      <c r="X278" t="str">
        <f t="shared" si="46"/>
        <v>DZALentil</v>
      </c>
      <c r="Y278" t="s">
        <v>40</v>
      </c>
      <c r="Z278" t="s">
        <v>418</v>
      </c>
      <c r="AA278">
        <f t="shared" si="47"/>
        <v>0.32109011390958048</v>
      </c>
      <c r="AB278">
        <f>VLOOKUP(X278,ReferenceProduction!$A$2:$G$1293,6,FALSE)</f>
        <v>0.69824667953606112</v>
      </c>
      <c r="AC278">
        <f>VLOOKUP(Z278,ReferencePrices!$A$2:$C$22,2,FALSE)</f>
        <v>459.85197397991732</v>
      </c>
      <c r="AD278">
        <f t="shared" si="48"/>
        <v>0.32109011390958048</v>
      </c>
    </row>
    <row r="279" spans="24:30" x14ac:dyDescent="0.35">
      <c r="X279" t="str">
        <f t="shared" si="46"/>
        <v>DZAOther Pulses</v>
      </c>
      <c r="Y279" t="s">
        <v>40</v>
      </c>
      <c r="Z279" t="s">
        <v>421</v>
      </c>
      <c r="AA279">
        <f t="shared" si="47"/>
        <v>15.000384880242358</v>
      </c>
      <c r="AB279">
        <f>VLOOKUP(X279,ReferenceProduction!$A$2:$G$1293,6,FALSE)</f>
        <v>40.266759983090211</v>
      </c>
      <c r="AC279">
        <f>VLOOKUP(Z279,ReferencePrices!$A$2:$C$22,2,FALSE)</f>
        <v>372.52525126286997</v>
      </c>
      <c r="AD279">
        <f t="shared" si="48"/>
        <v>15.000384880242358</v>
      </c>
    </row>
    <row r="280" spans="24:30" x14ac:dyDescent="0.35">
      <c r="X280" t="str">
        <f t="shared" si="46"/>
        <v>ECURice</v>
      </c>
      <c r="Y280" t="s">
        <v>41</v>
      </c>
      <c r="Z280" t="s">
        <v>365</v>
      </c>
      <c r="AA280">
        <f t="shared" si="47"/>
        <v>413.368703427659</v>
      </c>
      <c r="AB280">
        <f>VLOOKUP(X280,ReferenceProduction!$A$2:$G$1293,6,FALSE)</f>
        <v>1282.8890059977766</v>
      </c>
      <c r="AC280">
        <f>VLOOKUP(Z280,ReferencePrices!$A$2:$C$22,2,FALSE)</f>
        <v>322.21704410519783</v>
      </c>
      <c r="AD280">
        <f t="shared" si="48"/>
        <v>413.368703427659</v>
      </c>
    </row>
    <row r="281" spans="24:30" x14ac:dyDescent="0.35">
      <c r="X281" t="str">
        <f t="shared" si="46"/>
        <v>ECUMaize</v>
      </c>
      <c r="Y281" t="s">
        <v>41</v>
      </c>
      <c r="Z281" t="s">
        <v>361</v>
      </c>
      <c r="AA281">
        <f t="shared" si="47"/>
        <v>193.32564084378103</v>
      </c>
      <c r="AB281">
        <f>VLOOKUP(X281,ReferenceProduction!$A$2:$G$1293,6,FALSE)</f>
        <v>1067.6957968059385</v>
      </c>
      <c r="AC281">
        <f>VLOOKUP(Z281,ReferencePrices!$A$2:$C$22,2,FALSE)</f>
        <v>181.06809207465616</v>
      </c>
      <c r="AD281">
        <f t="shared" si="48"/>
        <v>193.32564084378103</v>
      </c>
    </row>
    <row r="282" spans="24:30" x14ac:dyDescent="0.35">
      <c r="X282" t="str">
        <f t="shared" si="46"/>
        <v>ECUWheat</v>
      </c>
      <c r="Y282" t="s">
        <v>41</v>
      </c>
      <c r="Z282" t="s">
        <v>359</v>
      </c>
      <c r="AA282">
        <f t="shared" si="47"/>
        <v>2.8663724700765147</v>
      </c>
      <c r="AB282">
        <f>VLOOKUP(X282,ReferenceProduction!$A$2:$G$1293,6,FALSE)</f>
        <v>10.800825359823079</v>
      </c>
      <c r="AC282">
        <f>VLOOKUP(Z282,ReferencePrices!$A$2:$C$22,2,FALSE)</f>
        <v>265.38457706564259</v>
      </c>
      <c r="AD282">
        <f t="shared" si="48"/>
        <v>2.8663724700765147</v>
      </c>
    </row>
    <row r="283" spans="24:30" x14ac:dyDescent="0.35">
      <c r="X283" t="str">
        <f t="shared" si="46"/>
        <v>ECUSorghum</v>
      </c>
      <c r="Y283" t="s">
        <v>41</v>
      </c>
      <c r="Z283" t="s">
        <v>362</v>
      </c>
      <c r="AA283">
        <f t="shared" si="47"/>
        <v>2.795372464692389</v>
      </c>
      <c r="AB283">
        <f>VLOOKUP(X283,ReferenceProduction!$A$2:$G$1293,6,FALSE)</f>
        <v>15.659666844599155</v>
      </c>
      <c r="AC283">
        <f>VLOOKUP(Z283,ReferencePrices!$A$2:$C$22,2,FALSE)</f>
        <v>178.50778643202628</v>
      </c>
      <c r="AD283">
        <f t="shared" si="48"/>
        <v>2.795372464692389</v>
      </c>
    </row>
    <row r="284" spans="24:30" x14ac:dyDescent="0.35">
      <c r="X284" t="str">
        <f t="shared" si="46"/>
        <v>ECUBarley</v>
      </c>
      <c r="Y284" t="s">
        <v>41</v>
      </c>
      <c r="Z284" t="s">
        <v>364</v>
      </c>
      <c r="AA284">
        <f t="shared" si="47"/>
        <v>3.372626975147111</v>
      </c>
      <c r="AB284">
        <f>VLOOKUP(X284,ReferenceProduction!$A$2:$G$1293,6,FALSE)</f>
        <v>26.884372104275464</v>
      </c>
      <c r="AC284">
        <f>VLOOKUP(Z284,ReferencePrices!$A$2:$C$22,2,FALSE)</f>
        <v>125.44934886579541</v>
      </c>
      <c r="AD284">
        <f t="shared" si="48"/>
        <v>3.372626975147111</v>
      </c>
    </row>
    <row r="285" spans="24:30" x14ac:dyDescent="0.35">
      <c r="X285" t="str">
        <f t="shared" si="46"/>
        <v>ECUPotato</v>
      </c>
      <c r="Y285" t="s">
        <v>41</v>
      </c>
      <c r="Z285" t="s">
        <v>367</v>
      </c>
      <c r="AA285">
        <f t="shared" si="47"/>
        <v>93.039993669696983</v>
      </c>
      <c r="AB285">
        <f>VLOOKUP(X285,ReferenceProduction!$A$2:$G$1293,6,FALSE)</f>
        <v>473.17886620022404</v>
      </c>
      <c r="AC285">
        <f>VLOOKUP(Z285,ReferencePrices!$A$2:$C$22,2,FALSE)</f>
        <v>196.62753414335168</v>
      </c>
      <c r="AD285">
        <f t="shared" si="48"/>
        <v>93.039993669696983</v>
      </c>
    </row>
    <row r="286" spans="24:30" x14ac:dyDescent="0.35">
      <c r="X286" t="str">
        <f t="shared" si="46"/>
        <v>ECUCassava</v>
      </c>
      <c r="Y286" t="s">
        <v>41</v>
      </c>
      <c r="Z286" t="s">
        <v>368</v>
      </c>
      <c r="AA286">
        <f t="shared" si="47"/>
        <v>11.602153263427562</v>
      </c>
      <c r="AB286">
        <f>VLOOKUP(X286,ReferenceProduction!$A$2:$G$1293,6,FALSE)</f>
        <v>107.27768693778638</v>
      </c>
      <c r="AC286">
        <f>VLOOKUP(Z286,ReferencePrices!$A$2:$C$22,2,FALSE)</f>
        <v>108.15066575919005</v>
      </c>
      <c r="AD286">
        <f t="shared" si="48"/>
        <v>11.602153263427562</v>
      </c>
    </row>
    <row r="287" spans="24:30" x14ac:dyDescent="0.35">
      <c r="X287" t="str">
        <f t="shared" si="46"/>
        <v>ECUSweet Potato</v>
      </c>
      <c r="Y287" t="s">
        <v>41</v>
      </c>
      <c r="Z287" t="s">
        <v>358</v>
      </c>
      <c r="AA287">
        <f t="shared" si="47"/>
        <v>0.28141927078153911</v>
      </c>
      <c r="AB287">
        <f>VLOOKUP(X287,ReferenceProduction!$A$2:$G$1293,6,FALSE)</f>
        <v>3.5121254756344391</v>
      </c>
      <c r="AC287">
        <f>VLOOKUP(Z287,ReferencePrices!$A$2:$C$22,2,FALSE)</f>
        <v>80.127909077822125</v>
      </c>
      <c r="AD287">
        <f t="shared" si="48"/>
        <v>0.28141927078153911</v>
      </c>
    </row>
    <row r="288" spans="24:30" x14ac:dyDescent="0.35">
      <c r="X288" t="str">
        <f t="shared" si="46"/>
        <v>ECUBanana</v>
      </c>
      <c r="Y288" t="s">
        <v>41</v>
      </c>
      <c r="Z288" t="s">
        <v>455</v>
      </c>
      <c r="AA288">
        <f t="shared" si="47"/>
        <v>2451.3604323327568</v>
      </c>
      <c r="AB288">
        <f>VLOOKUP(X288,ReferenceProduction!$A$2:$G$1293,6,FALSE)</f>
        <v>7327.4071524849414</v>
      </c>
      <c r="AC288">
        <f>VLOOKUP(Z288,ReferencePrices!$A$2:$C$22,2,FALSE)</f>
        <v>334.54677504871933</v>
      </c>
      <c r="AD288">
        <f t="shared" si="48"/>
        <v>2451.3604323327568</v>
      </c>
    </row>
    <row r="289" spans="24:30" x14ac:dyDescent="0.35">
      <c r="X289" t="str">
        <f t="shared" si="46"/>
        <v>ECUPlantain</v>
      </c>
      <c r="Y289" t="s">
        <v>41</v>
      </c>
      <c r="Z289" t="s">
        <v>456</v>
      </c>
      <c r="AA289">
        <f t="shared" si="47"/>
        <v>208.16492135870629</v>
      </c>
      <c r="AB289">
        <f>VLOOKUP(X289,ReferenceProduction!$A$2:$G$1293,6,FALSE)</f>
        <v>859.06397554187959</v>
      </c>
      <c r="AC289">
        <f>VLOOKUP(Z289,ReferencePrices!$A$2:$C$22,2,FALSE)</f>
        <v>242.3159709699155</v>
      </c>
      <c r="AD289">
        <f t="shared" si="48"/>
        <v>208.16492135870629</v>
      </c>
    </row>
    <row r="290" spans="24:30" x14ac:dyDescent="0.35">
      <c r="X290" t="str">
        <f t="shared" si="46"/>
        <v>ECUBean</v>
      </c>
      <c r="Y290" t="s">
        <v>41</v>
      </c>
      <c r="Z290" t="s">
        <v>557</v>
      </c>
      <c r="AA290">
        <f t="shared" si="47"/>
        <v>16.361234553243619</v>
      </c>
      <c r="AB290">
        <f>VLOOKUP(X290,ReferenceProduction!$A$2:$G$1293,6,FALSE)</f>
        <v>24.935394711160296</v>
      </c>
      <c r="AC290">
        <f>VLOOKUP(Z290,ReferencePrices!$A$2:$C$22,2,FALSE)</f>
        <v>656.14499961858826</v>
      </c>
      <c r="AD290">
        <f t="shared" si="48"/>
        <v>16.361234553243619</v>
      </c>
    </row>
    <row r="291" spans="24:30" x14ac:dyDescent="0.35">
      <c r="X291" t="str">
        <f t="shared" si="46"/>
        <v>ECULentil</v>
      </c>
      <c r="Y291" t="s">
        <v>41</v>
      </c>
      <c r="Z291" t="s">
        <v>418</v>
      </c>
      <c r="AA291">
        <f t="shared" si="47"/>
        <v>1.1779663739281909</v>
      </c>
      <c r="AB291">
        <f>VLOOKUP(X291,ReferenceProduction!$A$2:$G$1293,6,FALSE)</f>
        <v>2.5616207836038019</v>
      </c>
      <c r="AC291">
        <f>VLOOKUP(Z291,ReferencePrices!$A$2:$C$22,2,FALSE)</f>
        <v>459.85197397991732</v>
      </c>
      <c r="AD291">
        <f t="shared" si="48"/>
        <v>1.1779663739281909</v>
      </c>
    </row>
    <row r="292" spans="24:30" x14ac:dyDescent="0.35">
      <c r="X292" t="str">
        <f t="shared" si="46"/>
        <v>ECUOther Pulses</v>
      </c>
      <c r="Y292" t="s">
        <v>41</v>
      </c>
      <c r="Z292" t="s">
        <v>421</v>
      </c>
      <c r="AA292">
        <f t="shared" si="47"/>
        <v>3.0683676638190827</v>
      </c>
      <c r="AB292">
        <f>VLOOKUP(X292,ReferenceProduction!$A$2:$G$1293,6,FALSE)</f>
        <v>8.236670275148434</v>
      </c>
      <c r="AC292">
        <f>VLOOKUP(Z292,ReferencePrices!$A$2:$C$22,2,FALSE)</f>
        <v>372.52525126286997</v>
      </c>
      <c r="AD292">
        <f t="shared" si="48"/>
        <v>3.0683676638190827</v>
      </c>
    </row>
    <row r="293" spans="24:30" x14ac:dyDescent="0.35">
      <c r="X293" t="str">
        <f t="shared" si="46"/>
        <v>ECUGroundnut</v>
      </c>
      <c r="Y293" t="s">
        <v>41</v>
      </c>
      <c r="Z293" t="s">
        <v>360</v>
      </c>
      <c r="AA293">
        <f t="shared" si="47"/>
        <v>15.537737818613653</v>
      </c>
      <c r="AB293">
        <f>VLOOKUP(X293,ReferenceProduction!$A$2:$G$1293,6,FALSE)</f>
        <v>29.945254072368797</v>
      </c>
      <c r="AC293">
        <f>VLOOKUP(Z293,ReferencePrices!$A$2:$C$22,2,FALSE)</f>
        <v>518.87146394094873</v>
      </c>
      <c r="AD293">
        <f t="shared" si="48"/>
        <v>15.537737818613653</v>
      </c>
    </row>
    <row r="294" spans="24:30" x14ac:dyDescent="0.35">
      <c r="X294" t="str">
        <f t="shared" si="46"/>
        <v>ECUSoybean</v>
      </c>
      <c r="Y294" t="s">
        <v>41</v>
      </c>
      <c r="Z294" t="s">
        <v>446</v>
      </c>
      <c r="AA294">
        <f t="shared" si="47"/>
        <v>2.279747184387428</v>
      </c>
      <c r="AB294">
        <f>VLOOKUP(X294,ReferenceProduction!$A$2:$G$1293,6,FALSE)</f>
        <v>6.7225444074787477</v>
      </c>
      <c r="AC294">
        <f>VLOOKUP(Z294,ReferencePrices!$A$2:$C$22,2,FALSE)</f>
        <v>339.11969132568868</v>
      </c>
      <c r="AD294">
        <f t="shared" si="48"/>
        <v>2.279747184387428</v>
      </c>
    </row>
    <row r="295" spans="24:30" x14ac:dyDescent="0.35">
      <c r="X295" t="str">
        <f t="shared" si="46"/>
        <v>EGYRice</v>
      </c>
      <c r="Y295" t="s">
        <v>42</v>
      </c>
      <c r="Z295" t="s">
        <v>365</v>
      </c>
      <c r="AA295">
        <f t="shared" si="47"/>
        <v>1311.476396582633</v>
      </c>
      <c r="AB295">
        <f>VLOOKUP(X295,ReferenceProduction!$A$2:$G$1293,6,FALSE)</f>
        <v>4070.1645694274957</v>
      </c>
      <c r="AC295">
        <f>VLOOKUP(Z295,ReferencePrices!$A$2:$C$22,2,FALSE)</f>
        <v>322.21704410519783</v>
      </c>
      <c r="AD295">
        <f t="shared" si="48"/>
        <v>1311.476396582633</v>
      </c>
    </row>
    <row r="296" spans="24:30" x14ac:dyDescent="0.35">
      <c r="X296" t="str">
        <f t="shared" si="46"/>
        <v>EGYMaize</v>
      </c>
      <c r="Y296" t="s">
        <v>42</v>
      </c>
      <c r="Z296" t="s">
        <v>361</v>
      </c>
      <c r="AA296">
        <f t="shared" si="47"/>
        <v>1304.8682960658527</v>
      </c>
      <c r="AB296">
        <f>VLOOKUP(X296,ReferenceProduction!$A$2:$G$1293,6,FALSE)</f>
        <v>7206.5060227609993</v>
      </c>
      <c r="AC296">
        <f>VLOOKUP(Z296,ReferencePrices!$A$2:$C$22,2,FALSE)</f>
        <v>181.06809207465616</v>
      </c>
      <c r="AD296">
        <f t="shared" si="48"/>
        <v>1304.8682960658527</v>
      </c>
    </row>
    <row r="297" spans="24:30" x14ac:dyDescent="0.35">
      <c r="X297" t="str">
        <f t="shared" si="46"/>
        <v>EGYWheat</v>
      </c>
      <c r="Y297" t="s">
        <v>42</v>
      </c>
      <c r="Z297" t="s">
        <v>359</v>
      </c>
      <c r="AA297">
        <f t="shared" si="47"/>
        <v>2118.0537684439155</v>
      </c>
      <c r="AB297">
        <f>VLOOKUP(X297,ReferenceProduction!$A$2:$G$1293,6,FALSE)</f>
        <v>7981.0733233379169</v>
      </c>
      <c r="AC297">
        <f>VLOOKUP(Z297,ReferencePrices!$A$2:$C$22,2,FALSE)</f>
        <v>265.38457706564259</v>
      </c>
      <c r="AD297">
        <f t="shared" si="48"/>
        <v>2118.0537684439155</v>
      </c>
    </row>
    <row r="298" spans="24:30" x14ac:dyDescent="0.35">
      <c r="X298" t="str">
        <f t="shared" si="46"/>
        <v>EGYSorghum</v>
      </c>
      <c r="Y298" t="s">
        <v>42</v>
      </c>
      <c r="Z298" t="s">
        <v>362</v>
      </c>
      <c r="AA298">
        <f t="shared" si="47"/>
        <v>159.03461813943454</v>
      </c>
      <c r="AB298">
        <f>VLOOKUP(X298,ReferenceProduction!$A$2:$G$1293,6,FALSE)</f>
        <v>890.91137881536122</v>
      </c>
      <c r="AC298">
        <f>VLOOKUP(Z298,ReferencePrices!$A$2:$C$22,2,FALSE)</f>
        <v>178.50778643202628</v>
      </c>
      <c r="AD298">
        <f t="shared" si="48"/>
        <v>159.03461813943454</v>
      </c>
    </row>
    <row r="299" spans="24:30" x14ac:dyDescent="0.35">
      <c r="X299" t="str">
        <f t="shared" si="46"/>
        <v>EGYBarley</v>
      </c>
      <c r="Y299" t="s">
        <v>42</v>
      </c>
      <c r="Z299" t="s">
        <v>364</v>
      </c>
      <c r="AA299">
        <f t="shared" si="47"/>
        <v>24.776953789947903</v>
      </c>
      <c r="AB299">
        <f>VLOOKUP(X299,ReferenceProduction!$A$2:$G$1293,6,FALSE)</f>
        <v>197.50563884117139</v>
      </c>
      <c r="AC299">
        <f>VLOOKUP(Z299,ReferencePrices!$A$2:$C$22,2,FALSE)</f>
        <v>125.44934886579541</v>
      </c>
      <c r="AD299">
        <f t="shared" si="48"/>
        <v>24.776953789947903</v>
      </c>
    </row>
    <row r="300" spans="24:30" x14ac:dyDescent="0.35">
      <c r="X300" t="str">
        <f t="shared" si="46"/>
        <v>EGYPotato</v>
      </c>
      <c r="Y300" t="s">
        <v>42</v>
      </c>
      <c r="Z300" t="s">
        <v>367</v>
      </c>
      <c r="AA300">
        <f t="shared" si="47"/>
        <v>704.50416396766695</v>
      </c>
      <c r="AB300">
        <f>VLOOKUP(X300,ReferenceProduction!$A$2:$G$1293,6,FALSE)</f>
        <v>3582.9374916233592</v>
      </c>
      <c r="AC300">
        <f>VLOOKUP(Z300,ReferencePrices!$A$2:$C$22,2,FALSE)</f>
        <v>196.62753414335168</v>
      </c>
      <c r="AD300">
        <f t="shared" si="48"/>
        <v>704.50416396766695</v>
      </c>
    </row>
    <row r="301" spans="24:30" x14ac:dyDescent="0.35">
      <c r="X301" t="str">
        <f t="shared" si="46"/>
        <v>EGYSweet Potato</v>
      </c>
      <c r="Y301" t="s">
        <v>42</v>
      </c>
      <c r="Z301" t="s">
        <v>358</v>
      </c>
      <c r="AA301">
        <f t="shared" si="47"/>
        <v>31.612025391238962</v>
      </c>
      <c r="AB301">
        <f>VLOOKUP(X301,ReferenceProduction!$A$2:$G$1293,6,FALSE)</f>
        <v>394.51953451745027</v>
      </c>
      <c r="AC301">
        <f>VLOOKUP(Z301,ReferencePrices!$A$2:$C$22,2,FALSE)</f>
        <v>80.127909077822125</v>
      </c>
      <c r="AD301">
        <f t="shared" si="48"/>
        <v>31.612025391238962</v>
      </c>
    </row>
    <row r="302" spans="24:30" x14ac:dyDescent="0.35">
      <c r="X302" t="str">
        <f t="shared" si="46"/>
        <v>EGYBanana</v>
      </c>
      <c r="Y302" t="s">
        <v>42</v>
      </c>
      <c r="Z302" t="s">
        <v>455</v>
      </c>
      <c r="AA302">
        <f t="shared" si="47"/>
        <v>414.04482337368432</v>
      </c>
      <c r="AB302">
        <f>VLOOKUP(X302,ReferenceProduction!$A$2:$G$1293,6,FALSE)</f>
        <v>1237.629097794734</v>
      </c>
      <c r="AC302">
        <f>VLOOKUP(Z302,ReferencePrices!$A$2:$C$22,2,FALSE)</f>
        <v>334.54677504871933</v>
      </c>
      <c r="AD302">
        <f t="shared" si="48"/>
        <v>414.04482337368432</v>
      </c>
    </row>
    <row r="303" spans="24:30" x14ac:dyDescent="0.35">
      <c r="X303" t="str">
        <f t="shared" si="46"/>
        <v>EGYBean</v>
      </c>
      <c r="Y303" t="s">
        <v>42</v>
      </c>
      <c r="Z303" t="s">
        <v>557</v>
      </c>
      <c r="AA303">
        <f t="shared" si="47"/>
        <v>42.774808204471483</v>
      </c>
      <c r="AB303">
        <f>VLOOKUP(X303,ReferenceProduction!$A$2:$G$1293,6,FALSE)</f>
        <v>65.191090733505746</v>
      </c>
      <c r="AC303">
        <f>VLOOKUP(Z303,ReferencePrices!$A$2:$C$22,2,FALSE)</f>
        <v>656.14499961858826</v>
      </c>
      <c r="AD303">
        <f t="shared" si="48"/>
        <v>42.774808204471483</v>
      </c>
    </row>
    <row r="304" spans="24:30" x14ac:dyDescent="0.35">
      <c r="X304" t="str">
        <f t="shared" si="46"/>
        <v>EGYChickpea</v>
      </c>
      <c r="Y304" t="s">
        <v>42</v>
      </c>
      <c r="Z304" t="s">
        <v>419</v>
      </c>
      <c r="AA304">
        <f t="shared" si="47"/>
        <v>9.8352079228119607</v>
      </c>
      <c r="AB304">
        <f>VLOOKUP(X304,ReferenceProduction!$A$2:$G$1293,6,FALSE)</f>
        <v>17.191489703387997</v>
      </c>
      <c r="AC304">
        <f>VLOOKUP(Z304,ReferencePrices!$A$2:$C$22,2,FALSE)</f>
        <v>572.09747918900223</v>
      </c>
      <c r="AD304">
        <f t="shared" si="48"/>
        <v>9.8352079228119607</v>
      </c>
    </row>
    <row r="305" spans="24:30" x14ac:dyDescent="0.35">
      <c r="X305" t="str">
        <f t="shared" si="46"/>
        <v>EGYCowpea</v>
      </c>
      <c r="Y305" t="s">
        <v>42</v>
      </c>
      <c r="Z305" t="s">
        <v>417</v>
      </c>
      <c r="AA305">
        <f t="shared" si="47"/>
        <v>3.3175347169174469</v>
      </c>
      <c r="AB305">
        <f>VLOOKUP(X305,ReferenceProduction!$A$2:$G$1293,6,FALSE)</f>
        <v>8.242071458425432</v>
      </c>
      <c r="AC305">
        <f>VLOOKUP(Z305,ReferencePrices!$A$2:$C$22,2,FALSE)</f>
        <v>402.51224872918414</v>
      </c>
      <c r="AD305">
        <f t="shared" si="48"/>
        <v>3.3175347169174469</v>
      </c>
    </row>
    <row r="306" spans="24:30" x14ac:dyDescent="0.35">
      <c r="X306" t="str">
        <f t="shared" si="46"/>
        <v>EGYLentil</v>
      </c>
      <c r="Y306" t="s">
        <v>42</v>
      </c>
      <c r="Z306" t="s">
        <v>418</v>
      </c>
      <c r="AA306">
        <f t="shared" si="47"/>
        <v>1.1356714523265048</v>
      </c>
      <c r="AB306">
        <f>VLOOKUP(X306,ReferenceProduction!$A$2:$G$1293,6,FALSE)</f>
        <v>2.4696457046764833</v>
      </c>
      <c r="AC306">
        <f>VLOOKUP(Z306,ReferencePrices!$A$2:$C$22,2,FALSE)</f>
        <v>459.85197397991732</v>
      </c>
      <c r="AD306">
        <f t="shared" si="48"/>
        <v>1.1356714523265048</v>
      </c>
    </row>
    <row r="307" spans="24:30" x14ac:dyDescent="0.35">
      <c r="X307" t="str">
        <f t="shared" si="46"/>
        <v>EGYOther Pulses</v>
      </c>
      <c r="Y307" t="s">
        <v>42</v>
      </c>
      <c r="Z307" t="s">
        <v>421</v>
      </c>
      <c r="AA307">
        <f t="shared" si="47"/>
        <v>130.85788034070171</v>
      </c>
      <c r="AB307">
        <f>VLOOKUP(X307,ReferenceProduction!$A$2:$G$1293,6,FALSE)</f>
        <v>351.27251078172611</v>
      </c>
      <c r="AC307">
        <f>VLOOKUP(Z307,ReferencePrices!$A$2:$C$22,2,FALSE)</f>
        <v>372.52525126286997</v>
      </c>
      <c r="AD307">
        <f t="shared" si="48"/>
        <v>130.85788034070171</v>
      </c>
    </row>
    <row r="308" spans="24:30" x14ac:dyDescent="0.35">
      <c r="X308" t="str">
        <f t="shared" si="46"/>
        <v>EGYGroundnut</v>
      </c>
      <c r="Y308" t="s">
        <v>42</v>
      </c>
      <c r="Z308" t="s">
        <v>360</v>
      </c>
      <c r="AA308">
        <f t="shared" si="47"/>
        <v>76.972986468561444</v>
      </c>
      <c r="AB308">
        <f>VLOOKUP(X308,ReferenceProduction!$A$2:$G$1293,6,FALSE)</f>
        <v>148.34692562187524</v>
      </c>
      <c r="AC308">
        <f>VLOOKUP(Z308,ReferencePrices!$A$2:$C$22,2,FALSE)</f>
        <v>518.87146394094873</v>
      </c>
      <c r="AD308">
        <f t="shared" si="48"/>
        <v>76.972986468561444</v>
      </c>
    </row>
    <row r="309" spans="24:30" x14ac:dyDescent="0.35">
      <c r="X309" t="str">
        <f t="shared" si="46"/>
        <v>ERIMaize</v>
      </c>
      <c r="Y309" t="s">
        <v>43</v>
      </c>
      <c r="Z309" t="s">
        <v>361</v>
      </c>
      <c r="AA309">
        <f t="shared" si="47"/>
        <v>2.9242900737164796</v>
      </c>
      <c r="AB309">
        <f>VLOOKUP(X309,ReferenceProduction!$A$2:$G$1293,6,FALSE)</f>
        <v>16.150223047088637</v>
      </c>
      <c r="AC309">
        <f>VLOOKUP(Z309,ReferencePrices!$A$2:$C$22,2,FALSE)</f>
        <v>181.06809207465616</v>
      </c>
      <c r="AD309">
        <f t="shared" si="48"/>
        <v>2.9242900737164796</v>
      </c>
    </row>
    <row r="310" spans="24:30" x14ac:dyDescent="0.35">
      <c r="X310" t="str">
        <f t="shared" si="46"/>
        <v>ERIWheat</v>
      </c>
      <c r="Y310" t="s">
        <v>43</v>
      </c>
      <c r="Z310" t="s">
        <v>359</v>
      </c>
      <c r="AA310">
        <f t="shared" si="47"/>
        <v>4.9166492244386948</v>
      </c>
      <c r="AB310">
        <f>VLOOKUP(X310,ReferenceProduction!$A$2:$G$1293,6,FALSE)</f>
        <v>18.526506999020395</v>
      </c>
      <c r="AC310">
        <f>VLOOKUP(Z310,ReferencePrices!$A$2:$C$22,2,FALSE)</f>
        <v>265.38457706564259</v>
      </c>
      <c r="AD310">
        <f t="shared" si="48"/>
        <v>4.9166492244386948</v>
      </c>
    </row>
    <row r="311" spans="24:30" x14ac:dyDescent="0.35">
      <c r="X311" t="str">
        <f t="shared" si="46"/>
        <v>ERISorghum</v>
      </c>
      <c r="Y311" t="s">
        <v>43</v>
      </c>
      <c r="Z311" t="s">
        <v>362</v>
      </c>
      <c r="AA311">
        <f t="shared" si="47"/>
        <v>35.134622063991671</v>
      </c>
      <c r="AB311">
        <f>VLOOKUP(X311,ReferenceProduction!$A$2:$G$1293,6,FALSE)</f>
        <v>196.82403085184487</v>
      </c>
      <c r="AC311">
        <f>VLOOKUP(Z311,ReferencePrices!$A$2:$C$22,2,FALSE)</f>
        <v>178.50778643202628</v>
      </c>
      <c r="AD311">
        <f t="shared" si="48"/>
        <v>35.134622063991671</v>
      </c>
    </row>
    <row r="312" spans="24:30" x14ac:dyDescent="0.35">
      <c r="X312" t="str">
        <f t="shared" si="46"/>
        <v>ERIMillet</v>
      </c>
      <c r="Y312" t="s">
        <v>43</v>
      </c>
      <c r="Z312" t="s">
        <v>363</v>
      </c>
      <c r="AA312">
        <f t="shared" si="47"/>
        <v>9.4336921553855557</v>
      </c>
      <c r="AB312">
        <f>VLOOKUP(X312,ReferenceProduction!$A$2:$G$1293,6,FALSE)</f>
        <v>44.881978561236778</v>
      </c>
      <c r="AC312">
        <f>VLOOKUP(Z312,ReferencePrices!$A$2:$C$22,2,FALSE)</f>
        <v>210.18886550454246</v>
      </c>
      <c r="AD312">
        <f t="shared" si="48"/>
        <v>9.4336921553855557</v>
      </c>
    </row>
    <row r="313" spans="24:30" x14ac:dyDescent="0.35">
      <c r="X313" t="str">
        <f t="shared" si="46"/>
        <v>ERIBarley</v>
      </c>
      <c r="Y313" t="s">
        <v>43</v>
      </c>
      <c r="Z313" t="s">
        <v>364</v>
      </c>
      <c r="AA313">
        <f t="shared" si="47"/>
        <v>8.4394812779769435</v>
      </c>
      <c r="AB313">
        <f>VLOOKUP(X313,ReferenceProduction!$A$2:$G$1293,6,FALSE)</f>
        <v>67.274014207960732</v>
      </c>
      <c r="AC313">
        <f>VLOOKUP(Z313,ReferencePrices!$A$2:$C$22,2,FALSE)</f>
        <v>125.44934886579541</v>
      </c>
      <c r="AD313">
        <f t="shared" si="48"/>
        <v>8.4394812779769435</v>
      </c>
    </row>
    <row r="314" spans="24:30" x14ac:dyDescent="0.35">
      <c r="X314" t="str">
        <f t="shared" si="46"/>
        <v>ERIPotato</v>
      </c>
      <c r="Y314" t="s">
        <v>43</v>
      </c>
      <c r="Z314" t="s">
        <v>367</v>
      </c>
      <c r="AA314">
        <f t="shared" si="47"/>
        <v>2.5408147835509021</v>
      </c>
      <c r="AB314">
        <f>VLOOKUP(X314,ReferenceProduction!$A$2:$G$1293,6,FALSE)</f>
        <v>12.921968403969895</v>
      </c>
      <c r="AC314">
        <f>VLOOKUP(Z314,ReferencePrices!$A$2:$C$22,2,FALSE)</f>
        <v>196.62753414335168</v>
      </c>
      <c r="AD314">
        <f t="shared" si="48"/>
        <v>2.5408147835509021</v>
      </c>
    </row>
    <row r="315" spans="24:30" x14ac:dyDescent="0.35">
      <c r="X315" t="str">
        <f t="shared" si="46"/>
        <v>ERIBean</v>
      </c>
      <c r="Y315" t="s">
        <v>43</v>
      </c>
      <c r="Z315" t="s">
        <v>557</v>
      </c>
      <c r="AA315">
        <f t="shared" si="47"/>
        <v>0.32576806100430949</v>
      </c>
      <c r="AB315">
        <f>VLOOKUP(X315,ReferenceProduction!$A$2:$G$1293,6,FALSE)</f>
        <v>0.49648791226584948</v>
      </c>
      <c r="AC315">
        <f>VLOOKUP(Z315,ReferencePrices!$A$2:$C$22,2,FALSE)</f>
        <v>656.14499961858826</v>
      </c>
      <c r="AD315">
        <f t="shared" si="48"/>
        <v>0.32576806100430949</v>
      </c>
    </row>
    <row r="316" spans="24:30" x14ac:dyDescent="0.35">
      <c r="X316" t="str">
        <f t="shared" si="46"/>
        <v>ERIChickpea</v>
      </c>
      <c r="Y316" t="s">
        <v>43</v>
      </c>
      <c r="Z316" t="s">
        <v>419</v>
      </c>
      <c r="AA316">
        <f t="shared" si="47"/>
        <v>2.8821472610972627</v>
      </c>
      <c r="AB316">
        <f>VLOOKUP(X316,ReferenceProduction!$A$2:$G$1293,6,FALSE)</f>
        <v>5.0378604450118472</v>
      </c>
      <c r="AC316">
        <f>VLOOKUP(Z316,ReferencePrices!$A$2:$C$22,2,FALSE)</f>
        <v>572.09747918900223</v>
      </c>
      <c r="AD316">
        <f t="shared" si="48"/>
        <v>2.8821472610972627</v>
      </c>
    </row>
    <row r="317" spans="24:30" x14ac:dyDescent="0.35">
      <c r="X317" t="str">
        <f t="shared" si="46"/>
        <v>ERILentil</v>
      </c>
      <c r="Y317" t="s">
        <v>43</v>
      </c>
      <c r="Z317" t="s">
        <v>418</v>
      </c>
      <c r="AA317">
        <f t="shared" si="47"/>
        <v>0.12806911158733109</v>
      </c>
      <c r="AB317">
        <f>VLOOKUP(X317,ReferenceProduction!$A$2:$G$1293,6,FALSE)</f>
        <v>0.27850073248337115</v>
      </c>
      <c r="AC317">
        <f>VLOOKUP(Z317,ReferencePrices!$A$2:$C$22,2,FALSE)</f>
        <v>459.85197397991732</v>
      </c>
      <c r="AD317">
        <f t="shared" si="48"/>
        <v>0.12806911158733109</v>
      </c>
    </row>
    <row r="318" spans="24:30" x14ac:dyDescent="0.35">
      <c r="X318" t="str">
        <f t="shared" si="46"/>
        <v>ERIOther Pulses</v>
      </c>
      <c r="Y318" t="s">
        <v>43</v>
      </c>
      <c r="Z318" t="s">
        <v>421</v>
      </c>
      <c r="AA318">
        <f t="shared" si="47"/>
        <v>13.24821992051735</v>
      </c>
      <c r="AB318">
        <f>VLOOKUP(X318,ReferenceProduction!$A$2:$G$1293,6,FALSE)</f>
        <v>35.563280275915659</v>
      </c>
      <c r="AC318">
        <f>VLOOKUP(Z318,ReferencePrices!$A$2:$C$22,2,FALSE)</f>
        <v>372.52525126286997</v>
      </c>
      <c r="AD318">
        <f t="shared" si="48"/>
        <v>13.24821992051735</v>
      </c>
    </row>
    <row r="319" spans="24:30" x14ac:dyDescent="0.35">
      <c r="X319" t="str">
        <f t="shared" si="46"/>
        <v>ERIGroundnut</v>
      </c>
      <c r="Y319" t="s">
        <v>43</v>
      </c>
      <c r="Z319" t="s">
        <v>360</v>
      </c>
      <c r="AA319">
        <f t="shared" si="47"/>
        <v>1.1165030447448179</v>
      </c>
      <c r="AB319">
        <f>VLOOKUP(X319,ReferenceProduction!$A$2:$G$1293,6,FALSE)</f>
        <v>2.1517911897962532</v>
      </c>
      <c r="AC319">
        <f>VLOOKUP(Z319,ReferencePrices!$A$2:$C$22,2,FALSE)</f>
        <v>518.87146394094873</v>
      </c>
      <c r="AD319">
        <f t="shared" si="48"/>
        <v>1.1165030447448179</v>
      </c>
    </row>
    <row r="320" spans="24:30" x14ac:dyDescent="0.35">
      <c r="X320" t="str">
        <f t="shared" si="46"/>
        <v>ETHRice</v>
      </c>
      <c r="Y320" t="s">
        <v>44</v>
      </c>
      <c r="Z320" t="s">
        <v>365</v>
      </c>
      <c r="AA320">
        <f t="shared" si="47"/>
        <v>2.5667234817374576</v>
      </c>
      <c r="AB320">
        <f>VLOOKUP(X320,ReferenceProduction!$A$2:$G$1293,6,FALSE)</f>
        <v>7.9658215749116934</v>
      </c>
      <c r="AC320">
        <f>VLOOKUP(Z320,ReferencePrices!$A$2:$C$22,2,FALSE)</f>
        <v>322.21704410519783</v>
      </c>
      <c r="AD320">
        <f t="shared" si="48"/>
        <v>2.5667234817374576</v>
      </c>
    </row>
    <row r="321" spans="24:30" x14ac:dyDescent="0.35">
      <c r="X321" t="str">
        <f t="shared" si="46"/>
        <v>ETHMaize</v>
      </c>
      <c r="Y321" t="s">
        <v>44</v>
      </c>
      <c r="Z321" t="s">
        <v>361</v>
      </c>
      <c r="AA321">
        <f t="shared" si="47"/>
        <v>765.583077536308</v>
      </c>
      <c r="AB321">
        <f>VLOOKUP(X321,ReferenceProduction!$A$2:$G$1293,6,FALSE)</f>
        <v>4228.1501327172018</v>
      </c>
      <c r="AC321">
        <f>VLOOKUP(Z321,ReferencePrices!$A$2:$C$22,2,FALSE)</f>
        <v>181.06809207465616</v>
      </c>
      <c r="AD321">
        <f t="shared" si="48"/>
        <v>765.583077536308</v>
      </c>
    </row>
    <row r="322" spans="24:30" x14ac:dyDescent="0.35">
      <c r="X322" t="str">
        <f t="shared" si="46"/>
        <v>ETHWheat</v>
      </c>
      <c r="Y322" t="s">
        <v>44</v>
      </c>
      <c r="Z322" t="s">
        <v>359</v>
      </c>
      <c r="AA322">
        <f t="shared" si="47"/>
        <v>971.36669442772177</v>
      </c>
      <c r="AB322">
        <f>VLOOKUP(X322,ReferenceProduction!$A$2:$G$1293,6,FALSE)</f>
        <v>3660.222855329891</v>
      </c>
      <c r="AC322">
        <f>VLOOKUP(Z322,ReferencePrices!$A$2:$C$22,2,FALSE)</f>
        <v>265.38457706564259</v>
      </c>
      <c r="AD322">
        <f t="shared" si="48"/>
        <v>971.36669442772177</v>
      </c>
    </row>
    <row r="323" spans="24:30" x14ac:dyDescent="0.35">
      <c r="X323" t="str">
        <f t="shared" si="46"/>
        <v>ETHSorghum</v>
      </c>
      <c r="Y323" t="s">
        <v>44</v>
      </c>
      <c r="Z323" t="s">
        <v>362</v>
      </c>
      <c r="AA323">
        <f t="shared" si="47"/>
        <v>574.66404369857321</v>
      </c>
      <c r="AB323">
        <f>VLOOKUP(X323,ReferenceProduction!$A$2:$G$1293,6,FALSE)</f>
        <v>3219.2659781672814</v>
      </c>
      <c r="AC323">
        <f>VLOOKUP(Z323,ReferencePrices!$A$2:$C$22,2,FALSE)</f>
        <v>178.50778643202628</v>
      </c>
      <c r="AD323">
        <f t="shared" si="48"/>
        <v>574.66404369857321</v>
      </c>
    </row>
    <row r="324" spans="24:30" x14ac:dyDescent="0.35">
      <c r="X324" t="str">
        <f t="shared" si="46"/>
        <v>ETHMillet</v>
      </c>
      <c r="Y324" t="s">
        <v>44</v>
      </c>
      <c r="Z324" t="s">
        <v>363</v>
      </c>
      <c r="AA324">
        <f t="shared" si="47"/>
        <v>135.43346928536778</v>
      </c>
      <c r="AB324">
        <f>VLOOKUP(X324,ReferenceProduction!$A$2:$G$1293,6,FALSE)</f>
        <v>644.34178737427408</v>
      </c>
      <c r="AC324">
        <f>VLOOKUP(Z324,ReferencePrices!$A$2:$C$22,2,FALSE)</f>
        <v>210.18886550454246</v>
      </c>
      <c r="AD324">
        <f t="shared" si="48"/>
        <v>135.43346928536778</v>
      </c>
    </row>
    <row r="325" spans="24:30" x14ac:dyDescent="0.35">
      <c r="X325" t="str">
        <f t="shared" ref="X325:X388" si="49">+CONCATENATE(Y325,Z325)</f>
        <v>ETHBarley</v>
      </c>
      <c r="Y325" t="s">
        <v>44</v>
      </c>
      <c r="Z325" t="s">
        <v>364</v>
      </c>
      <c r="AA325">
        <f t="shared" ref="AA325:AA388" si="50">AD325</f>
        <v>256.07892373498794</v>
      </c>
      <c r="AB325">
        <f>VLOOKUP(X325,ReferenceProduction!$A$2:$G$1293,6,FALSE)</f>
        <v>2041.2933670061443</v>
      </c>
      <c r="AC325">
        <f>VLOOKUP(Z325,ReferencePrices!$A$2:$C$22,2,FALSE)</f>
        <v>125.44934886579541</v>
      </c>
      <c r="AD325">
        <f t="shared" ref="AD325:AD388" si="51">(AB325*AC325)/1000</f>
        <v>256.07892373498794</v>
      </c>
    </row>
    <row r="326" spans="24:30" x14ac:dyDescent="0.35">
      <c r="X326" t="str">
        <f t="shared" si="49"/>
        <v>ETHPotato</v>
      </c>
      <c r="Y326" t="s">
        <v>44</v>
      </c>
      <c r="Z326" t="s">
        <v>367</v>
      </c>
      <c r="AA326">
        <f t="shared" si="50"/>
        <v>140.24881425237604</v>
      </c>
      <c r="AB326">
        <f>VLOOKUP(X326,ReferenceProduction!$A$2:$G$1293,6,FALSE)</f>
        <v>713.27148999451606</v>
      </c>
      <c r="AC326">
        <f>VLOOKUP(Z326,ReferencePrices!$A$2:$C$22,2,FALSE)</f>
        <v>196.62753414335168</v>
      </c>
      <c r="AD326">
        <f t="shared" si="51"/>
        <v>140.24881425237604</v>
      </c>
    </row>
    <row r="327" spans="24:30" x14ac:dyDescent="0.35">
      <c r="X327" t="str">
        <f t="shared" si="49"/>
        <v>ETHYams</v>
      </c>
      <c r="Y327" t="s">
        <v>44</v>
      </c>
      <c r="Z327" t="s">
        <v>366</v>
      </c>
      <c r="AA327">
        <f t="shared" si="50"/>
        <v>82.054828161365705</v>
      </c>
      <c r="AB327">
        <f>VLOOKUP(X327,ReferenceProduction!$A$2:$G$1293,6,FALSE)</f>
        <v>301.10597123736585</v>
      </c>
      <c r="AC327">
        <f>VLOOKUP(Z327,ReferencePrices!$A$2:$C$22,2,FALSE)</f>
        <v>272.51146107853435</v>
      </c>
      <c r="AD327">
        <f t="shared" si="51"/>
        <v>82.054828161365705</v>
      </c>
    </row>
    <row r="328" spans="24:30" x14ac:dyDescent="0.35">
      <c r="X328" t="str">
        <f t="shared" si="49"/>
        <v>ETHSweet Potato</v>
      </c>
      <c r="Y328" t="s">
        <v>44</v>
      </c>
      <c r="Z328" t="s">
        <v>358</v>
      </c>
      <c r="AA328">
        <f t="shared" si="50"/>
        <v>50.981882835396164</v>
      </c>
      <c r="AB328">
        <f>VLOOKUP(X328,ReferenceProduction!$A$2:$G$1293,6,FALSE)</f>
        <v>636.256248567292</v>
      </c>
      <c r="AC328">
        <f>VLOOKUP(Z328,ReferencePrices!$A$2:$C$22,2,FALSE)</f>
        <v>80.127909077822125</v>
      </c>
      <c r="AD328">
        <f t="shared" si="51"/>
        <v>50.981882835396164</v>
      </c>
    </row>
    <row r="329" spans="24:30" x14ac:dyDescent="0.35">
      <c r="X329" t="str">
        <f t="shared" si="49"/>
        <v>ETHBanana</v>
      </c>
      <c r="Y329" t="s">
        <v>44</v>
      </c>
      <c r="Z329" t="s">
        <v>455</v>
      </c>
      <c r="AA329">
        <f t="shared" si="50"/>
        <v>92.843091947430651</v>
      </c>
      <c r="AB329">
        <f>VLOOKUP(X329,ReferenceProduction!$A$2:$G$1293,6,FALSE)</f>
        <v>277.51901638839627</v>
      </c>
      <c r="AC329">
        <f>VLOOKUP(Z329,ReferencePrices!$A$2:$C$22,2,FALSE)</f>
        <v>334.54677504871933</v>
      </c>
      <c r="AD329">
        <f t="shared" si="51"/>
        <v>92.843091947430651</v>
      </c>
    </row>
    <row r="330" spans="24:30" x14ac:dyDescent="0.35">
      <c r="X330" t="str">
        <f t="shared" si="49"/>
        <v>ETHBean</v>
      </c>
      <c r="Y330" t="s">
        <v>44</v>
      </c>
      <c r="Z330" t="s">
        <v>557</v>
      </c>
      <c r="AA330">
        <f t="shared" si="50"/>
        <v>140.38002487018611</v>
      </c>
      <c r="AB330">
        <f>VLOOKUP(X330,ReferenceProduction!$A$2:$G$1293,6,FALSE)</f>
        <v>213.94665043822309</v>
      </c>
      <c r="AC330">
        <f>VLOOKUP(Z330,ReferencePrices!$A$2:$C$22,2,FALSE)</f>
        <v>656.14499961858826</v>
      </c>
      <c r="AD330">
        <f t="shared" si="51"/>
        <v>140.38002487018611</v>
      </c>
    </row>
    <row r="331" spans="24:30" x14ac:dyDescent="0.35">
      <c r="X331" t="str">
        <f t="shared" si="49"/>
        <v>ETHChickpea</v>
      </c>
      <c r="Y331" t="s">
        <v>44</v>
      </c>
      <c r="Z331" t="s">
        <v>419</v>
      </c>
      <c r="AA331">
        <f t="shared" si="50"/>
        <v>160.4729239019496</v>
      </c>
      <c r="AB331">
        <f>VLOOKUP(X331,ReferenceProduction!$A$2:$G$1293,6,FALSE)</f>
        <v>280.49926758886244</v>
      </c>
      <c r="AC331">
        <f>VLOOKUP(Z331,ReferencePrices!$A$2:$C$22,2,FALSE)</f>
        <v>572.09747918900223</v>
      </c>
      <c r="AD331">
        <f t="shared" si="51"/>
        <v>160.4729239019496</v>
      </c>
    </row>
    <row r="332" spans="24:30" x14ac:dyDescent="0.35">
      <c r="X332" t="str">
        <f t="shared" si="49"/>
        <v>ETHLentil</v>
      </c>
      <c r="Y332" t="s">
        <v>44</v>
      </c>
      <c r="Z332" t="s">
        <v>418</v>
      </c>
      <c r="AA332">
        <f t="shared" si="50"/>
        <v>36.034236092828984</v>
      </c>
      <c r="AB332">
        <f>VLOOKUP(X332,ReferenceProduction!$A$2:$G$1293,6,FALSE)</f>
        <v>78.360511929438132</v>
      </c>
      <c r="AC332">
        <f>VLOOKUP(Z332,ReferencePrices!$A$2:$C$22,2,FALSE)</f>
        <v>459.85197397991732</v>
      </c>
      <c r="AD332">
        <f t="shared" si="51"/>
        <v>36.034236092828984</v>
      </c>
    </row>
    <row r="333" spans="24:30" x14ac:dyDescent="0.35">
      <c r="X333" t="str">
        <f t="shared" si="49"/>
        <v>ETHOther Pulses</v>
      </c>
      <c r="Y333" t="s">
        <v>44</v>
      </c>
      <c r="Z333" t="s">
        <v>421</v>
      </c>
      <c r="AA333">
        <f t="shared" si="50"/>
        <v>433.24347982648084</v>
      </c>
      <c r="AB333">
        <f>VLOOKUP(X333,ReferenceProduction!$A$2:$G$1293,6,FALSE)</f>
        <v>1162.9909069459709</v>
      </c>
      <c r="AC333">
        <f>VLOOKUP(Z333,ReferencePrices!$A$2:$C$22,2,FALSE)</f>
        <v>372.52525126286997</v>
      </c>
      <c r="AD333">
        <f t="shared" si="51"/>
        <v>433.24347982648084</v>
      </c>
    </row>
    <row r="334" spans="24:30" x14ac:dyDescent="0.35">
      <c r="X334" t="str">
        <f t="shared" si="49"/>
        <v>ETHGroundnut</v>
      </c>
      <c r="Y334" t="s">
        <v>44</v>
      </c>
      <c r="Z334" t="s">
        <v>360</v>
      </c>
      <c r="AA334">
        <f t="shared" si="50"/>
        <v>18.699455459697141</v>
      </c>
      <c r="AB334">
        <f>VLOOKUP(X334,ReferenceProduction!$A$2:$G$1293,6,FALSE)</f>
        <v>36.038704687419994</v>
      </c>
      <c r="AC334">
        <f>VLOOKUP(Z334,ReferencePrices!$A$2:$C$22,2,FALSE)</f>
        <v>518.87146394094873</v>
      </c>
      <c r="AD334">
        <f t="shared" si="51"/>
        <v>18.699455459697141</v>
      </c>
    </row>
    <row r="335" spans="24:30" x14ac:dyDescent="0.35">
      <c r="X335" t="str">
        <f t="shared" si="49"/>
        <v>ETHSoybean</v>
      </c>
      <c r="Y335" t="s">
        <v>44</v>
      </c>
      <c r="Z335" t="s">
        <v>446</v>
      </c>
      <c r="AA335">
        <f t="shared" si="50"/>
        <v>1.3703304033989279</v>
      </c>
      <c r="AB335">
        <f>VLOOKUP(X335,ReferenceProduction!$A$2:$G$1293,6,FALSE)</f>
        <v>4.0408458678469081</v>
      </c>
      <c r="AC335">
        <f>VLOOKUP(Z335,ReferencePrices!$A$2:$C$22,2,FALSE)</f>
        <v>339.11969132568868</v>
      </c>
      <c r="AD335">
        <f t="shared" si="51"/>
        <v>1.3703304033989279</v>
      </c>
    </row>
    <row r="336" spans="24:30" x14ac:dyDescent="0.35">
      <c r="X336" t="str">
        <f t="shared" si="49"/>
        <v>FJIRice</v>
      </c>
      <c r="Y336" t="s">
        <v>45</v>
      </c>
      <c r="Z336" t="s">
        <v>365</v>
      </c>
      <c r="AA336">
        <f t="shared" si="50"/>
        <v>3.0097267232625136</v>
      </c>
      <c r="AB336">
        <f>VLOOKUP(X336,ReferenceProduction!$A$2:$G$1293,6,FALSE)</f>
        <v>9.3406813150451917</v>
      </c>
      <c r="AC336">
        <f>VLOOKUP(Z336,ReferencePrices!$A$2:$C$22,2,FALSE)</f>
        <v>322.21704410519783</v>
      </c>
      <c r="AD336">
        <f t="shared" si="51"/>
        <v>3.0097267232625136</v>
      </c>
    </row>
    <row r="337" spans="24:30" x14ac:dyDescent="0.35">
      <c r="X337" t="str">
        <f t="shared" si="49"/>
        <v>FJIMaize</v>
      </c>
      <c r="Y337" t="s">
        <v>45</v>
      </c>
      <c r="Z337" t="s">
        <v>361</v>
      </c>
      <c r="AA337">
        <f t="shared" si="50"/>
        <v>0.14989408114512826</v>
      </c>
      <c r="AB337">
        <f>VLOOKUP(X337,ReferenceProduction!$A$2:$G$1293,6,FALSE)</f>
        <v>0.82783266464930472</v>
      </c>
      <c r="AC337">
        <f>VLOOKUP(Z337,ReferencePrices!$A$2:$C$22,2,FALSE)</f>
        <v>181.06809207465616</v>
      </c>
      <c r="AD337">
        <f t="shared" si="51"/>
        <v>0.14989408114512826</v>
      </c>
    </row>
    <row r="338" spans="24:30" x14ac:dyDescent="0.35">
      <c r="X338" t="str">
        <f t="shared" si="49"/>
        <v>FJISorghum</v>
      </c>
      <c r="Y338" t="s">
        <v>45</v>
      </c>
      <c r="Z338" t="s">
        <v>362</v>
      </c>
      <c r="AA338">
        <f t="shared" si="50"/>
        <v>6.6314137405271362E-3</v>
      </c>
      <c r="AB338">
        <f>VLOOKUP(X338,ReferenceProduction!$A$2:$G$1293,6,FALSE)</f>
        <v>3.7149156757104833E-2</v>
      </c>
      <c r="AC338">
        <f>VLOOKUP(Z338,ReferencePrices!$A$2:$C$22,2,FALSE)</f>
        <v>178.50778643202628</v>
      </c>
      <c r="AD338">
        <f t="shared" si="51"/>
        <v>6.6314137405271362E-3</v>
      </c>
    </row>
    <row r="339" spans="24:30" x14ac:dyDescent="0.35">
      <c r="X339" t="str">
        <f t="shared" si="49"/>
        <v>FJIPotato</v>
      </c>
      <c r="Y339" t="s">
        <v>45</v>
      </c>
      <c r="Z339" t="s">
        <v>367</v>
      </c>
      <c r="AA339">
        <f t="shared" si="50"/>
        <v>2.0537841309673829E-2</v>
      </c>
      <c r="AB339">
        <f>VLOOKUP(X339,ReferenceProduction!$A$2:$G$1293,6,FALSE)</f>
        <v>0.10445048502058048</v>
      </c>
      <c r="AC339">
        <f>VLOOKUP(Z339,ReferencePrices!$A$2:$C$22,2,FALSE)</f>
        <v>196.62753414335168</v>
      </c>
      <c r="AD339">
        <f t="shared" si="51"/>
        <v>2.0537841309673829E-2</v>
      </c>
    </row>
    <row r="340" spans="24:30" x14ac:dyDescent="0.35">
      <c r="X340" t="str">
        <f t="shared" si="49"/>
        <v>FJICassava</v>
      </c>
      <c r="Y340" t="s">
        <v>45</v>
      </c>
      <c r="Z340" t="s">
        <v>368</v>
      </c>
      <c r="AA340">
        <f t="shared" si="50"/>
        <v>6.5460320283398739</v>
      </c>
      <c r="AB340">
        <f>VLOOKUP(X340,ReferenceProduction!$A$2:$G$1293,6,FALSE)</f>
        <v>60.526969319961196</v>
      </c>
      <c r="AC340">
        <f>VLOOKUP(Z340,ReferencePrices!$A$2:$C$22,2,FALSE)</f>
        <v>108.15066575919005</v>
      </c>
      <c r="AD340">
        <f t="shared" si="51"/>
        <v>6.5460320283398739</v>
      </c>
    </row>
    <row r="341" spans="24:30" x14ac:dyDescent="0.35">
      <c r="X341" t="str">
        <f t="shared" si="49"/>
        <v>FJIYams</v>
      </c>
      <c r="Y341" t="s">
        <v>45</v>
      </c>
      <c r="Z341" t="s">
        <v>366</v>
      </c>
      <c r="AA341">
        <f t="shared" si="50"/>
        <v>1.0478703665224651</v>
      </c>
      <c r="AB341">
        <f>VLOOKUP(X341,ReferenceProduction!$A$2:$G$1293,6,FALSE)</f>
        <v>3.8452341137332278</v>
      </c>
      <c r="AC341">
        <f>VLOOKUP(Z341,ReferencePrices!$A$2:$C$22,2,FALSE)</f>
        <v>272.51146107853435</v>
      </c>
      <c r="AD341">
        <f t="shared" si="51"/>
        <v>1.0478703665224651</v>
      </c>
    </row>
    <row r="342" spans="24:30" x14ac:dyDescent="0.35">
      <c r="X342" t="str">
        <f t="shared" si="49"/>
        <v>FJISweet Potato</v>
      </c>
      <c r="Y342" t="s">
        <v>45</v>
      </c>
      <c r="Z342" t="s">
        <v>358</v>
      </c>
      <c r="AA342">
        <f t="shared" si="50"/>
        <v>0.37132404011361014</v>
      </c>
      <c r="AB342">
        <f>VLOOKUP(X342,ReferenceProduction!$A$2:$G$1293,6,FALSE)</f>
        <v>4.6341411424198204</v>
      </c>
      <c r="AC342">
        <f>VLOOKUP(Z342,ReferencePrices!$A$2:$C$22,2,FALSE)</f>
        <v>80.127909077822125</v>
      </c>
      <c r="AD342">
        <f t="shared" si="51"/>
        <v>0.37132404011361014</v>
      </c>
    </row>
    <row r="343" spans="24:30" x14ac:dyDescent="0.35">
      <c r="X343" t="str">
        <f t="shared" si="49"/>
        <v>FJIBanana</v>
      </c>
      <c r="Y343" t="s">
        <v>45</v>
      </c>
      <c r="Z343" t="s">
        <v>455</v>
      </c>
      <c r="AA343">
        <f t="shared" si="50"/>
        <v>1.4826352937519678</v>
      </c>
      <c r="AB343">
        <f>VLOOKUP(X343,ReferenceProduction!$A$2:$G$1293,6,FALSE)</f>
        <v>4.4317727873361052</v>
      </c>
      <c r="AC343">
        <f>VLOOKUP(Z343,ReferencePrices!$A$2:$C$22,2,FALSE)</f>
        <v>334.54677504871933</v>
      </c>
      <c r="AD343">
        <f t="shared" si="51"/>
        <v>1.4826352937519678</v>
      </c>
    </row>
    <row r="344" spans="24:30" x14ac:dyDescent="0.35">
      <c r="X344" t="str">
        <f t="shared" si="49"/>
        <v>FJIOther Pulses</v>
      </c>
      <c r="Y344" t="s">
        <v>45</v>
      </c>
      <c r="Z344" t="s">
        <v>421</v>
      </c>
      <c r="AA344">
        <f t="shared" si="50"/>
        <v>6.6540024066197814E-2</v>
      </c>
      <c r="AB344">
        <f>VLOOKUP(X344,ReferenceProduction!$A$2:$G$1293,6,FALSE)</f>
        <v>0.17861882876563526</v>
      </c>
      <c r="AC344">
        <f>VLOOKUP(Z344,ReferencePrices!$A$2:$C$22,2,FALSE)</f>
        <v>372.52525126286997</v>
      </c>
      <c r="AD344">
        <f t="shared" si="51"/>
        <v>6.6540024066197814E-2</v>
      </c>
    </row>
    <row r="345" spans="24:30" x14ac:dyDescent="0.35">
      <c r="X345" t="str">
        <f t="shared" si="49"/>
        <v>FJIGroundnut</v>
      </c>
      <c r="Y345" t="s">
        <v>45</v>
      </c>
      <c r="Z345" t="s">
        <v>360</v>
      </c>
      <c r="AA345">
        <f t="shared" si="50"/>
        <v>0.10384724031888244</v>
      </c>
      <c r="AB345">
        <f>VLOOKUP(X345,ReferenceProduction!$A$2:$G$1293,6,FALSE)</f>
        <v>0.2001405888274114</v>
      </c>
      <c r="AC345">
        <f>VLOOKUP(Z345,ReferencePrices!$A$2:$C$22,2,FALSE)</f>
        <v>518.87146394094873</v>
      </c>
      <c r="AD345">
        <f t="shared" si="51"/>
        <v>0.10384724031888244</v>
      </c>
    </row>
    <row r="346" spans="24:30" x14ac:dyDescent="0.35">
      <c r="X346" t="str">
        <f t="shared" si="49"/>
        <v>GABRice</v>
      </c>
      <c r="Y346" t="s">
        <v>48</v>
      </c>
      <c r="Z346" t="s">
        <v>365</v>
      </c>
      <c r="AA346">
        <f t="shared" si="50"/>
        <v>0.87812036966528817</v>
      </c>
      <c r="AB346">
        <f>VLOOKUP(X346,ReferenceProduction!$A$2:$G$1293,6,FALSE)</f>
        <v>2.7252449419733313</v>
      </c>
      <c r="AC346">
        <f>VLOOKUP(Z346,ReferencePrices!$A$2:$C$22,2,FALSE)</f>
        <v>322.21704410519783</v>
      </c>
      <c r="AD346">
        <f t="shared" si="51"/>
        <v>0.87812036966528817</v>
      </c>
    </row>
    <row r="347" spans="24:30" x14ac:dyDescent="0.35">
      <c r="X347" t="str">
        <f t="shared" si="49"/>
        <v>GABMaize</v>
      </c>
      <c r="Y347" t="s">
        <v>48</v>
      </c>
      <c r="Z347" t="s">
        <v>361</v>
      </c>
      <c r="AA347">
        <f t="shared" si="50"/>
        <v>7.8014261129454834</v>
      </c>
      <c r="AB347">
        <f>VLOOKUP(X347,ReferenceProduction!$A$2:$G$1293,6,FALSE)</f>
        <v>43.085592958746581</v>
      </c>
      <c r="AC347">
        <f>VLOOKUP(Z347,ReferencePrices!$A$2:$C$22,2,FALSE)</f>
        <v>181.06809207465616</v>
      </c>
      <c r="AD347">
        <f t="shared" si="51"/>
        <v>7.8014261129454834</v>
      </c>
    </row>
    <row r="348" spans="24:30" x14ac:dyDescent="0.35">
      <c r="X348" t="str">
        <f t="shared" si="49"/>
        <v>GABCassava</v>
      </c>
      <c r="Y348" t="s">
        <v>48</v>
      </c>
      <c r="Z348" t="s">
        <v>368</v>
      </c>
      <c r="AA348">
        <f t="shared" si="50"/>
        <v>29.017506677600434</v>
      </c>
      <c r="AB348">
        <f>VLOOKUP(X348,ReferenceProduction!$A$2:$G$1293,6,FALSE)</f>
        <v>268.30631576703621</v>
      </c>
      <c r="AC348">
        <f>VLOOKUP(Z348,ReferencePrices!$A$2:$C$22,2,FALSE)</f>
        <v>108.15066575919005</v>
      </c>
      <c r="AD348">
        <f t="shared" si="51"/>
        <v>29.017506677600434</v>
      </c>
    </row>
    <row r="349" spans="24:30" x14ac:dyDescent="0.35">
      <c r="X349" t="str">
        <f t="shared" si="49"/>
        <v>GABYams</v>
      </c>
      <c r="Y349" t="s">
        <v>48</v>
      </c>
      <c r="Z349" t="s">
        <v>366</v>
      </c>
      <c r="AA349">
        <f t="shared" si="50"/>
        <v>54.147289127449241</v>
      </c>
      <c r="AB349">
        <f>VLOOKUP(X349,ReferenceProduction!$A$2:$G$1293,6,FALSE)</f>
        <v>198.69729116400239</v>
      </c>
      <c r="AC349">
        <f>VLOOKUP(Z349,ReferencePrices!$A$2:$C$22,2,FALSE)</f>
        <v>272.51146107853435</v>
      </c>
      <c r="AD349">
        <f t="shared" si="51"/>
        <v>54.147289127449241</v>
      </c>
    </row>
    <row r="350" spans="24:30" x14ac:dyDescent="0.35">
      <c r="X350" t="str">
        <f t="shared" si="49"/>
        <v>GABSweet Potato</v>
      </c>
      <c r="Y350" t="s">
        <v>48</v>
      </c>
      <c r="Z350" t="s">
        <v>358</v>
      </c>
      <c r="AA350">
        <f t="shared" si="50"/>
        <v>0.28178372575040778</v>
      </c>
      <c r="AB350">
        <f>VLOOKUP(X350,ReferenceProduction!$A$2:$G$1293,6,FALSE)</f>
        <v>3.516673890450988</v>
      </c>
      <c r="AC350">
        <f>VLOOKUP(Z350,ReferencePrices!$A$2:$C$22,2,FALSE)</f>
        <v>80.127909077822125</v>
      </c>
      <c r="AD350">
        <f t="shared" si="51"/>
        <v>0.28178372575040778</v>
      </c>
    </row>
    <row r="351" spans="24:30" x14ac:dyDescent="0.35">
      <c r="X351" t="str">
        <f t="shared" si="49"/>
        <v>GABBanana</v>
      </c>
      <c r="Y351" t="s">
        <v>48</v>
      </c>
      <c r="Z351" t="s">
        <v>455</v>
      </c>
      <c r="AA351">
        <f t="shared" si="50"/>
        <v>6.8420015847830031</v>
      </c>
      <c r="AB351">
        <f>VLOOKUP(X351,ReferenceProduction!$A$2:$G$1293,6,FALSE)</f>
        <v>20.451554446419689</v>
      </c>
      <c r="AC351">
        <f>VLOOKUP(Z351,ReferencePrices!$A$2:$C$22,2,FALSE)</f>
        <v>334.54677504871933</v>
      </c>
      <c r="AD351">
        <f t="shared" si="51"/>
        <v>6.8420015847830031</v>
      </c>
    </row>
    <row r="352" spans="24:30" x14ac:dyDescent="0.35">
      <c r="X352" t="str">
        <f t="shared" si="49"/>
        <v>GABPlantain</v>
      </c>
      <c r="Y352" t="s">
        <v>48</v>
      </c>
      <c r="Z352" t="s">
        <v>456</v>
      </c>
      <c r="AA352">
        <f t="shared" si="50"/>
        <v>89.224528906641311</v>
      </c>
      <c r="AB352">
        <f>VLOOKUP(X352,ReferenceProduction!$A$2:$G$1293,6,FALSE)</f>
        <v>368.21563411401758</v>
      </c>
      <c r="AC352">
        <f>VLOOKUP(Z352,ReferencePrices!$A$2:$C$22,2,FALSE)</f>
        <v>242.3159709699155</v>
      </c>
      <c r="AD352">
        <f t="shared" si="51"/>
        <v>89.224528906641311</v>
      </c>
    </row>
    <row r="353" spans="24:30" x14ac:dyDescent="0.35">
      <c r="X353" t="str">
        <f t="shared" si="49"/>
        <v>GABOther Pulses</v>
      </c>
      <c r="Y353" t="s">
        <v>48</v>
      </c>
      <c r="Z353" t="s">
        <v>421</v>
      </c>
      <c r="AA353">
        <f t="shared" si="50"/>
        <v>0.15781668015270703</v>
      </c>
      <c r="AB353">
        <f>VLOOKUP(X353,ReferenceProduction!$A$2:$G$1293,6,FALSE)</f>
        <v>0.42364022201905643</v>
      </c>
      <c r="AC353">
        <f>VLOOKUP(Z353,ReferencePrices!$A$2:$C$22,2,FALSE)</f>
        <v>372.52525126286997</v>
      </c>
      <c r="AD353">
        <f t="shared" si="51"/>
        <v>0.15781668015270703</v>
      </c>
    </row>
    <row r="354" spans="24:30" x14ac:dyDescent="0.35">
      <c r="X354" t="str">
        <f t="shared" si="49"/>
        <v>GABGroundnut</v>
      </c>
      <c r="Y354" t="s">
        <v>48</v>
      </c>
      <c r="Z354" t="s">
        <v>360</v>
      </c>
      <c r="AA354">
        <f t="shared" si="50"/>
        <v>11.171356876849192</v>
      </c>
      <c r="AB354">
        <f>VLOOKUP(X354,ReferenceProduction!$A$2:$G$1293,6,FALSE)</f>
        <v>21.530104569636869</v>
      </c>
      <c r="AC354">
        <f>VLOOKUP(Z354,ReferencePrices!$A$2:$C$22,2,FALSE)</f>
        <v>518.87146394094873</v>
      </c>
      <c r="AD354">
        <f t="shared" si="51"/>
        <v>11.171356876849192</v>
      </c>
    </row>
    <row r="355" spans="24:30" x14ac:dyDescent="0.35">
      <c r="X355" t="str">
        <f t="shared" si="49"/>
        <v>GEOMaize</v>
      </c>
      <c r="Y355" t="s">
        <v>49</v>
      </c>
      <c r="Z355" t="s">
        <v>361</v>
      </c>
      <c r="AA355">
        <f t="shared" si="50"/>
        <v>74.671973109594447</v>
      </c>
      <c r="AB355">
        <f>VLOOKUP(X355,ReferenceProduction!$A$2:$G$1293,6,FALSE)</f>
        <v>412.39719408324271</v>
      </c>
      <c r="AC355">
        <f>VLOOKUP(Z355,ReferencePrices!$A$2:$C$22,2,FALSE)</f>
        <v>181.06809207465616</v>
      </c>
      <c r="AD355">
        <f t="shared" si="51"/>
        <v>74.671973109594447</v>
      </c>
    </row>
    <row r="356" spans="24:30" x14ac:dyDescent="0.35">
      <c r="X356" t="str">
        <f t="shared" si="49"/>
        <v>GEOWheat</v>
      </c>
      <c r="Y356" t="s">
        <v>49</v>
      </c>
      <c r="Z356" t="s">
        <v>359</v>
      </c>
      <c r="AA356">
        <f t="shared" si="50"/>
        <v>37.959820785957035</v>
      </c>
      <c r="AB356">
        <f>VLOOKUP(X356,ReferenceProduction!$A$2:$G$1293,6,FALSE)</f>
        <v>143.03702651329172</v>
      </c>
      <c r="AC356">
        <f>VLOOKUP(Z356,ReferencePrices!$A$2:$C$22,2,FALSE)</f>
        <v>265.38457706564259</v>
      </c>
      <c r="AD356">
        <f t="shared" si="51"/>
        <v>37.959820785957035</v>
      </c>
    </row>
    <row r="357" spans="24:30" x14ac:dyDescent="0.35">
      <c r="X357" t="str">
        <f t="shared" si="49"/>
        <v>GEOBarley</v>
      </c>
      <c r="Y357" t="s">
        <v>49</v>
      </c>
      <c r="Z357" t="s">
        <v>364</v>
      </c>
      <c r="AA357">
        <f t="shared" si="50"/>
        <v>8.3562656283232304</v>
      </c>
      <c r="AB357">
        <f>VLOOKUP(X357,ReferenceProduction!$A$2:$G$1293,6,FALSE)</f>
        <v>66.610673581595776</v>
      </c>
      <c r="AC357">
        <f>VLOOKUP(Z357,ReferencePrices!$A$2:$C$22,2,FALSE)</f>
        <v>125.44934886579541</v>
      </c>
      <c r="AD357">
        <f t="shared" si="51"/>
        <v>8.3562656283232304</v>
      </c>
    </row>
    <row r="358" spans="24:30" x14ac:dyDescent="0.35">
      <c r="X358" t="str">
        <f t="shared" si="49"/>
        <v>GEOPotato</v>
      </c>
      <c r="Y358" t="s">
        <v>49</v>
      </c>
      <c r="Z358" t="s">
        <v>367</v>
      </c>
      <c r="AA358">
        <f t="shared" si="50"/>
        <v>83.926778097432333</v>
      </c>
      <c r="AB358">
        <f>VLOOKUP(X358,ReferenceProduction!$A$2:$G$1293,6,FALSE)</f>
        <v>426.83125973723173</v>
      </c>
      <c r="AC358">
        <f>VLOOKUP(Z358,ReferencePrices!$A$2:$C$22,2,FALSE)</f>
        <v>196.62753414335168</v>
      </c>
      <c r="AD358">
        <f t="shared" si="51"/>
        <v>83.926778097432333</v>
      </c>
    </row>
    <row r="359" spans="24:30" x14ac:dyDescent="0.35">
      <c r="X359" t="str">
        <f t="shared" si="49"/>
        <v>GEOBean</v>
      </c>
      <c r="Y359" t="s">
        <v>49</v>
      </c>
      <c r="Z359" t="s">
        <v>557</v>
      </c>
      <c r="AA359">
        <f t="shared" si="50"/>
        <v>13.097946535042968</v>
      </c>
      <c r="AB359">
        <f>VLOOKUP(X359,ReferenceProduction!$A$2:$G$1293,6,FALSE)</f>
        <v>19.961969599184172</v>
      </c>
      <c r="AC359">
        <f>VLOOKUP(Z359,ReferencePrices!$A$2:$C$22,2,FALSE)</f>
        <v>656.14499961858826</v>
      </c>
      <c r="AD359">
        <f t="shared" si="51"/>
        <v>13.097946535042968</v>
      </c>
    </row>
    <row r="360" spans="24:30" x14ac:dyDescent="0.35">
      <c r="X360" t="str">
        <f t="shared" si="49"/>
        <v>GEOOther Pulses</v>
      </c>
      <c r="Y360" t="s">
        <v>49</v>
      </c>
      <c r="Z360" t="s">
        <v>421</v>
      </c>
      <c r="AA360">
        <f t="shared" si="50"/>
        <v>5.4838743412620079E-2</v>
      </c>
      <c r="AB360">
        <f>VLOOKUP(X360,ReferenceProduction!$A$2:$G$1293,6,FALSE)</f>
        <v>0.14720812408478448</v>
      </c>
      <c r="AC360">
        <f>VLOOKUP(Z360,ReferencePrices!$A$2:$C$22,2,FALSE)</f>
        <v>372.52525126286997</v>
      </c>
      <c r="AD360">
        <f t="shared" si="51"/>
        <v>5.4838743412620079E-2</v>
      </c>
    </row>
    <row r="361" spans="24:30" x14ac:dyDescent="0.35">
      <c r="X361" t="str">
        <f t="shared" si="49"/>
        <v>GEOGroundnut</v>
      </c>
      <c r="Y361" t="s">
        <v>49</v>
      </c>
      <c r="Z361" t="s">
        <v>360</v>
      </c>
      <c r="AA361">
        <f t="shared" si="50"/>
        <v>0.22084983082717763</v>
      </c>
      <c r="AB361">
        <f>VLOOKUP(X361,ReferenceProduction!$A$2:$G$1293,6,FALSE)</f>
        <v>0.42563495234402005</v>
      </c>
      <c r="AC361">
        <f>VLOOKUP(Z361,ReferencePrices!$A$2:$C$22,2,FALSE)</f>
        <v>518.87146394094873</v>
      </c>
      <c r="AD361">
        <f t="shared" si="51"/>
        <v>0.22084983082717763</v>
      </c>
    </row>
    <row r="362" spans="24:30" x14ac:dyDescent="0.35">
      <c r="X362" t="str">
        <f t="shared" si="49"/>
        <v>GEOSoybean</v>
      </c>
      <c r="Y362" t="s">
        <v>49</v>
      </c>
      <c r="Z362" t="s">
        <v>446</v>
      </c>
      <c r="AA362">
        <f t="shared" si="50"/>
        <v>2.0060411008592136</v>
      </c>
      <c r="AB362">
        <f>VLOOKUP(X362,ReferenceProduction!$A$2:$G$1293,6,FALSE)</f>
        <v>5.9154367976014184</v>
      </c>
      <c r="AC362">
        <f>VLOOKUP(Z362,ReferencePrices!$A$2:$C$22,2,FALSE)</f>
        <v>339.11969132568868</v>
      </c>
      <c r="AD362">
        <f t="shared" si="51"/>
        <v>2.0060411008592136</v>
      </c>
    </row>
    <row r="363" spans="24:30" x14ac:dyDescent="0.35">
      <c r="X363" t="str">
        <f t="shared" si="49"/>
        <v>GHARice</v>
      </c>
      <c r="Y363" t="s">
        <v>50</v>
      </c>
      <c r="Z363" t="s">
        <v>365</v>
      </c>
      <c r="AA363">
        <f t="shared" si="50"/>
        <v>80.171313719805823</v>
      </c>
      <c r="AB363">
        <f>VLOOKUP(X363,ReferenceProduction!$A$2:$G$1293,6,FALSE)</f>
        <v>248.81152374308104</v>
      </c>
      <c r="AC363">
        <f>VLOOKUP(Z363,ReferencePrices!$A$2:$C$22,2,FALSE)</f>
        <v>322.21704410519783</v>
      </c>
      <c r="AD363">
        <f t="shared" si="51"/>
        <v>80.171313719805823</v>
      </c>
    </row>
    <row r="364" spans="24:30" x14ac:dyDescent="0.35">
      <c r="X364" t="str">
        <f t="shared" si="49"/>
        <v>GHAMaize</v>
      </c>
      <c r="Y364" t="s">
        <v>50</v>
      </c>
      <c r="Z364" t="s">
        <v>361</v>
      </c>
      <c r="AA364">
        <f t="shared" si="50"/>
        <v>280.51843848751685</v>
      </c>
      <c r="AB364">
        <f>VLOOKUP(X364,ReferenceProduction!$A$2:$G$1293,6,FALSE)</f>
        <v>1549.2428029332541</v>
      </c>
      <c r="AC364">
        <f>VLOOKUP(Z364,ReferencePrices!$A$2:$C$22,2,FALSE)</f>
        <v>181.06809207465616</v>
      </c>
      <c r="AD364">
        <f t="shared" si="51"/>
        <v>280.51843848751685</v>
      </c>
    </row>
    <row r="365" spans="24:30" x14ac:dyDescent="0.35">
      <c r="X365" t="str">
        <f t="shared" si="49"/>
        <v>GHASorghum</v>
      </c>
      <c r="Y365" t="s">
        <v>50</v>
      </c>
      <c r="Z365" t="s">
        <v>362</v>
      </c>
      <c r="AA365">
        <f t="shared" si="50"/>
        <v>81.964606359529938</v>
      </c>
      <c r="AB365">
        <f>VLOOKUP(X365,ReferenceProduction!$A$2:$G$1293,6,FALSE)</f>
        <v>459.16544033075621</v>
      </c>
      <c r="AC365">
        <f>VLOOKUP(Z365,ReferencePrices!$A$2:$C$22,2,FALSE)</f>
        <v>178.50778643202628</v>
      </c>
      <c r="AD365">
        <f t="shared" si="51"/>
        <v>81.964606359529938</v>
      </c>
    </row>
    <row r="366" spans="24:30" x14ac:dyDescent="0.35">
      <c r="X366" t="str">
        <f t="shared" si="49"/>
        <v>GHAMillet</v>
      </c>
      <c r="Y366" t="s">
        <v>50</v>
      </c>
      <c r="Z366" t="s">
        <v>363</v>
      </c>
      <c r="AA366">
        <f t="shared" si="50"/>
        <v>48.932338363455237</v>
      </c>
      <c r="AB366">
        <f>VLOOKUP(X366,ReferenceProduction!$A$2:$G$1293,6,FALSE)</f>
        <v>232.80176257670388</v>
      </c>
      <c r="AC366">
        <f>VLOOKUP(Z366,ReferencePrices!$A$2:$C$22,2,FALSE)</f>
        <v>210.18886550454246</v>
      </c>
      <c r="AD366">
        <f t="shared" si="51"/>
        <v>48.932338363455237</v>
      </c>
    </row>
    <row r="367" spans="24:30" x14ac:dyDescent="0.35">
      <c r="X367" t="str">
        <f t="shared" si="49"/>
        <v>GHACassava</v>
      </c>
      <c r="Y367" t="s">
        <v>50</v>
      </c>
      <c r="Z367" t="s">
        <v>368</v>
      </c>
      <c r="AA367">
        <f t="shared" si="50"/>
        <v>1183.16866918133</v>
      </c>
      <c r="AB367">
        <f>VLOOKUP(X367,ReferenceProduction!$A$2:$G$1293,6,FALSE)</f>
        <v>10940.003567021877</v>
      </c>
      <c r="AC367">
        <f>VLOOKUP(Z367,ReferencePrices!$A$2:$C$22,2,FALSE)</f>
        <v>108.15066575919005</v>
      </c>
      <c r="AD367">
        <f t="shared" si="51"/>
        <v>1183.16866918133</v>
      </c>
    </row>
    <row r="368" spans="24:30" x14ac:dyDescent="0.35">
      <c r="X368" t="str">
        <f t="shared" si="49"/>
        <v>GHAYams</v>
      </c>
      <c r="Y368" t="s">
        <v>50</v>
      </c>
      <c r="Z368" t="s">
        <v>366</v>
      </c>
      <c r="AA368">
        <f t="shared" si="50"/>
        <v>1649.0521644556927</v>
      </c>
      <c r="AB368">
        <f>VLOOKUP(X368,ReferenceProduction!$A$2:$G$1293,6,FALSE)</f>
        <v>6051.3130637850745</v>
      </c>
      <c r="AC368">
        <f>VLOOKUP(Z368,ReferencePrices!$A$2:$C$22,2,FALSE)</f>
        <v>272.51146107853435</v>
      </c>
      <c r="AD368">
        <f t="shared" si="51"/>
        <v>1649.0521644556927</v>
      </c>
    </row>
    <row r="369" spans="24:30" x14ac:dyDescent="0.35">
      <c r="X369" t="str">
        <f t="shared" si="49"/>
        <v>GHASweet Potato</v>
      </c>
      <c r="Y369" t="s">
        <v>50</v>
      </c>
      <c r="Z369" t="s">
        <v>358</v>
      </c>
      <c r="AA369">
        <f t="shared" si="50"/>
        <v>9.9399694178295572</v>
      </c>
      <c r="AB369">
        <f>VLOOKUP(X369,ReferenceProduction!$A$2:$G$1293,6,FALSE)</f>
        <v>124.05127666785394</v>
      </c>
      <c r="AC369">
        <f>VLOOKUP(Z369,ReferencePrices!$A$2:$C$22,2,FALSE)</f>
        <v>80.127909077822125</v>
      </c>
      <c r="AD369">
        <f t="shared" si="51"/>
        <v>9.9399694178295572</v>
      </c>
    </row>
    <row r="370" spans="24:30" x14ac:dyDescent="0.35">
      <c r="X370" t="str">
        <f t="shared" si="49"/>
        <v>GHABanana</v>
      </c>
      <c r="Y370" t="s">
        <v>50</v>
      </c>
      <c r="Z370" t="s">
        <v>455</v>
      </c>
      <c r="AA370">
        <f t="shared" si="50"/>
        <v>15.528525931958267</v>
      </c>
      <c r="AB370">
        <f>VLOOKUP(X370,ReferenceProduction!$A$2:$G$1293,6,FALSE)</f>
        <v>46.416606256918428</v>
      </c>
      <c r="AC370">
        <f>VLOOKUP(Z370,ReferencePrices!$A$2:$C$22,2,FALSE)</f>
        <v>334.54677504871933</v>
      </c>
      <c r="AD370">
        <f t="shared" si="51"/>
        <v>15.528525931958267</v>
      </c>
    </row>
    <row r="371" spans="24:30" x14ac:dyDescent="0.35">
      <c r="X371" t="str">
        <f t="shared" si="49"/>
        <v>GHAPlantain</v>
      </c>
      <c r="Y371" t="s">
        <v>50</v>
      </c>
      <c r="Z371" t="s">
        <v>456</v>
      </c>
      <c r="AA371">
        <f t="shared" si="50"/>
        <v>841.00175076566507</v>
      </c>
      <c r="AB371">
        <f>VLOOKUP(X371,ReferenceProduction!$A$2:$G$1293,6,FALSE)</f>
        <v>3470.6822971651291</v>
      </c>
      <c r="AC371">
        <f>VLOOKUP(Z371,ReferencePrices!$A$2:$C$22,2,FALSE)</f>
        <v>242.3159709699155</v>
      </c>
      <c r="AD371">
        <f t="shared" si="51"/>
        <v>841.00175076566507</v>
      </c>
    </row>
    <row r="372" spans="24:30" x14ac:dyDescent="0.35">
      <c r="X372" t="str">
        <f t="shared" si="49"/>
        <v>GHAOther Pulses</v>
      </c>
      <c r="Y372" t="s">
        <v>50</v>
      </c>
      <c r="Z372" t="s">
        <v>421</v>
      </c>
      <c r="AA372">
        <f t="shared" si="50"/>
        <v>19.904542536653903</v>
      </c>
      <c r="AB372">
        <f>VLOOKUP(X372,ReferenceProduction!$A$2:$G$1293,6,FALSE)</f>
        <v>53.431391480649971</v>
      </c>
      <c r="AC372">
        <f>VLOOKUP(Z372,ReferencePrices!$A$2:$C$22,2,FALSE)</f>
        <v>372.52525126286997</v>
      </c>
      <c r="AD372">
        <f t="shared" si="51"/>
        <v>19.904542536653903</v>
      </c>
    </row>
    <row r="373" spans="24:30" x14ac:dyDescent="0.35">
      <c r="X373" t="str">
        <f t="shared" si="49"/>
        <v>GHAGroundnut</v>
      </c>
      <c r="Y373" t="s">
        <v>50</v>
      </c>
      <c r="Z373" t="s">
        <v>360</v>
      </c>
      <c r="AA373">
        <f t="shared" si="50"/>
        <v>176.48590990378736</v>
      </c>
      <c r="AB373">
        <f>VLOOKUP(X373,ReferenceProduction!$A$2:$G$1293,6,FALSE)</f>
        <v>340.13416070973739</v>
      </c>
      <c r="AC373">
        <f>VLOOKUP(Z373,ReferencePrices!$A$2:$C$22,2,FALSE)</f>
        <v>518.87146394094873</v>
      </c>
      <c r="AD373">
        <f t="shared" si="51"/>
        <v>176.48590990378736</v>
      </c>
    </row>
    <row r="374" spans="24:30" x14ac:dyDescent="0.35">
      <c r="X374" t="str">
        <f t="shared" si="49"/>
        <v>GINRice</v>
      </c>
      <c r="Y374" t="s">
        <v>51</v>
      </c>
      <c r="Z374" t="s">
        <v>365</v>
      </c>
      <c r="AA374">
        <f t="shared" si="50"/>
        <v>326.35168053405897</v>
      </c>
      <c r="AB374">
        <f>VLOOKUP(X374,ReferenceProduction!$A$2:$G$1293,6,FALSE)</f>
        <v>1012.8318365043136</v>
      </c>
      <c r="AC374">
        <f>VLOOKUP(Z374,ReferencePrices!$A$2:$C$22,2,FALSE)</f>
        <v>322.21704410519783</v>
      </c>
      <c r="AD374">
        <f t="shared" si="51"/>
        <v>326.35168053405897</v>
      </c>
    </row>
    <row r="375" spans="24:30" x14ac:dyDescent="0.35">
      <c r="X375" t="str">
        <f t="shared" si="49"/>
        <v>GINMaize</v>
      </c>
      <c r="Y375" t="s">
        <v>51</v>
      </c>
      <c r="Z375" t="s">
        <v>361</v>
      </c>
      <c r="AA375">
        <f t="shared" si="50"/>
        <v>124.01854387502169</v>
      </c>
      <c r="AB375">
        <f>VLOOKUP(X375,ReferenceProduction!$A$2:$G$1293,6,FALSE)</f>
        <v>684.92765596650577</v>
      </c>
      <c r="AC375">
        <f>VLOOKUP(Z375,ReferencePrices!$A$2:$C$22,2,FALSE)</f>
        <v>181.06809207465616</v>
      </c>
      <c r="AD375">
        <f t="shared" si="51"/>
        <v>124.01854387502169</v>
      </c>
    </row>
    <row r="376" spans="24:30" x14ac:dyDescent="0.35">
      <c r="X376" t="str">
        <f t="shared" si="49"/>
        <v>GINSorghum</v>
      </c>
      <c r="Y376" t="s">
        <v>51</v>
      </c>
      <c r="Z376" t="s">
        <v>362</v>
      </c>
      <c r="AA376">
        <f t="shared" si="50"/>
        <v>7.8707240844411412</v>
      </c>
      <c r="AB376">
        <f>VLOOKUP(X376,ReferenceProduction!$A$2:$G$1293,6,FALSE)</f>
        <v>44.091769002122618</v>
      </c>
      <c r="AC376">
        <f>VLOOKUP(Z376,ReferencePrices!$A$2:$C$22,2,FALSE)</f>
        <v>178.50778643202628</v>
      </c>
      <c r="AD376">
        <f t="shared" si="51"/>
        <v>7.8707240844411412</v>
      </c>
    </row>
    <row r="377" spans="24:30" x14ac:dyDescent="0.35">
      <c r="X377" t="str">
        <f t="shared" si="49"/>
        <v>GINMillet</v>
      </c>
      <c r="Y377" t="s">
        <v>51</v>
      </c>
      <c r="Z377" t="s">
        <v>363</v>
      </c>
      <c r="AA377">
        <f t="shared" si="50"/>
        <v>73.679539299275859</v>
      </c>
      <c r="AB377">
        <f>VLOOKUP(X377,ReferenceProduction!$A$2:$G$1293,6,FALSE)</f>
        <v>350.53968782986527</v>
      </c>
      <c r="AC377">
        <f>VLOOKUP(Z377,ReferencePrices!$A$2:$C$22,2,FALSE)</f>
        <v>210.18886550454246</v>
      </c>
      <c r="AD377">
        <f t="shared" si="51"/>
        <v>73.679539299275859</v>
      </c>
    </row>
    <row r="378" spans="24:30" x14ac:dyDescent="0.35">
      <c r="X378" t="str">
        <f t="shared" si="49"/>
        <v>GINPotato</v>
      </c>
      <c r="Y378" t="s">
        <v>51</v>
      </c>
      <c r="Z378" t="s">
        <v>367</v>
      </c>
      <c r="AA378">
        <f t="shared" si="50"/>
        <v>3.2061228594556148</v>
      </c>
      <c r="AB378">
        <f>VLOOKUP(X378,ReferenceProduction!$A$2:$G$1293,6,FALSE)</f>
        <v>16.305564088080281</v>
      </c>
      <c r="AC378">
        <f>VLOOKUP(Z378,ReferencePrices!$A$2:$C$22,2,FALSE)</f>
        <v>196.62753414335168</v>
      </c>
      <c r="AD378">
        <f t="shared" si="51"/>
        <v>3.2061228594556148</v>
      </c>
    </row>
    <row r="379" spans="24:30" x14ac:dyDescent="0.35">
      <c r="X379" t="str">
        <f t="shared" si="49"/>
        <v>GINCassava</v>
      </c>
      <c r="Y379" t="s">
        <v>51</v>
      </c>
      <c r="Z379" t="s">
        <v>368</v>
      </c>
      <c r="AA379">
        <f t="shared" si="50"/>
        <v>139.02303893889217</v>
      </c>
      <c r="AB379">
        <f>VLOOKUP(X379,ReferenceProduction!$A$2:$G$1293,6,FALSE)</f>
        <v>1285.4570793715041</v>
      </c>
      <c r="AC379">
        <f>VLOOKUP(Z379,ReferencePrices!$A$2:$C$22,2,FALSE)</f>
        <v>108.15066575919005</v>
      </c>
      <c r="AD379">
        <f t="shared" si="51"/>
        <v>139.02303893889217</v>
      </c>
    </row>
    <row r="380" spans="24:30" x14ac:dyDescent="0.35">
      <c r="X380" t="str">
        <f t="shared" si="49"/>
        <v>GINYams</v>
      </c>
      <c r="Y380" t="s">
        <v>51</v>
      </c>
      <c r="Z380" t="s">
        <v>366</v>
      </c>
      <c r="AA380">
        <f t="shared" si="50"/>
        <v>8.6289288474617507</v>
      </c>
      <c r="AB380">
        <f>VLOOKUP(X380,ReferenceProduction!$A$2:$G$1293,6,FALSE)</f>
        <v>31.66446215990528</v>
      </c>
      <c r="AC380">
        <f>VLOOKUP(Z380,ReferencePrices!$A$2:$C$22,2,FALSE)</f>
        <v>272.51146107853435</v>
      </c>
      <c r="AD380">
        <f t="shared" si="51"/>
        <v>8.6289288474617507</v>
      </c>
    </row>
    <row r="381" spans="24:30" x14ac:dyDescent="0.35">
      <c r="X381" t="str">
        <f t="shared" si="49"/>
        <v>GINSweet Potato</v>
      </c>
      <c r="Y381" t="s">
        <v>51</v>
      </c>
      <c r="Z381" t="s">
        <v>358</v>
      </c>
      <c r="AA381">
        <f t="shared" si="50"/>
        <v>18.247944287525197</v>
      </c>
      <c r="AB381">
        <f>VLOOKUP(X381,ReferenceProduction!$A$2:$G$1293,6,FALSE)</f>
        <v>227.73518612350611</v>
      </c>
      <c r="AC381">
        <f>VLOOKUP(Z381,ReferencePrices!$A$2:$C$22,2,FALSE)</f>
        <v>80.127909077822125</v>
      </c>
      <c r="AD381">
        <f t="shared" si="51"/>
        <v>18.247944287525197</v>
      </c>
    </row>
    <row r="382" spans="24:30" x14ac:dyDescent="0.35">
      <c r="X382" t="str">
        <f t="shared" si="49"/>
        <v>GINBanana</v>
      </c>
      <c r="Y382" t="s">
        <v>51</v>
      </c>
      <c r="Z382" t="s">
        <v>455</v>
      </c>
      <c r="AA382">
        <f t="shared" si="50"/>
        <v>68.403713034154521</v>
      </c>
      <c r="AB382">
        <f>VLOOKUP(X382,ReferenceProduction!$A$2:$G$1293,6,FALSE)</f>
        <v>204.46681342001591</v>
      </c>
      <c r="AC382">
        <f>VLOOKUP(Z382,ReferencePrices!$A$2:$C$22,2,FALSE)</f>
        <v>334.54677504871933</v>
      </c>
      <c r="AD382">
        <f t="shared" si="51"/>
        <v>68.403713034154521</v>
      </c>
    </row>
    <row r="383" spans="24:30" x14ac:dyDescent="0.35">
      <c r="X383" t="str">
        <f t="shared" si="49"/>
        <v>GINPlantain</v>
      </c>
      <c r="Y383" t="s">
        <v>51</v>
      </c>
      <c r="Z383" t="s">
        <v>456</v>
      </c>
      <c r="AA383">
        <f t="shared" si="50"/>
        <v>159.26908663764706</v>
      </c>
      <c r="AB383">
        <f>VLOOKUP(X383,ReferenceProduction!$A$2:$G$1293,6,FALSE)</f>
        <v>657.27853595511033</v>
      </c>
      <c r="AC383">
        <f>VLOOKUP(Z383,ReferencePrices!$A$2:$C$22,2,FALSE)</f>
        <v>242.3159709699155</v>
      </c>
      <c r="AD383">
        <f t="shared" si="51"/>
        <v>159.26908663764706</v>
      </c>
    </row>
    <row r="384" spans="24:30" x14ac:dyDescent="0.35">
      <c r="X384" t="str">
        <f t="shared" si="49"/>
        <v>GINOther Pulses</v>
      </c>
      <c r="Y384" t="s">
        <v>51</v>
      </c>
      <c r="Z384" t="s">
        <v>421</v>
      </c>
      <c r="AA384">
        <f t="shared" si="50"/>
        <v>31.050893122957508</v>
      </c>
      <c r="AB384">
        <f>VLOOKUP(X384,ReferenceProduction!$A$2:$G$1293,6,FALSE)</f>
        <v>83.352451995386076</v>
      </c>
      <c r="AC384">
        <f>VLOOKUP(Z384,ReferencePrices!$A$2:$C$22,2,FALSE)</f>
        <v>372.52525126286997</v>
      </c>
      <c r="AD384">
        <f t="shared" si="51"/>
        <v>31.050893122957508</v>
      </c>
    </row>
    <row r="385" spans="24:30" x14ac:dyDescent="0.35">
      <c r="X385" t="str">
        <f t="shared" si="49"/>
        <v>GINGroundnut</v>
      </c>
      <c r="Y385" t="s">
        <v>51</v>
      </c>
      <c r="Z385" t="s">
        <v>360</v>
      </c>
      <c r="AA385">
        <f t="shared" si="50"/>
        <v>87.970053008358505</v>
      </c>
      <c r="AB385">
        <f>VLOOKUP(X385,ReferenceProduction!$A$2:$G$1293,6,FALSE)</f>
        <v>169.54112746961573</v>
      </c>
      <c r="AC385">
        <f>VLOOKUP(Z385,ReferencePrices!$A$2:$C$22,2,FALSE)</f>
        <v>518.87146394094873</v>
      </c>
      <c r="AD385">
        <f t="shared" si="51"/>
        <v>87.970053008358505</v>
      </c>
    </row>
    <row r="386" spans="24:30" x14ac:dyDescent="0.35">
      <c r="X386" t="str">
        <f t="shared" si="49"/>
        <v>GMBRice</v>
      </c>
      <c r="Y386" t="s">
        <v>52</v>
      </c>
      <c r="Z386" t="s">
        <v>365</v>
      </c>
      <c r="AA386">
        <f t="shared" si="50"/>
        <v>12.871641180330489</v>
      </c>
      <c r="AB386">
        <f>VLOOKUP(X386,ReferenceProduction!$A$2:$G$1293,6,FALSE)</f>
        <v>39.947114579476249</v>
      </c>
      <c r="AC386">
        <f>VLOOKUP(Z386,ReferencePrices!$A$2:$C$22,2,FALSE)</f>
        <v>322.21704410519783</v>
      </c>
      <c r="AD386">
        <f t="shared" si="51"/>
        <v>12.871641180330489</v>
      </c>
    </row>
    <row r="387" spans="24:30" x14ac:dyDescent="0.35">
      <c r="X387" t="str">
        <f t="shared" si="49"/>
        <v>GMBMaize</v>
      </c>
      <c r="Y387" t="s">
        <v>52</v>
      </c>
      <c r="Z387" t="s">
        <v>361</v>
      </c>
      <c r="AA387">
        <f t="shared" si="50"/>
        <v>6.1910981094124473</v>
      </c>
      <c r="AB387">
        <f>VLOOKUP(X387,ReferenceProduction!$A$2:$G$1293,6,FALSE)</f>
        <v>34.192098886532676</v>
      </c>
      <c r="AC387">
        <f>VLOOKUP(Z387,ReferencePrices!$A$2:$C$22,2,FALSE)</f>
        <v>181.06809207465616</v>
      </c>
      <c r="AD387">
        <f t="shared" si="51"/>
        <v>6.1910981094124473</v>
      </c>
    </row>
    <row r="388" spans="24:30" x14ac:dyDescent="0.35">
      <c r="X388" t="str">
        <f t="shared" si="49"/>
        <v>GMBSorghum</v>
      </c>
      <c r="Y388" t="s">
        <v>52</v>
      </c>
      <c r="Z388" t="s">
        <v>362</v>
      </c>
      <c r="AA388">
        <f t="shared" si="50"/>
        <v>7.9793315214465519</v>
      </c>
      <c r="AB388">
        <f>VLOOKUP(X388,ReferenceProduction!$A$2:$G$1293,6,FALSE)</f>
        <v>44.700187487255576</v>
      </c>
      <c r="AC388">
        <f>VLOOKUP(Z388,ReferencePrices!$A$2:$C$22,2,FALSE)</f>
        <v>178.50778643202628</v>
      </c>
      <c r="AD388">
        <f t="shared" si="51"/>
        <v>7.9793315214465519</v>
      </c>
    </row>
    <row r="389" spans="24:30" x14ac:dyDescent="0.35">
      <c r="X389" t="str">
        <f t="shared" ref="X389:X452" si="52">+CONCATENATE(Y389,Z389)</f>
        <v>GMBMillet</v>
      </c>
      <c r="Y389" t="s">
        <v>52</v>
      </c>
      <c r="Z389" t="s">
        <v>363</v>
      </c>
      <c r="AA389">
        <f t="shared" ref="AA389:AA452" si="53">AD389</f>
        <v>36.970832510988153</v>
      </c>
      <c r="AB389">
        <f>VLOOKUP(X389,ReferenceProduction!$A$2:$G$1293,6,FALSE)</f>
        <v>175.89339198459666</v>
      </c>
      <c r="AC389">
        <f>VLOOKUP(Z389,ReferencePrices!$A$2:$C$22,2,FALSE)</f>
        <v>210.18886550454246</v>
      </c>
      <c r="AD389">
        <f t="shared" ref="AD389:AD452" si="54">(AB389*AC389)/1000</f>
        <v>36.970832510988153</v>
      </c>
    </row>
    <row r="390" spans="24:30" x14ac:dyDescent="0.35">
      <c r="X390" t="str">
        <f t="shared" si="52"/>
        <v>GMBCassava</v>
      </c>
      <c r="Y390" t="s">
        <v>52</v>
      </c>
      <c r="Z390" t="s">
        <v>368</v>
      </c>
      <c r="AA390">
        <f t="shared" si="53"/>
        <v>1.4071171171432417</v>
      </c>
      <c r="AB390">
        <f>VLOOKUP(X390,ReferenceProduction!$A$2:$G$1293,6,FALSE)</f>
        <v>13.010711559338437</v>
      </c>
      <c r="AC390">
        <f>VLOOKUP(Z390,ReferencePrices!$A$2:$C$22,2,FALSE)</f>
        <v>108.15066575919005</v>
      </c>
      <c r="AD390">
        <f t="shared" si="54"/>
        <v>1.4071171171432417</v>
      </c>
    </row>
    <row r="391" spans="24:30" x14ac:dyDescent="0.35">
      <c r="X391" t="str">
        <f t="shared" si="52"/>
        <v>GMBOther Pulses</v>
      </c>
      <c r="Y391" t="s">
        <v>52</v>
      </c>
      <c r="Z391" t="s">
        <v>421</v>
      </c>
      <c r="AA391">
        <f t="shared" si="53"/>
        <v>1.5349016519406491</v>
      </c>
      <c r="AB391">
        <f>VLOOKUP(X391,ReferenceProduction!$A$2:$G$1293,6,FALSE)</f>
        <v>4.1202620405926682</v>
      </c>
      <c r="AC391">
        <f>VLOOKUP(Z391,ReferencePrices!$A$2:$C$22,2,FALSE)</f>
        <v>372.52525126286997</v>
      </c>
      <c r="AD391">
        <f t="shared" si="54"/>
        <v>1.5349016519406491</v>
      </c>
    </row>
    <row r="392" spans="24:30" x14ac:dyDescent="0.35">
      <c r="X392" t="str">
        <f t="shared" si="52"/>
        <v>GMBGroundnut</v>
      </c>
      <c r="Y392" t="s">
        <v>52</v>
      </c>
      <c r="Z392" t="s">
        <v>360</v>
      </c>
      <c r="AA392">
        <f t="shared" si="53"/>
        <v>25.493144160111409</v>
      </c>
      <c r="AB392">
        <f>VLOOKUP(X392,ReferenceProduction!$A$2:$G$1293,6,FALSE)</f>
        <v>49.131906323167371</v>
      </c>
      <c r="AC392">
        <f>VLOOKUP(Z392,ReferencePrices!$A$2:$C$22,2,FALSE)</f>
        <v>518.87146394094873</v>
      </c>
      <c r="AD392">
        <f t="shared" si="54"/>
        <v>25.493144160111409</v>
      </c>
    </row>
    <row r="393" spans="24:30" x14ac:dyDescent="0.35">
      <c r="X393" t="str">
        <f t="shared" si="52"/>
        <v>GNBRice</v>
      </c>
      <c r="Y393" t="s">
        <v>53</v>
      </c>
      <c r="Z393" t="s">
        <v>365</v>
      </c>
      <c r="AA393">
        <f t="shared" si="53"/>
        <v>37.428892164413455</v>
      </c>
      <c r="AB393">
        <f>VLOOKUP(X393,ReferenceProduction!$A$2:$G$1293,6,FALSE)</f>
        <v>116.1604975564037</v>
      </c>
      <c r="AC393">
        <f>VLOOKUP(Z393,ReferencePrices!$A$2:$C$22,2,FALSE)</f>
        <v>322.21704410519783</v>
      </c>
      <c r="AD393">
        <f t="shared" si="54"/>
        <v>37.428892164413455</v>
      </c>
    </row>
    <row r="394" spans="24:30" x14ac:dyDescent="0.35">
      <c r="X394" t="str">
        <f t="shared" si="52"/>
        <v>GNBMaize</v>
      </c>
      <c r="Y394" t="s">
        <v>53</v>
      </c>
      <c r="Z394" t="s">
        <v>361</v>
      </c>
      <c r="AA394">
        <f t="shared" si="53"/>
        <v>9.2915966738087068</v>
      </c>
      <c r="AB394">
        <f>VLOOKUP(X394,ReferenceProduction!$A$2:$G$1293,6,FALSE)</f>
        <v>51.315483403766628</v>
      </c>
      <c r="AC394">
        <f>VLOOKUP(Z394,ReferencePrices!$A$2:$C$22,2,FALSE)</f>
        <v>181.06809207465616</v>
      </c>
      <c r="AD394">
        <f t="shared" si="54"/>
        <v>9.2915966738087068</v>
      </c>
    </row>
    <row r="395" spans="24:30" x14ac:dyDescent="0.35">
      <c r="X395" t="str">
        <f t="shared" si="52"/>
        <v>GNBSorghum</v>
      </c>
      <c r="Y395" t="s">
        <v>53</v>
      </c>
      <c r="Z395" t="s">
        <v>362</v>
      </c>
      <c r="AA395">
        <f t="shared" si="53"/>
        <v>5.7261246529042387</v>
      </c>
      <c r="AB395">
        <f>VLOOKUP(X395,ReferenceProduction!$A$2:$G$1293,6,FALSE)</f>
        <v>32.077730430457613</v>
      </c>
      <c r="AC395">
        <f>VLOOKUP(Z395,ReferencePrices!$A$2:$C$22,2,FALSE)</f>
        <v>178.50778643202628</v>
      </c>
      <c r="AD395">
        <f t="shared" si="54"/>
        <v>5.7261246529042387</v>
      </c>
    </row>
    <row r="396" spans="24:30" x14ac:dyDescent="0.35">
      <c r="X396" t="str">
        <f t="shared" si="52"/>
        <v>GNBMillet</v>
      </c>
      <c r="Y396" t="s">
        <v>53</v>
      </c>
      <c r="Z396" t="s">
        <v>363</v>
      </c>
      <c r="AA396">
        <f t="shared" si="53"/>
        <v>14.83201200809058</v>
      </c>
      <c r="AB396">
        <f>VLOOKUP(X396,ReferenceProduction!$A$2:$G$1293,6,FALSE)</f>
        <v>70.565165155097333</v>
      </c>
      <c r="AC396">
        <f>VLOOKUP(Z396,ReferencePrices!$A$2:$C$22,2,FALSE)</f>
        <v>210.18886550454246</v>
      </c>
      <c r="AD396">
        <f t="shared" si="54"/>
        <v>14.83201200809058</v>
      </c>
    </row>
    <row r="397" spans="24:30" x14ac:dyDescent="0.35">
      <c r="X397" t="str">
        <f t="shared" si="52"/>
        <v>GNBCassava</v>
      </c>
      <c r="Y397" t="s">
        <v>53</v>
      </c>
      <c r="Z397" t="s">
        <v>368</v>
      </c>
      <c r="AA397">
        <f t="shared" si="53"/>
        <v>5.2458961907701571</v>
      </c>
      <c r="AB397">
        <f>VLOOKUP(X397,ReferenceProduction!$A$2:$G$1293,6,FALSE)</f>
        <v>48.505445194861316</v>
      </c>
      <c r="AC397">
        <f>VLOOKUP(Z397,ReferencePrices!$A$2:$C$22,2,FALSE)</f>
        <v>108.15066575919005</v>
      </c>
      <c r="AD397">
        <f t="shared" si="54"/>
        <v>5.2458961907701571</v>
      </c>
    </row>
    <row r="398" spans="24:30" x14ac:dyDescent="0.35">
      <c r="X398" t="str">
        <f t="shared" si="52"/>
        <v>GNBBanana</v>
      </c>
      <c r="Y398" t="s">
        <v>53</v>
      </c>
      <c r="Z398" t="s">
        <v>455</v>
      </c>
      <c r="AA398">
        <f t="shared" si="53"/>
        <v>1.8337640313316568</v>
      </c>
      <c r="AB398">
        <f>VLOOKUP(X398,ReferenceProduction!$A$2:$G$1293,6,FALSE)</f>
        <v>5.4813382405632503</v>
      </c>
      <c r="AC398">
        <f>VLOOKUP(Z398,ReferencePrices!$A$2:$C$22,2,FALSE)</f>
        <v>334.54677504871933</v>
      </c>
      <c r="AD398">
        <f t="shared" si="54"/>
        <v>1.8337640313316568</v>
      </c>
    </row>
    <row r="399" spans="24:30" x14ac:dyDescent="0.35">
      <c r="X399" t="str">
        <f t="shared" si="52"/>
        <v>GNBPlantain</v>
      </c>
      <c r="Y399" t="s">
        <v>53</v>
      </c>
      <c r="Z399" t="s">
        <v>456</v>
      </c>
      <c r="AA399">
        <f t="shared" si="53"/>
        <v>14.061531476027639</v>
      </c>
      <c r="AB399">
        <f>VLOOKUP(X399,ReferenceProduction!$A$2:$G$1293,6,FALSE)</f>
        <v>58.02973456410529</v>
      </c>
      <c r="AC399">
        <f>VLOOKUP(Z399,ReferencePrices!$A$2:$C$22,2,FALSE)</f>
        <v>242.3159709699155</v>
      </c>
      <c r="AD399">
        <f t="shared" si="54"/>
        <v>14.061531476027639</v>
      </c>
    </row>
    <row r="400" spans="24:30" x14ac:dyDescent="0.35">
      <c r="X400" t="str">
        <f t="shared" si="52"/>
        <v>GNBOther Pulses</v>
      </c>
      <c r="Y400" t="s">
        <v>53</v>
      </c>
      <c r="Z400" t="s">
        <v>421</v>
      </c>
      <c r="AA400">
        <f t="shared" si="53"/>
        <v>1.0274774887987232</v>
      </c>
      <c r="AB400">
        <f>VLOOKUP(X400,ReferenceProduction!$A$2:$G$1293,6,FALSE)</f>
        <v>2.7581418583453035</v>
      </c>
      <c r="AC400">
        <f>VLOOKUP(Z400,ReferencePrices!$A$2:$C$22,2,FALSE)</f>
        <v>372.52525126286997</v>
      </c>
      <c r="AD400">
        <f t="shared" si="54"/>
        <v>1.0274774887987232</v>
      </c>
    </row>
    <row r="401" spans="24:30" x14ac:dyDescent="0.35">
      <c r="X401" t="str">
        <f t="shared" si="52"/>
        <v>GNBGroundnut</v>
      </c>
      <c r="Y401" t="s">
        <v>53</v>
      </c>
      <c r="Z401" t="s">
        <v>360</v>
      </c>
      <c r="AA401">
        <f t="shared" si="53"/>
        <v>6.2511389632612886</v>
      </c>
      <c r="AB401">
        <f>VLOOKUP(X401,ReferenceProduction!$A$2:$G$1293,6,FALSE)</f>
        <v>12.047567456846524</v>
      </c>
      <c r="AC401">
        <f>VLOOKUP(Z401,ReferencePrices!$A$2:$C$22,2,FALSE)</f>
        <v>518.87146394094873</v>
      </c>
      <c r="AD401">
        <f t="shared" si="54"/>
        <v>6.2511389632612886</v>
      </c>
    </row>
    <row r="402" spans="24:30" x14ac:dyDescent="0.35">
      <c r="X402" t="str">
        <f t="shared" si="52"/>
        <v>GNQCassava</v>
      </c>
      <c r="Y402" t="s">
        <v>54</v>
      </c>
      <c r="Z402" t="s">
        <v>368</v>
      </c>
      <c r="AA402">
        <f t="shared" si="53"/>
        <v>9.3984976146484129</v>
      </c>
      <c r="AB402">
        <f>VLOOKUP(X402,ReferenceProduction!$A$2:$G$1293,6,FALSE)</f>
        <v>86.901893286309061</v>
      </c>
      <c r="AC402">
        <f>VLOOKUP(Z402,ReferencePrices!$A$2:$C$22,2,FALSE)</f>
        <v>108.15066575919005</v>
      </c>
      <c r="AD402">
        <f t="shared" si="54"/>
        <v>9.3984976146484129</v>
      </c>
    </row>
    <row r="403" spans="24:30" x14ac:dyDescent="0.35">
      <c r="X403" t="str">
        <f t="shared" si="52"/>
        <v>GNQSweet Potato</v>
      </c>
      <c r="Y403" t="s">
        <v>54</v>
      </c>
      <c r="Z403" t="s">
        <v>358</v>
      </c>
      <c r="AA403">
        <f t="shared" si="53"/>
        <v>6.891639287491202</v>
      </c>
      <c r="AB403">
        <f>VLOOKUP(X403,ReferenceProduction!$A$2:$G$1293,6,FALSE)</f>
        <v>86.00797608231457</v>
      </c>
      <c r="AC403">
        <f>VLOOKUP(Z403,ReferencePrices!$A$2:$C$22,2,FALSE)</f>
        <v>80.127909077822125</v>
      </c>
      <c r="AD403">
        <f t="shared" si="54"/>
        <v>6.891639287491202</v>
      </c>
    </row>
    <row r="404" spans="24:30" x14ac:dyDescent="0.35">
      <c r="X404" t="str">
        <f t="shared" si="52"/>
        <v>GNQBanana</v>
      </c>
      <c r="Y404" t="s">
        <v>54</v>
      </c>
      <c r="Z404" t="s">
        <v>455</v>
      </c>
      <c r="AA404">
        <f t="shared" si="53"/>
        <v>9.7727016291664519</v>
      </c>
      <c r="AB404">
        <f>VLOOKUP(X404,ReferenceProduction!$A$2:$G$1293,6,FALSE)</f>
        <v>29.211764566384698</v>
      </c>
      <c r="AC404">
        <f>VLOOKUP(Z404,ReferencePrices!$A$2:$C$22,2,FALSE)</f>
        <v>334.54677504871933</v>
      </c>
      <c r="AD404">
        <f t="shared" si="54"/>
        <v>9.7727016291664519</v>
      </c>
    </row>
    <row r="405" spans="24:30" x14ac:dyDescent="0.35">
      <c r="X405" t="str">
        <f t="shared" si="52"/>
        <v>GNQPlantain</v>
      </c>
      <c r="Y405" t="s">
        <v>54</v>
      </c>
      <c r="Z405" t="s">
        <v>456</v>
      </c>
      <c r="AA405">
        <f t="shared" si="53"/>
        <v>10.519156665079921</v>
      </c>
      <c r="AB405">
        <f>VLOOKUP(X405,ReferenceProduction!$A$2:$G$1293,6,FALSE)</f>
        <v>43.410909412924816</v>
      </c>
      <c r="AC405">
        <f>VLOOKUP(Z405,ReferencePrices!$A$2:$C$22,2,FALSE)</f>
        <v>242.3159709699155</v>
      </c>
      <c r="AD405">
        <f t="shared" si="54"/>
        <v>10.519156665079921</v>
      </c>
    </row>
    <row r="406" spans="24:30" x14ac:dyDescent="0.35">
      <c r="X406" t="str">
        <f t="shared" si="52"/>
        <v>GSARice</v>
      </c>
      <c r="Y406" t="s">
        <v>57</v>
      </c>
      <c r="Z406" t="s">
        <v>365</v>
      </c>
      <c r="AA406">
        <f t="shared" si="53"/>
        <v>153.05835065699475</v>
      </c>
      <c r="AB406">
        <f>VLOOKUP(X406,ReferenceProduction!$A$2:$G$1293,6,FALSE)</f>
        <v>475.01630797352874</v>
      </c>
      <c r="AC406">
        <f>VLOOKUP(Z406,ReferencePrices!$A$2:$C$22,2,FALSE)</f>
        <v>322.21704410519783</v>
      </c>
      <c r="AD406">
        <f t="shared" si="54"/>
        <v>153.05835065699475</v>
      </c>
    </row>
    <row r="407" spans="24:30" x14ac:dyDescent="0.35">
      <c r="X407" t="str">
        <f t="shared" si="52"/>
        <v>GSAMaize</v>
      </c>
      <c r="Y407" t="s">
        <v>57</v>
      </c>
      <c r="Z407" t="s">
        <v>361</v>
      </c>
      <c r="AA407">
        <f t="shared" si="53"/>
        <v>0.76018096375396271</v>
      </c>
      <c r="AB407">
        <f>VLOOKUP(X407,ReferenceProduction!$A$2:$G$1293,6,FALSE)</f>
        <v>4.1983154240148099</v>
      </c>
      <c r="AC407">
        <f>VLOOKUP(Z407,ReferencePrices!$A$2:$C$22,2,FALSE)</f>
        <v>181.06809207465616</v>
      </c>
      <c r="AD407">
        <f t="shared" si="54"/>
        <v>0.76018096375396271</v>
      </c>
    </row>
    <row r="408" spans="24:30" x14ac:dyDescent="0.35">
      <c r="X408" t="str">
        <f t="shared" si="52"/>
        <v>GSACassava</v>
      </c>
      <c r="Y408" t="s">
        <v>57</v>
      </c>
      <c r="Z408" t="s">
        <v>368</v>
      </c>
      <c r="AA408">
        <f t="shared" si="53"/>
        <v>4.8899850012166102</v>
      </c>
      <c r="AB408">
        <f>VLOOKUP(X408,ReferenceProduction!$A$2:$G$1293,6,FALSE)</f>
        <v>45.214562174815697</v>
      </c>
      <c r="AC408">
        <f>VLOOKUP(Z408,ReferencePrices!$A$2:$C$22,2,FALSE)</f>
        <v>108.15066575919005</v>
      </c>
      <c r="AD408">
        <f t="shared" si="54"/>
        <v>4.8899850012166102</v>
      </c>
    </row>
    <row r="409" spans="24:30" x14ac:dyDescent="0.35">
      <c r="X409" t="str">
        <f t="shared" si="52"/>
        <v>GSAYams</v>
      </c>
      <c r="Y409" t="s">
        <v>57</v>
      </c>
      <c r="Z409" t="s">
        <v>366</v>
      </c>
      <c r="AA409">
        <f t="shared" si="53"/>
        <v>0.54979379791088112</v>
      </c>
      <c r="AB409">
        <f>VLOOKUP(X409,ReferenceProduction!$A$2:$G$1293,6,FALSE)</f>
        <v>2.0175070646017255</v>
      </c>
      <c r="AC409">
        <f>VLOOKUP(Z409,ReferencePrices!$A$2:$C$22,2,FALSE)</f>
        <v>272.51146107853435</v>
      </c>
      <c r="AD409">
        <f t="shared" si="54"/>
        <v>0.54979379791088112</v>
      </c>
    </row>
    <row r="410" spans="24:30" x14ac:dyDescent="0.35">
      <c r="X410" t="str">
        <f t="shared" si="52"/>
        <v>GSASweet Potato</v>
      </c>
      <c r="Y410" t="s">
        <v>57</v>
      </c>
      <c r="Z410" t="s">
        <v>358</v>
      </c>
      <c r="AA410">
        <f t="shared" si="53"/>
        <v>0.23869833347186975</v>
      </c>
      <c r="AB410">
        <f>VLOOKUP(X410,ReferenceProduction!$A$2:$G$1293,6,FALSE)</f>
        <v>2.9789662081415385</v>
      </c>
      <c r="AC410">
        <f>VLOOKUP(Z410,ReferencePrices!$A$2:$C$22,2,FALSE)</f>
        <v>80.127909077822125</v>
      </c>
      <c r="AD410">
        <f t="shared" si="54"/>
        <v>0.23869833347186975</v>
      </c>
    </row>
    <row r="411" spans="24:30" x14ac:dyDescent="0.35">
      <c r="X411" t="str">
        <f t="shared" si="52"/>
        <v>GSABanana</v>
      </c>
      <c r="Y411" t="s">
        <v>57</v>
      </c>
      <c r="Z411" t="s">
        <v>455</v>
      </c>
      <c r="AA411">
        <f t="shared" si="53"/>
        <v>30.007684075945967</v>
      </c>
      <c r="AB411">
        <f>VLOOKUP(X411,ReferenceProduction!$A$2:$G$1293,6,FALSE)</f>
        <v>89.696527702519361</v>
      </c>
      <c r="AC411">
        <f>VLOOKUP(Z411,ReferencePrices!$A$2:$C$22,2,FALSE)</f>
        <v>334.54677504871933</v>
      </c>
      <c r="AD411">
        <f t="shared" si="54"/>
        <v>30.007684075945967</v>
      </c>
    </row>
    <row r="412" spans="24:30" x14ac:dyDescent="0.35">
      <c r="X412" t="str">
        <f t="shared" si="52"/>
        <v>GSAPlantain</v>
      </c>
      <c r="Y412" t="s">
        <v>57</v>
      </c>
      <c r="Z412" t="s">
        <v>456</v>
      </c>
      <c r="AA412">
        <f t="shared" si="53"/>
        <v>5.1826971710736496</v>
      </c>
      <c r="AB412">
        <f>VLOOKUP(X412,ReferenceProduction!$A$2:$G$1293,6,FALSE)</f>
        <v>21.38817821346618</v>
      </c>
      <c r="AC412">
        <f>VLOOKUP(Z412,ReferencePrices!$A$2:$C$22,2,FALSE)</f>
        <v>242.3159709699155</v>
      </c>
      <c r="AD412">
        <f t="shared" si="54"/>
        <v>5.1826971710736496</v>
      </c>
    </row>
    <row r="413" spans="24:30" x14ac:dyDescent="0.35">
      <c r="X413" t="str">
        <f t="shared" si="52"/>
        <v>GSACowpea</v>
      </c>
      <c r="Y413" t="s">
        <v>57</v>
      </c>
      <c r="Z413" t="s">
        <v>417</v>
      </c>
      <c r="AA413">
        <f t="shared" si="53"/>
        <v>9.5544957605133082E-2</v>
      </c>
      <c r="AB413">
        <f>VLOOKUP(X413,ReferenceProduction!$A$2:$G$1293,6,FALSE)</f>
        <v>0.23737155305655572</v>
      </c>
      <c r="AC413">
        <f>VLOOKUP(Z413,ReferencePrices!$A$2:$C$22,2,FALSE)</f>
        <v>402.51224872918414</v>
      </c>
      <c r="AD413">
        <f t="shared" si="54"/>
        <v>9.5544957605133082E-2</v>
      </c>
    </row>
    <row r="414" spans="24:30" x14ac:dyDescent="0.35">
      <c r="X414" t="str">
        <f t="shared" si="52"/>
        <v>GSAOther Pulses</v>
      </c>
      <c r="Y414" t="s">
        <v>57</v>
      </c>
      <c r="Z414" t="s">
        <v>421</v>
      </c>
      <c r="AA414">
        <f t="shared" si="53"/>
        <v>0.31998117467564696</v>
      </c>
      <c r="AB414">
        <f>VLOOKUP(X414,ReferenceProduction!$A$2:$G$1293,6,FALSE)</f>
        <v>0.85895163775046857</v>
      </c>
      <c r="AC414">
        <f>VLOOKUP(Z414,ReferencePrices!$A$2:$C$22,2,FALSE)</f>
        <v>372.52525126286997</v>
      </c>
      <c r="AD414">
        <f t="shared" si="54"/>
        <v>0.31998117467564696</v>
      </c>
    </row>
    <row r="415" spans="24:30" x14ac:dyDescent="0.35">
      <c r="X415" t="str">
        <f t="shared" si="52"/>
        <v>GSAGroundnut</v>
      </c>
      <c r="Y415" t="s">
        <v>57</v>
      </c>
      <c r="Z415" t="s">
        <v>360</v>
      </c>
      <c r="AA415">
        <f t="shared" si="53"/>
        <v>1.142095052103816</v>
      </c>
      <c r="AB415">
        <f>VLOOKUP(X415,ReferenceProduction!$A$2:$G$1293,6,FALSE)</f>
        <v>2.2011136311666477</v>
      </c>
      <c r="AC415">
        <f>VLOOKUP(Z415,ReferencePrices!$A$2:$C$22,2,FALSE)</f>
        <v>518.87146394094873</v>
      </c>
      <c r="AD415">
        <f t="shared" si="54"/>
        <v>1.142095052103816</v>
      </c>
    </row>
    <row r="416" spans="24:30" x14ac:dyDescent="0.35">
      <c r="X416" t="str">
        <f t="shared" si="52"/>
        <v>GSASoybean</v>
      </c>
      <c r="Y416" t="s">
        <v>57</v>
      </c>
      <c r="Z416" t="s">
        <v>446</v>
      </c>
      <c r="AA416">
        <f t="shared" si="53"/>
        <v>8.5356051607163377E-3</v>
      </c>
      <c r="AB416">
        <f>VLOOKUP(X416,ReferenceProduction!$A$2:$G$1293,6,FALSE)</f>
        <v>2.5169889508181907E-2</v>
      </c>
      <c r="AC416">
        <f>VLOOKUP(Z416,ReferencePrices!$A$2:$C$22,2,FALSE)</f>
        <v>339.11969132568868</v>
      </c>
      <c r="AD416">
        <f t="shared" si="54"/>
        <v>8.5356051607163377E-3</v>
      </c>
    </row>
    <row r="417" spans="24:30" x14ac:dyDescent="0.35">
      <c r="X417" t="str">
        <f t="shared" si="52"/>
        <v>GTMRice</v>
      </c>
      <c r="Y417" t="s">
        <v>58</v>
      </c>
      <c r="Z417" t="s">
        <v>365</v>
      </c>
      <c r="AA417">
        <f t="shared" si="53"/>
        <v>8.2455048938537949</v>
      </c>
      <c r="AB417">
        <f>VLOOKUP(X417,ReferenceProduction!$A$2:$G$1293,6,FALSE)</f>
        <v>25.589909176752897</v>
      </c>
      <c r="AC417">
        <f>VLOOKUP(Z417,ReferencePrices!$A$2:$C$22,2,FALSE)</f>
        <v>322.21704410519783</v>
      </c>
      <c r="AD417">
        <f t="shared" si="54"/>
        <v>8.2455048938537949</v>
      </c>
    </row>
    <row r="418" spans="24:30" x14ac:dyDescent="0.35">
      <c r="X418" t="str">
        <f t="shared" si="52"/>
        <v>GTMMaize</v>
      </c>
      <c r="Y418" t="s">
        <v>58</v>
      </c>
      <c r="Z418" t="s">
        <v>361</v>
      </c>
      <c r="AA418">
        <f t="shared" si="53"/>
        <v>234.1169122788867</v>
      </c>
      <c r="AB418">
        <f>VLOOKUP(X418,ReferenceProduction!$A$2:$G$1293,6,FALSE)</f>
        <v>1292.9771866285419</v>
      </c>
      <c r="AC418">
        <f>VLOOKUP(Z418,ReferencePrices!$A$2:$C$22,2,FALSE)</f>
        <v>181.06809207465616</v>
      </c>
      <c r="AD418">
        <f t="shared" si="54"/>
        <v>234.1169122788867</v>
      </c>
    </row>
    <row r="419" spans="24:30" x14ac:dyDescent="0.35">
      <c r="X419" t="str">
        <f t="shared" si="52"/>
        <v>GTMWheat</v>
      </c>
      <c r="Y419" t="s">
        <v>58</v>
      </c>
      <c r="Z419" t="s">
        <v>359</v>
      </c>
      <c r="AA419">
        <f t="shared" si="53"/>
        <v>3.279997925134603</v>
      </c>
      <c r="AB419">
        <f>VLOOKUP(X419,ReferenceProduction!$A$2:$G$1293,6,FALSE)</f>
        <v>12.359414256101624</v>
      </c>
      <c r="AC419">
        <f>VLOOKUP(Z419,ReferencePrices!$A$2:$C$22,2,FALSE)</f>
        <v>265.38457706564259</v>
      </c>
      <c r="AD419">
        <f t="shared" si="54"/>
        <v>3.279997925134603</v>
      </c>
    </row>
    <row r="420" spans="24:30" x14ac:dyDescent="0.35">
      <c r="X420" t="str">
        <f t="shared" si="52"/>
        <v>GTMSorghum</v>
      </c>
      <c r="Y420" t="s">
        <v>58</v>
      </c>
      <c r="Z420" t="s">
        <v>362</v>
      </c>
      <c r="AA420">
        <f t="shared" si="53"/>
        <v>11.518588293298148</v>
      </c>
      <c r="AB420">
        <f>VLOOKUP(X420,ReferenceProduction!$A$2:$G$1293,6,FALSE)</f>
        <v>64.527091638572827</v>
      </c>
      <c r="AC420">
        <f>VLOOKUP(Z420,ReferencePrices!$A$2:$C$22,2,FALSE)</f>
        <v>178.50778643202628</v>
      </c>
      <c r="AD420">
        <f t="shared" si="54"/>
        <v>11.518588293298148</v>
      </c>
    </row>
    <row r="421" spans="24:30" x14ac:dyDescent="0.35">
      <c r="X421" t="str">
        <f t="shared" si="52"/>
        <v>GTMBarley</v>
      </c>
      <c r="Y421" t="s">
        <v>58</v>
      </c>
      <c r="Z421" t="s">
        <v>364</v>
      </c>
      <c r="AA421">
        <f t="shared" si="53"/>
        <v>0.22310608104053239</v>
      </c>
      <c r="AB421">
        <f>VLOOKUP(X421,ReferenceProduction!$A$2:$G$1293,6,FALSE)</f>
        <v>1.7784554727279556</v>
      </c>
      <c r="AC421">
        <f>VLOOKUP(Z421,ReferencePrices!$A$2:$C$22,2,FALSE)</f>
        <v>125.44934886579541</v>
      </c>
      <c r="AD421">
        <f t="shared" si="54"/>
        <v>0.22310608104053239</v>
      </c>
    </row>
    <row r="422" spans="24:30" x14ac:dyDescent="0.35">
      <c r="X422" t="str">
        <f t="shared" si="52"/>
        <v>GTMPotato</v>
      </c>
      <c r="Y422" t="s">
        <v>58</v>
      </c>
      <c r="Z422" t="s">
        <v>367</v>
      </c>
      <c r="AA422">
        <f t="shared" si="53"/>
        <v>96.944343475665406</v>
      </c>
      <c r="AB422">
        <f>VLOOKUP(X422,ReferenceProduction!$A$2:$G$1293,6,FALSE)</f>
        <v>493.035443372788</v>
      </c>
      <c r="AC422">
        <f>VLOOKUP(Z422,ReferencePrices!$A$2:$C$22,2,FALSE)</f>
        <v>196.62753414335168</v>
      </c>
      <c r="AD422">
        <f t="shared" si="54"/>
        <v>96.944343475665406</v>
      </c>
    </row>
    <row r="423" spans="24:30" x14ac:dyDescent="0.35">
      <c r="X423" t="str">
        <f t="shared" si="52"/>
        <v>GTMCassava</v>
      </c>
      <c r="Y423" t="s">
        <v>58</v>
      </c>
      <c r="Z423" t="s">
        <v>368</v>
      </c>
      <c r="AA423">
        <f t="shared" si="53"/>
        <v>2.6407409121190382</v>
      </c>
      <c r="AB423">
        <f>VLOOKUP(X423,ReferenceProduction!$A$2:$G$1293,6,FALSE)</f>
        <v>24.417241388036878</v>
      </c>
      <c r="AC423">
        <f>VLOOKUP(Z423,ReferencePrices!$A$2:$C$22,2,FALSE)</f>
        <v>108.15066575919005</v>
      </c>
      <c r="AD423">
        <f t="shared" si="54"/>
        <v>2.6407409121190382</v>
      </c>
    </row>
    <row r="424" spans="24:30" x14ac:dyDescent="0.35">
      <c r="X424" t="str">
        <f t="shared" si="52"/>
        <v>GTMBanana</v>
      </c>
      <c r="Y424" t="s">
        <v>58</v>
      </c>
      <c r="Z424" t="s">
        <v>455</v>
      </c>
      <c r="AA424">
        <f t="shared" si="53"/>
        <v>544.48576133509971</v>
      </c>
      <c r="AB424">
        <f>VLOOKUP(X424,ReferenceProduction!$A$2:$G$1293,6,FALSE)</f>
        <v>1627.5325363868997</v>
      </c>
      <c r="AC424">
        <f>VLOOKUP(Z424,ReferencePrices!$A$2:$C$22,2,FALSE)</f>
        <v>334.54677504871933</v>
      </c>
      <c r="AD424">
        <f t="shared" si="54"/>
        <v>544.48576133509971</v>
      </c>
    </row>
    <row r="425" spans="24:30" x14ac:dyDescent="0.35">
      <c r="X425" t="str">
        <f t="shared" si="52"/>
        <v>GTMPlantain</v>
      </c>
      <c r="Y425" t="s">
        <v>58</v>
      </c>
      <c r="Z425" t="s">
        <v>456</v>
      </c>
      <c r="AA425">
        <f t="shared" si="53"/>
        <v>80.963153689103834</v>
      </c>
      <c r="AB425">
        <f>VLOOKUP(X425,ReferenceProduction!$A$2:$G$1293,6,FALSE)</f>
        <v>334.122234556119</v>
      </c>
      <c r="AC425">
        <f>VLOOKUP(Z425,ReferencePrices!$A$2:$C$22,2,FALSE)</f>
        <v>242.3159709699155</v>
      </c>
      <c r="AD425">
        <f t="shared" si="54"/>
        <v>80.963153689103834</v>
      </c>
    </row>
    <row r="426" spans="24:30" x14ac:dyDescent="0.35">
      <c r="X426" t="str">
        <f t="shared" si="52"/>
        <v>GTMBean</v>
      </c>
      <c r="Y426" t="s">
        <v>58</v>
      </c>
      <c r="Z426" t="s">
        <v>557</v>
      </c>
      <c r="AA426">
        <f t="shared" si="53"/>
        <v>87.832676880691722</v>
      </c>
      <c r="AB426">
        <f>VLOOKUP(X426,ReferenceProduction!$A$2:$G$1293,6,FALSE)</f>
        <v>133.86168748027973</v>
      </c>
      <c r="AC426">
        <f>VLOOKUP(Z426,ReferencePrices!$A$2:$C$22,2,FALSE)</f>
        <v>656.14499961858826</v>
      </c>
      <c r="AD426">
        <f t="shared" si="54"/>
        <v>87.832676880691722</v>
      </c>
    </row>
    <row r="427" spans="24:30" x14ac:dyDescent="0.35">
      <c r="X427" t="str">
        <f t="shared" si="52"/>
        <v>GTMOther Pulses</v>
      </c>
      <c r="Y427" t="s">
        <v>58</v>
      </c>
      <c r="Z427" t="s">
        <v>421</v>
      </c>
      <c r="AA427">
        <f t="shared" si="53"/>
        <v>15.46763194273213</v>
      </c>
      <c r="AB427">
        <f>VLOOKUP(X427,ReferenceProduction!$A$2:$G$1293,6,FALSE)</f>
        <v>41.52102948805878</v>
      </c>
      <c r="AC427">
        <f>VLOOKUP(Z427,ReferencePrices!$A$2:$C$22,2,FALSE)</f>
        <v>372.52525126286997</v>
      </c>
      <c r="AD427">
        <f t="shared" si="54"/>
        <v>15.46763194273213</v>
      </c>
    </row>
    <row r="428" spans="24:30" x14ac:dyDescent="0.35">
      <c r="X428" t="str">
        <f t="shared" si="52"/>
        <v>GTMGroundnut</v>
      </c>
      <c r="Y428" t="s">
        <v>58</v>
      </c>
      <c r="Z428" t="s">
        <v>360</v>
      </c>
      <c r="AA428">
        <f t="shared" si="53"/>
        <v>1.0695160760574518</v>
      </c>
      <c r="AB428">
        <f>VLOOKUP(X428,ReferenceProduction!$A$2:$G$1293,6,FALSE)</f>
        <v>2.0612351042283765</v>
      </c>
      <c r="AC428">
        <f>VLOOKUP(Z428,ReferencePrices!$A$2:$C$22,2,FALSE)</f>
        <v>518.87146394094873</v>
      </c>
      <c r="AD428">
        <f t="shared" si="54"/>
        <v>1.0695160760574518</v>
      </c>
    </row>
    <row r="429" spans="24:30" x14ac:dyDescent="0.35">
      <c r="X429" t="str">
        <f t="shared" si="52"/>
        <v>HNDRice</v>
      </c>
      <c r="Y429" t="s">
        <v>59</v>
      </c>
      <c r="Z429" t="s">
        <v>365</v>
      </c>
      <c r="AA429">
        <f t="shared" si="53"/>
        <v>7.4602669780153219</v>
      </c>
      <c r="AB429">
        <f>VLOOKUP(X429,ReferenceProduction!$A$2:$G$1293,6,FALSE)</f>
        <v>23.152924758318136</v>
      </c>
      <c r="AC429">
        <f>VLOOKUP(Z429,ReferencePrices!$A$2:$C$22,2,FALSE)</f>
        <v>322.21704410519783</v>
      </c>
      <c r="AD429">
        <f t="shared" si="54"/>
        <v>7.4602669780153219</v>
      </c>
    </row>
    <row r="430" spans="24:30" x14ac:dyDescent="0.35">
      <c r="X430" t="str">
        <f t="shared" si="52"/>
        <v>HNDMaize</v>
      </c>
      <c r="Y430" t="s">
        <v>59</v>
      </c>
      <c r="Z430" t="s">
        <v>361</v>
      </c>
      <c r="AA430">
        <f t="shared" si="53"/>
        <v>99.86405479396845</v>
      </c>
      <c r="AB430">
        <f>VLOOKUP(X430,ReferenceProduction!$A$2:$G$1293,6,FALSE)</f>
        <v>551.52762504833549</v>
      </c>
      <c r="AC430">
        <f>VLOOKUP(Z430,ReferencePrices!$A$2:$C$22,2,FALSE)</f>
        <v>181.06809207465616</v>
      </c>
      <c r="AD430">
        <f t="shared" si="54"/>
        <v>99.86405479396845</v>
      </c>
    </row>
    <row r="431" spans="24:30" x14ac:dyDescent="0.35">
      <c r="X431" t="str">
        <f t="shared" si="52"/>
        <v>HNDWheat</v>
      </c>
      <c r="Y431" t="s">
        <v>59</v>
      </c>
      <c r="Z431" t="s">
        <v>359</v>
      </c>
      <c r="AA431">
        <f t="shared" si="53"/>
        <v>0.2990214393841244</v>
      </c>
      <c r="AB431">
        <f>VLOOKUP(X431,ReferenceProduction!$A$2:$G$1293,6,FALSE)</f>
        <v>1.1267476154432357</v>
      </c>
      <c r="AC431">
        <f>VLOOKUP(Z431,ReferencePrices!$A$2:$C$22,2,FALSE)</f>
        <v>265.38457706564259</v>
      </c>
      <c r="AD431">
        <f t="shared" si="54"/>
        <v>0.2990214393841244</v>
      </c>
    </row>
    <row r="432" spans="24:30" x14ac:dyDescent="0.35">
      <c r="X432" t="str">
        <f t="shared" si="52"/>
        <v>HNDSorghum</v>
      </c>
      <c r="Y432" t="s">
        <v>59</v>
      </c>
      <c r="Z432" t="s">
        <v>362</v>
      </c>
      <c r="AA432">
        <f t="shared" si="53"/>
        <v>9.654260581698118</v>
      </c>
      <c r="AB432">
        <f>VLOOKUP(X432,ReferenceProduction!$A$2:$G$1293,6,FALSE)</f>
        <v>54.0831342691841</v>
      </c>
      <c r="AC432">
        <f>VLOOKUP(Z432,ReferencePrices!$A$2:$C$22,2,FALSE)</f>
        <v>178.50778643202628</v>
      </c>
      <c r="AD432">
        <f t="shared" si="54"/>
        <v>9.654260581698118</v>
      </c>
    </row>
    <row r="433" spans="24:30" x14ac:dyDescent="0.35">
      <c r="X433" t="str">
        <f t="shared" si="52"/>
        <v>HNDPotato</v>
      </c>
      <c r="Y433" t="s">
        <v>59</v>
      </c>
      <c r="Z433" t="s">
        <v>367</v>
      </c>
      <c r="AA433">
        <f t="shared" si="53"/>
        <v>4.4547003940747025</v>
      </c>
      <c r="AB433">
        <f>VLOOKUP(X433,ReferenceProduction!$A$2:$G$1293,6,FALSE)</f>
        <v>22.655526925476238</v>
      </c>
      <c r="AC433">
        <f>VLOOKUP(Z433,ReferencePrices!$A$2:$C$22,2,FALSE)</f>
        <v>196.62753414335168</v>
      </c>
      <c r="AD433">
        <f t="shared" si="54"/>
        <v>4.4547003940747025</v>
      </c>
    </row>
    <row r="434" spans="24:30" x14ac:dyDescent="0.35">
      <c r="X434" t="str">
        <f t="shared" si="52"/>
        <v>HNDCassava</v>
      </c>
      <c r="Y434" t="s">
        <v>59</v>
      </c>
      <c r="Z434" t="s">
        <v>368</v>
      </c>
      <c r="AA434">
        <f t="shared" si="53"/>
        <v>2.4357389511686094</v>
      </c>
      <c r="AB434">
        <f>VLOOKUP(X434,ReferenceProduction!$A$2:$G$1293,6,FALSE)</f>
        <v>22.521719437142103</v>
      </c>
      <c r="AC434">
        <f>VLOOKUP(Z434,ReferencePrices!$A$2:$C$22,2,FALSE)</f>
        <v>108.15066575919005</v>
      </c>
      <c r="AD434">
        <f t="shared" si="54"/>
        <v>2.4357389511686094</v>
      </c>
    </row>
    <row r="435" spans="24:30" x14ac:dyDescent="0.35">
      <c r="X435" t="str">
        <f t="shared" si="52"/>
        <v>HNDSweet Potato</v>
      </c>
      <c r="Y435" t="s">
        <v>59</v>
      </c>
      <c r="Z435" t="s">
        <v>358</v>
      </c>
      <c r="AA435">
        <f t="shared" si="53"/>
        <v>0.27329126565777256</v>
      </c>
      <c r="AB435">
        <f>VLOOKUP(X435,ReferenceProduction!$A$2:$G$1293,6,FALSE)</f>
        <v>3.4106875969064112</v>
      </c>
      <c r="AC435">
        <f>VLOOKUP(Z435,ReferencePrices!$A$2:$C$22,2,FALSE)</f>
        <v>80.127909077822125</v>
      </c>
      <c r="AD435">
        <f t="shared" si="54"/>
        <v>0.27329126565777256</v>
      </c>
    </row>
    <row r="436" spans="24:30" x14ac:dyDescent="0.35">
      <c r="X436" t="str">
        <f t="shared" si="52"/>
        <v>HNDBanana</v>
      </c>
      <c r="Y436" t="s">
        <v>59</v>
      </c>
      <c r="Z436" t="s">
        <v>455</v>
      </c>
      <c r="AA436">
        <f t="shared" si="53"/>
        <v>354.87346176956004</v>
      </c>
      <c r="AB436">
        <f>VLOOKUP(X436,ReferenceProduction!$A$2:$G$1293,6,FALSE)</f>
        <v>1060.7588780907561</v>
      </c>
      <c r="AC436">
        <f>VLOOKUP(Z436,ReferencePrices!$A$2:$C$22,2,FALSE)</f>
        <v>334.54677504871933</v>
      </c>
      <c r="AD436">
        <f t="shared" si="54"/>
        <v>354.87346176956004</v>
      </c>
    </row>
    <row r="437" spans="24:30" x14ac:dyDescent="0.35">
      <c r="X437" t="str">
        <f t="shared" si="52"/>
        <v>HNDPlantain</v>
      </c>
      <c r="Y437" t="s">
        <v>59</v>
      </c>
      <c r="Z437" t="s">
        <v>456</v>
      </c>
      <c r="AA437">
        <f t="shared" si="53"/>
        <v>20.126364743780115</v>
      </c>
      <c r="AB437">
        <f>VLOOKUP(X437,ReferenceProduction!$A$2:$G$1293,6,FALSE)</f>
        <v>83.058350067560696</v>
      </c>
      <c r="AC437">
        <f>VLOOKUP(Z437,ReferencePrices!$A$2:$C$22,2,FALSE)</f>
        <v>242.3159709699155</v>
      </c>
      <c r="AD437">
        <f t="shared" si="54"/>
        <v>20.126364743780115</v>
      </c>
    </row>
    <row r="438" spans="24:30" x14ac:dyDescent="0.35">
      <c r="X438" t="str">
        <f t="shared" si="52"/>
        <v>HNDBean</v>
      </c>
      <c r="Y438" t="s">
        <v>59</v>
      </c>
      <c r="Z438" t="s">
        <v>557</v>
      </c>
      <c r="AA438">
        <f t="shared" si="53"/>
        <v>62.328712417961086</v>
      </c>
      <c r="AB438">
        <f>VLOOKUP(X438,ReferenceProduction!$A$2:$G$1293,6,FALSE)</f>
        <v>94.99228440998904</v>
      </c>
      <c r="AC438">
        <f>VLOOKUP(Z438,ReferencePrices!$A$2:$C$22,2,FALSE)</f>
        <v>656.14499961858826</v>
      </c>
      <c r="AD438">
        <f t="shared" si="54"/>
        <v>62.328712417961086</v>
      </c>
    </row>
    <row r="439" spans="24:30" x14ac:dyDescent="0.35">
      <c r="X439" t="str">
        <f t="shared" si="52"/>
        <v>HNDGroundnut</v>
      </c>
      <c r="Y439" t="s">
        <v>59</v>
      </c>
      <c r="Z439" t="s">
        <v>360</v>
      </c>
      <c r="AA439">
        <f t="shared" si="53"/>
        <v>4.6809769059148645E-2</v>
      </c>
      <c r="AB439">
        <f>VLOOKUP(X439,ReferenceProduction!$A$2:$G$1293,6,FALSE)</f>
        <v>9.0214575886709253E-2</v>
      </c>
      <c r="AC439">
        <f>VLOOKUP(Z439,ReferencePrices!$A$2:$C$22,2,FALSE)</f>
        <v>518.87146394094873</v>
      </c>
      <c r="AD439">
        <f t="shared" si="54"/>
        <v>4.6809769059148645E-2</v>
      </c>
    </row>
    <row r="440" spans="24:30" x14ac:dyDescent="0.35">
      <c r="X440" t="str">
        <f t="shared" si="52"/>
        <v>HTIRice</v>
      </c>
      <c r="Y440" t="s">
        <v>61</v>
      </c>
      <c r="Z440" t="s">
        <v>365</v>
      </c>
      <c r="AA440">
        <f t="shared" si="53"/>
        <v>32.75960724207534</v>
      </c>
      <c r="AB440">
        <f>VLOOKUP(X440,ReferenceProduction!$A$2:$G$1293,6,FALSE)</f>
        <v>101.66938044214675</v>
      </c>
      <c r="AC440">
        <f>VLOOKUP(Z440,ReferencePrices!$A$2:$C$22,2,FALSE)</f>
        <v>322.21704410519783</v>
      </c>
      <c r="AD440">
        <f t="shared" si="54"/>
        <v>32.75960724207534</v>
      </c>
    </row>
    <row r="441" spans="24:30" x14ac:dyDescent="0.35">
      <c r="X441" t="str">
        <f t="shared" si="52"/>
        <v>HTIMaize</v>
      </c>
      <c r="Y441" t="s">
        <v>61</v>
      </c>
      <c r="Z441" t="s">
        <v>361</v>
      </c>
      <c r="AA441">
        <f t="shared" si="53"/>
        <v>46.973158489852317</v>
      </c>
      <c r="AB441">
        <f>VLOOKUP(X441,ReferenceProduction!$A$2:$G$1293,6,FALSE)</f>
        <v>259.42261804186251</v>
      </c>
      <c r="AC441">
        <f>VLOOKUP(Z441,ReferencePrices!$A$2:$C$22,2,FALSE)</f>
        <v>181.06809207465616</v>
      </c>
      <c r="AD441">
        <f t="shared" si="54"/>
        <v>46.973158489852317</v>
      </c>
    </row>
    <row r="442" spans="24:30" x14ac:dyDescent="0.35">
      <c r="X442" t="str">
        <f t="shared" si="52"/>
        <v>HTISorghum</v>
      </c>
      <c r="Y442" t="s">
        <v>61</v>
      </c>
      <c r="Z442" t="s">
        <v>362</v>
      </c>
      <c r="AA442">
        <f t="shared" si="53"/>
        <v>26.508807163075989</v>
      </c>
      <c r="AB442">
        <f>VLOOKUP(X442,ReferenceProduction!$A$2:$G$1293,6,FALSE)</f>
        <v>148.50224571671689</v>
      </c>
      <c r="AC442">
        <f>VLOOKUP(Z442,ReferencePrices!$A$2:$C$22,2,FALSE)</f>
        <v>178.50778643202628</v>
      </c>
      <c r="AD442">
        <f t="shared" si="54"/>
        <v>26.508807163075989</v>
      </c>
    </row>
    <row r="443" spans="24:30" x14ac:dyDescent="0.35">
      <c r="X443" t="str">
        <f t="shared" si="52"/>
        <v>HTIPotato</v>
      </c>
      <c r="Y443" t="s">
        <v>61</v>
      </c>
      <c r="Z443" t="s">
        <v>367</v>
      </c>
      <c r="AA443">
        <f t="shared" si="53"/>
        <v>2.4790045897605375</v>
      </c>
      <c r="AB443">
        <f>VLOOKUP(X443,ReferenceProduction!$A$2:$G$1293,6,FALSE)</f>
        <v>12.607616733642269</v>
      </c>
      <c r="AC443">
        <f>VLOOKUP(Z443,ReferencePrices!$A$2:$C$22,2,FALSE)</f>
        <v>196.62753414335168</v>
      </c>
      <c r="AD443">
        <f t="shared" si="54"/>
        <v>2.4790045897605375</v>
      </c>
    </row>
    <row r="444" spans="24:30" x14ac:dyDescent="0.35">
      <c r="X444" t="str">
        <f t="shared" si="52"/>
        <v>HTICassava</v>
      </c>
      <c r="Y444" t="s">
        <v>61</v>
      </c>
      <c r="Z444" t="s">
        <v>368</v>
      </c>
      <c r="AA444">
        <f t="shared" si="53"/>
        <v>49.575126584812516</v>
      </c>
      <c r="AB444">
        <f>VLOOKUP(X444,ReferenceProduction!$A$2:$G$1293,6,FALSE)</f>
        <v>458.38947210179236</v>
      </c>
      <c r="AC444">
        <f>VLOOKUP(Z444,ReferencePrices!$A$2:$C$22,2,FALSE)</f>
        <v>108.15066575919005</v>
      </c>
      <c r="AD444">
        <f t="shared" si="54"/>
        <v>49.575126584812516</v>
      </c>
    </row>
    <row r="445" spans="24:30" x14ac:dyDescent="0.35">
      <c r="X445" t="str">
        <f t="shared" si="52"/>
        <v>HTIYams</v>
      </c>
      <c r="Y445" t="s">
        <v>61</v>
      </c>
      <c r="Z445" t="s">
        <v>366</v>
      </c>
      <c r="AA445">
        <f t="shared" si="53"/>
        <v>77.798182000109222</v>
      </c>
      <c r="AB445">
        <f>VLOOKUP(X445,ReferenceProduction!$A$2:$G$1293,6,FALSE)</f>
        <v>285.48590834382844</v>
      </c>
      <c r="AC445">
        <f>VLOOKUP(Z445,ReferencePrices!$A$2:$C$22,2,FALSE)</f>
        <v>272.51146107853435</v>
      </c>
      <c r="AD445">
        <f t="shared" si="54"/>
        <v>77.798182000109222</v>
      </c>
    </row>
    <row r="446" spans="24:30" x14ac:dyDescent="0.35">
      <c r="X446" t="str">
        <f t="shared" si="52"/>
        <v>HTISweet Potato</v>
      </c>
      <c r="Y446" t="s">
        <v>61</v>
      </c>
      <c r="Z446" t="s">
        <v>358</v>
      </c>
      <c r="AA446">
        <f t="shared" si="53"/>
        <v>19.297558758493182</v>
      </c>
      <c r="AB446">
        <f>VLOOKUP(X446,ReferenceProduction!$A$2:$G$1293,6,FALSE)</f>
        <v>240.8344231190525</v>
      </c>
      <c r="AC446">
        <f>VLOOKUP(Z446,ReferencePrices!$A$2:$C$22,2,FALSE)</f>
        <v>80.127909077822125</v>
      </c>
      <c r="AD446">
        <f t="shared" si="54"/>
        <v>19.297558758493182</v>
      </c>
    </row>
    <row r="447" spans="24:30" x14ac:dyDescent="0.35">
      <c r="X447" t="str">
        <f t="shared" si="52"/>
        <v>HTIBanana</v>
      </c>
      <c r="Y447" t="s">
        <v>61</v>
      </c>
      <c r="Z447" t="s">
        <v>455</v>
      </c>
      <c r="AA447">
        <f t="shared" si="53"/>
        <v>125.75545098431465</v>
      </c>
      <c r="AB447">
        <f>VLOOKUP(X447,ReferenceProduction!$A$2:$G$1293,6,FALSE)</f>
        <v>375.89796214894363</v>
      </c>
      <c r="AC447">
        <f>VLOOKUP(Z447,ReferencePrices!$A$2:$C$22,2,FALSE)</f>
        <v>334.54677504871933</v>
      </c>
      <c r="AD447">
        <f t="shared" si="54"/>
        <v>125.75545098431465</v>
      </c>
    </row>
    <row r="448" spans="24:30" x14ac:dyDescent="0.35">
      <c r="X448" t="str">
        <f t="shared" si="52"/>
        <v>HTIPlantain</v>
      </c>
      <c r="Y448" t="s">
        <v>61</v>
      </c>
      <c r="Z448" t="s">
        <v>456</v>
      </c>
      <c r="AA448">
        <f t="shared" si="53"/>
        <v>92.998685497963777</v>
      </c>
      <c r="AB448">
        <f>VLOOKUP(X448,ReferenceProduction!$A$2:$G$1293,6,FALSE)</f>
        <v>383.79098631311399</v>
      </c>
      <c r="AC448">
        <f>VLOOKUP(Z448,ReferencePrices!$A$2:$C$22,2,FALSE)</f>
        <v>242.3159709699155</v>
      </c>
      <c r="AD448">
        <f t="shared" si="54"/>
        <v>92.998685497963777</v>
      </c>
    </row>
    <row r="449" spans="24:30" x14ac:dyDescent="0.35">
      <c r="X449" t="str">
        <f t="shared" si="52"/>
        <v>HTIBean</v>
      </c>
      <c r="Y449" t="s">
        <v>61</v>
      </c>
      <c r="Z449" t="s">
        <v>557</v>
      </c>
      <c r="AA449">
        <f t="shared" si="53"/>
        <v>30.320033985659343</v>
      </c>
      <c r="AB449">
        <f>VLOOKUP(X449,ReferenceProduction!$A$2:$G$1293,6,FALSE)</f>
        <v>46.209350072444551</v>
      </c>
      <c r="AC449">
        <f>VLOOKUP(Z449,ReferencePrices!$A$2:$C$22,2,FALSE)</f>
        <v>656.14499961858826</v>
      </c>
      <c r="AD449">
        <f t="shared" si="54"/>
        <v>30.320033985659343</v>
      </c>
    </row>
    <row r="450" spans="24:30" x14ac:dyDescent="0.35">
      <c r="X450" t="str">
        <f t="shared" si="52"/>
        <v>HTICowpea</v>
      </c>
      <c r="Y450" t="s">
        <v>61</v>
      </c>
      <c r="Z450" t="s">
        <v>417</v>
      </c>
      <c r="AA450">
        <f t="shared" si="53"/>
        <v>15.814662399749052</v>
      </c>
      <c r="AB450">
        <f>VLOOKUP(X450,ReferenceProduction!$A$2:$G$1293,6,FALSE)</f>
        <v>39.289891052208397</v>
      </c>
      <c r="AC450">
        <f>VLOOKUP(Z450,ReferencePrices!$A$2:$C$22,2,FALSE)</f>
        <v>402.51224872918414</v>
      </c>
      <c r="AD450">
        <f t="shared" si="54"/>
        <v>15.814662399749052</v>
      </c>
    </row>
    <row r="451" spans="24:30" x14ac:dyDescent="0.35">
      <c r="X451" t="str">
        <f t="shared" si="52"/>
        <v>HTIPigeon Pea</v>
      </c>
      <c r="Y451" t="s">
        <v>61</v>
      </c>
      <c r="Z451" t="s">
        <v>420</v>
      </c>
      <c r="AA451">
        <f t="shared" si="53"/>
        <v>2.8416166112478876</v>
      </c>
      <c r="AB451">
        <f>VLOOKUP(X451,ReferenceProduction!$A$2:$G$1293,6,FALSE)</f>
        <v>4.4797090236243662</v>
      </c>
      <c r="AC451">
        <f>VLOOKUP(Z451,ReferencePrices!$A$2:$C$22,2,FALSE)</f>
        <v>634.33062198063067</v>
      </c>
      <c r="AD451">
        <f t="shared" si="54"/>
        <v>2.8416166112478876</v>
      </c>
    </row>
    <row r="452" spans="24:30" x14ac:dyDescent="0.35">
      <c r="X452" t="str">
        <f t="shared" si="52"/>
        <v>HTIGroundnut</v>
      </c>
      <c r="Y452" t="s">
        <v>61</v>
      </c>
      <c r="Z452" t="s">
        <v>360</v>
      </c>
      <c r="AA452">
        <f t="shared" si="53"/>
        <v>16.29884535422817</v>
      </c>
      <c r="AB452">
        <f>VLOOKUP(X452,ReferenceProduction!$A$2:$G$1293,6,FALSE)</f>
        <v>31.412105862277862</v>
      </c>
      <c r="AC452">
        <f>VLOOKUP(Z452,ReferencePrices!$A$2:$C$22,2,FALSE)</f>
        <v>518.87146394094873</v>
      </c>
      <c r="AD452">
        <f t="shared" si="54"/>
        <v>16.29884535422817</v>
      </c>
    </row>
    <row r="453" spans="24:30" x14ac:dyDescent="0.35">
      <c r="X453" t="str">
        <f t="shared" ref="X453:X516" si="55">+CONCATENATE(Y453,Z453)</f>
        <v>IDNRice</v>
      </c>
      <c r="Y453" t="s">
        <v>63</v>
      </c>
      <c r="Z453" t="s">
        <v>365</v>
      </c>
      <c r="AA453">
        <f t="shared" ref="AA453:AA516" si="56">AD453</f>
        <v>12720.329092716463</v>
      </c>
      <c r="AB453">
        <f>VLOOKUP(X453,ReferenceProduction!$A$2:$G$1293,6,FALSE)</f>
        <v>39477.517795624473</v>
      </c>
      <c r="AC453">
        <f>VLOOKUP(Z453,ReferencePrices!$A$2:$C$22,2,FALSE)</f>
        <v>322.21704410519783</v>
      </c>
      <c r="AD453">
        <f t="shared" ref="AD453:AD516" si="57">(AB453*AC453)/1000</f>
        <v>12720.329092716463</v>
      </c>
    </row>
    <row r="454" spans="24:30" x14ac:dyDescent="0.35">
      <c r="X454" t="str">
        <f t="shared" si="55"/>
        <v>IDNMaize</v>
      </c>
      <c r="Y454" t="s">
        <v>63</v>
      </c>
      <c r="Z454" t="s">
        <v>361</v>
      </c>
      <c r="AA454">
        <f t="shared" si="56"/>
        <v>2208.9463432224156</v>
      </c>
      <c r="AB454">
        <f>VLOOKUP(X454,ReferenceProduction!$A$2:$G$1293,6,FALSE)</f>
        <v>12199.533986980132</v>
      </c>
      <c r="AC454">
        <f>VLOOKUP(Z454,ReferencePrices!$A$2:$C$22,2,FALSE)</f>
        <v>181.06809207465616</v>
      </c>
      <c r="AD454">
        <f t="shared" si="57"/>
        <v>2208.9463432224156</v>
      </c>
    </row>
    <row r="455" spans="24:30" x14ac:dyDescent="0.35">
      <c r="X455" t="str">
        <f t="shared" si="55"/>
        <v>IDNPotato</v>
      </c>
      <c r="Y455" t="s">
        <v>63</v>
      </c>
      <c r="Z455" t="s">
        <v>367</v>
      </c>
      <c r="AA455">
        <f t="shared" si="56"/>
        <v>222.7224510833671</v>
      </c>
      <c r="AB455">
        <f>VLOOKUP(X455,ReferenceProduction!$A$2:$G$1293,6,FALSE)</f>
        <v>1132.7124253157285</v>
      </c>
      <c r="AC455">
        <f>VLOOKUP(Z455,ReferencePrices!$A$2:$C$22,2,FALSE)</f>
        <v>196.62753414335168</v>
      </c>
      <c r="AD455">
        <f t="shared" si="57"/>
        <v>222.7224510833671</v>
      </c>
    </row>
    <row r="456" spans="24:30" x14ac:dyDescent="0.35">
      <c r="X456" t="str">
        <f t="shared" si="55"/>
        <v>IDNCassava</v>
      </c>
      <c r="Y456" t="s">
        <v>63</v>
      </c>
      <c r="Z456" t="s">
        <v>368</v>
      </c>
      <c r="AA456">
        <f t="shared" si="56"/>
        <v>2498.842621507788</v>
      </c>
      <c r="AB456">
        <f>VLOOKUP(X456,ReferenceProduction!$A$2:$G$1293,6,FALSE)</f>
        <v>23105.198696342286</v>
      </c>
      <c r="AC456">
        <f>VLOOKUP(Z456,ReferencePrices!$A$2:$C$22,2,FALSE)</f>
        <v>108.15066575919005</v>
      </c>
      <c r="AD456">
        <f t="shared" si="57"/>
        <v>2498.842621507788</v>
      </c>
    </row>
    <row r="457" spans="24:30" x14ac:dyDescent="0.35">
      <c r="X457" t="str">
        <f t="shared" si="55"/>
        <v>IDNSweet Potato</v>
      </c>
      <c r="Y457" t="s">
        <v>63</v>
      </c>
      <c r="Z457" t="s">
        <v>358</v>
      </c>
      <c r="AA457">
        <f t="shared" si="56"/>
        <v>171.94304587090448</v>
      </c>
      <c r="AB457">
        <f>VLOOKUP(X457,ReferenceProduction!$A$2:$G$1293,6,FALSE)</f>
        <v>2145.8571407861064</v>
      </c>
      <c r="AC457">
        <f>VLOOKUP(Z457,ReferencePrices!$A$2:$C$22,2,FALSE)</f>
        <v>80.127909077822125</v>
      </c>
      <c r="AD457">
        <f t="shared" si="57"/>
        <v>171.94304587090448</v>
      </c>
    </row>
    <row r="458" spans="24:30" x14ac:dyDescent="0.35">
      <c r="X458" t="str">
        <f t="shared" si="55"/>
        <v>IDNBanana</v>
      </c>
      <c r="Y458" t="s">
        <v>63</v>
      </c>
      <c r="Z458" t="s">
        <v>455</v>
      </c>
      <c r="AA458">
        <f t="shared" si="56"/>
        <v>2166.0139533625775</v>
      </c>
      <c r="AB458">
        <f>VLOOKUP(X458,ReferenceProduction!$A$2:$G$1293,6,FALSE)</f>
        <v>6474.4726744029904</v>
      </c>
      <c r="AC458">
        <f>VLOOKUP(Z458,ReferencePrices!$A$2:$C$22,2,FALSE)</f>
        <v>334.54677504871933</v>
      </c>
      <c r="AD458">
        <f t="shared" si="57"/>
        <v>2166.0139533625775</v>
      </c>
    </row>
    <row r="459" spans="24:30" x14ac:dyDescent="0.35">
      <c r="X459" t="str">
        <f t="shared" si="55"/>
        <v>IDNBean</v>
      </c>
      <c r="Y459" t="s">
        <v>63</v>
      </c>
      <c r="Z459" t="s">
        <v>557</v>
      </c>
      <c r="AA459">
        <f t="shared" si="56"/>
        <v>236.58720709941502</v>
      </c>
      <c r="AB459">
        <f>VLOOKUP(X459,ReferenceProduction!$A$2:$G$1293,6,FALSE)</f>
        <v>360.5715310441156</v>
      </c>
      <c r="AC459">
        <f>VLOOKUP(Z459,ReferencePrices!$A$2:$C$22,2,FALSE)</f>
        <v>656.14499961858826</v>
      </c>
      <c r="AD459">
        <f t="shared" si="57"/>
        <v>236.58720709941502</v>
      </c>
    </row>
    <row r="460" spans="24:30" x14ac:dyDescent="0.35">
      <c r="X460" t="str">
        <f t="shared" si="55"/>
        <v>IDNOther Pulses</v>
      </c>
      <c r="Y460" t="s">
        <v>63</v>
      </c>
      <c r="Z460" t="s">
        <v>421</v>
      </c>
      <c r="AA460">
        <f t="shared" si="56"/>
        <v>0.50265979184047693</v>
      </c>
      <c r="AB460">
        <f>VLOOKUP(X460,ReferenceProduction!$A$2:$G$1293,6,FALSE)</f>
        <v>1.3493307906952552</v>
      </c>
      <c r="AC460">
        <f>VLOOKUP(Z460,ReferencePrices!$A$2:$C$22,2,FALSE)</f>
        <v>372.52525126286997</v>
      </c>
      <c r="AD460">
        <f t="shared" si="57"/>
        <v>0.50265979184047693</v>
      </c>
    </row>
    <row r="461" spans="24:30" x14ac:dyDescent="0.35">
      <c r="X461" t="str">
        <f t="shared" si="55"/>
        <v>IDNGroundnut</v>
      </c>
      <c r="Y461" t="s">
        <v>63</v>
      </c>
      <c r="Z461" t="s">
        <v>360</v>
      </c>
      <c r="AA461">
        <f t="shared" si="56"/>
        <v>995.37112273957894</v>
      </c>
      <c r="AB461">
        <f>VLOOKUP(X461,ReferenceProduction!$A$2:$G$1293,6,FALSE)</f>
        <v>1918.3385325905285</v>
      </c>
      <c r="AC461">
        <f>VLOOKUP(Z461,ReferencePrices!$A$2:$C$22,2,FALSE)</f>
        <v>518.87146394094873</v>
      </c>
      <c r="AD461">
        <f t="shared" si="57"/>
        <v>995.37112273957894</v>
      </c>
    </row>
    <row r="462" spans="24:30" x14ac:dyDescent="0.35">
      <c r="X462" t="str">
        <f t="shared" si="55"/>
        <v>INDRice</v>
      </c>
      <c r="Y462" t="s">
        <v>64</v>
      </c>
      <c r="Z462" t="s">
        <v>365</v>
      </c>
      <c r="AA462">
        <f t="shared" si="56"/>
        <v>30672.394514206964</v>
      </c>
      <c r="AB462">
        <f>VLOOKUP(X462,ReferenceProduction!$A$2:$G$1293,6,FALSE)</f>
        <v>95191.719604357742</v>
      </c>
      <c r="AC462">
        <f>VLOOKUP(Z462,ReferencePrices!$A$2:$C$22,2,FALSE)</f>
        <v>322.21704410519783</v>
      </c>
      <c r="AD462">
        <f t="shared" si="57"/>
        <v>30672.394514206964</v>
      </c>
    </row>
    <row r="463" spans="24:30" x14ac:dyDescent="0.35">
      <c r="X463" t="str">
        <f t="shared" si="55"/>
        <v>INDMaize</v>
      </c>
      <c r="Y463" t="s">
        <v>64</v>
      </c>
      <c r="Z463" t="s">
        <v>361</v>
      </c>
      <c r="AA463">
        <f t="shared" si="56"/>
        <v>3209.2985702767096</v>
      </c>
      <c r="AB463">
        <f>VLOOKUP(X463,ReferenceProduction!$A$2:$G$1293,6,FALSE)</f>
        <v>17724.263471851707</v>
      </c>
      <c r="AC463">
        <f>VLOOKUP(Z463,ReferencePrices!$A$2:$C$22,2,FALSE)</f>
        <v>181.06809207465616</v>
      </c>
      <c r="AD463">
        <f t="shared" si="57"/>
        <v>3209.2985702767096</v>
      </c>
    </row>
    <row r="464" spans="24:30" x14ac:dyDescent="0.35">
      <c r="X464" t="str">
        <f t="shared" si="55"/>
        <v>INDWheat</v>
      </c>
      <c r="Y464" t="s">
        <v>64</v>
      </c>
      <c r="Z464" t="s">
        <v>359</v>
      </c>
      <c r="AA464">
        <f t="shared" si="56"/>
        <v>22917.533894185388</v>
      </c>
      <c r="AB464">
        <f>VLOOKUP(X464,ReferenceProduction!$A$2:$G$1293,6,FALSE)</f>
        <v>86355.937287632056</v>
      </c>
      <c r="AC464">
        <f>VLOOKUP(Z464,ReferencePrices!$A$2:$C$22,2,FALSE)</f>
        <v>265.38457706564259</v>
      </c>
      <c r="AD464">
        <f t="shared" si="57"/>
        <v>22917.533894185388</v>
      </c>
    </row>
    <row r="465" spans="24:30" x14ac:dyDescent="0.35">
      <c r="X465" t="str">
        <f t="shared" si="55"/>
        <v>INDSorghum</v>
      </c>
      <c r="Y465" t="s">
        <v>64</v>
      </c>
      <c r="Z465" t="s">
        <v>362</v>
      </c>
      <c r="AA465">
        <f t="shared" si="56"/>
        <v>1313.6545316203674</v>
      </c>
      <c r="AB465">
        <f>VLOOKUP(X465,ReferenceProduction!$A$2:$G$1293,6,FALSE)</f>
        <v>7359.0881265036132</v>
      </c>
      <c r="AC465">
        <f>VLOOKUP(Z465,ReferencePrices!$A$2:$C$22,2,FALSE)</f>
        <v>178.50778643202628</v>
      </c>
      <c r="AD465">
        <f t="shared" si="57"/>
        <v>1313.6545316203674</v>
      </c>
    </row>
    <row r="466" spans="24:30" x14ac:dyDescent="0.35">
      <c r="X466" t="str">
        <f t="shared" si="55"/>
        <v>INDMillet</v>
      </c>
      <c r="Y466" t="s">
        <v>64</v>
      </c>
      <c r="Z466" t="s">
        <v>363</v>
      </c>
      <c r="AA466">
        <f t="shared" si="56"/>
        <v>2447.5565435299786</v>
      </c>
      <c r="AB466">
        <f>VLOOKUP(X466,ReferenceProduction!$A$2:$G$1293,6,FALSE)</f>
        <v>11644.558514813829</v>
      </c>
      <c r="AC466">
        <f>VLOOKUP(Z466,ReferencePrices!$A$2:$C$22,2,FALSE)</f>
        <v>210.18886550454246</v>
      </c>
      <c r="AD466">
        <f t="shared" si="57"/>
        <v>2447.5565435299786</v>
      </c>
    </row>
    <row r="467" spans="24:30" x14ac:dyDescent="0.35">
      <c r="X467" t="str">
        <f t="shared" si="55"/>
        <v>INDBarley</v>
      </c>
      <c r="Y467" t="s">
        <v>64</v>
      </c>
      <c r="Z467" t="s">
        <v>364</v>
      </c>
      <c r="AA467">
        <f t="shared" si="56"/>
        <v>178.89655032920081</v>
      </c>
      <c r="AB467">
        <f>VLOOKUP(X467,ReferenceProduction!$A$2:$G$1293,6,FALSE)</f>
        <v>1426.0460651779288</v>
      </c>
      <c r="AC467">
        <f>VLOOKUP(Z467,ReferencePrices!$A$2:$C$22,2,FALSE)</f>
        <v>125.44934886579541</v>
      </c>
      <c r="AD467">
        <f t="shared" si="57"/>
        <v>178.89655032920081</v>
      </c>
    </row>
    <row r="468" spans="24:30" x14ac:dyDescent="0.35">
      <c r="X468" t="str">
        <f t="shared" si="55"/>
        <v>INDPotato</v>
      </c>
      <c r="Y468" t="s">
        <v>64</v>
      </c>
      <c r="Z468" t="s">
        <v>367</v>
      </c>
      <c r="AA468">
        <f t="shared" si="56"/>
        <v>7347.4785307059774</v>
      </c>
      <c r="AB468">
        <f>VLOOKUP(X468,ReferenceProduction!$A$2:$G$1293,6,FALSE)</f>
        <v>37367.495670007658</v>
      </c>
      <c r="AC468">
        <f>VLOOKUP(Z468,ReferencePrices!$A$2:$C$22,2,FALSE)</f>
        <v>196.62753414335168</v>
      </c>
      <c r="AD468">
        <f t="shared" si="57"/>
        <v>7347.4785307059774</v>
      </c>
    </row>
    <row r="469" spans="24:30" x14ac:dyDescent="0.35">
      <c r="X469" t="str">
        <f t="shared" si="55"/>
        <v>INDCassava</v>
      </c>
      <c r="Y469" t="s">
        <v>64</v>
      </c>
      <c r="Z469" t="s">
        <v>368</v>
      </c>
      <c r="AA469">
        <f t="shared" si="56"/>
        <v>704.36282104576765</v>
      </c>
      <c r="AB469">
        <f>VLOOKUP(X469,ReferenceProduction!$A$2:$G$1293,6,FALSE)</f>
        <v>6512.7922801151572</v>
      </c>
      <c r="AC469">
        <f>VLOOKUP(Z469,ReferencePrices!$A$2:$C$22,2,FALSE)</f>
        <v>108.15066575919005</v>
      </c>
      <c r="AD469">
        <f t="shared" si="57"/>
        <v>704.36282104576765</v>
      </c>
    </row>
    <row r="470" spans="24:30" x14ac:dyDescent="0.35">
      <c r="X470" t="str">
        <f t="shared" si="55"/>
        <v>INDSweet Potato</v>
      </c>
      <c r="Y470" t="s">
        <v>64</v>
      </c>
      <c r="Z470" t="s">
        <v>358</v>
      </c>
      <c r="AA470">
        <f t="shared" si="56"/>
        <v>96.093015382638711</v>
      </c>
      <c r="AB470">
        <f>VLOOKUP(X470,ReferenceProduction!$A$2:$G$1293,6,FALSE)</f>
        <v>1199.245262837333</v>
      </c>
      <c r="AC470">
        <f>VLOOKUP(Z470,ReferencePrices!$A$2:$C$22,2,FALSE)</f>
        <v>80.127909077822125</v>
      </c>
      <c r="AD470">
        <f t="shared" si="57"/>
        <v>96.093015382638711</v>
      </c>
    </row>
    <row r="471" spans="24:30" x14ac:dyDescent="0.35">
      <c r="X471" t="str">
        <f t="shared" si="55"/>
        <v>INDBanana</v>
      </c>
      <c r="Y471" t="s">
        <v>64</v>
      </c>
      <c r="Z471" t="s">
        <v>455</v>
      </c>
      <c r="AA471">
        <f t="shared" si="56"/>
        <v>7866.9157346607662</v>
      </c>
      <c r="AB471">
        <f>VLOOKUP(X471,ReferenceProduction!$A$2:$G$1293,6,FALSE)</f>
        <v>23515.144432389534</v>
      </c>
      <c r="AC471">
        <f>VLOOKUP(Z471,ReferencePrices!$A$2:$C$22,2,FALSE)</f>
        <v>334.54677504871933</v>
      </c>
      <c r="AD471">
        <f t="shared" si="57"/>
        <v>7866.9157346607662</v>
      </c>
    </row>
    <row r="472" spans="24:30" x14ac:dyDescent="0.35">
      <c r="X472" t="str">
        <f t="shared" si="55"/>
        <v>INDBean</v>
      </c>
      <c r="Y472" t="s">
        <v>64</v>
      </c>
      <c r="Z472" t="s">
        <v>557</v>
      </c>
      <c r="AA472">
        <f t="shared" si="56"/>
        <v>1936.751889953282</v>
      </c>
      <c r="AB472">
        <f>VLOOKUP(X472,ReferenceProduction!$A$2:$G$1293,6,FALSE)</f>
        <v>2951.7132510025986</v>
      </c>
      <c r="AC472">
        <f>VLOOKUP(Z472,ReferencePrices!$A$2:$C$22,2,FALSE)</f>
        <v>656.14499961858826</v>
      </c>
      <c r="AD472">
        <f t="shared" si="57"/>
        <v>1936.751889953282</v>
      </c>
    </row>
    <row r="473" spans="24:30" x14ac:dyDescent="0.35">
      <c r="X473" t="str">
        <f t="shared" si="55"/>
        <v>INDChickpea</v>
      </c>
      <c r="Y473" t="s">
        <v>64</v>
      </c>
      <c r="Z473" t="s">
        <v>419</v>
      </c>
      <c r="AA473">
        <f t="shared" si="56"/>
        <v>3735.0541058414442</v>
      </c>
      <c r="AB473">
        <f>VLOOKUP(X473,ReferenceProduction!$A$2:$G$1293,6,FALSE)</f>
        <v>6528.7022609087653</v>
      </c>
      <c r="AC473">
        <f>VLOOKUP(Z473,ReferencePrices!$A$2:$C$22,2,FALSE)</f>
        <v>572.09747918900223</v>
      </c>
      <c r="AD473">
        <f t="shared" si="57"/>
        <v>3735.0541058414442</v>
      </c>
    </row>
    <row r="474" spans="24:30" x14ac:dyDescent="0.35">
      <c r="X474" t="str">
        <f t="shared" si="55"/>
        <v>INDPigeon Pea</v>
      </c>
      <c r="Y474" t="s">
        <v>64</v>
      </c>
      <c r="Z474" t="s">
        <v>420</v>
      </c>
      <c r="AA474">
        <f t="shared" si="56"/>
        <v>1916.9598391802226</v>
      </c>
      <c r="AB474">
        <f>VLOOKUP(X474,ReferenceProduction!$A$2:$G$1293,6,FALSE)</f>
        <v>3022.0200204031098</v>
      </c>
      <c r="AC474">
        <f>VLOOKUP(Z474,ReferencePrices!$A$2:$C$22,2,FALSE)</f>
        <v>634.33062198063067</v>
      </c>
      <c r="AD474">
        <f t="shared" si="57"/>
        <v>1916.9598391802226</v>
      </c>
    </row>
    <row r="475" spans="24:30" x14ac:dyDescent="0.35">
      <c r="X475" t="str">
        <f t="shared" si="55"/>
        <v>INDLentil</v>
      </c>
      <c r="Y475" t="s">
        <v>64</v>
      </c>
      <c r="Z475" t="s">
        <v>418</v>
      </c>
      <c r="AA475">
        <f t="shared" si="56"/>
        <v>483.4878140374546</v>
      </c>
      <c r="AB475">
        <f>VLOOKUP(X475,ReferenceProduction!$A$2:$G$1293,6,FALSE)</f>
        <v>1051.3988009075492</v>
      </c>
      <c r="AC475">
        <f>VLOOKUP(Z475,ReferencePrices!$A$2:$C$22,2,FALSE)</f>
        <v>459.85197397991732</v>
      </c>
      <c r="AD475">
        <f t="shared" si="57"/>
        <v>483.4878140374546</v>
      </c>
    </row>
    <row r="476" spans="24:30" x14ac:dyDescent="0.35">
      <c r="X476" t="str">
        <f t="shared" si="55"/>
        <v>INDOther Pulses</v>
      </c>
      <c r="Y476" t="s">
        <v>64</v>
      </c>
      <c r="Z476" t="s">
        <v>421</v>
      </c>
      <c r="AA476">
        <f t="shared" si="56"/>
        <v>539.75464591145374</v>
      </c>
      <c r="AB476">
        <f>VLOOKUP(X476,ReferenceProduction!$A$2:$G$1293,6,FALSE)</f>
        <v>1448.9075413859114</v>
      </c>
      <c r="AC476">
        <f>VLOOKUP(Z476,ReferencePrices!$A$2:$C$22,2,FALSE)</f>
        <v>372.52525126286997</v>
      </c>
      <c r="AD476">
        <f t="shared" si="57"/>
        <v>539.75464591145374</v>
      </c>
    </row>
    <row r="477" spans="24:30" x14ac:dyDescent="0.35">
      <c r="X477" t="str">
        <f t="shared" si="55"/>
        <v>INDGroundnut</v>
      </c>
      <c r="Y477" t="s">
        <v>64</v>
      </c>
      <c r="Z477" t="s">
        <v>360</v>
      </c>
      <c r="AA477">
        <f t="shared" si="56"/>
        <v>1363.8987059271633</v>
      </c>
      <c r="AB477">
        <f>VLOOKUP(X477,ReferenceProduction!$A$2:$G$1293,6,FALSE)</f>
        <v>2628.5868480182689</v>
      </c>
      <c r="AC477">
        <f>VLOOKUP(Z477,ReferencePrices!$A$2:$C$22,2,FALSE)</f>
        <v>518.87146394094873</v>
      </c>
      <c r="AD477">
        <f t="shared" si="57"/>
        <v>1363.8987059271633</v>
      </c>
    </row>
    <row r="478" spans="24:30" x14ac:dyDescent="0.35">
      <c r="X478" t="str">
        <f t="shared" si="55"/>
        <v>INDSoybean</v>
      </c>
      <c r="Y478" t="s">
        <v>64</v>
      </c>
      <c r="Z478" t="s">
        <v>446</v>
      </c>
      <c r="AA478">
        <f t="shared" si="56"/>
        <v>763.46056886697033</v>
      </c>
      <c r="AB478">
        <f>VLOOKUP(X478,ReferenceProduction!$A$2:$G$1293,6,FALSE)</f>
        <v>2251.301202482362</v>
      </c>
      <c r="AC478">
        <f>VLOOKUP(Z478,ReferencePrices!$A$2:$C$22,2,FALSE)</f>
        <v>339.11969132568868</v>
      </c>
      <c r="AD478">
        <f t="shared" si="57"/>
        <v>763.46056886697033</v>
      </c>
    </row>
    <row r="479" spans="24:30" x14ac:dyDescent="0.35">
      <c r="X479" t="str">
        <f t="shared" si="55"/>
        <v>IRNRice</v>
      </c>
      <c r="Y479" t="s">
        <v>66</v>
      </c>
      <c r="Z479" t="s">
        <v>365</v>
      </c>
      <c r="AA479">
        <f t="shared" si="56"/>
        <v>748.46243984270848</v>
      </c>
      <c r="AB479">
        <f>VLOOKUP(X479,ReferenceProduction!$A$2:$G$1293,6,FALSE)</f>
        <v>2322.8517967483731</v>
      </c>
      <c r="AC479">
        <f>VLOOKUP(Z479,ReferencePrices!$A$2:$C$22,2,FALSE)</f>
        <v>322.21704410519783</v>
      </c>
      <c r="AD479">
        <f t="shared" si="57"/>
        <v>748.46243984270848</v>
      </c>
    </row>
    <row r="480" spans="24:30" x14ac:dyDescent="0.35">
      <c r="X480" t="str">
        <f t="shared" si="55"/>
        <v>IRNMaize</v>
      </c>
      <c r="Y480" t="s">
        <v>66</v>
      </c>
      <c r="Z480" t="s">
        <v>361</v>
      </c>
      <c r="AA480">
        <f t="shared" si="56"/>
        <v>437.92959752624711</v>
      </c>
      <c r="AB480">
        <f>VLOOKUP(X480,ReferenceProduction!$A$2:$G$1293,6,FALSE)</f>
        <v>2418.5906666851297</v>
      </c>
      <c r="AC480">
        <f>VLOOKUP(Z480,ReferencePrices!$A$2:$C$22,2,FALSE)</f>
        <v>181.06809207465616</v>
      </c>
      <c r="AD480">
        <f t="shared" si="57"/>
        <v>437.92959752624711</v>
      </c>
    </row>
    <row r="481" spans="24:30" x14ac:dyDescent="0.35">
      <c r="X481" t="str">
        <f t="shared" si="55"/>
        <v>IRNWheat</v>
      </c>
      <c r="Y481" t="s">
        <v>66</v>
      </c>
      <c r="Z481" t="s">
        <v>359</v>
      </c>
      <c r="AA481">
        <f t="shared" si="56"/>
        <v>5213.6207741657799</v>
      </c>
      <c r="AB481">
        <f>VLOOKUP(X481,ReferenceProduction!$A$2:$G$1293,6,FALSE)</f>
        <v>19645.530391452237</v>
      </c>
      <c r="AC481">
        <f>VLOOKUP(Z481,ReferencePrices!$A$2:$C$22,2,FALSE)</f>
        <v>265.38457706564259</v>
      </c>
      <c r="AD481">
        <f t="shared" si="57"/>
        <v>5213.6207741657799</v>
      </c>
    </row>
    <row r="482" spans="24:30" x14ac:dyDescent="0.35">
      <c r="X482" t="str">
        <f t="shared" si="55"/>
        <v>IRNMillet</v>
      </c>
      <c r="Y482" t="s">
        <v>66</v>
      </c>
      <c r="Z482" t="s">
        <v>363</v>
      </c>
      <c r="AA482">
        <f t="shared" si="56"/>
        <v>2.0193428517275551</v>
      </c>
      <c r="AB482">
        <f>VLOOKUP(X482,ReferenceProduction!$A$2:$G$1293,6,FALSE)</f>
        <v>9.6072779444347596</v>
      </c>
      <c r="AC482">
        <f>VLOOKUP(Z482,ReferencePrices!$A$2:$C$22,2,FALSE)</f>
        <v>210.18886550454246</v>
      </c>
      <c r="AD482">
        <f t="shared" si="57"/>
        <v>2.0193428517275551</v>
      </c>
    </row>
    <row r="483" spans="24:30" x14ac:dyDescent="0.35">
      <c r="X483" t="str">
        <f t="shared" si="55"/>
        <v>IRNBarley</v>
      </c>
      <c r="Y483" t="s">
        <v>66</v>
      </c>
      <c r="Z483" t="s">
        <v>364</v>
      </c>
      <c r="AA483">
        <f t="shared" si="56"/>
        <v>457.27971611052243</v>
      </c>
      <c r="AB483">
        <f>VLOOKUP(X483,ReferenceProduction!$A$2:$G$1293,6,FALSE)</f>
        <v>3645.1342334165174</v>
      </c>
      <c r="AC483">
        <f>VLOOKUP(Z483,ReferencePrices!$A$2:$C$22,2,FALSE)</f>
        <v>125.44934886579541</v>
      </c>
      <c r="AD483">
        <f t="shared" si="57"/>
        <v>457.27971611052243</v>
      </c>
    </row>
    <row r="484" spans="24:30" x14ac:dyDescent="0.35">
      <c r="X484" t="str">
        <f t="shared" si="55"/>
        <v>IRNPotato</v>
      </c>
      <c r="Y484" t="s">
        <v>66</v>
      </c>
      <c r="Z484" t="s">
        <v>367</v>
      </c>
      <c r="AA484">
        <f t="shared" si="56"/>
        <v>940.85626507360348</v>
      </c>
      <c r="AB484">
        <f>VLOOKUP(X484,ReferenceProduction!$A$2:$G$1293,6,FALSE)</f>
        <v>4784.9670147806992</v>
      </c>
      <c r="AC484">
        <f>VLOOKUP(Z484,ReferencePrices!$A$2:$C$22,2,FALSE)</f>
        <v>196.62753414335168</v>
      </c>
      <c r="AD484">
        <f t="shared" si="57"/>
        <v>940.85626507360348</v>
      </c>
    </row>
    <row r="485" spans="24:30" x14ac:dyDescent="0.35">
      <c r="X485" t="str">
        <f t="shared" si="55"/>
        <v>IRNBanana</v>
      </c>
      <c r="Y485" t="s">
        <v>66</v>
      </c>
      <c r="Z485" t="s">
        <v>455</v>
      </c>
      <c r="AA485">
        <f t="shared" si="56"/>
        <v>30.063236715091062</v>
      </c>
      <c r="AB485">
        <f>VLOOKUP(X485,ReferenceProduction!$A$2:$G$1293,6,FALSE)</f>
        <v>89.862581131481591</v>
      </c>
      <c r="AC485">
        <f>VLOOKUP(Z485,ReferencePrices!$A$2:$C$22,2,FALSE)</f>
        <v>334.54677504871933</v>
      </c>
      <c r="AD485">
        <f t="shared" si="57"/>
        <v>30.063236715091062</v>
      </c>
    </row>
    <row r="486" spans="24:30" x14ac:dyDescent="0.35">
      <c r="X486" t="str">
        <f t="shared" si="55"/>
        <v>IRNBean</v>
      </c>
      <c r="Y486" t="s">
        <v>66</v>
      </c>
      <c r="Z486" t="s">
        <v>557</v>
      </c>
      <c r="AA486">
        <f t="shared" si="56"/>
        <v>145.1665178109906</v>
      </c>
      <c r="AB486">
        <f>VLOOKUP(X486,ReferenceProduction!$A$2:$G$1293,6,FALSE)</f>
        <v>221.24152115062174</v>
      </c>
      <c r="AC486">
        <f>VLOOKUP(Z486,ReferencePrices!$A$2:$C$22,2,FALSE)</f>
        <v>656.14499961858826</v>
      </c>
      <c r="AD486">
        <f t="shared" si="57"/>
        <v>145.1665178109906</v>
      </c>
    </row>
    <row r="487" spans="24:30" x14ac:dyDescent="0.35">
      <c r="X487" t="str">
        <f t="shared" si="55"/>
        <v>IRNChickpea</v>
      </c>
      <c r="Y487" t="s">
        <v>66</v>
      </c>
      <c r="Z487" t="s">
        <v>419</v>
      </c>
      <c r="AA487">
        <f t="shared" si="56"/>
        <v>190.59130953506337</v>
      </c>
      <c r="AB487">
        <f>VLOOKUP(X487,ReferenceProduction!$A$2:$G$1293,6,FALSE)</f>
        <v>333.14481616881631</v>
      </c>
      <c r="AC487">
        <f>VLOOKUP(Z487,ReferencePrices!$A$2:$C$22,2,FALSE)</f>
        <v>572.09747918900223</v>
      </c>
      <c r="AD487">
        <f t="shared" si="57"/>
        <v>190.59130953506337</v>
      </c>
    </row>
    <row r="488" spans="24:30" x14ac:dyDescent="0.35">
      <c r="X488" t="str">
        <f t="shared" si="55"/>
        <v>IRNLentil</v>
      </c>
      <c r="Y488" t="s">
        <v>66</v>
      </c>
      <c r="Z488" t="s">
        <v>418</v>
      </c>
      <c r="AA488">
        <f t="shared" si="56"/>
        <v>53.227159386433215</v>
      </c>
      <c r="AB488">
        <f>VLOOKUP(X488,ReferenceProduction!$A$2:$G$1293,6,FALSE)</f>
        <v>115.74846341478955</v>
      </c>
      <c r="AC488">
        <f>VLOOKUP(Z488,ReferencePrices!$A$2:$C$22,2,FALSE)</f>
        <v>459.85197397991732</v>
      </c>
      <c r="AD488">
        <f t="shared" si="57"/>
        <v>53.227159386433215</v>
      </c>
    </row>
    <row r="489" spans="24:30" x14ac:dyDescent="0.35">
      <c r="X489" t="str">
        <f t="shared" si="55"/>
        <v>IRNOther Pulses</v>
      </c>
      <c r="Y489" t="s">
        <v>66</v>
      </c>
      <c r="Z489" t="s">
        <v>421</v>
      </c>
      <c r="AA489">
        <f t="shared" si="56"/>
        <v>15.566266836816897</v>
      </c>
      <c r="AB489">
        <f>VLOOKUP(X489,ReferenceProduction!$A$2:$G$1293,6,FALSE)</f>
        <v>41.785803201385306</v>
      </c>
      <c r="AC489">
        <f>VLOOKUP(Z489,ReferencePrices!$A$2:$C$22,2,FALSE)</f>
        <v>372.52525126286997</v>
      </c>
      <c r="AD489">
        <f t="shared" si="57"/>
        <v>15.566266836816897</v>
      </c>
    </row>
    <row r="490" spans="24:30" x14ac:dyDescent="0.35">
      <c r="X490" t="str">
        <f t="shared" si="55"/>
        <v>IRNGroundnut</v>
      </c>
      <c r="Y490" t="s">
        <v>66</v>
      </c>
      <c r="Z490" t="s">
        <v>360</v>
      </c>
      <c r="AA490">
        <f t="shared" si="56"/>
        <v>1.9261040368814</v>
      </c>
      <c r="AB490">
        <f>VLOOKUP(X490,ReferenceProduction!$A$2:$G$1293,6,FALSE)</f>
        <v>3.7121024583857327</v>
      </c>
      <c r="AC490">
        <f>VLOOKUP(Z490,ReferencePrices!$A$2:$C$22,2,FALSE)</f>
        <v>518.87146394094873</v>
      </c>
      <c r="AD490">
        <f t="shared" si="57"/>
        <v>1.9261040368814</v>
      </c>
    </row>
    <row r="491" spans="24:30" x14ac:dyDescent="0.35">
      <c r="X491" t="str">
        <f t="shared" si="55"/>
        <v>IRQRice</v>
      </c>
      <c r="Y491" t="s">
        <v>67</v>
      </c>
      <c r="Z491" t="s">
        <v>365</v>
      </c>
      <c r="AA491">
        <f t="shared" si="56"/>
        <v>99.959935489943504</v>
      </c>
      <c r="AB491">
        <f>VLOOKUP(X491,ReferenceProduction!$A$2:$G$1293,6,FALSE)</f>
        <v>310.22547478062165</v>
      </c>
      <c r="AC491">
        <f>VLOOKUP(Z491,ReferencePrices!$A$2:$C$22,2,FALSE)</f>
        <v>322.21704410519783</v>
      </c>
      <c r="AD491">
        <f t="shared" si="57"/>
        <v>99.959935489943504</v>
      </c>
    </row>
    <row r="492" spans="24:30" x14ac:dyDescent="0.35">
      <c r="X492" t="str">
        <f t="shared" si="55"/>
        <v>IRQMaize</v>
      </c>
      <c r="Y492" t="s">
        <v>67</v>
      </c>
      <c r="Z492" t="s">
        <v>361</v>
      </c>
      <c r="AA492">
        <f t="shared" si="56"/>
        <v>84.955951355159343</v>
      </c>
      <c r="AB492">
        <f>VLOOKUP(X492,ReferenceProduction!$A$2:$G$1293,6,FALSE)</f>
        <v>469.19338676265039</v>
      </c>
      <c r="AC492">
        <f>VLOOKUP(Z492,ReferencePrices!$A$2:$C$22,2,FALSE)</f>
        <v>181.06809207465616</v>
      </c>
      <c r="AD492">
        <f t="shared" si="57"/>
        <v>84.955951355159343</v>
      </c>
    </row>
    <row r="493" spans="24:30" x14ac:dyDescent="0.35">
      <c r="X493" t="str">
        <f t="shared" si="55"/>
        <v>IRQWheat</v>
      </c>
      <c r="Y493" t="s">
        <v>67</v>
      </c>
      <c r="Z493" t="s">
        <v>359</v>
      </c>
      <c r="AA493">
        <f t="shared" si="56"/>
        <v>803.19601621253764</v>
      </c>
      <c r="AB493">
        <f>VLOOKUP(X493,ReferenceProduction!$A$2:$G$1293,6,FALSE)</f>
        <v>3026.5361502671949</v>
      </c>
      <c r="AC493">
        <f>VLOOKUP(Z493,ReferencePrices!$A$2:$C$22,2,FALSE)</f>
        <v>265.38457706564259</v>
      </c>
      <c r="AD493">
        <f t="shared" si="57"/>
        <v>803.19601621253764</v>
      </c>
    </row>
    <row r="494" spans="24:30" x14ac:dyDescent="0.35">
      <c r="X494" t="str">
        <f t="shared" si="55"/>
        <v>IRQSorghum</v>
      </c>
      <c r="Y494" t="s">
        <v>67</v>
      </c>
      <c r="Z494" t="s">
        <v>362</v>
      </c>
      <c r="AA494">
        <f t="shared" si="56"/>
        <v>0.18392847925316075</v>
      </c>
      <c r="AB494">
        <f>VLOOKUP(X494,ReferenceProduction!$A$2:$G$1293,6,FALSE)</f>
        <v>1.0303667023690231</v>
      </c>
      <c r="AC494">
        <f>VLOOKUP(Z494,ReferencePrices!$A$2:$C$22,2,FALSE)</f>
        <v>178.50778643202628</v>
      </c>
      <c r="AD494">
        <f t="shared" si="57"/>
        <v>0.18392847925316075</v>
      </c>
    </row>
    <row r="495" spans="24:30" x14ac:dyDescent="0.35">
      <c r="X495" t="str">
        <f t="shared" si="55"/>
        <v>IRQMillet</v>
      </c>
      <c r="Y495" t="s">
        <v>67</v>
      </c>
      <c r="Z495" t="s">
        <v>363</v>
      </c>
      <c r="AA495">
        <f t="shared" si="56"/>
        <v>0.77355454130828283</v>
      </c>
      <c r="AB495">
        <f>VLOOKUP(X495,ReferenceProduction!$A$2:$G$1293,6,FALSE)</f>
        <v>3.6802831560626381</v>
      </c>
      <c r="AC495">
        <f>VLOOKUP(Z495,ReferencePrices!$A$2:$C$22,2,FALSE)</f>
        <v>210.18886550454246</v>
      </c>
      <c r="AD495">
        <f t="shared" si="57"/>
        <v>0.77355454130828283</v>
      </c>
    </row>
    <row r="496" spans="24:30" x14ac:dyDescent="0.35">
      <c r="X496" t="str">
        <f t="shared" si="55"/>
        <v>IRQBarley</v>
      </c>
      <c r="Y496" t="s">
        <v>67</v>
      </c>
      <c r="Z496" t="s">
        <v>364</v>
      </c>
      <c r="AA496">
        <f t="shared" si="56"/>
        <v>165.98497262354701</v>
      </c>
      <c r="AB496">
        <f>VLOOKUP(X496,ReferenceProduction!$A$2:$G$1293,6,FALSE)</f>
        <v>1323.1234288917374</v>
      </c>
      <c r="AC496">
        <f>VLOOKUP(Z496,ReferencePrices!$A$2:$C$22,2,FALSE)</f>
        <v>125.44934886579541</v>
      </c>
      <c r="AD496">
        <f t="shared" si="57"/>
        <v>165.98497262354701</v>
      </c>
    </row>
    <row r="497" spans="24:30" x14ac:dyDescent="0.35">
      <c r="X497" t="str">
        <f t="shared" si="55"/>
        <v>IRQPotato</v>
      </c>
      <c r="Y497" t="s">
        <v>67</v>
      </c>
      <c r="Z497" t="s">
        <v>367</v>
      </c>
      <c r="AA497">
        <f t="shared" si="56"/>
        <v>144.24301760013435</v>
      </c>
      <c r="AB497">
        <f>VLOOKUP(X497,ReferenceProduction!$A$2:$G$1293,6,FALSE)</f>
        <v>733.58504051102898</v>
      </c>
      <c r="AC497">
        <f>VLOOKUP(Z497,ReferencePrices!$A$2:$C$22,2,FALSE)</f>
        <v>196.62753414335168</v>
      </c>
      <c r="AD497">
        <f t="shared" si="57"/>
        <v>144.24301760013435</v>
      </c>
    </row>
    <row r="498" spans="24:30" x14ac:dyDescent="0.35">
      <c r="X498" t="str">
        <f t="shared" si="55"/>
        <v>IRQBean</v>
      </c>
      <c r="Y498" t="s">
        <v>67</v>
      </c>
      <c r="Z498" t="s">
        <v>557</v>
      </c>
      <c r="AA498">
        <f t="shared" si="56"/>
        <v>5.3507970547766774</v>
      </c>
      <c r="AB498">
        <f>VLOOKUP(X498,ReferenceProduction!$A$2:$G$1293,6,FALSE)</f>
        <v>8.1549003008284018</v>
      </c>
      <c r="AC498">
        <f>VLOOKUP(Z498,ReferencePrices!$A$2:$C$22,2,FALSE)</f>
        <v>656.14499961858826</v>
      </c>
      <c r="AD498">
        <f t="shared" si="57"/>
        <v>5.3507970547766774</v>
      </c>
    </row>
    <row r="499" spans="24:30" x14ac:dyDescent="0.35">
      <c r="X499" t="str">
        <f t="shared" si="55"/>
        <v>IRQChickpea</v>
      </c>
      <c r="Y499" t="s">
        <v>67</v>
      </c>
      <c r="Z499" t="s">
        <v>419</v>
      </c>
      <c r="AA499">
        <f t="shared" si="56"/>
        <v>18.514800656311337</v>
      </c>
      <c r="AB499">
        <f>VLOOKUP(X499,ReferenceProduction!$A$2:$G$1293,6,FALSE)</f>
        <v>32.363017369972809</v>
      </c>
      <c r="AC499">
        <f>VLOOKUP(Z499,ReferencePrices!$A$2:$C$22,2,FALSE)</f>
        <v>572.09747918900223</v>
      </c>
      <c r="AD499">
        <f t="shared" si="57"/>
        <v>18.514800656311337</v>
      </c>
    </row>
    <row r="500" spans="24:30" x14ac:dyDescent="0.35">
      <c r="X500" t="str">
        <f t="shared" si="55"/>
        <v>IRQCowpea</v>
      </c>
      <c r="Y500" t="s">
        <v>67</v>
      </c>
      <c r="Z500" t="s">
        <v>417</v>
      </c>
      <c r="AA500">
        <f t="shared" si="56"/>
        <v>0.25056060803265434</v>
      </c>
      <c r="AB500">
        <f>VLOOKUP(X500,ReferenceProduction!$A$2:$G$1293,6,FALSE)</f>
        <v>0.62249188397055466</v>
      </c>
      <c r="AC500">
        <f>VLOOKUP(Z500,ReferencePrices!$A$2:$C$22,2,FALSE)</f>
        <v>402.51224872918414</v>
      </c>
      <c r="AD500">
        <f t="shared" si="57"/>
        <v>0.25056060803265434</v>
      </c>
    </row>
    <row r="501" spans="24:30" x14ac:dyDescent="0.35">
      <c r="X501" t="str">
        <f t="shared" si="55"/>
        <v>IRQLentil</v>
      </c>
      <c r="Y501" t="s">
        <v>67</v>
      </c>
      <c r="Z501" t="s">
        <v>418</v>
      </c>
      <c r="AA501">
        <f t="shared" si="56"/>
        <v>4.1819898032916578</v>
      </c>
      <c r="AB501">
        <f>VLOOKUP(X501,ReferenceProduction!$A$2:$G$1293,6,FALSE)</f>
        <v>9.094208658272052</v>
      </c>
      <c r="AC501">
        <f>VLOOKUP(Z501,ReferencePrices!$A$2:$C$22,2,FALSE)</f>
        <v>459.85197397991732</v>
      </c>
      <c r="AD501">
        <f t="shared" si="57"/>
        <v>4.1819898032916578</v>
      </c>
    </row>
    <row r="502" spans="24:30" x14ac:dyDescent="0.35">
      <c r="X502" t="str">
        <f t="shared" si="55"/>
        <v>IRQOther Pulses</v>
      </c>
      <c r="Y502" t="s">
        <v>67</v>
      </c>
      <c r="Z502" t="s">
        <v>421</v>
      </c>
      <c r="AA502">
        <f t="shared" si="56"/>
        <v>2.8418296049381877</v>
      </c>
      <c r="AB502">
        <f>VLOOKUP(X502,ReferenceProduction!$A$2:$G$1293,6,FALSE)</f>
        <v>7.62855563563628</v>
      </c>
      <c r="AC502">
        <f>VLOOKUP(Z502,ReferencePrices!$A$2:$C$22,2,FALSE)</f>
        <v>372.52525126286997</v>
      </c>
      <c r="AD502">
        <f t="shared" si="57"/>
        <v>2.8418296049381877</v>
      </c>
    </row>
    <row r="503" spans="24:30" x14ac:dyDescent="0.35">
      <c r="X503" t="str">
        <f t="shared" si="55"/>
        <v>IRQGroundnut</v>
      </c>
      <c r="Y503" t="s">
        <v>67</v>
      </c>
      <c r="Z503" t="s">
        <v>360</v>
      </c>
      <c r="AA503">
        <f t="shared" si="56"/>
        <v>7.6462294364427003E-2</v>
      </c>
      <c r="AB503">
        <f>VLOOKUP(X503,ReferenceProduction!$A$2:$G$1293,6,FALSE)</f>
        <v>0.14736268937142583</v>
      </c>
      <c r="AC503">
        <f>VLOOKUP(Z503,ReferencePrices!$A$2:$C$22,2,FALSE)</f>
        <v>518.87146394094873</v>
      </c>
      <c r="AD503">
        <f t="shared" si="57"/>
        <v>7.6462294364427003E-2</v>
      </c>
    </row>
    <row r="504" spans="24:30" x14ac:dyDescent="0.35">
      <c r="X504" t="str">
        <f t="shared" si="55"/>
        <v>ISRMaize</v>
      </c>
      <c r="Y504" t="s">
        <v>69</v>
      </c>
      <c r="Z504" t="s">
        <v>361</v>
      </c>
      <c r="AA504">
        <f t="shared" si="56"/>
        <v>14.018515104918322</v>
      </c>
      <c r="AB504">
        <f>VLOOKUP(X504,ReferenceProduction!$A$2:$G$1293,6,FALSE)</f>
        <v>77.421233881110041</v>
      </c>
      <c r="AC504">
        <f>VLOOKUP(Z504,ReferencePrices!$A$2:$C$22,2,FALSE)</f>
        <v>181.06809207465616</v>
      </c>
      <c r="AD504">
        <f t="shared" si="57"/>
        <v>14.018515104918322</v>
      </c>
    </row>
    <row r="505" spans="24:30" x14ac:dyDescent="0.35">
      <c r="X505" t="str">
        <f t="shared" si="55"/>
        <v>ISRWheat</v>
      </c>
      <c r="Y505" t="s">
        <v>69</v>
      </c>
      <c r="Z505" t="s">
        <v>359</v>
      </c>
      <c r="AA505">
        <f t="shared" si="56"/>
        <v>53.142225741074938</v>
      </c>
      <c r="AB505">
        <f>VLOOKUP(X505,ReferenceProduction!$A$2:$G$1293,6,FALSE)</f>
        <v>200.24609692344805</v>
      </c>
      <c r="AC505">
        <f>VLOOKUP(Z505,ReferencePrices!$A$2:$C$22,2,FALSE)</f>
        <v>265.38457706564259</v>
      </c>
      <c r="AD505">
        <f t="shared" si="57"/>
        <v>53.142225741074938</v>
      </c>
    </row>
    <row r="506" spans="24:30" x14ac:dyDescent="0.35">
      <c r="X506" t="str">
        <f t="shared" si="55"/>
        <v>ISRSorghum</v>
      </c>
      <c r="Y506" t="s">
        <v>69</v>
      </c>
      <c r="Z506" t="s">
        <v>362</v>
      </c>
      <c r="AA506">
        <f t="shared" si="56"/>
        <v>6.3192327248636824</v>
      </c>
      <c r="AB506">
        <f>VLOOKUP(X506,ReferenceProduction!$A$2:$G$1293,6,FALSE)</f>
        <v>35.40031979092393</v>
      </c>
      <c r="AC506">
        <f>VLOOKUP(Z506,ReferencePrices!$A$2:$C$22,2,FALSE)</f>
        <v>178.50778643202628</v>
      </c>
      <c r="AD506">
        <f t="shared" si="57"/>
        <v>6.3192327248636824</v>
      </c>
    </row>
    <row r="507" spans="24:30" x14ac:dyDescent="0.35">
      <c r="X507" t="str">
        <f t="shared" si="55"/>
        <v>ISRBarley</v>
      </c>
      <c r="Y507" t="s">
        <v>69</v>
      </c>
      <c r="Z507" t="s">
        <v>364</v>
      </c>
      <c r="AA507">
        <f t="shared" si="56"/>
        <v>1.7073719083163679</v>
      </c>
      <c r="AB507">
        <f>VLOOKUP(X507,ReferenceProduction!$A$2:$G$1293,6,FALSE)</f>
        <v>13.61004998234705</v>
      </c>
      <c r="AC507">
        <f>VLOOKUP(Z507,ReferencePrices!$A$2:$C$22,2,FALSE)</f>
        <v>125.44934886579541</v>
      </c>
      <c r="AD507">
        <f t="shared" si="57"/>
        <v>1.7073719083163679</v>
      </c>
    </row>
    <row r="508" spans="24:30" x14ac:dyDescent="0.35">
      <c r="X508" t="str">
        <f t="shared" si="55"/>
        <v>ISRPotato</v>
      </c>
      <c r="Y508" t="s">
        <v>69</v>
      </c>
      <c r="Z508" t="s">
        <v>367</v>
      </c>
      <c r="AA508">
        <f t="shared" si="56"/>
        <v>124.96189073808505</v>
      </c>
      <c r="AB508">
        <f>VLOOKUP(X508,ReferenceProduction!$A$2:$G$1293,6,FALSE)</f>
        <v>635.52590069598966</v>
      </c>
      <c r="AC508">
        <f>VLOOKUP(Z508,ReferencePrices!$A$2:$C$22,2,FALSE)</f>
        <v>196.62753414335168</v>
      </c>
      <c r="AD508">
        <f t="shared" si="57"/>
        <v>124.96189073808505</v>
      </c>
    </row>
    <row r="509" spans="24:30" x14ac:dyDescent="0.35">
      <c r="X509" t="str">
        <f t="shared" si="55"/>
        <v>ISRSweet Potato</v>
      </c>
      <c r="Y509" t="s">
        <v>69</v>
      </c>
      <c r="Z509" t="s">
        <v>358</v>
      </c>
      <c r="AA509">
        <f t="shared" si="56"/>
        <v>2.0409474322192027</v>
      </c>
      <c r="AB509">
        <f>VLOOKUP(X509,ReferenceProduction!$A$2:$G$1293,6,FALSE)</f>
        <v>25.47111806245919</v>
      </c>
      <c r="AC509">
        <f>VLOOKUP(Z509,ReferencePrices!$A$2:$C$22,2,FALSE)</f>
        <v>80.127909077822125</v>
      </c>
      <c r="AD509">
        <f t="shared" si="57"/>
        <v>2.0409474322192027</v>
      </c>
    </row>
    <row r="510" spans="24:30" x14ac:dyDescent="0.35">
      <c r="X510" t="str">
        <f t="shared" si="55"/>
        <v>ISRBanana</v>
      </c>
      <c r="Y510" t="s">
        <v>69</v>
      </c>
      <c r="Z510" t="s">
        <v>455</v>
      </c>
      <c r="AA510">
        <f t="shared" si="56"/>
        <v>50.977408858639805</v>
      </c>
      <c r="AB510">
        <f>VLOOKUP(X510,ReferenceProduction!$A$2:$G$1293,6,FALSE)</f>
        <v>152.37752284778736</v>
      </c>
      <c r="AC510">
        <f>VLOOKUP(Z510,ReferencePrices!$A$2:$C$22,2,FALSE)</f>
        <v>334.54677504871933</v>
      </c>
      <c r="AD510">
        <f t="shared" si="57"/>
        <v>50.977408858639805</v>
      </c>
    </row>
    <row r="511" spans="24:30" x14ac:dyDescent="0.35">
      <c r="X511" t="str">
        <f t="shared" si="55"/>
        <v>ISRChickpea</v>
      </c>
      <c r="Y511" t="s">
        <v>69</v>
      </c>
      <c r="Z511" t="s">
        <v>419</v>
      </c>
      <c r="AA511">
        <f t="shared" si="56"/>
        <v>9.1408773889012647</v>
      </c>
      <c r="AB511">
        <f>VLOOKUP(X511,ReferenceProduction!$A$2:$G$1293,6,FALSE)</f>
        <v>15.977831962936197</v>
      </c>
      <c r="AC511">
        <f>VLOOKUP(Z511,ReferencePrices!$A$2:$C$22,2,FALSE)</f>
        <v>572.09747918900223</v>
      </c>
      <c r="AD511">
        <f t="shared" si="57"/>
        <v>9.1408773889012647</v>
      </c>
    </row>
    <row r="512" spans="24:30" x14ac:dyDescent="0.35">
      <c r="X512" t="str">
        <f t="shared" si="55"/>
        <v>ISRLentil</v>
      </c>
      <c r="Y512" t="s">
        <v>69</v>
      </c>
      <c r="Z512" t="s">
        <v>418</v>
      </c>
      <c r="AA512">
        <f t="shared" si="56"/>
        <v>1.65776021995129E-2</v>
      </c>
      <c r="AB512">
        <f>VLOOKUP(X512,ReferenceProduction!$A$2:$G$1293,6,FALSE)</f>
        <v>3.6049866342939475E-2</v>
      </c>
      <c r="AC512">
        <f>VLOOKUP(Z512,ReferencePrices!$A$2:$C$22,2,FALSE)</f>
        <v>459.85197397991732</v>
      </c>
      <c r="AD512">
        <f t="shared" si="57"/>
        <v>1.65776021995129E-2</v>
      </c>
    </row>
    <row r="513" spans="24:30" x14ac:dyDescent="0.35">
      <c r="X513" t="str">
        <f t="shared" si="55"/>
        <v>ISROther Pulses</v>
      </c>
      <c r="Y513" t="s">
        <v>69</v>
      </c>
      <c r="Z513" t="s">
        <v>421</v>
      </c>
      <c r="AA513">
        <f t="shared" si="56"/>
        <v>7.7362233271663765</v>
      </c>
      <c r="AB513">
        <f>VLOOKUP(X513,ReferenceProduction!$A$2:$G$1293,6,FALSE)</f>
        <v>20.766977006096592</v>
      </c>
      <c r="AC513">
        <f>VLOOKUP(Z513,ReferencePrices!$A$2:$C$22,2,FALSE)</f>
        <v>372.52525126286997</v>
      </c>
      <c r="AD513">
        <f t="shared" si="57"/>
        <v>7.7362233271663765</v>
      </c>
    </row>
    <row r="514" spans="24:30" x14ac:dyDescent="0.35">
      <c r="X514" t="str">
        <f t="shared" si="55"/>
        <v>ISRGroundnut</v>
      </c>
      <c r="Y514" t="s">
        <v>69</v>
      </c>
      <c r="Z514" t="s">
        <v>360</v>
      </c>
      <c r="AA514">
        <f t="shared" si="56"/>
        <v>16.157287455867678</v>
      </c>
      <c r="AB514">
        <f>VLOOKUP(X514,ReferenceProduction!$A$2:$G$1293,6,FALSE)</f>
        <v>31.139287046447581</v>
      </c>
      <c r="AC514">
        <f>VLOOKUP(Z514,ReferencePrices!$A$2:$C$22,2,FALSE)</f>
        <v>518.87146394094873</v>
      </c>
      <c r="AD514">
        <f t="shared" si="57"/>
        <v>16.157287455867678</v>
      </c>
    </row>
    <row r="515" spans="24:30" x14ac:dyDescent="0.35">
      <c r="X515" t="str">
        <f t="shared" si="55"/>
        <v>JAMMaize</v>
      </c>
      <c r="Y515" t="s">
        <v>71</v>
      </c>
      <c r="Z515" t="s">
        <v>361</v>
      </c>
      <c r="AA515">
        <f t="shared" si="56"/>
        <v>0.33305950856022165</v>
      </c>
      <c r="AB515">
        <f>VLOOKUP(X515,ReferenceProduction!$A$2:$G$1293,6,FALSE)</f>
        <v>1.8394157951523449</v>
      </c>
      <c r="AC515">
        <f>VLOOKUP(Z515,ReferencePrices!$A$2:$C$22,2,FALSE)</f>
        <v>181.06809207465616</v>
      </c>
      <c r="AD515">
        <f t="shared" si="57"/>
        <v>0.33305950856022165</v>
      </c>
    </row>
    <row r="516" spans="24:30" x14ac:dyDescent="0.35">
      <c r="X516" t="str">
        <f t="shared" si="55"/>
        <v>JAMPotato</v>
      </c>
      <c r="Y516" t="s">
        <v>71</v>
      </c>
      <c r="Z516" t="s">
        <v>367</v>
      </c>
      <c r="AA516">
        <f t="shared" si="56"/>
        <v>1.7743331315516384</v>
      </c>
      <c r="AB516">
        <f>VLOOKUP(X516,ReferenceProduction!$A$2:$G$1293,6,FALSE)</f>
        <v>9.0238284240398272</v>
      </c>
      <c r="AC516">
        <f>VLOOKUP(Z516,ReferencePrices!$A$2:$C$22,2,FALSE)</f>
        <v>196.62753414335168</v>
      </c>
      <c r="AD516">
        <f t="shared" si="57"/>
        <v>1.7743331315516384</v>
      </c>
    </row>
    <row r="517" spans="24:30" x14ac:dyDescent="0.35">
      <c r="X517" t="str">
        <f t="shared" ref="X517:X580" si="58">+CONCATENATE(Y517,Z517)</f>
        <v>JAMCassava</v>
      </c>
      <c r="Y517" t="s">
        <v>71</v>
      </c>
      <c r="Z517" t="s">
        <v>368</v>
      </c>
      <c r="AA517">
        <f t="shared" ref="AA517:AA580" si="59">AD517</f>
        <v>1.8681214984397423</v>
      </c>
      <c r="AB517">
        <f>VLOOKUP(X517,ReferenceProduction!$A$2:$G$1293,6,FALSE)</f>
        <v>17.273324073652311</v>
      </c>
      <c r="AC517">
        <f>VLOOKUP(Z517,ReferencePrices!$A$2:$C$22,2,FALSE)</f>
        <v>108.15066575919005</v>
      </c>
      <c r="AD517">
        <f t="shared" ref="AD517:AD580" si="60">(AB517*AC517)/1000</f>
        <v>1.8681214984397423</v>
      </c>
    </row>
    <row r="518" spans="24:30" x14ac:dyDescent="0.35">
      <c r="X518" t="str">
        <f t="shared" si="58"/>
        <v>JAMYams</v>
      </c>
      <c r="Y518" t="s">
        <v>71</v>
      </c>
      <c r="Z518" t="s">
        <v>366</v>
      </c>
      <c r="AA518">
        <f t="shared" si="59"/>
        <v>37.972055568727896</v>
      </c>
      <c r="AB518">
        <f>VLOOKUP(X518,ReferenceProduction!$A$2:$G$1293,6,FALSE)</f>
        <v>139.34113236354793</v>
      </c>
      <c r="AC518">
        <f>VLOOKUP(Z518,ReferencePrices!$A$2:$C$22,2,FALSE)</f>
        <v>272.51146107853435</v>
      </c>
      <c r="AD518">
        <f t="shared" si="60"/>
        <v>37.972055568727896</v>
      </c>
    </row>
    <row r="519" spans="24:30" x14ac:dyDescent="0.35">
      <c r="X519" t="str">
        <f t="shared" si="58"/>
        <v>JAMSweet Potato</v>
      </c>
      <c r="Y519" t="s">
        <v>71</v>
      </c>
      <c r="Z519" t="s">
        <v>358</v>
      </c>
      <c r="AA519">
        <f t="shared" si="59"/>
        <v>2.0950763498809533</v>
      </c>
      <c r="AB519">
        <f>VLOOKUP(X519,ReferenceProduction!$A$2:$G$1293,6,FALSE)</f>
        <v>26.146649450769591</v>
      </c>
      <c r="AC519">
        <f>VLOOKUP(Z519,ReferencePrices!$A$2:$C$22,2,FALSE)</f>
        <v>80.127909077822125</v>
      </c>
      <c r="AD519">
        <f t="shared" si="60"/>
        <v>2.0950763498809533</v>
      </c>
    </row>
    <row r="520" spans="24:30" x14ac:dyDescent="0.35">
      <c r="X520" t="str">
        <f t="shared" si="58"/>
        <v>JAMBanana</v>
      </c>
      <c r="Y520" t="s">
        <v>71</v>
      </c>
      <c r="Z520" t="s">
        <v>455</v>
      </c>
      <c r="AA520">
        <f t="shared" si="59"/>
        <v>39.101102937242054</v>
      </c>
      <c r="AB520">
        <f>VLOOKUP(X520,ReferenceProduction!$A$2:$G$1293,6,FALSE)</f>
        <v>116.87783548817006</v>
      </c>
      <c r="AC520">
        <f>VLOOKUP(Z520,ReferencePrices!$A$2:$C$22,2,FALSE)</f>
        <v>334.54677504871933</v>
      </c>
      <c r="AD520">
        <f t="shared" si="60"/>
        <v>39.101102937242054</v>
      </c>
    </row>
    <row r="521" spans="24:30" x14ac:dyDescent="0.35">
      <c r="X521" t="str">
        <f t="shared" si="58"/>
        <v>JAMPlantain</v>
      </c>
      <c r="Y521" t="s">
        <v>71</v>
      </c>
      <c r="Z521" t="s">
        <v>456</v>
      </c>
      <c r="AA521">
        <f t="shared" si="59"/>
        <v>4.7235523880410533</v>
      </c>
      <c r="AB521">
        <f>VLOOKUP(X521,ReferenceProduction!$A$2:$G$1293,6,FALSE)</f>
        <v>19.49335972009662</v>
      </c>
      <c r="AC521">
        <f>VLOOKUP(Z521,ReferencePrices!$A$2:$C$22,2,FALSE)</f>
        <v>242.3159709699155</v>
      </c>
      <c r="AD521">
        <f t="shared" si="60"/>
        <v>4.7235523880410533</v>
      </c>
    </row>
    <row r="522" spans="24:30" x14ac:dyDescent="0.35">
      <c r="X522" t="str">
        <f t="shared" si="58"/>
        <v>JAMBean</v>
      </c>
      <c r="Y522" t="s">
        <v>71</v>
      </c>
      <c r="Z522" t="s">
        <v>557</v>
      </c>
      <c r="AA522">
        <f t="shared" si="59"/>
        <v>0.18596622505951804</v>
      </c>
      <c r="AB522">
        <f>VLOOKUP(X522,ReferenceProduction!$A$2:$G$1293,6,FALSE)</f>
        <v>0.2834224526097413</v>
      </c>
      <c r="AC522">
        <f>VLOOKUP(Z522,ReferencePrices!$A$2:$C$22,2,FALSE)</f>
        <v>656.14499961858826</v>
      </c>
      <c r="AD522">
        <f t="shared" si="60"/>
        <v>0.18596622505951804</v>
      </c>
    </row>
    <row r="523" spans="24:30" x14ac:dyDescent="0.35">
      <c r="X523" t="str">
        <f t="shared" si="58"/>
        <v>JAMCowpea</v>
      </c>
      <c r="Y523" t="s">
        <v>71</v>
      </c>
      <c r="Z523" t="s">
        <v>417</v>
      </c>
      <c r="AA523">
        <f t="shared" si="59"/>
        <v>0.1039100503112604</v>
      </c>
      <c r="AB523">
        <f>VLOOKUP(X523,ReferenceProduction!$A$2:$G$1293,6,FALSE)</f>
        <v>0.25815375964166626</v>
      </c>
      <c r="AC523">
        <f>VLOOKUP(Z523,ReferencePrices!$A$2:$C$22,2,FALSE)</f>
        <v>402.51224872918414</v>
      </c>
      <c r="AD523">
        <f t="shared" si="60"/>
        <v>0.1039100503112604</v>
      </c>
    </row>
    <row r="524" spans="24:30" x14ac:dyDescent="0.35">
      <c r="X524" t="str">
        <f t="shared" si="58"/>
        <v>JAMPigeon Pea</v>
      </c>
      <c r="Y524" t="s">
        <v>71</v>
      </c>
      <c r="Z524" t="s">
        <v>420</v>
      </c>
      <c r="AA524">
        <f t="shared" si="59"/>
        <v>0.58289831712912399</v>
      </c>
      <c r="AB524">
        <f>VLOOKUP(X524,ReferenceProduction!$A$2:$G$1293,6,FALSE)</f>
        <v>0.91891877347665352</v>
      </c>
      <c r="AC524">
        <f>VLOOKUP(Z524,ReferencePrices!$A$2:$C$22,2,FALSE)</f>
        <v>634.33062198063067</v>
      </c>
      <c r="AD524">
        <f t="shared" si="60"/>
        <v>0.58289831712912399</v>
      </c>
    </row>
    <row r="525" spans="24:30" x14ac:dyDescent="0.35">
      <c r="X525" t="str">
        <f t="shared" si="58"/>
        <v>JAMOther Pulses</v>
      </c>
      <c r="Y525" t="s">
        <v>71</v>
      </c>
      <c r="Z525" t="s">
        <v>421</v>
      </c>
      <c r="AA525">
        <f t="shared" si="59"/>
        <v>0.32184087958999624</v>
      </c>
      <c r="AB525">
        <f>VLOOKUP(X525,ReferenceProduction!$A$2:$G$1293,6,FALSE)</f>
        <v>0.86394379575330138</v>
      </c>
      <c r="AC525">
        <f>VLOOKUP(Z525,ReferencePrices!$A$2:$C$22,2,FALSE)</f>
        <v>372.52525126286997</v>
      </c>
      <c r="AD525">
        <f t="shared" si="60"/>
        <v>0.32184087958999624</v>
      </c>
    </row>
    <row r="526" spans="24:30" x14ac:dyDescent="0.35">
      <c r="X526" t="str">
        <f t="shared" si="58"/>
        <v>JAMGroundnut</v>
      </c>
      <c r="Y526" t="s">
        <v>71</v>
      </c>
      <c r="Z526" t="s">
        <v>360</v>
      </c>
      <c r="AA526">
        <f t="shared" si="59"/>
        <v>1.5087602964563644</v>
      </c>
      <c r="AB526">
        <f>VLOOKUP(X526,ReferenceProduction!$A$2:$G$1293,6,FALSE)</f>
        <v>2.9077727362321704</v>
      </c>
      <c r="AC526">
        <f>VLOOKUP(Z526,ReferencePrices!$A$2:$C$22,2,FALSE)</f>
        <v>518.87146394094873</v>
      </c>
      <c r="AD526">
        <f t="shared" si="60"/>
        <v>1.5087602964563644</v>
      </c>
    </row>
    <row r="527" spans="24:30" x14ac:dyDescent="0.35">
      <c r="X527" t="str">
        <f t="shared" si="58"/>
        <v>JORMaize</v>
      </c>
      <c r="Y527" t="s">
        <v>72</v>
      </c>
      <c r="Z527" t="s">
        <v>361</v>
      </c>
      <c r="AA527">
        <f t="shared" si="59"/>
        <v>2.4016279072334852</v>
      </c>
      <c r="AB527">
        <f>VLOOKUP(X527,ReferenceProduction!$A$2:$G$1293,6,FALSE)</f>
        <v>13.263672686423792</v>
      </c>
      <c r="AC527">
        <f>VLOOKUP(Z527,ReferencePrices!$A$2:$C$22,2,FALSE)</f>
        <v>181.06809207465616</v>
      </c>
      <c r="AD527">
        <f t="shared" si="60"/>
        <v>2.4016279072334852</v>
      </c>
    </row>
    <row r="528" spans="24:30" x14ac:dyDescent="0.35">
      <c r="X528" t="str">
        <f t="shared" si="58"/>
        <v>JORWheat</v>
      </c>
      <c r="Y528" t="s">
        <v>72</v>
      </c>
      <c r="Z528" t="s">
        <v>359</v>
      </c>
      <c r="AA528">
        <f t="shared" si="59"/>
        <v>6.2349439751367228</v>
      </c>
      <c r="AB528">
        <f>VLOOKUP(X528,ReferenceProduction!$A$2:$G$1293,6,FALSE)</f>
        <v>23.493995182676031</v>
      </c>
      <c r="AC528">
        <f>VLOOKUP(Z528,ReferencePrices!$A$2:$C$22,2,FALSE)</f>
        <v>265.38457706564259</v>
      </c>
      <c r="AD528">
        <f t="shared" si="60"/>
        <v>6.2349439751367228</v>
      </c>
    </row>
    <row r="529" spans="24:30" x14ac:dyDescent="0.35">
      <c r="X529" t="str">
        <f t="shared" si="58"/>
        <v>JORSorghum</v>
      </c>
      <c r="Y529" t="s">
        <v>72</v>
      </c>
      <c r="Z529" t="s">
        <v>362</v>
      </c>
      <c r="AA529">
        <f t="shared" si="59"/>
        <v>1.2054619654724301</v>
      </c>
      <c r="AB529">
        <f>VLOOKUP(X529,ReferenceProduction!$A$2:$G$1293,6,FALSE)</f>
        <v>6.7529937464742265</v>
      </c>
      <c r="AC529">
        <f>VLOOKUP(Z529,ReferencePrices!$A$2:$C$22,2,FALSE)</f>
        <v>178.50778643202628</v>
      </c>
      <c r="AD529">
        <f t="shared" si="60"/>
        <v>1.2054619654724301</v>
      </c>
    </row>
    <row r="530" spans="24:30" x14ac:dyDescent="0.35">
      <c r="X530" t="str">
        <f t="shared" si="58"/>
        <v>JORMillet</v>
      </c>
      <c r="Y530" t="s">
        <v>72</v>
      </c>
      <c r="Z530" t="s">
        <v>363</v>
      </c>
      <c r="AA530">
        <f t="shared" si="59"/>
        <v>1.4723795804535686E-2</v>
      </c>
      <c r="AB530">
        <f>VLOOKUP(X530,ReferenceProduction!$A$2:$G$1293,6,FALSE)</f>
        <v>7.0050312937330564E-2</v>
      </c>
      <c r="AC530">
        <f>VLOOKUP(Z530,ReferencePrices!$A$2:$C$22,2,FALSE)</f>
        <v>210.18886550454246</v>
      </c>
      <c r="AD530">
        <f t="shared" si="60"/>
        <v>1.4723795804535686E-2</v>
      </c>
    </row>
    <row r="531" spans="24:30" x14ac:dyDescent="0.35">
      <c r="X531" t="str">
        <f t="shared" si="58"/>
        <v>JORBarley</v>
      </c>
      <c r="Y531" t="s">
        <v>72</v>
      </c>
      <c r="Z531" t="s">
        <v>364</v>
      </c>
      <c r="AA531">
        <f t="shared" si="59"/>
        <v>2.894006790229227</v>
      </c>
      <c r="AB531">
        <f>VLOOKUP(X531,ReferenceProduction!$A$2:$G$1293,6,FALSE)</f>
        <v>23.069125638310084</v>
      </c>
      <c r="AC531">
        <f>VLOOKUP(Z531,ReferencePrices!$A$2:$C$22,2,FALSE)</f>
        <v>125.44934886579541</v>
      </c>
      <c r="AD531">
        <f t="shared" si="60"/>
        <v>2.894006790229227</v>
      </c>
    </row>
    <row r="532" spans="24:30" x14ac:dyDescent="0.35">
      <c r="X532" t="str">
        <f t="shared" si="58"/>
        <v>JORPotato</v>
      </c>
      <c r="Y532" t="s">
        <v>72</v>
      </c>
      <c r="Z532" t="s">
        <v>367</v>
      </c>
      <c r="AA532">
        <f t="shared" si="59"/>
        <v>42.535419064328536</v>
      </c>
      <c r="AB532">
        <f>VLOOKUP(X532,ReferenceProduction!$A$2:$G$1293,6,FALSE)</f>
        <v>216.32483593736168</v>
      </c>
      <c r="AC532">
        <f>VLOOKUP(Z532,ReferencePrices!$A$2:$C$22,2,FALSE)</f>
        <v>196.62753414335168</v>
      </c>
      <c r="AD532">
        <f t="shared" si="60"/>
        <v>42.535419064328536</v>
      </c>
    </row>
    <row r="533" spans="24:30" x14ac:dyDescent="0.35">
      <c r="X533" t="str">
        <f t="shared" si="58"/>
        <v>JORBanana</v>
      </c>
      <c r="Y533" t="s">
        <v>72</v>
      </c>
      <c r="Z533" t="s">
        <v>455</v>
      </c>
      <c r="AA533">
        <f t="shared" si="59"/>
        <v>19.457321884812647</v>
      </c>
      <c r="AB533">
        <f>VLOOKUP(X533,ReferenceProduction!$A$2:$G$1293,6,FALSE)</f>
        <v>58.160243457672301</v>
      </c>
      <c r="AC533">
        <f>VLOOKUP(Z533,ReferencePrices!$A$2:$C$22,2,FALSE)</f>
        <v>334.54677504871933</v>
      </c>
      <c r="AD533">
        <f t="shared" si="60"/>
        <v>19.457321884812647</v>
      </c>
    </row>
    <row r="534" spans="24:30" x14ac:dyDescent="0.35">
      <c r="X534" t="str">
        <f t="shared" si="58"/>
        <v>JORChickpea</v>
      </c>
      <c r="Y534" t="s">
        <v>72</v>
      </c>
      <c r="Z534" t="s">
        <v>419</v>
      </c>
      <c r="AA534">
        <f t="shared" si="59"/>
        <v>1.4172738648572472</v>
      </c>
      <c r="AB534">
        <f>VLOOKUP(X534,ReferenceProduction!$A$2:$G$1293,6,FALSE)</f>
        <v>2.4773293300756292</v>
      </c>
      <c r="AC534">
        <f>VLOOKUP(Z534,ReferencePrices!$A$2:$C$22,2,FALSE)</f>
        <v>572.09747918900223</v>
      </c>
      <c r="AD534">
        <f t="shared" si="60"/>
        <v>1.4172738648572472</v>
      </c>
    </row>
    <row r="535" spans="24:30" x14ac:dyDescent="0.35">
      <c r="X535" t="str">
        <f t="shared" si="58"/>
        <v>JORLentil</v>
      </c>
      <c r="Y535" t="s">
        <v>72</v>
      </c>
      <c r="Z535" t="s">
        <v>418</v>
      </c>
      <c r="AA535">
        <f t="shared" si="59"/>
        <v>0.29550613773925838</v>
      </c>
      <c r="AB535">
        <f>VLOOKUP(X535,ReferenceProduction!$A$2:$G$1293,6,FALSE)</f>
        <v>0.64261143685372935</v>
      </c>
      <c r="AC535">
        <f>VLOOKUP(Z535,ReferencePrices!$A$2:$C$22,2,FALSE)</f>
        <v>459.85197397991732</v>
      </c>
      <c r="AD535">
        <f t="shared" si="60"/>
        <v>0.29550613773925838</v>
      </c>
    </row>
    <row r="536" spans="24:30" x14ac:dyDescent="0.35">
      <c r="X536" t="str">
        <f t="shared" si="58"/>
        <v>JOROther Pulses</v>
      </c>
      <c r="Y536" t="s">
        <v>72</v>
      </c>
      <c r="Z536" t="s">
        <v>421</v>
      </c>
      <c r="AA536">
        <f t="shared" si="59"/>
        <v>0.60029217170073434</v>
      </c>
      <c r="AB536">
        <f>VLOOKUP(X536,ReferenceProduction!$A$2:$G$1293,6,FALSE)</f>
        <v>1.6114133730954581</v>
      </c>
      <c r="AC536">
        <f>VLOOKUP(Z536,ReferencePrices!$A$2:$C$22,2,FALSE)</f>
        <v>372.52525126286997</v>
      </c>
      <c r="AD536">
        <f t="shared" si="60"/>
        <v>0.60029217170073434</v>
      </c>
    </row>
    <row r="537" spans="24:30" x14ac:dyDescent="0.35">
      <c r="X537" t="str">
        <f t="shared" si="58"/>
        <v>KENRice</v>
      </c>
      <c r="Y537" t="s">
        <v>75</v>
      </c>
      <c r="Z537" t="s">
        <v>365</v>
      </c>
      <c r="AA537">
        <f t="shared" si="59"/>
        <v>21.000018740682012</v>
      </c>
      <c r="AB537">
        <f>VLOOKUP(X537,ReferenceProduction!$A$2:$G$1293,6,FALSE)</f>
        <v>65.173519293491808</v>
      </c>
      <c r="AC537">
        <f>VLOOKUP(Z537,ReferencePrices!$A$2:$C$22,2,FALSE)</f>
        <v>322.21704410519783</v>
      </c>
      <c r="AD537">
        <f t="shared" si="60"/>
        <v>21.000018740682012</v>
      </c>
    </row>
    <row r="538" spans="24:30" x14ac:dyDescent="0.35">
      <c r="X538" t="str">
        <f t="shared" si="58"/>
        <v>KENMaize</v>
      </c>
      <c r="Y538" t="s">
        <v>75</v>
      </c>
      <c r="Z538" t="s">
        <v>361</v>
      </c>
      <c r="AA538">
        <f t="shared" si="59"/>
        <v>645.39948032002724</v>
      </c>
      <c r="AB538">
        <f>VLOOKUP(X538,ReferenceProduction!$A$2:$G$1293,6,FALSE)</f>
        <v>3564.4020596070714</v>
      </c>
      <c r="AC538">
        <f>VLOOKUP(Z538,ReferencePrices!$A$2:$C$22,2,FALSE)</f>
        <v>181.06809207465616</v>
      </c>
      <c r="AD538">
        <f t="shared" si="60"/>
        <v>645.39948032002724</v>
      </c>
    </row>
    <row r="539" spans="24:30" x14ac:dyDescent="0.35">
      <c r="X539" t="str">
        <f t="shared" si="58"/>
        <v>KENWheat</v>
      </c>
      <c r="Y539" t="s">
        <v>75</v>
      </c>
      <c r="Z539" t="s">
        <v>359</v>
      </c>
      <c r="AA539">
        <f t="shared" si="59"/>
        <v>139.10881373818506</v>
      </c>
      <c r="AB539">
        <f>VLOOKUP(X539,ReferenceProduction!$A$2:$G$1293,6,FALSE)</f>
        <v>524.17821440986245</v>
      </c>
      <c r="AC539">
        <f>VLOOKUP(Z539,ReferencePrices!$A$2:$C$22,2,FALSE)</f>
        <v>265.38457706564259</v>
      </c>
      <c r="AD539">
        <f t="shared" si="60"/>
        <v>139.10881373818506</v>
      </c>
    </row>
    <row r="540" spans="24:30" x14ac:dyDescent="0.35">
      <c r="X540" t="str">
        <f t="shared" si="58"/>
        <v>KENSorghum</v>
      </c>
      <c r="Y540" t="s">
        <v>75</v>
      </c>
      <c r="Z540" t="s">
        <v>362</v>
      </c>
      <c r="AA540">
        <f t="shared" si="59"/>
        <v>33.491199193478941</v>
      </c>
      <c r="AB540">
        <f>VLOOKUP(X540,ReferenceProduction!$A$2:$G$1293,6,FALSE)</f>
        <v>187.61758163547674</v>
      </c>
      <c r="AC540">
        <f>VLOOKUP(Z540,ReferencePrices!$A$2:$C$22,2,FALSE)</f>
        <v>178.50778643202628</v>
      </c>
      <c r="AD540">
        <f t="shared" si="60"/>
        <v>33.491199193478941</v>
      </c>
    </row>
    <row r="541" spans="24:30" x14ac:dyDescent="0.35">
      <c r="X541" t="str">
        <f t="shared" si="58"/>
        <v>KENMillet</v>
      </c>
      <c r="Y541" t="s">
        <v>75</v>
      </c>
      <c r="Z541" t="s">
        <v>363</v>
      </c>
      <c r="AA541">
        <f t="shared" si="59"/>
        <v>17.216724188094489</v>
      </c>
      <c r="AB541">
        <f>VLOOKUP(X541,ReferenceProduction!$A$2:$G$1293,6,FALSE)</f>
        <v>81.910733695465012</v>
      </c>
      <c r="AC541">
        <f>VLOOKUP(Z541,ReferencePrices!$A$2:$C$22,2,FALSE)</f>
        <v>210.18886550454246</v>
      </c>
      <c r="AD541">
        <f t="shared" si="60"/>
        <v>17.216724188094489</v>
      </c>
    </row>
    <row r="542" spans="24:30" x14ac:dyDescent="0.35">
      <c r="X542" t="str">
        <f t="shared" si="58"/>
        <v>KENBarley</v>
      </c>
      <c r="Y542" t="s">
        <v>75</v>
      </c>
      <c r="Z542" t="s">
        <v>364</v>
      </c>
      <c r="AA542">
        <f t="shared" si="59"/>
        <v>9.5675899706801761</v>
      </c>
      <c r="AB542">
        <f>VLOOKUP(X542,ReferenceProduction!$A$2:$G$1293,6,FALSE)</f>
        <v>76.266557436782691</v>
      </c>
      <c r="AC542">
        <f>VLOOKUP(Z542,ReferencePrices!$A$2:$C$22,2,FALSE)</f>
        <v>125.44934886579541</v>
      </c>
      <c r="AD542">
        <f t="shared" si="60"/>
        <v>9.5675899706801761</v>
      </c>
    </row>
    <row r="543" spans="24:30" x14ac:dyDescent="0.35">
      <c r="X543" t="str">
        <f t="shared" si="58"/>
        <v>KENPotato</v>
      </c>
      <c r="Y543" t="s">
        <v>75</v>
      </c>
      <c r="Z543" t="s">
        <v>367</v>
      </c>
      <c r="AA543">
        <f t="shared" si="59"/>
        <v>244.67876080116017</v>
      </c>
      <c r="AB543">
        <f>VLOOKUP(X543,ReferenceProduction!$A$2:$G$1293,6,FALSE)</f>
        <v>1244.3768969953956</v>
      </c>
      <c r="AC543">
        <f>VLOOKUP(Z543,ReferencePrices!$A$2:$C$22,2,FALSE)</f>
        <v>196.62753414335168</v>
      </c>
      <c r="AD543">
        <f t="shared" si="60"/>
        <v>244.67876080116017</v>
      </c>
    </row>
    <row r="544" spans="24:30" x14ac:dyDescent="0.35">
      <c r="X544" t="str">
        <f t="shared" si="58"/>
        <v>KENCassava</v>
      </c>
      <c r="Y544" t="s">
        <v>75</v>
      </c>
      <c r="Z544" t="s">
        <v>368</v>
      </c>
      <c r="AA544">
        <f t="shared" si="59"/>
        <v>76.338956000854466</v>
      </c>
      <c r="AB544">
        <f>VLOOKUP(X544,ReferenceProduction!$A$2:$G$1293,6,FALSE)</f>
        <v>705.85747637311795</v>
      </c>
      <c r="AC544">
        <f>VLOOKUP(Z544,ReferencePrices!$A$2:$C$22,2,FALSE)</f>
        <v>108.15066575919005</v>
      </c>
      <c r="AD544">
        <f t="shared" si="60"/>
        <v>76.338956000854466</v>
      </c>
    </row>
    <row r="545" spans="24:30" x14ac:dyDescent="0.35">
      <c r="X545" t="str">
        <f t="shared" si="58"/>
        <v>KENYams</v>
      </c>
      <c r="Y545" t="s">
        <v>75</v>
      </c>
      <c r="Z545" t="s">
        <v>366</v>
      </c>
      <c r="AA545">
        <f t="shared" si="59"/>
        <v>2.7744173384901196</v>
      </c>
      <c r="AB545">
        <f>VLOOKUP(X545,ReferenceProduction!$A$2:$G$1293,6,FALSE)</f>
        <v>10.180919831810552</v>
      </c>
      <c r="AC545">
        <f>VLOOKUP(Z545,ReferencePrices!$A$2:$C$22,2,FALSE)</f>
        <v>272.51146107853435</v>
      </c>
      <c r="AD545">
        <f t="shared" si="60"/>
        <v>2.7744173384901196</v>
      </c>
    </row>
    <row r="546" spans="24:30" x14ac:dyDescent="0.35">
      <c r="X546" t="str">
        <f t="shared" si="58"/>
        <v>KENSweet Potato</v>
      </c>
      <c r="Y546" t="s">
        <v>75</v>
      </c>
      <c r="Z546" t="s">
        <v>358</v>
      </c>
      <c r="AA546">
        <f t="shared" si="59"/>
        <v>51.369680893504949</v>
      </c>
      <c r="AB546">
        <f>VLOOKUP(X546,ReferenceProduction!$A$2:$G$1293,6,FALSE)</f>
        <v>641.09598621391081</v>
      </c>
      <c r="AC546">
        <f>VLOOKUP(Z546,ReferencePrices!$A$2:$C$22,2,FALSE)</f>
        <v>80.127909077822125</v>
      </c>
      <c r="AD546">
        <f t="shared" si="60"/>
        <v>51.369680893504949</v>
      </c>
    </row>
    <row r="547" spans="24:30" x14ac:dyDescent="0.35">
      <c r="X547" t="str">
        <f t="shared" si="58"/>
        <v>KENBanana</v>
      </c>
      <c r="Y547" t="s">
        <v>75</v>
      </c>
      <c r="Z547" t="s">
        <v>455</v>
      </c>
      <c r="AA547">
        <f t="shared" si="59"/>
        <v>276.51076166873941</v>
      </c>
      <c r="AB547">
        <f>VLOOKUP(X547,ReferenceProduction!$A$2:$G$1293,6,FALSE)</f>
        <v>826.52347083146071</v>
      </c>
      <c r="AC547">
        <f>VLOOKUP(Z547,ReferencePrices!$A$2:$C$22,2,FALSE)</f>
        <v>334.54677504871933</v>
      </c>
      <c r="AD547">
        <f t="shared" si="60"/>
        <v>276.51076166873941</v>
      </c>
    </row>
    <row r="548" spans="24:30" x14ac:dyDescent="0.35">
      <c r="X548" t="str">
        <f t="shared" si="58"/>
        <v>KENPlantain</v>
      </c>
      <c r="Y548" t="s">
        <v>75</v>
      </c>
      <c r="Z548" t="s">
        <v>456</v>
      </c>
      <c r="AA548">
        <f t="shared" si="59"/>
        <v>210.15352562183003</v>
      </c>
      <c r="AB548">
        <f>VLOOKUP(X548,ReferenceProduction!$A$2:$G$1293,6,FALSE)</f>
        <v>867.27063338273081</v>
      </c>
      <c r="AC548">
        <f>VLOOKUP(Z548,ReferencePrices!$A$2:$C$22,2,FALSE)</f>
        <v>242.3159709699155</v>
      </c>
      <c r="AD548">
        <f t="shared" si="60"/>
        <v>210.15352562183003</v>
      </c>
    </row>
    <row r="549" spans="24:30" x14ac:dyDescent="0.35">
      <c r="X549" t="str">
        <f t="shared" si="58"/>
        <v>KENBean</v>
      </c>
      <c r="Y549" t="s">
        <v>75</v>
      </c>
      <c r="Z549" t="s">
        <v>557</v>
      </c>
      <c r="AA549">
        <f t="shared" si="59"/>
        <v>268.85971618917392</v>
      </c>
      <c r="AB549">
        <f>VLOOKUP(X549,ReferenceProduction!$A$2:$G$1293,6,FALSE)</f>
        <v>409.75655738512046</v>
      </c>
      <c r="AC549">
        <f>VLOOKUP(Z549,ReferencePrices!$A$2:$C$22,2,FALSE)</f>
        <v>656.14499961858826</v>
      </c>
      <c r="AD549">
        <f t="shared" si="60"/>
        <v>268.85971618917392</v>
      </c>
    </row>
    <row r="550" spans="24:30" x14ac:dyDescent="0.35">
      <c r="X550" t="str">
        <f t="shared" si="58"/>
        <v>KENChickpea</v>
      </c>
      <c r="Y550" t="s">
        <v>75</v>
      </c>
      <c r="Z550" t="s">
        <v>419</v>
      </c>
      <c r="AA550">
        <f t="shared" si="59"/>
        <v>8.6663051450617756E-2</v>
      </c>
      <c r="AB550">
        <f>VLOOKUP(X550,ReferenceProduction!$A$2:$G$1293,6,FALSE)</f>
        <v>0.15148301575016576</v>
      </c>
      <c r="AC550">
        <f>VLOOKUP(Z550,ReferencePrices!$A$2:$C$22,2,FALSE)</f>
        <v>572.09747918900223</v>
      </c>
      <c r="AD550">
        <f t="shared" si="60"/>
        <v>8.6663051450617756E-2</v>
      </c>
    </row>
    <row r="551" spans="24:30" x14ac:dyDescent="0.35">
      <c r="X551" t="str">
        <f t="shared" si="58"/>
        <v>KENCowpea</v>
      </c>
      <c r="Y551" t="s">
        <v>75</v>
      </c>
      <c r="Z551" t="s">
        <v>417</v>
      </c>
      <c r="AA551">
        <f t="shared" si="59"/>
        <v>26.027644598178931</v>
      </c>
      <c r="AB551">
        <f>VLOOKUP(X551,ReferenceProduction!$A$2:$G$1293,6,FALSE)</f>
        <v>64.662987723612588</v>
      </c>
      <c r="AC551">
        <f>VLOOKUP(Z551,ReferencePrices!$A$2:$C$22,2,FALSE)</f>
        <v>402.51224872918414</v>
      </c>
      <c r="AD551">
        <f t="shared" si="60"/>
        <v>26.027644598178931</v>
      </c>
    </row>
    <row r="552" spans="24:30" x14ac:dyDescent="0.35">
      <c r="X552" t="str">
        <f t="shared" si="58"/>
        <v>KENPigeon Pea</v>
      </c>
      <c r="Y552" t="s">
        <v>75</v>
      </c>
      <c r="Z552" t="s">
        <v>420</v>
      </c>
      <c r="AA552">
        <f t="shared" si="59"/>
        <v>90.049674602196404</v>
      </c>
      <c r="AB552">
        <f>VLOOKUP(X552,ReferenceProduction!$A$2:$G$1293,6,FALSE)</f>
        <v>141.96015686744835</v>
      </c>
      <c r="AC552">
        <f>VLOOKUP(Z552,ReferencePrices!$A$2:$C$22,2,FALSE)</f>
        <v>634.33062198063067</v>
      </c>
      <c r="AD552">
        <f t="shared" si="60"/>
        <v>90.049674602196404</v>
      </c>
    </row>
    <row r="553" spans="24:30" x14ac:dyDescent="0.35">
      <c r="X553" t="str">
        <f t="shared" si="58"/>
        <v>KENLentil</v>
      </c>
      <c r="Y553" t="s">
        <v>75</v>
      </c>
      <c r="Z553" t="s">
        <v>418</v>
      </c>
      <c r="AA553">
        <f t="shared" si="59"/>
        <v>0.37780166306453844</v>
      </c>
      <c r="AB553">
        <f>VLOOKUP(X553,ReferenceProduction!$A$2:$G$1293,6,FALSE)</f>
        <v>0.82157234162712944</v>
      </c>
      <c r="AC553">
        <f>VLOOKUP(Z553,ReferencePrices!$A$2:$C$22,2,FALSE)</f>
        <v>459.85197397991732</v>
      </c>
      <c r="AD553">
        <f t="shared" si="60"/>
        <v>0.37780166306453844</v>
      </c>
    </row>
    <row r="554" spans="24:30" x14ac:dyDescent="0.35">
      <c r="X554" t="str">
        <f t="shared" si="58"/>
        <v>KENOther Pulses</v>
      </c>
      <c r="Y554" t="s">
        <v>75</v>
      </c>
      <c r="Z554" t="s">
        <v>421</v>
      </c>
      <c r="AA554">
        <f t="shared" si="59"/>
        <v>6.5523515833716246</v>
      </c>
      <c r="AB554">
        <f>VLOOKUP(X554,ReferenceProduction!$A$2:$G$1293,6,FALSE)</f>
        <v>17.589013257917383</v>
      </c>
      <c r="AC554">
        <f>VLOOKUP(Z554,ReferencePrices!$A$2:$C$22,2,FALSE)</f>
        <v>372.52525126286997</v>
      </c>
      <c r="AD554">
        <f t="shared" si="60"/>
        <v>6.5523515833716246</v>
      </c>
    </row>
    <row r="555" spans="24:30" x14ac:dyDescent="0.35">
      <c r="X555" t="str">
        <f t="shared" si="58"/>
        <v>KENGroundnut</v>
      </c>
      <c r="Y555" t="s">
        <v>75</v>
      </c>
      <c r="Z555" t="s">
        <v>360</v>
      </c>
      <c r="AA555">
        <f t="shared" si="59"/>
        <v>15.157509994051631</v>
      </c>
      <c r="AB555">
        <f>VLOOKUP(X555,ReferenceProduction!$A$2:$G$1293,6,FALSE)</f>
        <v>29.212456354656389</v>
      </c>
      <c r="AC555">
        <f>VLOOKUP(Z555,ReferencePrices!$A$2:$C$22,2,FALSE)</f>
        <v>518.87146394094873</v>
      </c>
      <c r="AD555">
        <f t="shared" si="60"/>
        <v>15.157509994051631</v>
      </c>
    </row>
    <row r="556" spans="24:30" x14ac:dyDescent="0.35">
      <c r="X556" t="str">
        <f t="shared" si="58"/>
        <v>KENSoybean</v>
      </c>
      <c r="Y556" t="s">
        <v>75</v>
      </c>
      <c r="Z556" t="s">
        <v>446</v>
      </c>
      <c r="AA556">
        <f t="shared" si="59"/>
        <v>0.8707876759234785</v>
      </c>
      <c r="AB556">
        <f>VLOOKUP(X556,ReferenceProduction!$A$2:$G$1293,6,FALSE)</f>
        <v>2.5677885955822566</v>
      </c>
      <c r="AC556">
        <f>VLOOKUP(Z556,ReferencePrices!$A$2:$C$22,2,FALSE)</f>
        <v>339.11969132568868</v>
      </c>
      <c r="AD556">
        <f t="shared" si="60"/>
        <v>0.8707876759234785</v>
      </c>
    </row>
    <row r="557" spans="24:30" x14ac:dyDescent="0.35">
      <c r="X557" t="str">
        <f t="shared" si="58"/>
        <v>KGZRice</v>
      </c>
      <c r="Y557" t="s">
        <v>76</v>
      </c>
      <c r="Z557" t="s">
        <v>365</v>
      </c>
      <c r="AA557">
        <f t="shared" si="59"/>
        <v>3.8956335565583089</v>
      </c>
      <c r="AB557">
        <f>VLOOKUP(X557,ReferenceProduction!$A$2:$G$1293,6,FALSE)</f>
        <v>12.090091532484102</v>
      </c>
      <c r="AC557">
        <f>VLOOKUP(Z557,ReferencePrices!$A$2:$C$22,2,FALSE)</f>
        <v>322.21704410519783</v>
      </c>
      <c r="AD557">
        <f t="shared" si="60"/>
        <v>3.8956335565583089</v>
      </c>
    </row>
    <row r="558" spans="24:30" x14ac:dyDescent="0.35">
      <c r="X558" t="str">
        <f t="shared" si="58"/>
        <v>KGZMaize</v>
      </c>
      <c r="Y558" t="s">
        <v>76</v>
      </c>
      <c r="Z558" t="s">
        <v>361</v>
      </c>
      <c r="AA558">
        <f t="shared" si="59"/>
        <v>78.617949949461774</v>
      </c>
      <c r="AB558">
        <f>VLOOKUP(X558,ReferenceProduction!$A$2:$G$1293,6,FALSE)</f>
        <v>434.18997267087138</v>
      </c>
      <c r="AC558">
        <f>VLOOKUP(Z558,ReferencePrices!$A$2:$C$22,2,FALSE)</f>
        <v>181.06809207465616</v>
      </c>
      <c r="AD558">
        <f t="shared" si="60"/>
        <v>78.617949949461774</v>
      </c>
    </row>
    <row r="559" spans="24:30" x14ac:dyDescent="0.35">
      <c r="X559" t="str">
        <f t="shared" si="58"/>
        <v>KGZWheat</v>
      </c>
      <c r="Y559" t="s">
        <v>76</v>
      </c>
      <c r="Z559" t="s">
        <v>359</v>
      </c>
      <c r="AA559">
        <f t="shared" si="59"/>
        <v>236.14229582395504</v>
      </c>
      <c r="AB559">
        <f>VLOOKUP(X559,ReferenceProduction!$A$2:$G$1293,6,FALSE)</f>
        <v>889.81167796177351</v>
      </c>
      <c r="AC559">
        <f>VLOOKUP(Z559,ReferencePrices!$A$2:$C$22,2,FALSE)</f>
        <v>265.38457706564259</v>
      </c>
      <c r="AD559">
        <f t="shared" si="60"/>
        <v>236.14229582395504</v>
      </c>
    </row>
    <row r="560" spans="24:30" x14ac:dyDescent="0.35">
      <c r="X560" t="str">
        <f t="shared" si="58"/>
        <v>KGZSorghum</v>
      </c>
      <c r="Y560" t="s">
        <v>76</v>
      </c>
      <c r="Z560" t="s">
        <v>362</v>
      </c>
      <c r="AA560">
        <f t="shared" si="59"/>
        <v>9.0219625209063195E-3</v>
      </c>
      <c r="AB560">
        <f>VLOOKUP(X560,ReferenceProduction!$A$2:$G$1293,6,FALSE)</f>
        <v>5.0541002727305565E-2</v>
      </c>
      <c r="AC560">
        <f>VLOOKUP(Z560,ReferencePrices!$A$2:$C$22,2,FALSE)</f>
        <v>178.50778643202628</v>
      </c>
      <c r="AD560">
        <f t="shared" si="60"/>
        <v>9.0219625209063195E-3</v>
      </c>
    </row>
    <row r="561" spans="24:30" x14ac:dyDescent="0.35">
      <c r="X561" t="str">
        <f t="shared" si="58"/>
        <v>KGZMillet</v>
      </c>
      <c r="Y561" t="s">
        <v>76</v>
      </c>
      <c r="Z561" t="s">
        <v>363</v>
      </c>
      <c r="AA561">
        <f t="shared" si="59"/>
        <v>4.3461526462908434E-2</v>
      </c>
      <c r="AB561">
        <f>VLOOKUP(X561,ReferenceProduction!$A$2:$G$1293,6,FALSE)</f>
        <v>0.20677368593518181</v>
      </c>
      <c r="AC561">
        <f>VLOOKUP(Z561,ReferencePrices!$A$2:$C$22,2,FALSE)</f>
        <v>210.18886550454246</v>
      </c>
      <c r="AD561">
        <f t="shared" si="60"/>
        <v>4.3461526462908434E-2</v>
      </c>
    </row>
    <row r="562" spans="24:30" x14ac:dyDescent="0.35">
      <c r="X562" t="str">
        <f t="shared" si="58"/>
        <v>KGZBarley</v>
      </c>
      <c r="Y562" t="s">
        <v>76</v>
      </c>
      <c r="Z562" t="s">
        <v>364</v>
      </c>
      <c r="AA562">
        <f t="shared" si="59"/>
        <v>37.694871156771903</v>
      </c>
      <c r="AB562">
        <f>VLOOKUP(X562,ReferenceProduction!$A$2:$G$1293,6,FALSE)</f>
        <v>300.47881075172046</v>
      </c>
      <c r="AC562">
        <f>VLOOKUP(Z562,ReferencePrices!$A$2:$C$22,2,FALSE)</f>
        <v>125.44934886579541</v>
      </c>
      <c r="AD562">
        <f t="shared" si="60"/>
        <v>37.694871156771903</v>
      </c>
    </row>
    <row r="563" spans="24:30" x14ac:dyDescent="0.35">
      <c r="X563" t="str">
        <f t="shared" si="58"/>
        <v>KGZPotato</v>
      </c>
      <c r="Y563" t="s">
        <v>76</v>
      </c>
      <c r="Z563" t="s">
        <v>367</v>
      </c>
      <c r="AA563">
        <f t="shared" si="59"/>
        <v>284.47325445482448</v>
      </c>
      <c r="AB563">
        <f>VLOOKUP(X563,ReferenceProduction!$A$2:$G$1293,6,FALSE)</f>
        <v>1446.7620503618214</v>
      </c>
      <c r="AC563">
        <f>VLOOKUP(Z563,ReferencePrices!$A$2:$C$22,2,FALSE)</f>
        <v>196.62753414335168</v>
      </c>
      <c r="AD563">
        <f t="shared" si="60"/>
        <v>284.47325445482448</v>
      </c>
    </row>
    <row r="564" spans="24:30" x14ac:dyDescent="0.35">
      <c r="X564" t="str">
        <f t="shared" si="58"/>
        <v>KGZBean</v>
      </c>
      <c r="Y564" t="s">
        <v>76</v>
      </c>
      <c r="Z564" t="s">
        <v>557</v>
      </c>
      <c r="AA564">
        <f t="shared" si="59"/>
        <v>33.370850772652197</v>
      </c>
      <c r="AB564">
        <f>VLOOKUP(X564,ReferenceProduction!$A$2:$G$1293,6,FALSE)</f>
        <v>50.858957687783047</v>
      </c>
      <c r="AC564">
        <f>VLOOKUP(Z564,ReferencePrices!$A$2:$C$22,2,FALSE)</f>
        <v>656.14499961858826</v>
      </c>
      <c r="AD564">
        <f t="shared" si="60"/>
        <v>33.370850772652197</v>
      </c>
    </row>
    <row r="565" spans="24:30" x14ac:dyDescent="0.35">
      <c r="X565" t="str">
        <f t="shared" si="58"/>
        <v>KGZOther Pulses</v>
      </c>
      <c r="Y565" t="s">
        <v>76</v>
      </c>
      <c r="Z565" t="s">
        <v>421</v>
      </c>
      <c r="AA565">
        <f t="shared" si="59"/>
        <v>0.65227917848786032</v>
      </c>
      <c r="AB565">
        <f>VLOOKUP(X565,ReferenceProduction!$A$2:$G$1293,6,FALSE)</f>
        <v>1.7509663473190542</v>
      </c>
      <c r="AC565">
        <f>VLOOKUP(Z565,ReferencePrices!$A$2:$C$22,2,FALSE)</f>
        <v>372.52525126286997</v>
      </c>
      <c r="AD565">
        <f t="shared" si="60"/>
        <v>0.65227917848786032</v>
      </c>
    </row>
    <row r="566" spans="24:30" x14ac:dyDescent="0.35">
      <c r="X566" t="str">
        <f t="shared" si="58"/>
        <v>KGZGroundnut</v>
      </c>
      <c r="Y566" t="s">
        <v>76</v>
      </c>
      <c r="Z566" t="s">
        <v>360</v>
      </c>
      <c r="AA566">
        <f t="shared" si="59"/>
        <v>0.22488219235702467</v>
      </c>
      <c r="AB566">
        <f>VLOOKUP(X566,ReferenceProduction!$A$2:$G$1293,6,FALSE)</f>
        <v>0.43340635973501496</v>
      </c>
      <c r="AC566">
        <f>VLOOKUP(Z566,ReferencePrices!$A$2:$C$22,2,FALSE)</f>
        <v>518.87146394094873</v>
      </c>
      <c r="AD566">
        <f t="shared" si="60"/>
        <v>0.22488219235702467</v>
      </c>
    </row>
    <row r="567" spans="24:30" x14ac:dyDescent="0.35">
      <c r="X567" t="str">
        <f t="shared" si="58"/>
        <v>KGZSoybean</v>
      </c>
      <c r="Y567" t="s">
        <v>76</v>
      </c>
      <c r="Z567" t="s">
        <v>446</v>
      </c>
      <c r="AA567">
        <f t="shared" si="59"/>
        <v>0.22941255821511303</v>
      </c>
      <c r="AB567">
        <f>VLOOKUP(X567,ReferenceProduction!$A$2:$G$1293,6,FALSE)</f>
        <v>0.67649435902200816</v>
      </c>
      <c r="AC567">
        <f>VLOOKUP(Z567,ReferencePrices!$A$2:$C$22,2,FALSE)</f>
        <v>339.11969132568868</v>
      </c>
      <c r="AD567">
        <f t="shared" si="60"/>
        <v>0.22941255821511303</v>
      </c>
    </row>
    <row r="568" spans="24:30" x14ac:dyDescent="0.35">
      <c r="X568" t="str">
        <f t="shared" si="58"/>
        <v>KHMRice</v>
      </c>
      <c r="Y568" t="s">
        <v>77</v>
      </c>
      <c r="Z568" t="s">
        <v>365</v>
      </c>
      <c r="AA568">
        <f t="shared" si="59"/>
        <v>1336.041539711639</v>
      </c>
      <c r="AB568">
        <f>VLOOKUP(X568,ReferenceProduction!$A$2:$G$1293,6,FALSE)</f>
        <v>4146.4024456615853</v>
      </c>
      <c r="AC568">
        <f>VLOOKUP(Z568,ReferencePrices!$A$2:$C$22,2,FALSE)</f>
        <v>322.21704410519783</v>
      </c>
      <c r="AD568">
        <f t="shared" si="60"/>
        <v>1336.041539711639</v>
      </c>
    </row>
    <row r="569" spans="24:30" x14ac:dyDescent="0.35">
      <c r="X569" t="str">
        <f t="shared" si="58"/>
        <v>KHMMaize</v>
      </c>
      <c r="Y569" t="s">
        <v>77</v>
      </c>
      <c r="Z569" t="s">
        <v>361</v>
      </c>
      <c r="AA569">
        <f t="shared" si="59"/>
        <v>58.595782823032692</v>
      </c>
      <c r="AB569">
        <f>VLOOKUP(X569,ReferenceProduction!$A$2:$G$1293,6,FALSE)</f>
        <v>323.61186419787907</v>
      </c>
      <c r="AC569">
        <f>VLOOKUP(Z569,ReferencePrices!$A$2:$C$22,2,FALSE)</f>
        <v>181.06809207465616</v>
      </c>
      <c r="AD569">
        <f t="shared" si="60"/>
        <v>58.595782823032692</v>
      </c>
    </row>
    <row r="570" spans="24:30" x14ac:dyDescent="0.35">
      <c r="X570" t="str">
        <f t="shared" si="58"/>
        <v>KHMCassava</v>
      </c>
      <c r="Y570" t="s">
        <v>77</v>
      </c>
      <c r="Z570" t="s">
        <v>368</v>
      </c>
      <c r="AA570">
        <f t="shared" si="59"/>
        <v>143.29100695896187</v>
      </c>
      <c r="AB570">
        <f>VLOOKUP(X570,ReferenceProduction!$A$2:$G$1293,6,FALSE)</f>
        <v>1324.9202485541407</v>
      </c>
      <c r="AC570">
        <f>VLOOKUP(Z570,ReferencePrices!$A$2:$C$22,2,FALSE)</f>
        <v>108.15066575919005</v>
      </c>
      <c r="AD570">
        <f t="shared" si="60"/>
        <v>143.29100695896187</v>
      </c>
    </row>
    <row r="571" spans="24:30" x14ac:dyDescent="0.35">
      <c r="X571" t="str">
        <f t="shared" si="58"/>
        <v>KHMSweet Potato</v>
      </c>
      <c r="Y571" t="s">
        <v>77</v>
      </c>
      <c r="Z571" t="s">
        <v>358</v>
      </c>
      <c r="AA571">
        <f t="shared" si="59"/>
        <v>4.5735149463332556</v>
      </c>
      <c r="AB571">
        <f>VLOOKUP(X571,ReferenceProduction!$A$2:$G$1293,6,FALSE)</f>
        <v>57.077677415634916</v>
      </c>
      <c r="AC571">
        <f>VLOOKUP(Z571,ReferencePrices!$A$2:$C$22,2,FALSE)</f>
        <v>80.127909077822125</v>
      </c>
      <c r="AD571">
        <f t="shared" si="60"/>
        <v>4.5735149463332556</v>
      </c>
    </row>
    <row r="572" spans="24:30" x14ac:dyDescent="0.35">
      <c r="X572" t="str">
        <f t="shared" si="58"/>
        <v>KHMBanana</v>
      </c>
      <c r="Y572" t="s">
        <v>77</v>
      </c>
      <c r="Z572" t="s">
        <v>455</v>
      </c>
      <c r="AA572">
        <f t="shared" si="59"/>
        <v>49.40338848104809</v>
      </c>
      <c r="AB572">
        <f>VLOOKUP(X572,ReferenceProduction!$A$2:$G$1293,6,FALSE)</f>
        <v>147.67258920326935</v>
      </c>
      <c r="AC572">
        <f>VLOOKUP(Z572,ReferencePrices!$A$2:$C$22,2,FALSE)</f>
        <v>334.54677504871933</v>
      </c>
      <c r="AD572">
        <f t="shared" si="60"/>
        <v>49.40338848104809</v>
      </c>
    </row>
    <row r="573" spans="24:30" x14ac:dyDescent="0.35">
      <c r="X573" t="str">
        <f t="shared" si="58"/>
        <v>KHMBean</v>
      </c>
      <c r="Y573" t="s">
        <v>77</v>
      </c>
      <c r="Z573" t="s">
        <v>557</v>
      </c>
      <c r="AA573">
        <f t="shared" si="59"/>
        <v>39.258738278213848</v>
      </c>
      <c r="AB573">
        <f>VLOOKUP(X573,ReferenceProduction!$A$2:$G$1293,6,FALSE)</f>
        <v>59.832412501862592</v>
      </c>
      <c r="AC573">
        <f>VLOOKUP(Z573,ReferencePrices!$A$2:$C$22,2,FALSE)</f>
        <v>656.14499961858826</v>
      </c>
      <c r="AD573">
        <f t="shared" si="60"/>
        <v>39.258738278213848</v>
      </c>
    </row>
    <row r="574" spans="24:30" x14ac:dyDescent="0.35">
      <c r="X574" t="str">
        <f t="shared" si="58"/>
        <v>KHMGroundnut</v>
      </c>
      <c r="Y574" t="s">
        <v>77</v>
      </c>
      <c r="Z574" t="s">
        <v>360</v>
      </c>
      <c r="AA574">
        <f t="shared" si="59"/>
        <v>13.831321696509894</v>
      </c>
      <c r="AB574">
        <f>VLOOKUP(X574,ReferenceProduction!$A$2:$G$1293,6,FALSE)</f>
        <v>26.656547252488714</v>
      </c>
      <c r="AC574">
        <f>VLOOKUP(Z574,ReferencePrices!$A$2:$C$22,2,FALSE)</f>
        <v>518.87146394094873</v>
      </c>
      <c r="AD574">
        <f t="shared" si="60"/>
        <v>13.831321696509894</v>
      </c>
    </row>
    <row r="575" spans="24:30" x14ac:dyDescent="0.35">
      <c r="X575" t="str">
        <f t="shared" si="58"/>
        <v>KHMSoybean</v>
      </c>
      <c r="Y575" t="s">
        <v>77</v>
      </c>
      <c r="Z575" t="s">
        <v>446</v>
      </c>
      <c r="AA575">
        <f t="shared" si="59"/>
        <v>31.242091955807165</v>
      </c>
      <c r="AB575">
        <f>VLOOKUP(X575,ReferenceProduction!$A$2:$G$1293,6,FALSE)</f>
        <v>92.127035837038534</v>
      </c>
      <c r="AC575">
        <f>VLOOKUP(Z575,ReferencePrices!$A$2:$C$22,2,FALSE)</f>
        <v>339.11969132568868</v>
      </c>
      <c r="AD575">
        <f t="shared" si="60"/>
        <v>31.242091955807165</v>
      </c>
    </row>
    <row r="576" spans="24:30" x14ac:dyDescent="0.35">
      <c r="X576" t="str">
        <f t="shared" si="58"/>
        <v>LAORice</v>
      </c>
      <c r="Y576" t="s">
        <v>79</v>
      </c>
      <c r="Z576" t="s">
        <v>365</v>
      </c>
      <c r="AA576">
        <f t="shared" si="59"/>
        <v>672.75923609349843</v>
      </c>
      <c r="AB576">
        <f>VLOOKUP(X576,ReferenceProduction!$A$2:$G$1293,6,FALSE)</f>
        <v>2087.9070440291644</v>
      </c>
      <c r="AC576">
        <f>VLOOKUP(Z576,ReferencePrices!$A$2:$C$22,2,FALSE)</f>
        <v>322.21704410519783</v>
      </c>
      <c r="AD576">
        <f t="shared" si="60"/>
        <v>672.75923609349843</v>
      </c>
    </row>
    <row r="577" spans="24:30" x14ac:dyDescent="0.35">
      <c r="X577" t="str">
        <f t="shared" si="58"/>
        <v>LAOMaize</v>
      </c>
      <c r="Y577" t="s">
        <v>79</v>
      </c>
      <c r="Z577" t="s">
        <v>361</v>
      </c>
      <c r="AA577">
        <f t="shared" si="59"/>
        <v>72.722486739616713</v>
      </c>
      <c r="AB577">
        <f>VLOOKUP(X577,ReferenceProduction!$A$2:$G$1293,6,FALSE)</f>
        <v>401.63060153984787</v>
      </c>
      <c r="AC577">
        <f>VLOOKUP(Z577,ReferencePrices!$A$2:$C$22,2,FALSE)</f>
        <v>181.06809207465616</v>
      </c>
      <c r="AD577">
        <f t="shared" si="60"/>
        <v>72.722486739616713</v>
      </c>
    </row>
    <row r="578" spans="24:30" x14ac:dyDescent="0.35">
      <c r="X578" t="str">
        <f t="shared" si="58"/>
        <v>LAOPotato</v>
      </c>
      <c r="Y578" t="s">
        <v>79</v>
      </c>
      <c r="Z578" t="s">
        <v>367</v>
      </c>
      <c r="AA578">
        <f t="shared" si="59"/>
        <v>7.0426092444902313</v>
      </c>
      <c r="AB578">
        <f>VLOOKUP(X578,ReferenceProduction!$A$2:$G$1293,6,FALSE)</f>
        <v>35.817004343632789</v>
      </c>
      <c r="AC578">
        <f>VLOOKUP(Z578,ReferencePrices!$A$2:$C$22,2,FALSE)</f>
        <v>196.62753414335168</v>
      </c>
      <c r="AD578">
        <f t="shared" si="60"/>
        <v>7.0426092444902313</v>
      </c>
    </row>
    <row r="579" spans="24:30" x14ac:dyDescent="0.35">
      <c r="X579" t="str">
        <f t="shared" si="58"/>
        <v>LAOCassava</v>
      </c>
      <c r="Y579" t="s">
        <v>79</v>
      </c>
      <c r="Z579" t="s">
        <v>368</v>
      </c>
      <c r="AA579">
        <f t="shared" si="59"/>
        <v>13.213303286150628</v>
      </c>
      <c r="AB579">
        <f>VLOOKUP(X579,ReferenceProduction!$A$2:$G$1293,6,FALSE)</f>
        <v>122.1749602131121</v>
      </c>
      <c r="AC579">
        <f>VLOOKUP(Z579,ReferencePrices!$A$2:$C$22,2,FALSE)</f>
        <v>108.15066575919005</v>
      </c>
      <c r="AD579">
        <f t="shared" si="60"/>
        <v>13.213303286150628</v>
      </c>
    </row>
    <row r="580" spans="24:30" x14ac:dyDescent="0.35">
      <c r="X580" t="str">
        <f t="shared" si="58"/>
        <v>LAOSweet Potato</v>
      </c>
      <c r="Y580" t="s">
        <v>79</v>
      </c>
      <c r="Z580" t="s">
        <v>358</v>
      </c>
      <c r="AA580">
        <f t="shared" si="59"/>
        <v>13.896622823376575</v>
      </c>
      <c r="AB580">
        <f>VLOOKUP(X580,ReferenceProduction!$A$2:$G$1293,6,FALSE)</f>
        <v>173.43049361090709</v>
      </c>
      <c r="AC580">
        <f>VLOOKUP(Z580,ReferencePrices!$A$2:$C$22,2,FALSE)</f>
        <v>80.127909077822125</v>
      </c>
      <c r="AD580">
        <f t="shared" si="60"/>
        <v>13.896622823376575</v>
      </c>
    </row>
    <row r="581" spans="24:30" x14ac:dyDescent="0.35">
      <c r="X581" t="str">
        <f t="shared" ref="X581:X644" si="61">+CONCATENATE(Y581,Z581)</f>
        <v>LAOBanana</v>
      </c>
      <c r="Y581" t="s">
        <v>79</v>
      </c>
      <c r="Z581" t="s">
        <v>455</v>
      </c>
      <c r="AA581">
        <f t="shared" ref="AA581:AA644" si="62">AD581</f>
        <v>18.077460990143788</v>
      </c>
      <c r="AB581">
        <f>VLOOKUP(X581,ReferenceProduction!$A$2:$G$1293,6,FALSE)</f>
        <v>54.035675541966306</v>
      </c>
      <c r="AC581">
        <f>VLOOKUP(Z581,ReferencePrices!$A$2:$C$22,2,FALSE)</f>
        <v>334.54677504871933</v>
      </c>
      <c r="AD581">
        <f t="shared" ref="AD581:AD644" si="63">(AB581*AC581)/1000</f>
        <v>18.077460990143788</v>
      </c>
    </row>
    <row r="582" spans="24:30" x14ac:dyDescent="0.35">
      <c r="X582" t="str">
        <f t="shared" si="61"/>
        <v>LAOBean</v>
      </c>
      <c r="Y582" t="s">
        <v>79</v>
      </c>
      <c r="Z582" t="s">
        <v>557</v>
      </c>
      <c r="AA582">
        <f t="shared" si="62"/>
        <v>2.4272059246872364</v>
      </c>
      <c r="AB582">
        <f>VLOOKUP(X582,ReferenceProduction!$A$2:$G$1293,6,FALSE)</f>
        <v>3.6991913770556071</v>
      </c>
      <c r="AC582">
        <f>VLOOKUP(Z582,ReferencePrices!$A$2:$C$22,2,FALSE)</f>
        <v>656.14499961858826</v>
      </c>
      <c r="AD582">
        <f t="shared" si="63"/>
        <v>2.4272059246872364</v>
      </c>
    </row>
    <row r="583" spans="24:30" x14ac:dyDescent="0.35">
      <c r="X583" t="str">
        <f t="shared" si="61"/>
        <v>LAOOther Pulses</v>
      </c>
      <c r="Y583" t="s">
        <v>79</v>
      </c>
      <c r="Z583" t="s">
        <v>421</v>
      </c>
      <c r="AA583">
        <f t="shared" si="62"/>
        <v>5.5101984249375375</v>
      </c>
      <c r="AB583">
        <f>VLOOKUP(X583,ReferenceProduction!$A$2:$G$1293,6,FALSE)</f>
        <v>14.791476299278575</v>
      </c>
      <c r="AC583">
        <f>VLOOKUP(Z583,ReferencePrices!$A$2:$C$22,2,FALSE)</f>
        <v>372.52525126286997</v>
      </c>
      <c r="AD583">
        <f t="shared" si="63"/>
        <v>5.5101984249375375</v>
      </c>
    </row>
    <row r="584" spans="24:30" x14ac:dyDescent="0.35">
      <c r="X584" t="str">
        <f t="shared" si="61"/>
        <v>LAOGroundnut</v>
      </c>
      <c r="Y584" t="s">
        <v>79</v>
      </c>
      <c r="Z584" t="s">
        <v>360</v>
      </c>
      <c r="AA584">
        <f t="shared" si="62"/>
        <v>8.5361893783087126</v>
      </c>
      <c r="AB584">
        <f>VLOOKUP(X584,ReferenceProduction!$A$2:$G$1293,6,FALSE)</f>
        <v>16.451452761488135</v>
      </c>
      <c r="AC584">
        <f>VLOOKUP(Z584,ReferencePrices!$A$2:$C$22,2,FALSE)</f>
        <v>518.87146394094873</v>
      </c>
      <c r="AD584">
        <f t="shared" si="63"/>
        <v>8.5361893783087126</v>
      </c>
    </row>
    <row r="585" spans="24:30" x14ac:dyDescent="0.35">
      <c r="X585" t="str">
        <f t="shared" si="61"/>
        <v>LAOSoybean</v>
      </c>
      <c r="Y585" t="s">
        <v>79</v>
      </c>
      <c r="Z585" t="s">
        <v>446</v>
      </c>
      <c r="AA585">
        <f t="shared" si="62"/>
        <v>2.1038024054366198</v>
      </c>
      <c r="AB585">
        <f>VLOOKUP(X585,ReferenceProduction!$A$2:$G$1293,6,FALSE)</f>
        <v>6.2037164436321088</v>
      </c>
      <c r="AC585">
        <f>VLOOKUP(Z585,ReferencePrices!$A$2:$C$22,2,FALSE)</f>
        <v>339.11969132568868</v>
      </c>
      <c r="AD585">
        <f t="shared" si="63"/>
        <v>2.1038024054366198</v>
      </c>
    </row>
    <row r="586" spans="24:30" x14ac:dyDescent="0.35">
      <c r="X586" t="str">
        <f t="shared" si="61"/>
        <v>LBNMaize</v>
      </c>
      <c r="Y586" t="s">
        <v>80</v>
      </c>
      <c r="Z586" t="s">
        <v>361</v>
      </c>
      <c r="AA586">
        <f t="shared" si="62"/>
        <v>0.56585944833249768</v>
      </c>
      <c r="AB586">
        <f>VLOOKUP(X586,ReferenceProduction!$A$2:$G$1293,6,FALSE)</f>
        <v>3.1251196268152439</v>
      </c>
      <c r="AC586">
        <f>VLOOKUP(Z586,ReferencePrices!$A$2:$C$22,2,FALSE)</f>
        <v>181.06809207465616</v>
      </c>
      <c r="AD586">
        <f t="shared" si="63"/>
        <v>0.56585944833249768</v>
      </c>
    </row>
    <row r="587" spans="24:30" x14ac:dyDescent="0.35">
      <c r="X587" t="str">
        <f t="shared" si="61"/>
        <v>LBNWheat</v>
      </c>
      <c r="Y587" t="s">
        <v>80</v>
      </c>
      <c r="Z587" t="s">
        <v>359</v>
      </c>
      <c r="AA587">
        <f t="shared" si="62"/>
        <v>41.298188643188368</v>
      </c>
      <c r="AB587">
        <f>VLOOKUP(X587,ReferenceProduction!$A$2:$G$1293,6,FALSE)</f>
        <v>155.6163854728201</v>
      </c>
      <c r="AC587">
        <f>VLOOKUP(Z587,ReferencePrices!$A$2:$C$22,2,FALSE)</f>
        <v>265.38457706564259</v>
      </c>
      <c r="AD587">
        <f t="shared" si="63"/>
        <v>41.298188643188368</v>
      </c>
    </row>
    <row r="588" spans="24:30" x14ac:dyDescent="0.35">
      <c r="X588" t="str">
        <f t="shared" si="61"/>
        <v>LBNSorghum</v>
      </c>
      <c r="Y588" t="s">
        <v>80</v>
      </c>
      <c r="Z588" t="s">
        <v>362</v>
      </c>
      <c r="AA588">
        <f t="shared" si="62"/>
        <v>0.30646103871394553</v>
      </c>
      <c r="AB588">
        <f>VLOOKUP(X588,ReferenceProduction!$A$2:$G$1293,6,FALSE)</f>
        <v>1.7167936751635333</v>
      </c>
      <c r="AC588">
        <f>VLOOKUP(Z588,ReferencePrices!$A$2:$C$22,2,FALSE)</f>
        <v>178.50778643202628</v>
      </c>
      <c r="AD588">
        <f t="shared" si="63"/>
        <v>0.30646103871394553</v>
      </c>
    </row>
    <row r="589" spans="24:30" x14ac:dyDescent="0.35">
      <c r="X589" t="str">
        <f t="shared" si="61"/>
        <v>LBNBarley</v>
      </c>
      <c r="Y589" t="s">
        <v>80</v>
      </c>
      <c r="Z589" t="s">
        <v>364</v>
      </c>
      <c r="AA589">
        <f t="shared" si="62"/>
        <v>5.1127157663927214</v>
      </c>
      <c r="AB589">
        <f>VLOOKUP(X589,ReferenceProduction!$A$2:$G$1293,6,FALSE)</f>
        <v>40.755219637387341</v>
      </c>
      <c r="AC589">
        <f>VLOOKUP(Z589,ReferencePrices!$A$2:$C$22,2,FALSE)</f>
        <v>125.44934886579541</v>
      </c>
      <c r="AD589">
        <f t="shared" si="63"/>
        <v>5.1127157663927214</v>
      </c>
    </row>
    <row r="590" spans="24:30" x14ac:dyDescent="0.35">
      <c r="X590" t="str">
        <f t="shared" si="61"/>
        <v>LBNPotato</v>
      </c>
      <c r="Y590" t="s">
        <v>80</v>
      </c>
      <c r="Z590" t="s">
        <v>367</v>
      </c>
      <c r="AA590">
        <f t="shared" si="62"/>
        <v>117.18836781621344</v>
      </c>
      <c r="AB590">
        <f>VLOOKUP(X590,ReferenceProduction!$A$2:$G$1293,6,FALSE)</f>
        <v>595.99164647397265</v>
      </c>
      <c r="AC590">
        <f>VLOOKUP(Z590,ReferencePrices!$A$2:$C$22,2,FALSE)</f>
        <v>196.62753414335168</v>
      </c>
      <c r="AD590">
        <f t="shared" si="63"/>
        <v>117.18836781621344</v>
      </c>
    </row>
    <row r="591" spans="24:30" x14ac:dyDescent="0.35">
      <c r="X591" t="str">
        <f t="shared" si="61"/>
        <v>LBNBanana</v>
      </c>
      <c r="Y591" t="s">
        <v>80</v>
      </c>
      <c r="Z591" t="s">
        <v>455</v>
      </c>
      <c r="AA591">
        <f t="shared" si="62"/>
        <v>40.575691036576686</v>
      </c>
      <c r="AB591">
        <f>VLOOKUP(X591,ReferenceProduction!$A$2:$G$1293,6,FALSE)</f>
        <v>121.28555425670368</v>
      </c>
      <c r="AC591">
        <f>VLOOKUP(Z591,ReferencePrices!$A$2:$C$22,2,FALSE)</f>
        <v>334.54677504871933</v>
      </c>
      <c r="AD591">
        <f t="shared" si="63"/>
        <v>40.575691036576686</v>
      </c>
    </row>
    <row r="592" spans="24:30" x14ac:dyDescent="0.35">
      <c r="X592" t="str">
        <f t="shared" si="61"/>
        <v>LBNBean</v>
      </c>
      <c r="Y592" t="s">
        <v>80</v>
      </c>
      <c r="Z592" t="s">
        <v>557</v>
      </c>
      <c r="AA592">
        <f t="shared" si="62"/>
        <v>0.19267388163727767</v>
      </c>
      <c r="AB592">
        <f>VLOOKUP(X592,ReferenceProduction!$A$2:$G$1293,6,FALSE)</f>
        <v>0.29364527924357792</v>
      </c>
      <c r="AC592">
        <f>VLOOKUP(Z592,ReferencePrices!$A$2:$C$22,2,FALSE)</f>
        <v>656.14499961858826</v>
      </c>
      <c r="AD592">
        <f t="shared" si="63"/>
        <v>0.19267388163727767</v>
      </c>
    </row>
    <row r="593" spans="24:30" x14ac:dyDescent="0.35">
      <c r="X593" t="str">
        <f t="shared" si="61"/>
        <v>LBNChickpea</v>
      </c>
      <c r="Y593" t="s">
        <v>80</v>
      </c>
      <c r="Z593" t="s">
        <v>419</v>
      </c>
      <c r="AA593">
        <f t="shared" si="62"/>
        <v>0.94448195925675604</v>
      </c>
      <c r="AB593">
        <f>VLOOKUP(X593,ReferenceProduction!$A$2:$G$1293,6,FALSE)</f>
        <v>1.6509108912621693</v>
      </c>
      <c r="AC593">
        <f>VLOOKUP(Z593,ReferencePrices!$A$2:$C$22,2,FALSE)</f>
        <v>572.09747918900223</v>
      </c>
      <c r="AD593">
        <f t="shared" si="63"/>
        <v>0.94448195925675604</v>
      </c>
    </row>
    <row r="594" spans="24:30" x14ac:dyDescent="0.35">
      <c r="X594" t="str">
        <f t="shared" si="61"/>
        <v>LBNLentil</v>
      </c>
      <c r="Y594" t="s">
        <v>80</v>
      </c>
      <c r="Z594" t="s">
        <v>418</v>
      </c>
      <c r="AA594">
        <f t="shared" si="62"/>
        <v>0.35749906283772537</v>
      </c>
      <c r="AB594">
        <f>VLOOKUP(X594,ReferenceProduction!$A$2:$G$1293,6,FALSE)</f>
        <v>0.77742204680269156</v>
      </c>
      <c r="AC594">
        <f>VLOOKUP(Z594,ReferencePrices!$A$2:$C$22,2,FALSE)</f>
        <v>459.85197397991732</v>
      </c>
      <c r="AD594">
        <f t="shared" si="63"/>
        <v>0.35749906283772537</v>
      </c>
    </row>
    <row r="595" spans="24:30" x14ac:dyDescent="0.35">
      <c r="X595" t="str">
        <f t="shared" si="61"/>
        <v>LBNOther Pulses</v>
      </c>
      <c r="Y595" t="s">
        <v>80</v>
      </c>
      <c r="Z595" t="s">
        <v>421</v>
      </c>
      <c r="AA595">
        <f t="shared" si="62"/>
        <v>2.5664610433342649</v>
      </c>
      <c r="AB595">
        <f>VLOOKUP(X595,ReferenceProduction!$A$2:$G$1293,6,FALSE)</f>
        <v>6.8893612839234315</v>
      </c>
      <c r="AC595">
        <f>VLOOKUP(Z595,ReferencePrices!$A$2:$C$22,2,FALSE)</f>
        <v>372.52525126286997</v>
      </c>
      <c r="AD595">
        <f t="shared" si="63"/>
        <v>2.5664610433342649</v>
      </c>
    </row>
    <row r="596" spans="24:30" x14ac:dyDescent="0.35">
      <c r="X596" t="str">
        <f t="shared" si="61"/>
        <v>LBRRice</v>
      </c>
      <c r="Y596" t="s">
        <v>81</v>
      </c>
      <c r="Z596" t="s">
        <v>365</v>
      </c>
      <c r="AA596">
        <f t="shared" si="62"/>
        <v>49.629331480546426</v>
      </c>
      <c r="AB596">
        <f>VLOOKUP(X596,ReferenceProduction!$A$2:$G$1293,6,FALSE)</f>
        <v>154.02453839264746</v>
      </c>
      <c r="AC596">
        <f>VLOOKUP(Z596,ReferencePrices!$A$2:$C$22,2,FALSE)</f>
        <v>322.21704410519783</v>
      </c>
      <c r="AD596">
        <f t="shared" si="63"/>
        <v>49.629331480546426</v>
      </c>
    </row>
    <row r="597" spans="24:30" x14ac:dyDescent="0.35">
      <c r="X597" t="str">
        <f t="shared" si="61"/>
        <v>LBRCassava</v>
      </c>
      <c r="Y597" t="s">
        <v>81</v>
      </c>
      <c r="Z597" t="s">
        <v>368</v>
      </c>
      <c r="AA597">
        <f t="shared" si="62"/>
        <v>66.776873437339077</v>
      </c>
      <c r="AB597">
        <f>VLOOKUP(X597,ReferenceProduction!$A$2:$G$1293,6,FALSE)</f>
        <v>617.44301774364942</v>
      </c>
      <c r="AC597">
        <f>VLOOKUP(Z597,ReferencePrices!$A$2:$C$22,2,FALSE)</f>
        <v>108.15066575919005</v>
      </c>
      <c r="AD597">
        <f t="shared" si="63"/>
        <v>66.776873437339077</v>
      </c>
    </row>
    <row r="598" spans="24:30" x14ac:dyDescent="0.35">
      <c r="X598" t="str">
        <f t="shared" si="61"/>
        <v>LBRYams</v>
      </c>
      <c r="Y598" t="s">
        <v>81</v>
      </c>
      <c r="Z598" t="s">
        <v>366</v>
      </c>
      <c r="AA598">
        <f t="shared" si="62"/>
        <v>8.4487529549490752</v>
      </c>
      <c r="AB598">
        <f>VLOOKUP(X598,ReferenceProduction!$A$2:$G$1293,6,FALSE)</f>
        <v>31.003294032151739</v>
      </c>
      <c r="AC598">
        <f>VLOOKUP(Z598,ReferencePrices!$A$2:$C$22,2,FALSE)</f>
        <v>272.51146107853435</v>
      </c>
      <c r="AD598">
        <f t="shared" si="63"/>
        <v>8.4487529549490752</v>
      </c>
    </row>
    <row r="599" spans="24:30" x14ac:dyDescent="0.35">
      <c r="X599" t="str">
        <f t="shared" si="61"/>
        <v>LBRSweet Potato</v>
      </c>
      <c r="Y599" t="s">
        <v>81</v>
      </c>
      <c r="Z599" t="s">
        <v>358</v>
      </c>
      <c r="AA599">
        <f t="shared" si="62"/>
        <v>2.2273267892279311</v>
      </c>
      <c r="AB599">
        <f>VLOOKUP(X599,ReferenceProduction!$A$2:$G$1293,6,FALSE)</f>
        <v>27.797141031905603</v>
      </c>
      <c r="AC599">
        <f>VLOOKUP(Z599,ReferencePrices!$A$2:$C$22,2,FALSE)</f>
        <v>80.127909077822125</v>
      </c>
      <c r="AD599">
        <f t="shared" si="63"/>
        <v>2.2273267892279311</v>
      </c>
    </row>
    <row r="600" spans="24:30" x14ac:dyDescent="0.35">
      <c r="X600" t="str">
        <f t="shared" si="61"/>
        <v>LBRBanana</v>
      </c>
      <c r="Y600" t="s">
        <v>81</v>
      </c>
      <c r="Z600" t="s">
        <v>455</v>
      </c>
      <c r="AA600">
        <f t="shared" si="62"/>
        <v>50.14266359817757</v>
      </c>
      <c r="AB600">
        <f>VLOOKUP(X600,ReferenceProduction!$A$2:$G$1293,6,FALSE)</f>
        <v>149.88237023320701</v>
      </c>
      <c r="AC600">
        <f>VLOOKUP(Z600,ReferencePrices!$A$2:$C$22,2,FALSE)</f>
        <v>334.54677504871933</v>
      </c>
      <c r="AD600">
        <f t="shared" si="63"/>
        <v>50.14266359817757</v>
      </c>
    </row>
    <row r="601" spans="24:30" x14ac:dyDescent="0.35">
      <c r="X601" t="str">
        <f t="shared" si="61"/>
        <v>LBRPlantain</v>
      </c>
      <c r="Y601" t="s">
        <v>81</v>
      </c>
      <c r="Z601" t="s">
        <v>456</v>
      </c>
      <c r="AA601">
        <f t="shared" si="62"/>
        <v>17.278684817327449</v>
      </c>
      <c r="AB601">
        <f>VLOOKUP(X601,ReferenceProduction!$A$2:$G$1293,6,FALSE)</f>
        <v>71.306421727656854</v>
      </c>
      <c r="AC601">
        <f>VLOOKUP(Z601,ReferencePrices!$A$2:$C$22,2,FALSE)</f>
        <v>242.3159709699155</v>
      </c>
      <c r="AD601">
        <f t="shared" si="63"/>
        <v>17.278684817327449</v>
      </c>
    </row>
    <row r="602" spans="24:30" x14ac:dyDescent="0.35">
      <c r="X602" t="str">
        <f t="shared" si="61"/>
        <v>LBROther Pulses</v>
      </c>
      <c r="Y602" t="s">
        <v>81</v>
      </c>
      <c r="Z602" t="s">
        <v>421</v>
      </c>
      <c r="AA602">
        <f t="shared" si="62"/>
        <v>1.5095154308793228</v>
      </c>
      <c r="AB602">
        <f>VLOOKUP(X602,ReferenceProduction!$A$2:$G$1293,6,FALSE)</f>
        <v>4.0521157311136022</v>
      </c>
      <c r="AC602">
        <f>VLOOKUP(Z602,ReferencePrices!$A$2:$C$22,2,FALSE)</f>
        <v>372.52525126286997</v>
      </c>
      <c r="AD602">
        <f t="shared" si="63"/>
        <v>1.5095154308793228</v>
      </c>
    </row>
    <row r="603" spans="24:30" x14ac:dyDescent="0.35">
      <c r="X603" t="str">
        <f t="shared" si="61"/>
        <v>LBRGroundnut</v>
      </c>
      <c r="Y603" t="s">
        <v>81</v>
      </c>
      <c r="Z603" t="s">
        <v>360</v>
      </c>
      <c r="AA603">
        <f t="shared" si="62"/>
        <v>3.4282221725980708</v>
      </c>
      <c r="AB603">
        <f>VLOOKUP(X603,ReferenceProduction!$A$2:$G$1293,6,FALSE)</f>
        <v>6.6070740266961892</v>
      </c>
      <c r="AC603">
        <f>VLOOKUP(Z603,ReferencePrices!$A$2:$C$22,2,FALSE)</f>
        <v>518.87146394094873</v>
      </c>
      <c r="AD603">
        <f t="shared" si="63"/>
        <v>3.4282221725980708</v>
      </c>
    </row>
    <row r="604" spans="24:30" x14ac:dyDescent="0.35">
      <c r="X604" t="str">
        <f t="shared" si="61"/>
        <v>LBRSoybean</v>
      </c>
      <c r="Y604" t="s">
        <v>81</v>
      </c>
      <c r="Z604" t="s">
        <v>446</v>
      </c>
      <c r="AA604">
        <f t="shared" si="62"/>
        <v>1.932119690990316</v>
      </c>
      <c r="AB604">
        <f>VLOOKUP(X604,ReferenceProduction!$A$2:$G$1293,6,FALSE)</f>
        <v>5.6974565040362668</v>
      </c>
      <c r="AC604">
        <f>VLOOKUP(Z604,ReferencePrices!$A$2:$C$22,2,FALSE)</f>
        <v>339.11969132568868</v>
      </c>
      <c r="AD604">
        <f t="shared" si="63"/>
        <v>1.932119690990316</v>
      </c>
    </row>
    <row r="605" spans="24:30" x14ac:dyDescent="0.35">
      <c r="X605" t="str">
        <f t="shared" si="61"/>
        <v>LBYMaize</v>
      </c>
      <c r="Y605" t="s">
        <v>82</v>
      </c>
      <c r="Z605" t="s">
        <v>361</v>
      </c>
      <c r="AA605">
        <f t="shared" si="62"/>
        <v>0.58991559480610245</v>
      </c>
      <c r="AB605">
        <f>VLOOKUP(X605,ReferenceProduction!$A$2:$G$1293,6,FALSE)</f>
        <v>3.2579765327337435</v>
      </c>
      <c r="AC605">
        <f>VLOOKUP(Z605,ReferencePrices!$A$2:$C$22,2,FALSE)</f>
        <v>181.06809207465616</v>
      </c>
      <c r="AD605">
        <f t="shared" si="63"/>
        <v>0.58991559480610245</v>
      </c>
    </row>
    <row r="606" spans="24:30" x14ac:dyDescent="0.35">
      <c r="X606" t="str">
        <f t="shared" si="61"/>
        <v>LBYWheat</v>
      </c>
      <c r="Y606" t="s">
        <v>82</v>
      </c>
      <c r="Z606" t="s">
        <v>359</v>
      </c>
      <c r="AA606">
        <f t="shared" si="62"/>
        <v>35.321600018484723</v>
      </c>
      <c r="AB606">
        <f>VLOOKUP(X606,ReferenceProduction!$A$2:$G$1293,6,FALSE)</f>
        <v>133.0959033453853</v>
      </c>
      <c r="AC606">
        <f>VLOOKUP(Z606,ReferencePrices!$A$2:$C$22,2,FALSE)</f>
        <v>265.38457706564259</v>
      </c>
      <c r="AD606">
        <f t="shared" si="63"/>
        <v>35.321600018484723</v>
      </c>
    </row>
    <row r="607" spans="24:30" x14ac:dyDescent="0.35">
      <c r="X607" t="str">
        <f t="shared" si="61"/>
        <v>LBYMillet</v>
      </c>
      <c r="Y607" t="s">
        <v>82</v>
      </c>
      <c r="Z607" t="s">
        <v>363</v>
      </c>
      <c r="AA607">
        <f t="shared" si="62"/>
        <v>1.2745199624452919</v>
      </c>
      <c r="AB607">
        <f>VLOOKUP(X607,ReferenceProduction!$A$2:$G$1293,6,FALSE)</f>
        <v>6.0636892415109775</v>
      </c>
      <c r="AC607">
        <f>VLOOKUP(Z607,ReferencePrices!$A$2:$C$22,2,FALSE)</f>
        <v>210.18886550454246</v>
      </c>
      <c r="AD607">
        <f t="shared" si="63"/>
        <v>1.2745199624452919</v>
      </c>
    </row>
    <row r="608" spans="24:30" x14ac:dyDescent="0.35">
      <c r="X608" t="str">
        <f t="shared" si="61"/>
        <v>LBYBarley</v>
      </c>
      <c r="Y608" t="s">
        <v>82</v>
      </c>
      <c r="Z608" t="s">
        <v>364</v>
      </c>
      <c r="AA608">
        <f t="shared" si="62"/>
        <v>14.022276465962269</v>
      </c>
      <c r="AB608">
        <f>VLOOKUP(X608,ReferenceProduction!$A$2:$G$1293,6,FALSE)</f>
        <v>111.77639894299631</v>
      </c>
      <c r="AC608">
        <f>VLOOKUP(Z608,ReferencePrices!$A$2:$C$22,2,FALSE)</f>
        <v>125.44934886579541</v>
      </c>
      <c r="AD608">
        <f t="shared" si="63"/>
        <v>14.022276465962269</v>
      </c>
    </row>
    <row r="609" spans="24:30" x14ac:dyDescent="0.35">
      <c r="X609" t="str">
        <f t="shared" si="61"/>
        <v>LBYPotato</v>
      </c>
      <c r="Y609" t="s">
        <v>82</v>
      </c>
      <c r="Z609" t="s">
        <v>367</v>
      </c>
      <c r="AA609">
        <f t="shared" si="62"/>
        <v>68.858818964132368</v>
      </c>
      <c r="AB609">
        <f>VLOOKUP(X609,ReferenceProduction!$A$2:$G$1293,6,FALSE)</f>
        <v>350.19927023003157</v>
      </c>
      <c r="AC609">
        <f>VLOOKUP(Z609,ReferencePrices!$A$2:$C$22,2,FALSE)</f>
        <v>196.62753414335168</v>
      </c>
      <c r="AD609">
        <f t="shared" si="63"/>
        <v>68.858818964132368</v>
      </c>
    </row>
    <row r="610" spans="24:30" x14ac:dyDescent="0.35">
      <c r="X610" t="str">
        <f t="shared" si="61"/>
        <v>LBYBean</v>
      </c>
      <c r="Y610" t="s">
        <v>82</v>
      </c>
      <c r="Z610" t="s">
        <v>557</v>
      </c>
      <c r="AA610">
        <f t="shared" si="62"/>
        <v>0.75509635690355137</v>
      </c>
      <c r="AB610">
        <f>VLOOKUP(X610,ReferenceProduction!$A$2:$G$1293,6,FALSE)</f>
        <v>1.1508071498563317</v>
      </c>
      <c r="AC610">
        <f>VLOOKUP(Z610,ReferencePrices!$A$2:$C$22,2,FALSE)</f>
        <v>656.14499961858826</v>
      </c>
      <c r="AD610">
        <f t="shared" si="63"/>
        <v>0.75509635690355137</v>
      </c>
    </row>
    <row r="611" spans="24:30" x14ac:dyDescent="0.35">
      <c r="X611" t="str">
        <f t="shared" si="61"/>
        <v>LBYChickpea</v>
      </c>
      <c r="Y611" t="s">
        <v>82</v>
      </c>
      <c r="Z611" t="s">
        <v>419</v>
      </c>
      <c r="AA611">
        <f t="shared" si="62"/>
        <v>0.15469069031655505</v>
      </c>
      <c r="AB611">
        <f>VLOOKUP(X611,ReferenceProduction!$A$2:$G$1293,6,FALSE)</f>
        <v>0.2703921900439808</v>
      </c>
      <c r="AC611">
        <f>VLOOKUP(Z611,ReferencePrices!$A$2:$C$22,2,FALSE)</f>
        <v>572.09747918900223</v>
      </c>
      <c r="AD611">
        <f t="shared" si="63"/>
        <v>0.15469069031655505</v>
      </c>
    </row>
    <row r="612" spans="24:30" x14ac:dyDescent="0.35">
      <c r="X612" t="str">
        <f t="shared" si="61"/>
        <v>LBYOther Pulses</v>
      </c>
      <c r="Y612" t="s">
        <v>82</v>
      </c>
      <c r="Z612" t="s">
        <v>421</v>
      </c>
      <c r="AA612">
        <f t="shared" si="62"/>
        <v>2.9045796514960722</v>
      </c>
      <c r="AB612">
        <f>VLOOKUP(X612,ReferenceProduction!$A$2:$G$1293,6,FALSE)</f>
        <v>7.7970007178022804</v>
      </c>
      <c r="AC612">
        <f>VLOOKUP(Z612,ReferencePrices!$A$2:$C$22,2,FALSE)</f>
        <v>372.52525126286997</v>
      </c>
      <c r="AD612">
        <f t="shared" si="63"/>
        <v>2.9045796514960722</v>
      </c>
    </row>
    <row r="613" spans="24:30" x14ac:dyDescent="0.35">
      <c r="X613" t="str">
        <f t="shared" si="61"/>
        <v>LBYGroundnut</v>
      </c>
      <c r="Y613" t="s">
        <v>82</v>
      </c>
      <c r="Z613" t="s">
        <v>360</v>
      </c>
      <c r="AA613">
        <f t="shared" si="62"/>
        <v>14.45387080100846</v>
      </c>
      <c r="AB613">
        <f>VLOOKUP(X613,ReferenceProduction!$A$2:$G$1293,6,FALSE)</f>
        <v>27.856360978551351</v>
      </c>
      <c r="AC613">
        <f>VLOOKUP(Z613,ReferencePrices!$A$2:$C$22,2,FALSE)</f>
        <v>518.87146394094873</v>
      </c>
      <c r="AD613">
        <f t="shared" si="63"/>
        <v>14.45387080100846</v>
      </c>
    </row>
    <row r="614" spans="24:30" x14ac:dyDescent="0.35">
      <c r="X614" t="str">
        <f t="shared" si="61"/>
        <v>LKARice</v>
      </c>
      <c r="Y614" t="s">
        <v>83</v>
      </c>
      <c r="Z614" t="s">
        <v>365</v>
      </c>
      <c r="AA614">
        <f t="shared" si="62"/>
        <v>798.73646470085987</v>
      </c>
      <c r="AB614">
        <f>VLOOKUP(X614,ReferenceProduction!$A$2:$G$1293,6,FALSE)</f>
        <v>2478.8771398451763</v>
      </c>
      <c r="AC614">
        <f>VLOOKUP(Z614,ReferencePrices!$A$2:$C$22,2,FALSE)</f>
        <v>322.21704410519783</v>
      </c>
      <c r="AD614">
        <f t="shared" si="63"/>
        <v>798.73646470085987</v>
      </c>
    </row>
    <row r="615" spans="24:30" x14ac:dyDescent="0.35">
      <c r="X615" t="str">
        <f t="shared" si="61"/>
        <v>LKAMaize</v>
      </c>
      <c r="Y615" t="s">
        <v>83</v>
      </c>
      <c r="Z615" t="s">
        <v>361</v>
      </c>
      <c r="AA615">
        <f t="shared" si="62"/>
        <v>9.3571061117926142</v>
      </c>
      <c r="AB615">
        <f>VLOOKUP(X615,ReferenceProduction!$A$2:$G$1293,6,FALSE)</f>
        <v>51.677277893526309</v>
      </c>
      <c r="AC615">
        <f>VLOOKUP(Z615,ReferencePrices!$A$2:$C$22,2,FALSE)</f>
        <v>181.06809207465616</v>
      </c>
      <c r="AD615">
        <f t="shared" si="63"/>
        <v>9.3571061117926142</v>
      </c>
    </row>
    <row r="616" spans="24:30" x14ac:dyDescent="0.35">
      <c r="X616" t="str">
        <f t="shared" si="61"/>
        <v>LKASorghum</v>
      </c>
      <c r="Y616" t="s">
        <v>83</v>
      </c>
      <c r="Z616" t="s">
        <v>362</v>
      </c>
      <c r="AA616">
        <f t="shared" si="62"/>
        <v>4.594069253619619E-2</v>
      </c>
      <c r="AB616">
        <f>VLOOKUP(X616,ReferenceProduction!$A$2:$G$1293,6,FALSE)</f>
        <v>0.25735960012976733</v>
      </c>
      <c r="AC616">
        <f>VLOOKUP(Z616,ReferencePrices!$A$2:$C$22,2,FALSE)</f>
        <v>178.50778643202628</v>
      </c>
      <c r="AD616">
        <f t="shared" si="63"/>
        <v>4.594069253619619E-2</v>
      </c>
    </row>
    <row r="617" spans="24:30" x14ac:dyDescent="0.35">
      <c r="X617" t="str">
        <f t="shared" si="61"/>
        <v>LKAMillet</v>
      </c>
      <c r="Y617" t="s">
        <v>83</v>
      </c>
      <c r="Z617" t="s">
        <v>363</v>
      </c>
      <c r="AA617">
        <f t="shared" si="62"/>
        <v>1.5017856646425294</v>
      </c>
      <c r="AB617">
        <f>VLOOKUP(X617,ReferenceProduction!$A$2:$G$1293,6,FALSE)</f>
        <v>7.1449344428288653</v>
      </c>
      <c r="AC617">
        <f>VLOOKUP(Z617,ReferencePrices!$A$2:$C$22,2,FALSE)</f>
        <v>210.18886550454246</v>
      </c>
      <c r="AD617">
        <f t="shared" si="63"/>
        <v>1.5017856646425294</v>
      </c>
    </row>
    <row r="618" spans="24:30" x14ac:dyDescent="0.35">
      <c r="X618" t="str">
        <f t="shared" si="61"/>
        <v>LKAPotato</v>
      </c>
      <c r="Y618" t="s">
        <v>83</v>
      </c>
      <c r="Z618" t="s">
        <v>367</v>
      </c>
      <c r="AA618">
        <f t="shared" si="62"/>
        <v>16.433049700524609</v>
      </c>
      <c r="AB618">
        <f>VLOOKUP(X618,ReferenceProduction!$A$2:$G$1293,6,FALSE)</f>
        <v>83.57450939980798</v>
      </c>
      <c r="AC618">
        <f>VLOOKUP(Z618,ReferencePrices!$A$2:$C$22,2,FALSE)</f>
        <v>196.62753414335168</v>
      </c>
      <c r="AD618">
        <f t="shared" si="63"/>
        <v>16.433049700524609</v>
      </c>
    </row>
    <row r="619" spans="24:30" x14ac:dyDescent="0.35">
      <c r="X619" t="str">
        <f t="shared" si="61"/>
        <v>LKACassava</v>
      </c>
      <c r="Y619" t="s">
        <v>83</v>
      </c>
      <c r="Z619" t="s">
        <v>368</v>
      </c>
      <c r="AA619">
        <f t="shared" si="62"/>
        <v>30.272161530922702</v>
      </c>
      <c r="AB619">
        <f>VLOOKUP(X619,ReferenceProduction!$A$2:$G$1293,6,FALSE)</f>
        <v>279.90730633436107</v>
      </c>
      <c r="AC619">
        <f>VLOOKUP(Z619,ReferencePrices!$A$2:$C$22,2,FALSE)</f>
        <v>108.15066575919005</v>
      </c>
      <c r="AD619">
        <f t="shared" si="63"/>
        <v>30.272161530922702</v>
      </c>
    </row>
    <row r="620" spans="24:30" x14ac:dyDescent="0.35">
      <c r="X620" t="str">
        <f t="shared" si="61"/>
        <v>LKASweet Potato</v>
      </c>
      <c r="Y620" t="s">
        <v>83</v>
      </c>
      <c r="Z620" t="s">
        <v>358</v>
      </c>
      <c r="AA620">
        <f t="shared" si="62"/>
        <v>3.8937558013045659</v>
      </c>
      <c r="AB620">
        <f>VLOOKUP(X620,ReferenceProduction!$A$2:$G$1293,6,FALSE)</f>
        <v>48.594251941890285</v>
      </c>
      <c r="AC620">
        <f>VLOOKUP(Z620,ReferencePrices!$A$2:$C$22,2,FALSE)</f>
        <v>80.127909077822125</v>
      </c>
      <c r="AD620">
        <f t="shared" si="63"/>
        <v>3.8937558013045659</v>
      </c>
    </row>
    <row r="621" spans="24:30" x14ac:dyDescent="0.35">
      <c r="X621" t="str">
        <f t="shared" si="61"/>
        <v>LKAPlantain</v>
      </c>
      <c r="Y621" t="s">
        <v>83</v>
      </c>
      <c r="Z621" t="s">
        <v>456</v>
      </c>
      <c r="AA621">
        <f t="shared" si="62"/>
        <v>191.00999727334192</v>
      </c>
      <c r="AB621">
        <f>VLOOKUP(X621,ReferenceProduction!$A$2:$G$1293,6,FALSE)</f>
        <v>788.26829494064418</v>
      </c>
      <c r="AC621">
        <f>VLOOKUP(Z621,ReferencePrices!$A$2:$C$22,2,FALSE)</f>
        <v>242.3159709699155</v>
      </c>
      <c r="AD621">
        <f t="shared" si="63"/>
        <v>191.00999727334192</v>
      </c>
    </row>
    <row r="622" spans="24:30" x14ac:dyDescent="0.35">
      <c r="X622" t="str">
        <f t="shared" si="61"/>
        <v>LKABean</v>
      </c>
      <c r="Y622" t="s">
        <v>83</v>
      </c>
      <c r="Z622" t="s">
        <v>557</v>
      </c>
      <c r="AA622">
        <f t="shared" si="62"/>
        <v>7.0558888547381198</v>
      </c>
      <c r="AB622">
        <f>VLOOKUP(X622,ReferenceProduction!$A$2:$G$1293,6,FALSE)</f>
        <v>10.75355121023501</v>
      </c>
      <c r="AC622">
        <f>VLOOKUP(Z622,ReferencePrices!$A$2:$C$22,2,FALSE)</f>
        <v>656.14499961858826</v>
      </c>
      <c r="AD622">
        <f t="shared" si="63"/>
        <v>7.0558888547381198</v>
      </c>
    </row>
    <row r="623" spans="24:30" x14ac:dyDescent="0.35">
      <c r="X623" t="str">
        <f t="shared" si="61"/>
        <v>LKACowpea</v>
      </c>
      <c r="Y623" t="s">
        <v>83</v>
      </c>
      <c r="Z623" t="s">
        <v>417</v>
      </c>
      <c r="AA623">
        <f t="shared" si="62"/>
        <v>5.0383244049755289</v>
      </c>
      <c r="AB623">
        <f>VLOOKUP(X623,ReferenceProduction!$A$2:$G$1293,6,FALSE)</f>
        <v>12.51719524283442</v>
      </c>
      <c r="AC623">
        <f>VLOOKUP(Z623,ReferencePrices!$A$2:$C$22,2,FALSE)</f>
        <v>402.51224872918414</v>
      </c>
      <c r="AD623">
        <f t="shared" si="63"/>
        <v>5.0383244049755289</v>
      </c>
    </row>
    <row r="624" spans="24:30" x14ac:dyDescent="0.35">
      <c r="X624" t="str">
        <f t="shared" si="61"/>
        <v>LKAGroundnut</v>
      </c>
      <c r="Y624" t="s">
        <v>83</v>
      </c>
      <c r="Z624" t="s">
        <v>360</v>
      </c>
      <c r="AA624">
        <f t="shared" si="62"/>
        <v>3.1552009857123466</v>
      </c>
      <c r="AB624">
        <f>VLOOKUP(X624,ReferenceProduction!$A$2:$G$1293,6,FALSE)</f>
        <v>6.0808913285534452</v>
      </c>
      <c r="AC624">
        <f>VLOOKUP(Z624,ReferencePrices!$A$2:$C$22,2,FALSE)</f>
        <v>518.87146394094873</v>
      </c>
      <c r="AD624">
        <f t="shared" si="63"/>
        <v>3.1552009857123466</v>
      </c>
    </row>
    <row r="625" spans="24:30" x14ac:dyDescent="0.35">
      <c r="X625" t="str">
        <f t="shared" si="61"/>
        <v>LSOMaize</v>
      </c>
      <c r="Y625" t="s">
        <v>84</v>
      </c>
      <c r="Z625" t="s">
        <v>361</v>
      </c>
      <c r="AA625">
        <f t="shared" si="62"/>
        <v>19.860165246903925</v>
      </c>
      <c r="AB625">
        <f>VLOOKUP(X625,ReferenceProduction!$A$2:$G$1293,6,FALSE)</f>
        <v>109.6834070506215</v>
      </c>
      <c r="AC625">
        <f>VLOOKUP(Z625,ReferencePrices!$A$2:$C$22,2,FALSE)</f>
        <v>181.06809207465616</v>
      </c>
      <c r="AD625">
        <f t="shared" si="63"/>
        <v>19.860165246903925</v>
      </c>
    </row>
    <row r="626" spans="24:30" x14ac:dyDescent="0.35">
      <c r="X626" t="str">
        <f t="shared" si="61"/>
        <v>LSOWheat</v>
      </c>
      <c r="Y626" t="s">
        <v>84</v>
      </c>
      <c r="Z626" t="s">
        <v>359</v>
      </c>
      <c r="AA626">
        <f t="shared" si="62"/>
        <v>3.5747598949942465</v>
      </c>
      <c r="AB626">
        <f>VLOOKUP(X626,ReferenceProduction!$A$2:$G$1293,6,FALSE)</f>
        <v>13.470111694207587</v>
      </c>
      <c r="AC626">
        <f>VLOOKUP(Z626,ReferencePrices!$A$2:$C$22,2,FALSE)</f>
        <v>265.38457706564259</v>
      </c>
      <c r="AD626">
        <f t="shared" si="63"/>
        <v>3.5747598949942465</v>
      </c>
    </row>
    <row r="627" spans="24:30" x14ac:dyDescent="0.35">
      <c r="X627" t="str">
        <f t="shared" si="61"/>
        <v>LSOSorghum</v>
      </c>
      <c r="Y627" t="s">
        <v>84</v>
      </c>
      <c r="Z627" t="s">
        <v>362</v>
      </c>
      <c r="AA627">
        <f t="shared" si="62"/>
        <v>4.9529502398353271</v>
      </c>
      <c r="AB627">
        <f>VLOOKUP(X627,ReferenceProduction!$A$2:$G$1293,6,FALSE)</f>
        <v>27.746410052097946</v>
      </c>
      <c r="AC627">
        <f>VLOOKUP(Z627,ReferencePrices!$A$2:$C$22,2,FALSE)</f>
        <v>178.50778643202628</v>
      </c>
      <c r="AD627">
        <f t="shared" si="63"/>
        <v>4.9529502398353271</v>
      </c>
    </row>
    <row r="628" spans="24:30" x14ac:dyDescent="0.35">
      <c r="X628" t="str">
        <f t="shared" si="61"/>
        <v>LSOBarley</v>
      </c>
      <c r="Y628" t="s">
        <v>84</v>
      </c>
      <c r="Z628" t="s">
        <v>364</v>
      </c>
      <c r="AA628">
        <f t="shared" si="62"/>
        <v>7.8763969739414949E-2</v>
      </c>
      <c r="AB628">
        <f>VLOOKUP(X628,ReferenceProduction!$A$2:$G$1293,6,FALSE)</f>
        <v>0.62785475135208502</v>
      </c>
      <c r="AC628">
        <f>VLOOKUP(Z628,ReferencePrices!$A$2:$C$22,2,FALSE)</f>
        <v>125.44934886579541</v>
      </c>
      <c r="AD628">
        <f t="shared" si="63"/>
        <v>7.8763969739414949E-2</v>
      </c>
    </row>
    <row r="629" spans="24:30" x14ac:dyDescent="0.35">
      <c r="X629" t="str">
        <f t="shared" si="61"/>
        <v>LSOPotato</v>
      </c>
      <c r="Y629" t="s">
        <v>84</v>
      </c>
      <c r="Z629" t="s">
        <v>367</v>
      </c>
      <c r="AA629">
        <f t="shared" si="62"/>
        <v>25.108159312539993</v>
      </c>
      <c r="AB629">
        <f>VLOOKUP(X629,ReferenceProduction!$A$2:$G$1293,6,FALSE)</f>
        <v>127.69401509269215</v>
      </c>
      <c r="AC629">
        <f>VLOOKUP(Z629,ReferencePrices!$A$2:$C$22,2,FALSE)</f>
        <v>196.62753414335168</v>
      </c>
      <c r="AD629">
        <f t="shared" si="63"/>
        <v>25.108159312539993</v>
      </c>
    </row>
    <row r="630" spans="24:30" x14ac:dyDescent="0.35">
      <c r="X630" t="str">
        <f t="shared" si="61"/>
        <v>LSOBean</v>
      </c>
      <c r="Y630" t="s">
        <v>84</v>
      </c>
      <c r="Z630" t="s">
        <v>557</v>
      </c>
      <c r="AA630">
        <f t="shared" si="62"/>
        <v>2.32320100384849</v>
      </c>
      <c r="AB630">
        <f>VLOOKUP(X630,ReferenceProduction!$A$2:$G$1293,6,FALSE)</f>
        <v>3.540682326618275</v>
      </c>
      <c r="AC630">
        <f>VLOOKUP(Z630,ReferencePrices!$A$2:$C$22,2,FALSE)</f>
        <v>656.14499961858826</v>
      </c>
      <c r="AD630">
        <f t="shared" si="63"/>
        <v>2.32320100384849</v>
      </c>
    </row>
    <row r="631" spans="24:30" x14ac:dyDescent="0.35">
      <c r="X631" t="str">
        <f t="shared" si="61"/>
        <v>LSOOther Pulses</v>
      </c>
      <c r="Y631" t="s">
        <v>84</v>
      </c>
      <c r="Z631" t="s">
        <v>421</v>
      </c>
      <c r="AA631">
        <f t="shared" si="62"/>
        <v>0.6737828326398847</v>
      </c>
      <c r="AB631">
        <f>VLOOKUP(X631,ReferenceProduction!$A$2:$G$1293,6,FALSE)</f>
        <v>1.8086903648967254</v>
      </c>
      <c r="AC631">
        <f>VLOOKUP(Z631,ReferencePrices!$A$2:$C$22,2,FALSE)</f>
        <v>372.52525126286997</v>
      </c>
      <c r="AD631">
        <f t="shared" si="63"/>
        <v>0.6737828326398847</v>
      </c>
    </row>
    <row r="632" spans="24:30" x14ac:dyDescent="0.35">
      <c r="X632" t="str">
        <f t="shared" si="61"/>
        <v>MDGRice</v>
      </c>
      <c r="Y632" t="s">
        <v>86</v>
      </c>
      <c r="Z632" t="s">
        <v>365</v>
      </c>
      <c r="AA632">
        <f t="shared" si="62"/>
        <v>1081.2595317281059</v>
      </c>
      <c r="AB632">
        <f>VLOOKUP(X632,ReferenceProduction!$A$2:$G$1293,6,FALSE)</f>
        <v>3355.6869554519744</v>
      </c>
      <c r="AC632">
        <f>VLOOKUP(Z632,ReferencePrices!$A$2:$C$22,2,FALSE)</f>
        <v>322.21704410519783</v>
      </c>
      <c r="AD632">
        <f t="shared" si="63"/>
        <v>1081.2595317281059</v>
      </c>
    </row>
    <row r="633" spans="24:30" x14ac:dyDescent="0.35">
      <c r="X633" t="str">
        <f t="shared" si="61"/>
        <v>MDGMaize</v>
      </c>
      <c r="Y633" t="s">
        <v>86</v>
      </c>
      <c r="Z633" t="s">
        <v>361</v>
      </c>
      <c r="AA633">
        <f t="shared" si="62"/>
        <v>82.847928915855476</v>
      </c>
      <c r="AB633">
        <f>VLOOKUP(X633,ReferenceProduction!$A$2:$G$1293,6,FALSE)</f>
        <v>457.55123371872969</v>
      </c>
      <c r="AC633">
        <f>VLOOKUP(Z633,ReferencePrices!$A$2:$C$22,2,FALSE)</f>
        <v>181.06809207465616</v>
      </c>
      <c r="AD633">
        <f t="shared" si="63"/>
        <v>82.847928915855476</v>
      </c>
    </row>
    <row r="634" spans="24:30" x14ac:dyDescent="0.35">
      <c r="X634" t="str">
        <f t="shared" si="61"/>
        <v>MDGWheat</v>
      </c>
      <c r="Y634" t="s">
        <v>86</v>
      </c>
      <c r="Z634" t="s">
        <v>359</v>
      </c>
      <c r="AA634">
        <f t="shared" si="62"/>
        <v>3.1472460371716688</v>
      </c>
      <c r="AB634">
        <f>VLOOKUP(X634,ReferenceProduction!$A$2:$G$1293,6,FALSE)</f>
        <v>11.859189678506453</v>
      </c>
      <c r="AC634">
        <f>VLOOKUP(Z634,ReferencePrices!$A$2:$C$22,2,FALSE)</f>
        <v>265.38457706564259</v>
      </c>
      <c r="AD634">
        <f t="shared" si="63"/>
        <v>3.1472460371716688</v>
      </c>
    </row>
    <row r="635" spans="24:30" x14ac:dyDescent="0.35">
      <c r="X635" t="str">
        <f t="shared" si="61"/>
        <v>MDGSorghum</v>
      </c>
      <c r="Y635" t="s">
        <v>86</v>
      </c>
      <c r="Z635" t="s">
        <v>362</v>
      </c>
      <c r="AA635">
        <f t="shared" si="62"/>
        <v>0.26037766197791601</v>
      </c>
      <c r="AB635">
        <f>VLOOKUP(X635,ReferenceProduction!$A$2:$G$1293,6,FALSE)</f>
        <v>1.45863475864155</v>
      </c>
      <c r="AC635">
        <f>VLOOKUP(Z635,ReferencePrices!$A$2:$C$22,2,FALSE)</f>
        <v>178.50778643202628</v>
      </c>
      <c r="AD635">
        <f t="shared" si="63"/>
        <v>0.26037766197791601</v>
      </c>
    </row>
    <row r="636" spans="24:30" x14ac:dyDescent="0.35">
      <c r="X636" t="str">
        <f t="shared" si="61"/>
        <v>MDGPotato</v>
      </c>
      <c r="Y636" t="s">
        <v>86</v>
      </c>
      <c r="Z636" t="s">
        <v>367</v>
      </c>
      <c r="AA636">
        <f t="shared" si="62"/>
        <v>58.814618252529634</v>
      </c>
      <c r="AB636">
        <f>VLOOKUP(X636,ReferenceProduction!$A$2:$G$1293,6,FALSE)</f>
        <v>299.11689890618635</v>
      </c>
      <c r="AC636">
        <f>VLOOKUP(Z636,ReferencePrices!$A$2:$C$22,2,FALSE)</f>
        <v>196.62753414335168</v>
      </c>
      <c r="AD636">
        <f t="shared" si="63"/>
        <v>58.814618252529634</v>
      </c>
    </row>
    <row r="637" spans="24:30" x14ac:dyDescent="0.35">
      <c r="X637" t="str">
        <f t="shared" si="61"/>
        <v>MDGCassava</v>
      </c>
      <c r="Y637" t="s">
        <v>86</v>
      </c>
      <c r="Z637" t="s">
        <v>368</v>
      </c>
      <c r="AA637">
        <f t="shared" si="62"/>
        <v>299.12899460957084</v>
      </c>
      <c r="AB637">
        <f>VLOOKUP(X637,ReferenceProduction!$A$2:$G$1293,6,FALSE)</f>
        <v>2765.8543986739396</v>
      </c>
      <c r="AC637">
        <f>VLOOKUP(Z637,ReferencePrices!$A$2:$C$22,2,FALSE)</f>
        <v>108.15066575919005</v>
      </c>
      <c r="AD637">
        <f t="shared" si="63"/>
        <v>299.12899460957084</v>
      </c>
    </row>
    <row r="638" spans="24:30" x14ac:dyDescent="0.35">
      <c r="X638" t="str">
        <f t="shared" si="61"/>
        <v>MDGSweet Potato</v>
      </c>
      <c r="Y638" t="s">
        <v>86</v>
      </c>
      <c r="Z638" t="s">
        <v>358</v>
      </c>
      <c r="AA638">
        <f t="shared" si="62"/>
        <v>52.724068182647187</v>
      </c>
      <c r="AB638">
        <f>VLOOKUP(X638,ReferenceProduction!$A$2:$G$1293,6,FALSE)</f>
        <v>657.99880203338785</v>
      </c>
      <c r="AC638">
        <f>VLOOKUP(Z638,ReferencePrices!$A$2:$C$22,2,FALSE)</f>
        <v>80.127909077822125</v>
      </c>
      <c r="AD638">
        <f t="shared" si="63"/>
        <v>52.724068182647187</v>
      </c>
    </row>
    <row r="639" spans="24:30" x14ac:dyDescent="0.35">
      <c r="X639" t="str">
        <f t="shared" si="61"/>
        <v>MDGBanana</v>
      </c>
      <c r="Y639" t="s">
        <v>86</v>
      </c>
      <c r="Z639" t="s">
        <v>455</v>
      </c>
      <c r="AA639">
        <f t="shared" si="62"/>
        <v>130.30860639559461</v>
      </c>
      <c r="AB639">
        <f>VLOOKUP(X639,ReferenceProduction!$A$2:$G$1293,6,FALSE)</f>
        <v>389.50788384260483</v>
      </c>
      <c r="AC639">
        <f>VLOOKUP(Z639,ReferencePrices!$A$2:$C$22,2,FALSE)</f>
        <v>334.54677504871933</v>
      </c>
      <c r="AD639">
        <f t="shared" si="63"/>
        <v>130.30860639559461</v>
      </c>
    </row>
    <row r="640" spans="24:30" x14ac:dyDescent="0.35">
      <c r="X640" t="str">
        <f t="shared" si="61"/>
        <v>MDGBean</v>
      </c>
      <c r="Y640" t="s">
        <v>86</v>
      </c>
      <c r="Z640" t="s">
        <v>557</v>
      </c>
      <c r="AA640">
        <f t="shared" si="62"/>
        <v>56.906261540600667</v>
      </c>
      <c r="AB640">
        <f>VLOOKUP(X640,ReferenceProduction!$A$2:$G$1293,6,FALSE)</f>
        <v>86.728179859146707</v>
      </c>
      <c r="AC640">
        <f>VLOOKUP(Z640,ReferencePrices!$A$2:$C$22,2,FALSE)</f>
        <v>656.14499961858826</v>
      </c>
      <c r="AD640">
        <f t="shared" si="63"/>
        <v>56.906261540600667</v>
      </c>
    </row>
    <row r="641" spans="24:30" x14ac:dyDescent="0.35">
      <c r="X641" t="str">
        <f t="shared" si="61"/>
        <v>MDGCowpea</v>
      </c>
      <c r="Y641" t="s">
        <v>86</v>
      </c>
      <c r="Z641" t="s">
        <v>417</v>
      </c>
      <c r="AA641">
        <f t="shared" si="62"/>
        <v>2.3158600971510084</v>
      </c>
      <c r="AB641">
        <f>VLOOKUP(X641,ReferenceProduction!$A$2:$G$1293,6,FALSE)</f>
        <v>5.7535145935624712</v>
      </c>
      <c r="AC641">
        <f>VLOOKUP(Z641,ReferencePrices!$A$2:$C$22,2,FALSE)</f>
        <v>402.51224872918414</v>
      </c>
      <c r="AD641">
        <f t="shared" si="63"/>
        <v>2.3158600971510084</v>
      </c>
    </row>
    <row r="642" spans="24:30" x14ac:dyDescent="0.35">
      <c r="X642" t="str">
        <f t="shared" si="61"/>
        <v>MDGLentil</v>
      </c>
      <c r="Y642" t="s">
        <v>86</v>
      </c>
      <c r="Z642" t="s">
        <v>418</v>
      </c>
      <c r="AA642">
        <f t="shared" si="62"/>
        <v>0.42739400876313988</v>
      </c>
      <c r="AB642">
        <f>VLOOKUP(X642,ReferenceProduction!$A$2:$G$1293,6,FALSE)</f>
        <v>0.92941649258159986</v>
      </c>
      <c r="AC642">
        <f>VLOOKUP(Z642,ReferencePrices!$A$2:$C$22,2,FALSE)</f>
        <v>459.85197397991732</v>
      </c>
      <c r="AD642">
        <f t="shared" si="63"/>
        <v>0.42739400876313988</v>
      </c>
    </row>
    <row r="643" spans="24:30" x14ac:dyDescent="0.35">
      <c r="X643" t="str">
        <f t="shared" si="61"/>
        <v>MDGOther Pulses</v>
      </c>
      <c r="Y643" t="s">
        <v>86</v>
      </c>
      <c r="Z643" t="s">
        <v>421</v>
      </c>
      <c r="AA643">
        <f t="shared" si="62"/>
        <v>8.9357038740867214</v>
      </c>
      <c r="AB643">
        <f>VLOOKUP(X643,ReferenceProduction!$A$2:$G$1293,6,FALSE)</f>
        <v>23.986840741116097</v>
      </c>
      <c r="AC643">
        <f>VLOOKUP(Z643,ReferencePrices!$A$2:$C$22,2,FALSE)</f>
        <v>372.52525126286997</v>
      </c>
      <c r="AD643">
        <f t="shared" si="63"/>
        <v>8.9357038740867214</v>
      </c>
    </row>
    <row r="644" spans="24:30" x14ac:dyDescent="0.35">
      <c r="X644" t="str">
        <f t="shared" si="61"/>
        <v>MDGGroundnut</v>
      </c>
      <c r="Y644" t="s">
        <v>86</v>
      </c>
      <c r="Z644" t="s">
        <v>360</v>
      </c>
      <c r="AA644">
        <f t="shared" si="62"/>
        <v>20.578905035400933</v>
      </c>
      <c r="AB644">
        <f>VLOOKUP(X644,ReferenceProduction!$A$2:$G$1293,6,FALSE)</f>
        <v>39.660891888521661</v>
      </c>
      <c r="AC644">
        <f>VLOOKUP(Z644,ReferencePrices!$A$2:$C$22,2,FALSE)</f>
        <v>518.87146394094873</v>
      </c>
      <c r="AD644">
        <f t="shared" si="63"/>
        <v>20.578905035400933</v>
      </c>
    </row>
    <row r="645" spans="24:30" x14ac:dyDescent="0.35">
      <c r="X645" t="str">
        <f t="shared" ref="X645:X708" si="64">+CONCATENATE(Y645,Z645)</f>
        <v>MDGSoybean</v>
      </c>
      <c r="Y645" t="s">
        <v>86</v>
      </c>
      <c r="Z645" t="s">
        <v>446</v>
      </c>
      <c r="AA645">
        <f t="shared" ref="AA645:AA708" si="65">AD645</f>
        <v>1.6982956132384461E-2</v>
      </c>
      <c r="AB645">
        <f>VLOOKUP(X645,ReferenceProduction!$A$2:$G$1293,6,FALSE)</f>
        <v>5.0079534060657439E-2</v>
      </c>
      <c r="AC645">
        <f>VLOOKUP(Z645,ReferencePrices!$A$2:$C$22,2,FALSE)</f>
        <v>339.11969132568868</v>
      </c>
      <c r="AD645">
        <f t="shared" ref="AD645:AD708" si="66">(AB645*AC645)/1000</f>
        <v>1.6982956132384461E-2</v>
      </c>
    </row>
    <row r="646" spans="24:30" x14ac:dyDescent="0.35">
      <c r="X646" t="str">
        <f t="shared" si="64"/>
        <v>MEXRice</v>
      </c>
      <c r="Y646" t="s">
        <v>87</v>
      </c>
      <c r="Z646" t="s">
        <v>365</v>
      </c>
      <c r="AA646">
        <f t="shared" si="65"/>
        <v>76.073392847063218</v>
      </c>
      <c r="AB646">
        <f>VLOOKUP(X646,ReferenceProduction!$A$2:$G$1293,6,FALSE)</f>
        <v>236.09363389922567</v>
      </c>
      <c r="AC646">
        <f>VLOOKUP(Z646,ReferencePrices!$A$2:$C$22,2,FALSE)</f>
        <v>322.21704410519783</v>
      </c>
      <c r="AD646">
        <f t="shared" si="66"/>
        <v>76.073392847063218</v>
      </c>
    </row>
    <row r="647" spans="24:30" x14ac:dyDescent="0.35">
      <c r="X647" t="str">
        <f t="shared" si="64"/>
        <v>MEXMaize</v>
      </c>
      <c r="Y647" t="s">
        <v>87</v>
      </c>
      <c r="Z647" t="s">
        <v>361</v>
      </c>
      <c r="AA647">
        <f t="shared" si="65"/>
        <v>4552.2176633587314</v>
      </c>
      <c r="AB647">
        <f>VLOOKUP(X647,ReferenceProduction!$A$2:$G$1293,6,FALSE)</f>
        <v>25140.915835584146</v>
      </c>
      <c r="AC647">
        <f>VLOOKUP(Z647,ReferencePrices!$A$2:$C$22,2,FALSE)</f>
        <v>181.06809207465616</v>
      </c>
      <c r="AD647">
        <f t="shared" si="66"/>
        <v>4552.2176633587314</v>
      </c>
    </row>
    <row r="648" spans="24:30" x14ac:dyDescent="0.35">
      <c r="X648" t="str">
        <f t="shared" si="64"/>
        <v>MEXWheat</v>
      </c>
      <c r="Y648" t="s">
        <v>87</v>
      </c>
      <c r="Z648" t="s">
        <v>359</v>
      </c>
      <c r="AA648">
        <f t="shared" si="65"/>
        <v>743.05049752227967</v>
      </c>
      <c r="AB648">
        <f>VLOOKUP(X648,ReferenceProduction!$A$2:$G$1293,6,FALSE)</f>
        <v>2799.900829724882</v>
      </c>
      <c r="AC648">
        <f>VLOOKUP(Z648,ReferencePrices!$A$2:$C$22,2,FALSE)</f>
        <v>265.38457706564259</v>
      </c>
      <c r="AD648">
        <f t="shared" si="66"/>
        <v>743.05049752227967</v>
      </c>
    </row>
    <row r="649" spans="24:30" x14ac:dyDescent="0.35">
      <c r="X649" t="str">
        <f t="shared" si="64"/>
        <v>MEXSorghum</v>
      </c>
      <c r="Y649" t="s">
        <v>87</v>
      </c>
      <c r="Z649" t="s">
        <v>362</v>
      </c>
      <c r="AA649">
        <f t="shared" si="65"/>
        <v>1324.2254824135071</v>
      </c>
      <c r="AB649">
        <f>VLOOKUP(X649,ReferenceProduction!$A$2:$G$1293,6,FALSE)</f>
        <v>7418.306556155504</v>
      </c>
      <c r="AC649">
        <f>VLOOKUP(Z649,ReferencePrices!$A$2:$C$22,2,FALSE)</f>
        <v>178.50778643202628</v>
      </c>
      <c r="AD649">
        <f t="shared" si="66"/>
        <v>1324.2254824135071</v>
      </c>
    </row>
    <row r="650" spans="24:30" x14ac:dyDescent="0.35">
      <c r="X650" t="str">
        <f t="shared" si="64"/>
        <v>MEXMillet</v>
      </c>
      <c r="Y650" t="s">
        <v>87</v>
      </c>
      <c r="Z650" t="s">
        <v>363</v>
      </c>
      <c r="AA650">
        <f t="shared" si="65"/>
        <v>0.19446614060763667</v>
      </c>
      <c r="AB650">
        <f>VLOOKUP(X650,ReferenceProduction!$A$2:$G$1293,6,FALSE)</f>
        <v>0.92519715609499775</v>
      </c>
      <c r="AC650">
        <f>VLOOKUP(Z650,ReferencePrices!$A$2:$C$22,2,FALSE)</f>
        <v>210.18886550454246</v>
      </c>
      <c r="AD650">
        <f t="shared" si="66"/>
        <v>0.19446614060763667</v>
      </c>
    </row>
    <row r="651" spans="24:30" x14ac:dyDescent="0.35">
      <c r="X651" t="str">
        <f t="shared" si="64"/>
        <v>MEXBarley</v>
      </c>
      <c r="Y651" t="s">
        <v>87</v>
      </c>
      <c r="Z651" t="s">
        <v>364</v>
      </c>
      <c r="AA651">
        <f t="shared" si="65"/>
        <v>131.62289723167888</v>
      </c>
      <c r="AB651">
        <f>VLOOKUP(X651,ReferenceProduction!$A$2:$G$1293,6,FALSE)</f>
        <v>1049.211481938323</v>
      </c>
      <c r="AC651">
        <f>VLOOKUP(Z651,ReferencePrices!$A$2:$C$22,2,FALSE)</f>
        <v>125.44934886579541</v>
      </c>
      <c r="AD651">
        <f t="shared" si="66"/>
        <v>131.62289723167888</v>
      </c>
    </row>
    <row r="652" spans="24:30" x14ac:dyDescent="0.35">
      <c r="X652" t="str">
        <f t="shared" si="64"/>
        <v>MEXPotato</v>
      </c>
      <c r="Y652" t="s">
        <v>87</v>
      </c>
      <c r="Z652" t="s">
        <v>367</v>
      </c>
      <c r="AA652">
        <f t="shared" si="65"/>
        <v>374.80102869394904</v>
      </c>
      <c r="AB652">
        <f>VLOOKUP(X652,ReferenceProduction!$A$2:$G$1293,6,FALSE)</f>
        <v>1906.1472256510099</v>
      </c>
      <c r="AC652">
        <f>VLOOKUP(Z652,ReferencePrices!$A$2:$C$22,2,FALSE)</f>
        <v>196.62753414335168</v>
      </c>
      <c r="AD652">
        <f t="shared" si="66"/>
        <v>374.80102869394904</v>
      </c>
    </row>
    <row r="653" spans="24:30" x14ac:dyDescent="0.35">
      <c r="X653" t="str">
        <f t="shared" si="64"/>
        <v>MEXCassava</v>
      </c>
      <c r="Y653" t="s">
        <v>87</v>
      </c>
      <c r="Z653" t="s">
        <v>368</v>
      </c>
      <c r="AA653">
        <f t="shared" si="65"/>
        <v>2.1539002663100484</v>
      </c>
      <c r="AB653">
        <f>VLOOKUP(X653,ReferenceProduction!$A$2:$G$1293,6,FALSE)</f>
        <v>19.915737468560351</v>
      </c>
      <c r="AC653">
        <f>VLOOKUP(Z653,ReferencePrices!$A$2:$C$22,2,FALSE)</f>
        <v>108.15066575919005</v>
      </c>
      <c r="AD653">
        <f t="shared" si="66"/>
        <v>2.1539002663100484</v>
      </c>
    </row>
    <row r="654" spans="24:30" x14ac:dyDescent="0.35">
      <c r="X654" t="str">
        <f t="shared" si="64"/>
        <v>MEXSweet Potato</v>
      </c>
      <c r="Y654" t="s">
        <v>87</v>
      </c>
      <c r="Z654" t="s">
        <v>358</v>
      </c>
      <c r="AA654">
        <f t="shared" si="65"/>
        <v>6.3712471270261863</v>
      </c>
      <c r="AB654">
        <f>VLOOKUP(X654,ReferenceProduction!$A$2:$G$1293,6,FALSE)</f>
        <v>79.513457924357922</v>
      </c>
      <c r="AC654">
        <f>VLOOKUP(Z654,ReferencePrices!$A$2:$C$22,2,FALSE)</f>
        <v>80.127909077822125</v>
      </c>
      <c r="AD654">
        <f t="shared" si="66"/>
        <v>6.3712471270261863</v>
      </c>
    </row>
    <row r="655" spans="24:30" x14ac:dyDescent="0.35">
      <c r="X655" t="str">
        <f t="shared" si="64"/>
        <v>MEXBanana</v>
      </c>
      <c r="Y655" t="s">
        <v>87</v>
      </c>
      <c r="Z655" t="s">
        <v>455</v>
      </c>
      <c r="AA655">
        <f t="shared" si="65"/>
        <v>1002.0080571154688</v>
      </c>
      <c r="AB655">
        <f>VLOOKUP(X655,ReferenceProduction!$A$2:$G$1293,6,FALSE)</f>
        <v>2995.1209572100897</v>
      </c>
      <c r="AC655">
        <f>VLOOKUP(Z655,ReferencePrices!$A$2:$C$22,2,FALSE)</f>
        <v>334.54677504871933</v>
      </c>
      <c r="AD655">
        <f t="shared" si="66"/>
        <v>1002.0080571154688</v>
      </c>
    </row>
    <row r="656" spans="24:30" x14ac:dyDescent="0.35">
      <c r="X656" t="str">
        <f t="shared" si="64"/>
        <v>MEXBean</v>
      </c>
      <c r="Y656" t="s">
        <v>87</v>
      </c>
      <c r="Z656" t="s">
        <v>557</v>
      </c>
      <c r="AA656">
        <f t="shared" si="65"/>
        <v>752.48679833505821</v>
      </c>
      <c r="AB656">
        <f>VLOOKUP(X656,ReferenceProduction!$A$2:$G$1293,6,FALSE)</f>
        <v>1146.8300433173654</v>
      </c>
      <c r="AC656">
        <f>VLOOKUP(Z656,ReferencePrices!$A$2:$C$22,2,FALSE)</f>
        <v>656.14499961858826</v>
      </c>
      <c r="AD656">
        <f t="shared" si="66"/>
        <v>752.48679833505821</v>
      </c>
    </row>
    <row r="657" spans="24:30" x14ac:dyDescent="0.35">
      <c r="X657" t="str">
        <f t="shared" si="64"/>
        <v>MEXChickpea</v>
      </c>
      <c r="Y657" t="s">
        <v>87</v>
      </c>
      <c r="Z657" t="s">
        <v>419</v>
      </c>
      <c r="AA657">
        <f t="shared" si="65"/>
        <v>100.60118054633189</v>
      </c>
      <c r="AB657">
        <f>VLOOKUP(X657,ReferenceProduction!$A$2:$G$1293,6,FALSE)</f>
        <v>175.84622237619851</v>
      </c>
      <c r="AC657">
        <f>VLOOKUP(Z657,ReferencePrices!$A$2:$C$22,2,FALSE)</f>
        <v>572.09747918900223</v>
      </c>
      <c r="AD657">
        <f t="shared" si="66"/>
        <v>100.60118054633189</v>
      </c>
    </row>
    <row r="658" spans="24:30" x14ac:dyDescent="0.35">
      <c r="X658" t="str">
        <f t="shared" si="64"/>
        <v>MEXLentil</v>
      </c>
      <c r="Y658" t="s">
        <v>87</v>
      </c>
      <c r="Z658" t="s">
        <v>418</v>
      </c>
      <c r="AA658">
        <f t="shared" si="65"/>
        <v>3.6739236763145549</v>
      </c>
      <c r="AB658">
        <f>VLOOKUP(X658,ReferenceProduction!$A$2:$G$1293,6,FALSE)</f>
        <v>7.9893615428407463</v>
      </c>
      <c r="AC658">
        <f>VLOOKUP(Z658,ReferencePrices!$A$2:$C$22,2,FALSE)</f>
        <v>459.85197397991732</v>
      </c>
      <c r="AD658">
        <f t="shared" si="66"/>
        <v>3.6739236763145549</v>
      </c>
    </row>
    <row r="659" spans="24:30" x14ac:dyDescent="0.35">
      <c r="X659" t="str">
        <f t="shared" si="64"/>
        <v>MEXOther Pulses</v>
      </c>
      <c r="Y659" t="s">
        <v>87</v>
      </c>
      <c r="Z659" t="s">
        <v>421</v>
      </c>
      <c r="AA659">
        <f t="shared" si="65"/>
        <v>45.453826105657171</v>
      </c>
      <c r="AB659">
        <f>VLOOKUP(X659,ReferenceProduction!$A$2:$G$1293,6,FALSE)</f>
        <v>122.01542298560315</v>
      </c>
      <c r="AC659">
        <f>VLOOKUP(Z659,ReferencePrices!$A$2:$C$22,2,FALSE)</f>
        <v>372.52525126286997</v>
      </c>
      <c r="AD659">
        <f t="shared" si="66"/>
        <v>45.453826105657171</v>
      </c>
    </row>
    <row r="660" spans="24:30" x14ac:dyDescent="0.35">
      <c r="X660" t="str">
        <f t="shared" si="64"/>
        <v>MEXGroundnut</v>
      </c>
      <c r="Y660" t="s">
        <v>87</v>
      </c>
      <c r="Z660" t="s">
        <v>360</v>
      </c>
      <c r="AA660">
        <f t="shared" si="65"/>
        <v>43.503574239094</v>
      </c>
      <c r="AB660">
        <f>VLOOKUP(X660,ReferenceProduction!$A$2:$G$1293,6,FALSE)</f>
        <v>83.842680244302315</v>
      </c>
      <c r="AC660">
        <f>VLOOKUP(Z660,ReferencePrices!$A$2:$C$22,2,FALSE)</f>
        <v>518.87146394094873</v>
      </c>
      <c r="AD660">
        <f t="shared" si="66"/>
        <v>43.503574239094</v>
      </c>
    </row>
    <row r="661" spans="24:30" x14ac:dyDescent="0.35">
      <c r="X661" t="str">
        <f t="shared" si="64"/>
        <v>MLIRice</v>
      </c>
      <c r="Y661" t="s">
        <v>88</v>
      </c>
      <c r="Z661" t="s">
        <v>365</v>
      </c>
      <c r="AA661">
        <f t="shared" si="65"/>
        <v>230.82091325542973</v>
      </c>
      <c r="AB661">
        <f>VLOOKUP(X661,ReferenceProduction!$A$2:$G$1293,6,FALSE)</f>
        <v>716.35227706971034</v>
      </c>
      <c r="AC661">
        <f>VLOOKUP(Z661,ReferencePrices!$A$2:$C$22,2,FALSE)</f>
        <v>322.21704410519783</v>
      </c>
      <c r="AD661">
        <f t="shared" si="66"/>
        <v>230.82091325542973</v>
      </c>
    </row>
    <row r="662" spans="24:30" x14ac:dyDescent="0.35">
      <c r="X662" t="str">
        <f t="shared" si="64"/>
        <v>MLIMaize</v>
      </c>
      <c r="Y662" t="s">
        <v>88</v>
      </c>
      <c r="Z662" t="s">
        <v>361</v>
      </c>
      <c r="AA662">
        <f t="shared" si="65"/>
        <v>125.07279900878329</v>
      </c>
      <c r="AB662">
        <f>VLOOKUP(X662,ReferenceProduction!$A$2:$G$1293,6,FALSE)</f>
        <v>690.75007957345974</v>
      </c>
      <c r="AC662">
        <f>VLOOKUP(Z662,ReferencePrices!$A$2:$C$22,2,FALSE)</f>
        <v>181.06809207465616</v>
      </c>
      <c r="AD662">
        <f t="shared" si="66"/>
        <v>125.07279900878329</v>
      </c>
    </row>
    <row r="663" spans="24:30" x14ac:dyDescent="0.35">
      <c r="X663" t="str">
        <f t="shared" si="64"/>
        <v>MLIWheat</v>
      </c>
      <c r="Y663" t="s">
        <v>88</v>
      </c>
      <c r="Z663" t="s">
        <v>359</v>
      </c>
      <c r="AA663">
        <f t="shared" si="65"/>
        <v>2.2287442159263251</v>
      </c>
      <c r="AB663">
        <f>VLOOKUP(X663,ReferenceProduction!$A$2:$G$1293,6,FALSE)</f>
        <v>8.3981678233511197</v>
      </c>
      <c r="AC663">
        <f>VLOOKUP(Z663,ReferencePrices!$A$2:$C$22,2,FALSE)</f>
        <v>265.38457706564259</v>
      </c>
      <c r="AD663">
        <f t="shared" si="66"/>
        <v>2.2287442159263251</v>
      </c>
    </row>
    <row r="664" spans="24:30" x14ac:dyDescent="0.35">
      <c r="X664" t="str">
        <f t="shared" si="64"/>
        <v>MLISorghum</v>
      </c>
      <c r="Y664" t="s">
        <v>88</v>
      </c>
      <c r="Z664" t="s">
        <v>362</v>
      </c>
      <c r="AA664">
        <f t="shared" si="65"/>
        <v>164.08499208889947</v>
      </c>
      <c r="AB664">
        <f>VLOOKUP(X664,ReferenceProduction!$A$2:$G$1293,6,FALSE)</f>
        <v>919.20355615065102</v>
      </c>
      <c r="AC664">
        <f>VLOOKUP(Z664,ReferencePrices!$A$2:$C$22,2,FALSE)</f>
        <v>178.50778643202628</v>
      </c>
      <c r="AD664">
        <f t="shared" si="66"/>
        <v>164.08499208889947</v>
      </c>
    </row>
    <row r="665" spans="24:30" x14ac:dyDescent="0.35">
      <c r="X665" t="str">
        <f t="shared" si="64"/>
        <v>MLIMillet</v>
      </c>
      <c r="Y665" t="s">
        <v>88</v>
      </c>
      <c r="Z665" t="s">
        <v>363</v>
      </c>
      <c r="AA665">
        <f t="shared" si="65"/>
        <v>274.09714691582133</v>
      </c>
      <c r="AB665">
        <f>VLOOKUP(X665,ReferenceProduction!$A$2:$G$1293,6,FALSE)</f>
        <v>1304.0516977808118</v>
      </c>
      <c r="AC665">
        <f>VLOOKUP(Z665,ReferencePrices!$A$2:$C$22,2,FALSE)</f>
        <v>210.18886550454246</v>
      </c>
      <c r="AD665">
        <f t="shared" si="66"/>
        <v>274.09714691582133</v>
      </c>
    </row>
    <row r="666" spans="24:30" x14ac:dyDescent="0.35">
      <c r="X666" t="str">
        <f t="shared" si="64"/>
        <v>MLIPotato</v>
      </c>
      <c r="Y666" t="s">
        <v>88</v>
      </c>
      <c r="Z666" t="s">
        <v>367</v>
      </c>
      <c r="AA666">
        <f t="shared" si="65"/>
        <v>17.937737760017043</v>
      </c>
      <c r="AB666">
        <f>VLOOKUP(X666,ReferenceProduction!$A$2:$G$1293,6,FALSE)</f>
        <v>91.226988316598138</v>
      </c>
      <c r="AC666">
        <f>VLOOKUP(Z666,ReferencePrices!$A$2:$C$22,2,FALSE)</f>
        <v>196.62753414335168</v>
      </c>
      <c r="AD666">
        <f t="shared" si="66"/>
        <v>17.937737760017043</v>
      </c>
    </row>
    <row r="667" spans="24:30" x14ac:dyDescent="0.35">
      <c r="X667" t="str">
        <f t="shared" si="64"/>
        <v>MLICassava</v>
      </c>
      <c r="Y667" t="s">
        <v>88</v>
      </c>
      <c r="Z667" t="s">
        <v>368</v>
      </c>
      <c r="AA667">
        <f t="shared" si="65"/>
        <v>8.3682551246371215</v>
      </c>
      <c r="AB667">
        <f>VLOOKUP(X667,ReferenceProduction!$A$2:$G$1293,6,FALSE)</f>
        <v>77.375900239671282</v>
      </c>
      <c r="AC667">
        <f>VLOOKUP(Z667,ReferencePrices!$A$2:$C$22,2,FALSE)</f>
        <v>108.15066575919005</v>
      </c>
      <c r="AD667">
        <f t="shared" si="66"/>
        <v>8.3682551246371215</v>
      </c>
    </row>
    <row r="668" spans="24:30" x14ac:dyDescent="0.35">
      <c r="X668" t="str">
        <f t="shared" si="64"/>
        <v>MLIYams</v>
      </c>
      <c r="Y668" t="s">
        <v>88</v>
      </c>
      <c r="Z668" t="s">
        <v>366</v>
      </c>
      <c r="AA668">
        <f t="shared" si="65"/>
        <v>16.656883643787904</v>
      </c>
      <c r="AB668">
        <f>VLOOKUP(X668,ReferenceProduction!$A$2:$G$1293,6,FALSE)</f>
        <v>61.123607711264668</v>
      </c>
      <c r="AC668">
        <f>VLOOKUP(Z668,ReferencePrices!$A$2:$C$22,2,FALSE)</f>
        <v>272.51146107853435</v>
      </c>
      <c r="AD668">
        <f t="shared" si="66"/>
        <v>16.656883643787904</v>
      </c>
    </row>
    <row r="669" spans="24:30" x14ac:dyDescent="0.35">
      <c r="X669" t="str">
        <f t="shared" si="64"/>
        <v>MLISweet Potato</v>
      </c>
      <c r="Y669" t="s">
        <v>88</v>
      </c>
      <c r="Z669" t="s">
        <v>358</v>
      </c>
      <c r="AA669">
        <f t="shared" si="65"/>
        <v>14.386264175523173</v>
      </c>
      <c r="AB669">
        <f>VLOOKUP(X669,ReferenceProduction!$A$2:$G$1293,6,FALSE)</f>
        <v>179.54124026312596</v>
      </c>
      <c r="AC669">
        <f>VLOOKUP(Z669,ReferencePrices!$A$2:$C$22,2,FALSE)</f>
        <v>80.127909077822125</v>
      </c>
      <c r="AD669">
        <f t="shared" si="66"/>
        <v>14.386264175523173</v>
      </c>
    </row>
    <row r="670" spans="24:30" x14ac:dyDescent="0.35">
      <c r="X670" t="str">
        <f t="shared" si="64"/>
        <v>MLIBanana</v>
      </c>
      <c r="Y670" t="s">
        <v>88</v>
      </c>
      <c r="Z670" t="s">
        <v>455</v>
      </c>
      <c r="AA670">
        <f t="shared" si="65"/>
        <v>49.82902584341408</v>
      </c>
      <c r="AB670">
        <f>VLOOKUP(X670,ReferenceProduction!$A$2:$G$1293,6,FALSE)</f>
        <v>148.9448697754076</v>
      </c>
      <c r="AC670">
        <f>VLOOKUP(Z670,ReferencePrices!$A$2:$C$22,2,FALSE)</f>
        <v>334.54677504871933</v>
      </c>
      <c r="AD670">
        <f t="shared" si="66"/>
        <v>49.82902584341408</v>
      </c>
    </row>
    <row r="671" spans="24:30" x14ac:dyDescent="0.35">
      <c r="X671" t="str">
        <f t="shared" si="64"/>
        <v>MLICowpea</v>
      </c>
      <c r="Y671" t="s">
        <v>88</v>
      </c>
      <c r="Z671" t="s">
        <v>417</v>
      </c>
      <c r="AA671">
        <f t="shared" si="65"/>
        <v>46.653855250720106</v>
      </c>
      <c r="AB671">
        <f>VLOOKUP(X671,ReferenceProduction!$A$2:$G$1293,6,FALSE)</f>
        <v>115.90667215225412</v>
      </c>
      <c r="AC671">
        <f>VLOOKUP(Z671,ReferencePrices!$A$2:$C$22,2,FALSE)</f>
        <v>402.51224872918414</v>
      </c>
      <c r="AD671">
        <f t="shared" si="66"/>
        <v>46.653855250720106</v>
      </c>
    </row>
    <row r="672" spans="24:30" x14ac:dyDescent="0.35">
      <c r="X672" t="str">
        <f t="shared" si="64"/>
        <v>MLIOther Pulses</v>
      </c>
      <c r="Y672" t="s">
        <v>88</v>
      </c>
      <c r="Z672" t="s">
        <v>421</v>
      </c>
      <c r="AA672">
        <f t="shared" si="65"/>
        <v>7.0128072927551273</v>
      </c>
      <c r="AB672">
        <f>VLOOKUP(X672,ReferenceProduction!$A$2:$G$1293,6,FALSE)</f>
        <v>18.825052178292704</v>
      </c>
      <c r="AC672">
        <f>VLOOKUP(Z672,ReferencePrices!$A$2:$C$22,2,FALSE)</f>
        <v>372.52525126286997</v>
      </c>
      <c r="AD672">
        <f t="shared" si="66"/>
        <v>7.0128072927551273</v>
      </c>
    </row>
    <row r="673" spans="24:30" x14ac:dyDescent="0.35">
      <c r="X673" t="str">
        <f t="shared" si="64"/>
        <v>MLIGroundnut</v>
      </c>
      <c r="Y673" t="s">
        <v>88</v>
      </c>
      <c r="Z673" t="s">
        <v>360</v>
      </c>
      <c r="AA673">
        <f t="shared" si="65"/>
        <v>111.13878658900136</v>
      </c>
      <c r="AB673">
        <f>VLOOKUP(X673,ReferenceProduction!$A$2:$G$1293,6,FALSE)</f>
        <v>214.19329123416534</v>
      </c>
      <c r="AC673">
        <f>VLOOKUP(Z673,ReferencePrices!$A$2:$C$22,2,FALSE)</f>
        <v>518.87146394094873</v>
      </c>
      <c r="AD673">
        <f t="shared" si="66"/>
        <v>111.13878658900136</v>
      </c>
    </row>
    <row r="674" spans="24:30" x14ac:dyDescent="0.35">
      <c r="X674" t="str">
        <f t="shared" si="64"/>
        <v>MLISoybean</v>
      </c>
      <c r="Y674" t="s">
        <v>88</v>
      </c>
      <c r="Z674" t="s">
        <v>446</v>
      </c>
      <c r="AA674">
        <f t="shared" si="65"/>
        <v>0.72247061881602304</v>
      </c>
      <c r="AB674">
        <f>VLOOKUP(X674,ReferenceProduction!$A$2:$G$1293,6,FALSE)</f>
        <v>2.1304295719064164</v>
      </c>
      <c r="AC674">
        <f>VLOOKUP(Z674,ReferencePrices!$A$2:$C$22,2,FALSE)</f>
        <v>339.11969132568868</v>
      </c>
      <c r="AD674">
        <f t="shared" si="66"/>
        <v>0.72247061881602304</v>
      </c>
    </row>
    <row r="675" spans="24:30" x14ac:dyDescent="0.35">
      <c r="X675" t="str">
        <f t="shared" si="64"/>
        <v>MMRRice</v>
      </c>
      <c r="Y675" t="s">
        <v>333</v>
      </c>
      <c r="Z675" t="s">
        <v>365</v>
      </c>
      <c r="AA675">
        <f t="shared" si="65"/>
        <v>6944.4280257473956</v>
      </c>
      <c r="AB675">
        <f>VLOOKUP(X675,ReferenceProduction!$A$2:$G$1293,6,FALSE)</f>
        <v>21552.019524703264</v>
      </c>
      <c r="AC675">
        <f>VLOOKUP(Z675,ReferencePrices!$A$2:$C$22,2,FALSE)</f>
        <v>322.21704410519783</v>
      </c>
      <c r="AD675">
        <f t="shared" si="66"/>
        <v>6944.4280257473956</v>
      </c>
    </row>
    <row r="676" spans="24:30" x14ac:dyDescent="0.35">
      <c r="X676" t="str">
        <f t="shared" si="64"/>
        <v>MMRMaize</v>
      </c>
      <c r="Y676" t="s">
        <v>333</v>
      </c>
      <c r="Z676" t="s">
        <v>361</v>
      </c>
      <c r="AA676">
        <f t="shared" si="65"/>
        <v>206.90051954677963</v>
      </c>
      <c r="AB676">
        <f>VLOOKUP(X676,ReferenceProduction!$A$2:$G$1293,6,FALSE)</f>
        <v>1142.6669225711646</v>
      </c>
      <c r="AC676">
        <f>VLOOKUP(Z676,ReferencePrices!$A$2:$C$22,2,FALSE)</f>
        <v>181.06809207465616</v>
      </c>
      <c r="AD676">
        <f t="shared" si="66"/>
        <v>206.90051954677963</v>
      </c>
    </row>
    <row r="677" spans="24:30" x14ac:dyDescent="0.35">
      <c r="X677" t="str">
        <f t="shared" si="64"/>
        <v>MMRWheat</v>
      </c>
      <c r="Y677" t="s">
        <v>333</v>
      </c>
      <c r="Z677" t="s">
        <v>359</v>
      </c>
      <c r="AA677">
        <f t="shared" si="65"/>
        <v>44.321319908020406</v>
      </c>
      <c r="AB677">
        <f>VLOOKUP(X677,ReferenceProduction!$A$2:$G$1293,6,FALSE)</f>
        <v>167.00789623150396</v>
      </c>
      <c r="AC677">
        <f>VLOOKUP(Z677,ReferencePrices!$A$2:$C$22,2,FALSE)</f>
        <v>265.38457706564259</v>
      </c>
      <c r="AD677">
        <f t="shared" si="66"/>
        <v>44.321319908020406</v>
      </c>
    </row>
    <row r="678" spans="24:30" x14ac:dyDescent="0.35">
      <c r="X678" t="str">
        <f t="shared" si="64"/>
        <v>MMRMillet</v>
      </c>
      <c r="Y678" t="s">
        <v>333</v>
      </c>
      <c r="Z678" t="s">
        <v>363</v>
      </c>
      <c r="AA678">
        <f t="shared" si="65"/>
        <v>47.512120444035986</v>
      </c>
      <c r="AB678">
        <f>VLOOKUP(X678,ReferenceProduction!$A$2:$G$1293,6,FALSE)</f>
        <v>226.04489695487314</v>
      </c>
      <c r="AC678">
        <f>VLOOKUP(Z678,ReferencePrices!$A$2:$C$22,2,FALSE)</f>
        <v>210.18886550454246</v>
      </c>
      <c r="AD678">
        <f t="shared" si="66"/>
        <v>47.512120444035986</v>
      </c>
    </row>
    <row r="679" spans="24:30" x14ac:dyDescent="0.35">
      <c r="X679" t="str">
        <f t="shared" si="64"/>
        <v>MMRPotato</v>
      </c>
      <c r="Y679" t="s">
        <v>333</v>
      </c>
      <c r="Z679" t="s">
        <v>367</v>
      </c>
      <c r="AA679">
        <f t="shared" si="65"/>
        <v>102.47051491902863</v>
      </c>
      <c r="AB679">
        <f>VLOOKUP(X679,ReferenceProduction!$A$2:$G$1293,6,FALSE)</f>
        <v>521.14021246038874</v>
      </c>
      <c r="AC679">
        <f>VLOOKUP(Z679,ReferencePrices!$A$2:$C$22,2,FALSE)</f>
        <v>196.62753414335168</v>
      </c>
      <c r="AD679">
        <f t="shared" si="66"/>
        <v>102.47051491902863</v>
      </c>
    </row>
    <row r="680" spans="24:30" x14ac:dyDescent="0.35">
      <c r="X680" t="str">
        <f t="shared" si="64"/>
        <v>MMRCassava</v>
      </c>
      <c r="Y680" t="s">
        <v>333</v>
      </c>
      <c r="Z680" t="s">
        <v>368</v>
      </c>
      <c r="AA680">
        <f t="shared" si="65"/>
        <v>24.238377693356156</v>
      </c>
      <c r="AB680">
        <f>VLOOKUP(X680,ReferenceProduction!$A$2:$G$1293,6,FALSE)</f>
        <v>224.11676824371756</v>
      </c>
      <c r="AC680">
        <f>VLOOKUP(Z680,ReferencePrices!$A$2:$C$22,2,FALSE)</f>
        <v>108.15066575919005</v>
      </c>
      <c r="AD680">
        <f t="shared" si="66"/>
        <v>24.238377693356156</v>
      </c>
    </row>
    <row r="681" spans="24:30" x14ac:dyDescent="0.35">
      <c r="X681" t="str">
        <f t="shared" si="64"/>
        <v>MMRSweet Potato</v>
      </c>
      <c r="Y681" t="s">
        <v>333</v>
      </c>
      <c r="Z681" t="s">
        <v>358</v>
      </c>
      <c r="AA681">
        <f t="shared" si="65"/>
        <v>5.3576612349299513</v>
      </c>
      <c r="AB681">
        <f>VLOOKUP(X681,ReferenceProduction!$A$2:$G$1293,6,FALSE)</f>
        <v>66.86385925441364</v>
      </c>
      <c r="AC681">
        <f>VLOOKUP(Z681,ReferencePrices!$A$2:$C$22,2,FALSE)</f>
        <v>80.127909077822125</v>
      </c>
      <c r="AD681">
        <f t="shared" si="66"/>
        <v>5.3576612349299513</v>
      </c>
    </row>
    <row r="682" spans="24:30" x14ac:dyDescent="0.35">
      <c r="X682" t="str">
        <f t="shared" si="64"/>
        <v>MMRPlantain</v>
      </c>
      <c r="Y682" t="s">
        <v>333</v>
      </c>
      <c r="Z682" t="s">
        <v>456</v>
      </c>
      <c r="AA682">
        <f t="shared" si="65"/>
        <v>220.04593178145694</v>
      </c>
      <c r="AB682">
        <f>VLOOKUP(X682,ReferenceProduction!$A$2:$G$1293,6,FALSE)</f>
        <v>908.09504177822657</v>
      </c>
      <c r="AC682">
        <f>VLOOKUP(Z682,ReferencePrices!$A$2:$C$22,2,FALSE)</f>
        <v>242.3159709699155</v>
      </c>
      <c r="AD682">
        <f t="shared" si="66"/>
        <v>220.04593178145694</v>
      </c>
    </row>
    <row r="683" spans="24:30" x14ac:dyDescent="0.35">
      <c r="X683" t="str">
        <f t="shared" si="64"/>
        <v>MMRBean</v>
      </c>
      <c r="Y683" t="s">
        <v>333</v>
      </c>
      <c r="Z683" t="s">
        <v>557</v>
      </c>
      <c r="AA683">
        <f t="shared" si="65"/>
        <v>1734.2283620055916</v>
      </c>
      <c r="AB683">
        <f>VLOOKUP(X683,ReferenceProduction!$A$2:$G$1293,6,FALSE)</f>
        <v>2643.0565850744642</v>
      </c>
      <c r="AC683">
        <f>VLOOKUP(Z683,ReferencePrices!$A$2:$C$22,2,FALSE)</f>
        <v>656.14499961858826</v>
      </c>
      <c r="AD683">
        <f t="shared" si="66"/>
        <v>1734.2283620055916</v>
      </c>
    </row>
    <row r="684" spans="24:30" x14ac:dyDescent="0.35">
      <c r="X684" t="str">
        <f t="shared" si="64"/>
        <v>MMRChickpea</v>
      </c>
      <c r="Y684" t="s">
        <v>333</v>
      </c>
      <c r="Z684" t="s">
        <v>419</v>
      </c>
      <c r="AA684">
        <f t="shared" si="65"/>
        <v>172.48520721726501</v>
      </c>
      <c r="AB684">
        <f>VLOOKUP(X684,ReferenceProduction!$A$2:$G$1293,6,FALSE)</f>
        <v>301.4961846393341</v>
      </c>
      <c r="AC684">
        <f>VLOOKUP(Z684,ReferencePrices!$A$2:$C$22,2,FALSE)</f>
        <v>572.09747918900223</v>
      </c>
      <c r="AD684">
        <f t="shared" si="66"/>
        <v>172.48520721726501</v>
      </c>
    </row>
    <row r="685" spans="24:30" x14ac:dyDescent="0.35">
      <c r="X685" t="str">
        <f t="shared" si="64"/>
        <v>MMRCowpea</v>
      </c>
      <c r="Y685" t="s">
        <v>333</v>
      </c>
      <c r="Z685" t="s">
        <v>417</v>
      </c>
      <c r="AA685">
        <f t="shared" si="65"/>
        <v>69.21479128581656</v>
      </c>
      <c r="AB685">
        <f>VLOOKUP(X685,ReferenceProduction!$A$2:$G$1293,6,FALSE)</f>
        <v>171.95698144427215</v>
      </c>
      <c r="AC685">
        <f>VLOOKUP(Z685,ReferencePrices!$A$2:$C$22,2,FALSE)</f>
        <v>402.51224872918414</v>
      </c>
      <c r="AD685">
        <f t="shared" si="66"/>
        <v>69.21479128581656</v>
      </c>
    </row>
    <row r="686" spans="24:30" x14ac:dyDescent="0.35">
      <c r="X686" t="str">
        <f t="shared" si="64"/>
        <v>MMRPigeon Pea</v>
      </c>
      <c r="Y686" t="s">
        <v>333</v>
      </c>
      <c r="Z686" t="s">
        <v>420</v>
      </c>
      <c r="AA686">
        <f t="shared" si="65"/>
        <v>431.53889809084438</v>
      </c>
      <c r="AB686">
        <f>VLOOKUP(X686,ReferenceProduction!$A$2:$G$1293,6,FALSE)</f>
        <v>680.30595266457351</v>
      </c>
      <c r="AC686">
        <f>VLOOKUP(Z686,ReferencePrices!$A$2:$C$22,2,FALSE)</f>
        <v>634.33062198063067</v>
      </c>
      <c r="AD686">
        <f t="shared" si="66"/>
        <v>431.53889809084438</v>
      </c>
    </row>
    <row r="687" spans="24:30" x14ac:dyDescent="0.35">
      <c r="X687" t="str">
        <f t="shared" si="64"/>
        <v>MMRLentil</v>
      </c>
      <c r="Y687" t="s">
        <v>333</v>
      </c>
      <c r="Z687" t="s">
        <v>418</v>
      </c>
      <c r="AA687">
        <f t="shared" si="65"/>
        <v>0.64385747512573999</v>
      </c>
      <c r="AB687">
        <f>VLOOKUP(X687,ReferenceProduction!$A$2:$G$1293,6,FALSE)</f>
        <v>1.4001407225749096</v>
      </c>
      <c r="AC687">
        <f>VLOOKUP(Z687,ReferencePrices!$A$2:$C$22,2,FALSE)</f>
        <v>459.85197397991732</v>
      </c>
      <c r="AD687">
        <f t="shared" si="66"/>
        <v>0.64385747512573999</v>
      </c>
    </row>
    <row r="688" spans="24:30" x14ac:dyDescent="0.35">
      <c r="X688" t="str">
        <f t="shared" si="64"/>
        <v>MMROther Pulses</v>
      </c>
      <c r="Y688" t="s">
        <v>333</v>
      </c>
      <c r="Z688" t="s">
        <v>421</v>
      </c>
      <c r="AA688">
        <f t="shared" si="65"/>
        <v>19.236865054677693</v>
      </c>
      <c r="AB688">
        <f>VLOOKUP(X688,ReferenceProduction!$A$2:$G$1293,6,FALSE)</f>
        <v>51.639090207883186</v>
      </c>
      <c r="AC688">
        <f>VLOOKUP(Z688,ReferencePrices!$A$2:$C$22,2,FALSE)</f>
        <v>372.52525126286997</v>
      </c>
      <c r="AD688">
        <f t="shared" si="66"/>
        <v>19.236865054677693</v>
      </c>
    </row>
    <row r="689" spans="24:30" x14ac:dyDescent="0.35">
      <c r="X689" t="str">
        <f t="shared" si="64"/>
        <v>MMRGroundnut</v>
      </c>
      <c r="Y689" t="s">
        <v>333</v>
      </c>
      <c r="Z689" t="s">
        <v>360</v>
      </c>
      <c r="AA689">
        <f t="shared" si="65"/>
        <v>414.43444256234989</v>
      </c>
      <c r="AB689">
        <f>VLOOKUP(X689,ReferenceProduction!$A$2:$G$1293,6,FALSE)</f>
        <v>798.7227499747712</v>
      </c>
      <c r="AC689">
        <f>VLOOKUP(Z689,ReferencePrices!$A$2:$C$22,2,FALSE)</f>
        <v>518.87146394094873</v>
      </c>
      <c r="AD689">
        <f t="shared" si="66"/>
        <v>414.43444256234989</v>
      </c>
    </row>
    <row r="690" spans="24:30" x14ac:dyDescent="0.35">
      <c r="X690" t="str">
        <f t="shared" si="64"/>
        <v>MMRSoybean</v>
      </c>
      <c r="Y690" t="s">
        <v>333</v>
      </c>
      <c r="Z690" t="s">
        <v>446</v>
      </c>
      <c r="AA690">
        <f t="shared" si="65"/>
        <v>10.793597479115235</v>
      </c>
      <c r="AB690">
        <f>VLOOKUP(X690,ReferenceProduction!$A$2:$G$1293,6,FALSE)</f>
        <v>31.828282919581696</v>
      </c>
      <c r="AC690">
        <f>VLOOKUP(Z690,ReferencePrices!$A$2:$C$22,2,FALSE)</f>
        <v>339.11969132568868</v>
      </c>
      <c r="AD690">
        <f t="shared" si="66"/>
        <v>10.793597479115235</v>
      </c>
    </row>
    <row r="691" spans="24:30" x14ac:dyDescent="0.35">
      <c r="X691" t="str">
        <f t="shared" si="64"/>
        <v>MORRice</v>
      </c>
      <c r="Y691" t="s">
        <v>90</v>
      </c>
      <c r="Z691" t="s">
        <v>365</v>
      </c>
      <c r="AA691">
        <f t="shared" si="65"/>
        <v>8.6957416163707286</v>
      </c>
      <c r="AB691">
        <f>VLOOKUP(X691,ReferenceProduction!$A$2:$G$1293,6,FALSE)</f>
        <v>26.987218011756486</v>
      </c>
      <c r="AC691">
        <f>VLOOKUP(Z691,ReferencePrices!$A$2:$C$22,2,FALSE)</f>
        <v>322.21704410519783</v>
      </c>
      <c r="AD691">
        <f t="shared" si="66"/>
        <v>8.6957416163707286</v>
      </c>
    </row>
    <row r="692" spans="24:30" x14ac:dyDescent="0.35">
      <c r="X692" t="str">
        <f t="shared" si="64"/>
        <v>MORMaize</v>
      </c>
      <c r="Y692" t="s">
        <v>90</v>
      </c>
      <c r="Z692" t="s">
        <v>361</v>
      </c>
      <c r="AA692">
        <f t="shared" si="65"/>
        <v>40.430634615153949</v>
      </c>
      <c r="AB692">
        <f>VLOOKUP(X692,ReferenceProduction!$A$2:$G$1293,6,FALSE)</f>
        <v>223.28967048752023</v>
      </c>
      <c r="AC692">
        <f>VLOOKUP(Z692,ReferencePrices!$A$2:$C$22,2,FALSE)</f>
        <v>181.06809207465616</v>
      </c>
      <c r="AD692">
        <f t="shared" si="66"/>
        <v>40.430634615153949</v>
      </c>
    </row>
    <row r="693" spans="24:30" x14ac:dyDescent="0.35">
      <c r="X693" t="str">
        <f t="shared" si="64"/>
        <v>MORWheat</v>
      </c>
      <c r="Y693" t="s">
        <v>90</v>
      </c>
      <c r="Z693" t="s">
        <v>359</v>
      </c>
      <c r="AA693">
        <f t="shared" si="65"/>
        <v>1718.8473518348292</v>
      </c>
      <c r="AB693">
        <f>VLOOKUP(X693,ReferenceProduction!$A$2:$G$1293,6,FALSE)</f>
        <v>6476.8170435528891</v>
      </c>
      <c r="AC693">
        <f>VLOOKUP(Z693,ReferencePrices!$A$2:$C$22,2,FALSE)</f>
        <v>265.38457706564259</v>
      </c>
      <c r="AD693">
        <f t="shared" si="66"/>
        <v>1718.8473518348292</v>
      </c>
    </row>
    <row r="694" spans="24:30" x14ac:dyDescent="0.35">
      <c r="X694" t="str">
        <f t="shared" si="64"/>
        <v>MORSorghum</v>
      </c>
      <c r="Y694" t="s">
        <v>90</v>
      </c>
      <c r="Z694" t="s">
        <v>362</v>
      </c>
      <c r="AA694">
        <f t="shared" si="65"/>
        <v>2.8853701213099603</v>
      </c>
      <c r="AB694">
        <f>VLOOKUP(X694,ReferenceProduction!$A$2:$G$1293,6,FALSE)</f>
        <v>16.163833404593117</v>
      </c>
      <c r="AC694">
        <f>VLOOKUP(Z694,ReferencePrices!$A$2:$C$22,2,FALSE)</f>
        <v>178.50778643202628</v>
      </c>
      <c r="AD694">
        <f t="shared" si="66"/>
        <v>2.8853701213099603</v>
      </c>
    </row>
    <row r="695" spans="24:30" x14ac:dyDescent="0.35">
      <c r="X695" t="str">
        <f t="shared" si="64"/>
        <v>MORMillet</v>
      </c>
      <c r="Y695" t="s">
        <v>90</v>
      </c>
      <c r="Z695" t="s">
        <v>363</v>
      </c>
      <c r="AA695">
        <f t="shared" si="65"/>
        <v>2.8669840770156907</v>
      </c>
      <c r="AB695">
        <f>VLOOKUP(X695,ReferenceProduction!$A$2:$G$1293,6,FALSE)</f>
        <v>13.640037830423188</v>
      </c>
      <c r="AC695">
        <f>VLOOKUP(Z695,ReferencePrices!$A$2:$C$22,2,FALSE)</f>
        <v>210.18886550454246</v>
      </c>
      <c r="AD695">
        <f t="shared" si="66"/>
        <v>2.8669840770156907</v>
      </c>
    </row>
    <row r="696" spans="24:30" x14ac:dyDescent="0.35">
      <c r="X696" t="str">
        <f t="shared" si="64"/>
        <v>MORBarley</v>
      </c>
      <c r="Y696" t="s">
        <v>90</v>
      </c>
      <c r="Z696" t="s">
        <v>364</v>
      </c>
      <c r="AA696">
        <f t="shared" si="65"/>
        <v>379.84019690030976</v>
      </c>
      <c r="AB696">
        <f>VLOOKUP(X696,ReferenceProduction!$A$2:$G$1293,6,FALSE)</f>
        <v>3027.8371337475764</v>
      </c>
      <c r="AC696">
        <f>VLOOKUP(Z696,ReferencePrices!$A$2:$C$22,2,FALSE)</f>
        <v>125.44934886579541</v>
      </c>
      <c r="AD696">
        <f t="shared" si="66"/>
        <v>379.84019690030976</v>
      </c>
    </row>
    <row r="697" spans="24:30" x14ac:dyDescent="0.35">
      <c r="X697" t="str">
        <f t="shared" si="64"/>
        <v>MORPotato</v>
      </c>
      <c r="Y697" t="s">
        <v>90</v>
      </c>
      <c r="Z697" t="s">
        <v>367</v>
      </c>
      <c r="AA697">
        <f t="shared" si="65"/>
        <v>432.32942044881008</v>
      </c>
      <c r="AB697">
        <f>VLOOKUP(X697,ReferenceProduction!$A$2:$G$1293,6,FALSE)</f>
        <v>2198.7226882152704</v>
      </c>
      <c r="AC697">
        <f>VLOOKUP(Z697,ReferencePrices!$A$2:$C$22,2,FALSE)</f>
        <v>196.62753414335168</v>
      </c>
      <c r="AD697">
        <f t="shared" si="66"/>
        <v>432.32942044881008</v>
      </c>
    </row>
    <row r="698" spans="24:30" x14ac:dyDescent="0.35">
      <c r="X698" t="str">
        <f t="shared" si="64"/>
        <v>MORSweet Potato</v>
      </c>
      <c r="Y698" t="s">
        <v>90</v>
      </c>
      <c r="Z698" t="s">
        <v>358</v>
      </c>
      <c r="AA698">
        <f t="shared" si="65"/>
        <v>1.0124014289987011</v>
      </c>
      <c r="AB698">
        <f>VLOOKUP(X698,ReferenceProduction!$A$2:$G$1293,6,FALSE)</f>
        <v>12.634816515871302</v>
      </c>
      <c r="AC698">
        <f>VLOOKUP(Z698,ReferencePrices!$A$2:$C$22,2,FALSE)</f>
        <v>80.127909077822125</v>
      </c>
      <c r="AD698">
        <f t="shared" si="66"/>
        <v>1.0124014289987011</v>
      </c>
    </row>
    <row r="699" spans="24:30" x14ac:dyDescent="0.35">
      <c r="X699" t="str">
        <f t="shared" si="64"/>
        <v>MORBanana</v>
      </c>
      <c r="Y699" t="s">
        <v>90</v>
      </c>
      <c r="Z699" t="s">
        <v>455</v>
      </c>
      <c r="AA699">
        <f t="shared" si="65"/>
        <v>88.500129466927106</v>
      </c>
      <c r="AB699">
        <f>VLOOKUP(X699,ReferenceProduction!$A$2:$G$1293,6,FALSE)</f>
        <v>264.53738630132966</v>
      </c>
      <c r="AC699">
        <f>VLOOKUP(Z699,ReferencePrices!$A$2:$C$22,2,FALSE)</f>
        <v>334.54677504871933</v>
      </c>
      <c r="AD699">
        <f t="shared" si="66"/>
        <v>88.500129466927106</v>
      </c>
    </row>
    <row r="700" spans="24:30" x14ac:dyDescent="0.35">
      <c r="X700" t="str">
        <f t="shared" si="64"/>
        <v>MORBean</v>
      </c>
      <c r="Y700" t="s">
        <v>90</v>
      </c>
      <c r="Z700" t="s">
        <v>557</v>
      </c>
      <c r="AA700">
        <f t="shared" si="65"/>
        <v>12.00850945561619</v>
      </c>
      <c r="AB700">
        <f>VLOOKUP(X700,ReferenceProduction!$A$2:$G$1293,6,FALSE)</f>
        <v>18.301609343356482</v>
      </c>
      <c r="AC700">
        <f>VLOOKUP(Z700,ReferencePrices!$A$2:$C$22,2,FALSE)</f>
        <v>656.14499961858826</v>
      </c>
      <c r="AD700">
        <f t="shared" si="66"/>
        <v>12.00850945561619</v>
      </c>
    </row>
    <row r="701" spans="24:30" x14ac:dyDescent="0.35">
      <c r="X701" t="str">
        <f t="shared" si="64"/>
        <v>MORChickpea</v>
      </c>
      <c r="Y701" t="s">
        <v>90</v>
      </c>
      <c r="Z701" t="s">
        <v>419</v>
      </c>
      <c r="AA701">
        <f t="shared" si="65"/>
        <v>38.466703959557407</v>
      </c>
      <c r="AB701">
        <f>VLOOKUP(X701,ReferenceProduction!$A$2:$G$1293,6,FALSE)</f>
        <v>67.238023866295123</v>
      </c>
      <c r="AC701">
        <f>VLOOKUP(Z701,ReferencePrices!$A$2:$C$22,2,FALSE)</f>
        <v>572.09747918900223</v>
      </c>
      <c r="AD701">
        <f t="shared" si="66"/>
        <v>38.466703959557407</v>
      </c>
    </row>
    <row r="702" spans="24:30" x14ac:dyDescent="0.35">
      <c r="X702" t="str">
        <f t="shared" si="64"/>
        <v>MORLentil</v>
      </c>
      <c r="Y702" t="s">
        <v>90</v>
      </c>
      <c r="Z702" t="s">
        <v>418</v>
      </c>
      <c r="AA702">
        <f t="shared" si="65"/>
        <v>16.285543221663119</v>
      </c>
      <c r="AB702">
        <f>VLOOKUP(X702,ReferenceProduction!$A$2:$G$1293,6,FALSE)</f>
        <v>35.414751144189594</v>
      </c>
      <c r="AC702">
        <f>VLOOKUP(Z702,ReferencePrices!$A$2:$C$22,2,FALSE)</f>
        <v>459.85197397991732</v>
      </c>
      <c r="AD702">
        <f t="shared" si="66"/>
        <v>16.285543221663119</v>
      </c>
    </row>
    <row r="703" spans="24:30" x14ac:dyDescent="0.35">
      <c r="X703" t="str">
        <f t="shared" si="64"/>
        <v>MOROther Pulses</v>
      </c>
      <c r="Y703" t="s">
        <v>90</v>
      </c>
      <c r="Z703" t="s">
        <v>421</v>
      </c>
      <c r="AA703">
        <f t="shared" si="65"/>
        <v>84.144991556903847</v>
      </c>
      <c r="AB703">
        <f>VLOOKUP(X703,ReferenceProduction!$A$2:$G$1293,6,FALSE)</f>
        <v>225.87728287317492</v>
      </c>
      <c r="AC703">
        <f>VLOOKUP(Z703,ReferencePrices!$A$2:$C$22,2,FALSE)</f>
        <v>372.52525126286997</v>
      </c>
      <c r="AD703">
        <f t="shared" si="66"/>
        <v>84.144991556903847</v>
      </c>
    </row>
    <row r="704" spans="24:30" x14ac:dyDescent="0.35">
      <c r="X704" t="str">
        <f t="shared" si="64"/>
        <v>MORGroundnut</v>
      </c>
      <c r="Y704" t="s">
        <v>90</v>
      </c>
      <c r="Z704" t="s">
        <v>360</v>
      </c>
      <c r="AA704">
        <f t="shared" si="65"/>
        <v>7.7318834164693326</v>
      </c>
      <c r="AB704">
        <f>VLOOKUP(X704,ReferenceProduction!$A$2:$G$1293,6,FALSE)</f>
        <v>14.901346390768708</v>
      </c>
      <c r="AC704">
        <f>VLOOKUP(Z704,ReferencePrices!$A$2:$C$22,2,FALSE)</f>
        <v>518.87146394094873</v>
      </c>
      <c r="AD704">
        <f t="shared" si="66"/>
        <v>7.7318834164693326</v>
      </c>
    </row>
    <row r="705" spans="24:30" x14ac:dyDescent="0.35">
      <c r="X705" t="str">
        <f t="shared" si="64"/>
        <v>MOZRice</v>
      </c>
      <c r="Y705" t="s">
        <v>91</v>
      </c>
      <c r="Z705" t="s">
        <v>365</v>
      </c>
      <c r="AA705">
        <f t="shared" si="65"/>
        <v>47.654392928785661</v>
      </c>
      <c r="AB705">
        <f>VLOOKUP(X705,ReferenceProduction!$A$2:$G$1293,6,FALSE)</f>
        <v>147.89532025260399</v>
      </c>
      <c r="AC705">
        <f>VLOOKUP(Z705,ReferencePrices!$A$2:$C$22,2,FALSE)</f>
        <v>322.21704410519783</v>
      </c>
      <c r="AD705">
        <f t="shared" si="66"/>
        <v>47.654392928785661</v>
      </c>
    </row>
    <row r="706" spans="24:30" x14ac:dyDescent="0.35">
      <c r="X706" t="str">
        <f t="shared" si="64"/>
        <v>MOZMaize</v>
      </c>
      <c r="Y706" t="s">
        <v>91</v>
      </c>
      <c r="Z706" t="s">
        <v>361</v>
      </c>
      <c r="AA706">
        <f t="shared" si="65"/>
        <v>255.15140744842009</v>
      </c>
      <c r="AB706">
        <f>VLOOKUP(X706,ReferenceProduction!$A$2:$G$1293,6,FALSE)</f>
        <v>1409.1461644341989</v>
      </c>
      <c r="AC706">
        <f>VLOOKUP(Z706,ReferencePrices!$A$2:$C$22,2,FALSE)</f>
        <v>181.06809207465616</v>
      </c>
      <c r="AD706">
        <f t="shared" si="66"/>
        <v>255.15140744842009</v>
      </c>
    </row>
    <row r="707" spans="24:30" x14ac:dyDescent="0.35">
      <c r="X707" t="str">
        <f t="shared" si="64"/>
        <v>MOZWheat</v>
      </c>
      <c r="Y707" t="s">
        <v>91</v>
      </c>
      <c r="Z707" t="s">
        <v>359</v>
      </c>
      <c r="AA707">
        <f t="shared" si="65"/>
        <v>0.57284908723455863</v>
      </c>
      <c r="AB707">
        <f>VLOOKUP(X707,ReferenceProduction!$A$2:$G$1293,6,FALSE)</f>
        <v>2.1585620896607907</v>
      </c>
      <c r="AC707">
        <f>VLOOKUP(Z707,ReferencePrices!$A$2:$C$22,2,FALSE)</f>
        <v>265.38457706564259</v>
      </c>
      <c r="AD707">
        <f t="shared" si="66"/>
        <v>0.57284908723455863</v>
      </c>
    </row>
    <row r="708" spans="24:30" x14ac:dyDescent="0.35">
      <c r="X708" t="str">
        <f t="shared" si="64"/>
        <v>MOZSorghum</v>
      </c>
      <c r="Y708" t="s">
        <v>91</v>
      </c>
      <c r="Z708" t="s">
        <v>362</v>
      </c>
      <c r="AA708">
        <f t="shared" si="65"/>
        <v>35.374193156610922</v>
      </c>
      <c r="AB708">
        <f>VLOOKUP(X708,ReferenceProduction!$A$2:$G$1293,6,FALSE)</f>
        <v>198.16610728115776</v>
      </c>
      <c r="AC708">
        <f>VLOOKUP(Z708,ReferencePrices!$A$2:$C$22,2,FALSE)</f>
        <v>178.50778643202628</v>
      </c>
      <c r="AD708">
        <f t="shared" si="66"/>
        <v>35.374193156610922</v>
      </c>
    </row>
    <row r="709" spans="24:30" x14ac:dyDescent="0.35">
      <c r="X709" t="str">
        <f t="shared" ref="X709:X772" si="67">+CONCATENATE(Y709,Z709)</f>
        <v>MOZMillet</v>
      </c>
      <c r="Y709" t="s">
        <v>91</v>
      </c>
      <c r="Z709" t="s">
        <v>363</v>
      </c>
      <c r="AA709">
        <f t="shared" ref="AA709:AA772" si="68">AD709</f>
        <v>4.4575697089381254</v>
      </c>
      <c r="AB709">
        <f>VLOOKUP(X709,ReferenceProduction!$A$2:$G$1293,6,FALSE)</f>
        <v>21.207449301551094</v>
      </c>
      <c r="AC709">
        <f>VLOOKUP(Z709,ReferencePrices!$A$2:$C$22,2,FALSE)</f>
        <v>210.18886550454246</v>
      </c>
      <c r="AD709">
        <f t="shared" ref="AD709:AD772" si="69">(AB709*AC709)/1000</f>
        <v>4.4575697089381254</v>
      </c>
    </row>
    <row r="710" spans="24:30" x14ac:dyDescent="0.35">
      <c r="X710" t="str">
        <f t="shared" si="67"/>
        <v>MOZPotato</v>
      </c>
      <c r="Y710" t="s">
        <v>91</v>
      </c>
      <c r="Z710" t="s">
        <v>367</v>
      </c>
      <c r="AA710">
        <f t="shared" si="68"/>
        <v>17.525501011164593</v>
      </c>
      <c r="AB710">
        <f>VLOOKUP(X710,ReferenceProduction!$A$2:$G$1293,6,FALSE)</f>
        <v>89.130452088096632</v>
      </c>
      <c r="AC710">
        <f>VLOOKUP(Z710,ReferencePrices!$A$2:$C$22,2,FALSE)</f>
        <v>196.62753414335168</v>
      </c>
      <c r="AD710">
        <f t="shared" si="69"/>
        <v>17.525501011164593</v>
      </c>
    </row>
    <row r="711" spans="24:30" x14ac:dyDescent="0.35">
      <c r="X711" t="str">
        <f t="shared" si="67"/>
        <v>MOZCassava</v>
      </c>
      <c r="Y711" t="s">
        <v>91</v>
      </c>
      <c r="Z711" t="s">
        <v>368</v>
      </c>
      <c r="AA711">
        <f t="shared" si="68"/>
        <v>819.53975820810422</v>
      </c>
      <c r="AB711">
        <f>VLOOKUP(X711,ReferenceProduction!$A$2:$G$1293,6,FALSE)</f>
        <v>7577.7597156258298</v>
      </c>
      <c r="AC711">
        <f>VLOOKUP(Z711,ReferencePrices!$A$2:$C$22,2,FALSE)</f>
        <v>108.15066575919005</v>
      </c>
      <c r="AD711">
        <f t="shared" si="69"/>
        <v>819.53975820810422</v>
      </c>
    </row>
    <row r="712" spans="24:30" x14ac:dyDescent="0.35">
      <c r="X712" t="str">
        <f t="shared" si="67"/>
        <v>MOZSweet Potato</v>
      </c>
      <c r="Y712" t="s">
        <v>91</v>
      </c>
      <c r="Z712" t="s">
        <v>358</v>
      </c>
      <c r="AA712">
        <f t="shared" si="68"/>
        <v>82.09605638413187</v>
      </c>
      <c r="AB712">
        <f>VLOOKUP(X712,ReferenceProduction!$A$2:$G$1293,6,FALSE)</f>
        <v>1024.5625691342855</v>
      </c>
      <c r="AC712">
        <f>VLOOKUP(Z712,ReferencePrices!$A$2:$C$22,2,FALSE)</f>
        <v>80.127909077822125</v>
      </c>
      <c r="AD712">
        <f t="shared" si="69"/>
        <v>82.09605638413187</v>
      </c>
    </row>
    <row r="713" spans="24:30" x14ac:dyDescent="0.35">
      <c r="X713" t="str">
        <f t="shared" si="67"/>
        <v>MOZBanana</v>
      </c>
      <c r="Y713" t="s">
        <v>91</v>
      </c>
      <c r="Z713" t="s">
        <v>455</v>
      </c>
      <c r="AA713">
        <f t="shared" si="68"/>
        <v>44.794305852686968</v>
      </c>
      <c r="AB713">
        <f>VLOOKUP(X713,ReferenceProduction!$A$2:$G$1293,6,FALSE)</f>
        <v>133.89549442275649</v>
      </c>
      <c r="AC713">
        <f>VLOOKUP(Z713,ReferencePrices!$A$2:$C$22,2,FALSE)</f>
        <v>334.54677504871933</v>
      </c>
      <c r="AD713">
        <f t="shared" si="69"/>
        <v>44.794305852686968</v>
      </c>
    </row>
    <row r="714" spans="24:30" x14ac:dyDescent="0.35">
      <c r="X714" t="str">
        <f t="shared" si="67"/>
        <v>MOZOther Pulses</v>
      </c>
      <c r="Y714" t="s">
        <v>91</v>
      </c>
      <c r="Z714" t="s">
        <v>421</v>
      </c>
      <c r="AA714">
        <f t="shared" si="68"/>
        <v>61.812365843909717</v>
      </c>
      <c r="AB714">
        <f>VLOOKUP(X714,ReferenceProduction!$A$2:$G$1293,6,FALSE)</f>
        <v>165.92798913460027</v>
      </c>
      <c r="AC714">
        <f>VLOOKUP(Z714,ReferencePrices!$A$2:$C$22,2,FALSE)</f>
        <v>372.52525126286997</v>
      </c>
      <c r="AD714">
        <f t="shared" si="69"/>
        <v>61.812365843909717</v>
      </c>
    </row>
    <row r="715" spans="24:30" x14ac:dyDescent="0.35">
      <c r="X715" t="str">
        <f t="shared" si="67"/>
        <v>MOZGroundnut</v>
      </c>
      <c r="Y715" t="s">
        <v>91</v>
      </c>
      <c r="Z715" t="s">
        <v>360</v>
      </c>
      <c r="AA715">
        <f t="shared" si="68"/>
        <v>37.460532709802173</v>
      </c>
      <c r="AB715">
        <f>VLOOKUP(X715,ReferenceProduction!$A$2:$G$1293,6,FALSE)</f>
        <v>72.196170560779677</v>
      </c>
      <c r="AC715">
        <f>VLOOKUP(Z715,ReferencePrices!$A$2:$C$22,2,FALSE)</f>
        <v>518.87146394094873</v>
      </c>
      <c r="AD715">
        <f t="shared" si="69"/>
        <v>37.460532709802173</v>
      </c>
    </row>
    <row r="716" spans="24:30" x14ac:dyDescent="0.35">
      <c r="X716" t="str">
        <f t="shared" si="67"/>
        <v>MRTRice</v>
      </c>
      <c r="Y716" t="s">
        <v>92</v>
      </c>
      <c r="Z716" t="s">
        <v>365</v>
      </c>
      <c r="AA716">
        <f t="shared" si="68"/>
        <v>23.679633651421799</v>
      </c>
      <c r="AB716">
        <f>VLOOKUP(X716,ReferenceProduction!$A$2:$G$1293,6,FALSE)</f>
        <v>73.489699209365355</v>
      </c>
      <c r="AC716">
        <f>VLOOKUP(Z716,ReferencePrices!$A$2:$C$22,2,FALSE)</f>
        <v>322.21704410519783</v>
      </c>
      <c r="AD716">
        <f t="shared" si="69"/>
        <v>23.679633651421799</v>
      </c>
    </row>
    <row r="717" spans="24:30" x14ac:dyDescent="0.35">
      <c r="X717" t="str">
        <f t="shared" si="67"/>
        <v>MRTMaize</v>
      </c>
      <c r="Y717" t="s">
        <v>92</v>
      </c>
      <c r="Z717" t="s">
        <v>361</v>
      </c>
      <c r="AA717">
        <f t="shared" si="68"/>
        <v>2.3643837071763425</v>
      </c>
      <c r="AB717">
        <f>VLOOKUP(X717,ReferenceProduction!$A$2:$G$1293,6,FALSE)</f>
        <v>13.057981006402187</v>
      </c>
      <c r="AC717">
        <f>VLOOKUP(Z717,ReferencePrices!$A$2:$C$22,2,FALSE)</f>
        <v>181.06809207465616</v>
      </c>
      <c r="AD717">
        <f t="shared" si="69"/>
        <v>2.3643837071763425</v>
      </c>
    </row>
    <row r="718" spans="24:30" x14ac:dyDescent="0.35">
      <c r="X718" t="str">
        <f t="shared" si="67"/>
        <v>MRTWheat</v>
      </c>
      <c r="Y718" t="s">
        <v>92</v>
      </c>
      <c r="Z718" t="s">
        <v>359</v>
      </c>
      <c r="AA718">
        <f t="shared" si="68"/>
        <v>0.24205656960586325</v>
      </c>
      <c r="AB718">
        <f>VLOOKUP(X718,ReferenceProduction!$A$2:$G$1293,6,FALSE)</f>
        <v>0.91209735050274154</v>
      </c>
      <c r="AC718">
        <f>VLOOKUP(Z718,ReferencePrices!$A$2:$C$22,2,FALSE)</f>
        <v>265.38457706564259</v>
      </c>
      <c r="AD718">
        <f t="shared" si="69"/>
        <v>0.24205656960586325</v>
      </c>
    </row>
    <row r="719" spans="24:30" x14ac:dyDescent="0.35">
      <c r="X719" t="str">
        <f t="shared" si="67"/>
        <v>MRTSorghum</v>
      </c>
      <c r="Y719" t="s">
        <v>92</v>
      </c>
      <c r="Z719" t="s">
        <v>362</v>
      </c>
      <c r="AA719">
        <f t="shared" si="68"/>
        <v>14.209934169068026</v>
      </c>
      <c r="AB719">
        <f>VLOOKUP(X719,ReferenceProduction!$A$2:$G$1293,6,FALSE)</f>
        <v>79.604001893099536</v>
      </c>
      <c r="AC719">
        <f>VLOOKUP(Z719,ReferencePrices!$A$2:$C$22,2,FALSE)</f>
        <v>178.50778643202628</v>
      </c>
      <c r="AD719">
        <f t="shared" si="69"/>
        <v>14.209934169068026</v>
      </c>
    </row>
    <row r="720" spans="24:30" x14ac:dyDescent="0.35">
      <c r="X720" t="str">
        <f t="shared" si="67"/>
        <v>MRTMillet</v>
      </c>
      <c r="Y720" t="s">
        <v>92</v>
      </c>
      <c r="Z720" t="s">
        <v>363</v>
      </c>
      <c r="AA720">
        <f t="shared" si="68"/>
        <v>1.2837576131486526</v>
      </c>
      <c r="AB720">
        <f>VLOOKUP(X720,ReferenceProduction!$A$2:$G$1293,6,FALSE)</f>
        <v>6.1076385281736485</v>
      </c>
      <c r="AC720">
        <f>VLOOKUP(Z720,ReferencePrices!$A$2:$C$22,2,FALSE)</f>
        <v>210.18886550454246</v>
      </c>
      <c r="AD720">
        <f t="shared" si="69"/>
        <v>1.2837576131486526</v>
      </c>
    </row>
    <row r="721" spans="24:30" x14ac:dyDescent="0.35">
      <c r="X721" t="str">
        <f t="shared" si="67"/>
        <v>MRTBarley</v>
      </c>
      <c r="Y721" t="s">
        <v>92</v>
      </c>
      <c r="Z721" t="s">
        <v>364</v>
      </c>
      <c r="AA721">
        <f t="shared" si="68"/>
        <v>0.14427401217992786</v>
      </c>
      <c r="AB721">
        <f>VLOOKUP(X721,ReferenceProduction!$A$2:$G$1293,6,FALSE)</f>
        <v>1.1500578798082954</v>
      </c>
      <c r="AC721">
        <f>VLOOKUP(Z721,ReferencePrices!$A$2:$C$22,2,FALSE)</f>
        <v>125.44934886579541</v>
      </c>
      <c r="AD721">
        <f t="shared" si="69"/>
        <v>0.14427401217992786</v>
      </c>
    </row>
    <row r="722" spans="24:30" x14ac:dyDescent="0.35">
      <c r="X722" t="str">
        <f t="shared" si="67"/>
        <v>MRTPotato</v>
      </c>
      <c r="Y722" t="s">
        <v>92</v>
      </c>
      <c r="Z722" t="s">
        <v>367</v>
      </c>
      <c r="AA722">
        <f t="shared" si="68"/>
        <v>0.56172062543258772</v>
      </c>
      <c r="AB722">
        <f>VLOOKUP(X722,ReferenceProduction!$A$2:$G$1293,6,FALSE)</f>
        <v>2.8567750080365863</v>
      </c>
      <c r="AC722">
        <f>VLOOKUP(Z722,ReferencePrices!$A$2:$C$22,2,FALSE)</f>
        <v>196.62753414335168</v>
      </c>
      <c r="AD722">
        <f t="shared" si="69"/>
        <v>0.56172062543258772</v>
      </c>
    </row>
    <row r="723" spans="24:30" x14ac:dyDescent="0.35">
      <c r="X723" t="str">
        <f t="shared" si="67"/>
        <v>MRTYams</v>
      </c>
      <c r="Y723" t="s">
        <v>92</v>
      </c>
      <c r="Z723" t="s">
        <v>366</v>
      </c>
      <c r="AA723">
        <f t="shared" si="68"/>
        <v>1.099689370282062</v>
      </c>
      <c r="AB723">
        <f>VLOOKUP(X723,ReferenceProduction!$A$2:$G$1293,6,FALSE)</f>
        <v>4.0353875977537159</v>
      </c>
      <c r="AC723">
        <f>VLOOKUP(Z723,ReferencePrices!$A$2:$C$22,2,FALSE)</f>
        <v>272.51146107853435</v>
      </c>
      <c r="AD723">
        <f t="shared" si="69"/>
        <v>1.099689370282062</v>
      </c>
    </row>
    <row r="724" spans="24:30" x14ac:dyDescent="0.35">
      <c r="X724" t="str">
        <f t="shared" si="67"/>
        <v>MRTSweet Potato</v>
      </c>
      <c r="Y724" t="s">
        <v>92</v>
      </c>
      <c r="Z724" t="s">
        <v>358</v>
      </c>
      <c r="AA724">
        <f t="shared" si="68"/>
        <v>0.28112305447401309</v>
      </c>
      <c r="AB724">
        <f>VLOOKUP(X724,ReferenceProduction!$A$2:$G$1293,6,FALSE)</f>
        <v>3.5084286824579398</v>
      </c>
      <c r="AC724">
        <f>VLOOKUP(Z724,ReferencePrices!$A$2:$C$22,2,FALSE)</f>
        <v>80.127909077822125</v>
      </c>
      <c r="AD724">
        <f t="shared" si="69"/>
        <v>0.28112305447401309</v>
      </c>
    </row>
    <row r="725" spans="24:30" x14ac:dyDescent="0.35">
      <c r="X725" t="str">
        <f t="shared" si="67"/>
        <v>MRTBean</v>
      </c>
      <c r="Y725" t="s">
        <v>92</v>
      </c>
      <c r="Z725" t="s">
        <v>557</v>
      </c>
      <c r="AA725">
        <f t="shared" si="68"/>
        <v>6.5172137736071427</v>
      </c>
      <c r="AB725">
        <f>VLOOKUP(X725,ReferenceProduction!$A$2:$G$1293,6,FALSE)</f>
        <v>9.9325816357596963</v>
      </c>
      <c r="AC725">
        <f>VLOOKUP(Z725,ReferencePrices!$A$2:$C$22,2,FALSE)</f>
        <v>656.14499961858826</v>
      </c>
      <c r="AD725">
        <f t="shared" si="69"/>
        <v>6.5172137736071427</v>
      </c>
    </row>
    <row r="726" spans="24:30" x14ac:dyDescent="0.35">
      <c r="X726" t="str">
        <f t="shared" si="67"/>
        <v>MRTCowpea</v>
      </c>
      <c r="Y726" t="s">
        <v>92</v>
      </c>
      <c r="Z726" t="s">
        <v>417</v>
      </c>
      <c r="AA726">
        <f t="shared" si="68"/>
        <v>4.3125379869507592</v>
      </c>
      <c r="AB726">
        <f>VLOOKUP(X726,ReferenceProduction!$A$2:$G$1293,6,FALSE)</f>
        <v>10.714054045724941</v>
      </c>
      <c r="AC726">
        <f>VLOOKUP(Z726,ReferencePrices!$A$2:$C$22,2,FALSE)</f>
        <v>402.51224872918414</v>
      </c>
      <c r="AD726">
        <f t="shared" si="69"/>
        <v>4.3125379869507592</v>
      </c>
    </row>
    <row r="727" spans="24:30" x14ac:dyDescent="0.35">
      <c r="X727" t="str">
        <f t="shared" si="67"/>
        <v>MRTOther Pulses</v>
      </c>
      <c r="Y727" t="s">
        <v>92</v>
      </c>
      <c r="Z727" t="s">
        <v>421</v>
      </c>
      <c r="AA727">
        <f t="shared" si="68"/>
        <v>11.88344139048818</v>
      </c>
      <c r="AB727">
        <f>VLOOKUP(X727,ReferenceProduction!$A$2:$G$1293,6,FALSE)</f>
        <v>31.899693645472396</v>
      </c>
      <c r="AC727">
        <f>VLOOKUP(Z727,ReferencePrices!$A$2:$C$22,2,FALSE)</f>
        <v>372.52525126286997</v>
      </c>
      <c r="AD727">
        <f t="shared" si="69"/>
        <v>11.88344139048818</v>
      </c>
    </row>
    <row r="728" spans="24:30" x14ac:dyDescent="0.35">
      <c r="X728" t="str">
        <f t="shared" si="67"/>
        <v>MWIRice</v>
      </c>
      <c r="Y728" t="s">
        <v>93</v>
      </c>
      <c r="Z728" t="s">
        <v>365</v>
      </c>
      <c r="AA728">
        <f t="shared" si="68"/>
        <v>16.686464523945848</v>
      </c>
      <c r="AB728">
        <f>VLOOKUP(X728,ReferenceProduction!$A$2:$G$1293,6,FALSE)</f>
        <v>51.786411765660759</v>
      </c>
      <c r="AC728">
        <f>VLOOKUP(Z728,ReferencePrices!$A$2:$C$22,2,FALSE)</f>
        <v>322.21704410519783</v>
      </c>
      <c r="AD728">
        <f t="shared" si="69"/>
        <v>16.686464523945848</v>
      </c>
    </row>
    <row r="729" spans="24:30" x14ac:dyDescent="0.35">
      <c r="X729" t="str">
        <f t="shared" si="67"/>
        <v>MWIMaize</v>
      </c>
      <c r="Y729" t="s">
        <v>93</v>
      </c>
      <c r="Z729" t="s">
        <v>361</v>
      </c>
      <c r="AA729">
        <f t="shared" si="68"/>
        <v>384.02891520110802</v>
      </c>
      <c r="AB729">
        <f>VLOOKUP(X729,ReferenceProduction!$A$2:$G$1293,6,FALSE)</f>
        <v>2120.9088293854065</v>
      </c>
      <c r="AC729">
        <f>VLOOKUP(Z729,ReferencePrices!$A$2:$C$22,2,FALSE)</f>
        <v>181.06809207465616</v>
      </c>
      <c r="AD729">
        <f t="shared" si="69"/>
        <v>384.02891520110802</v>
      </c>
    </row>
    <row r="730" spans="24:30" x14ac:dyDescent="0.35">
      <c r="X730" t="str">
        <f t="shared" si="67"/>
        <v>MWIWheat</v>
      </c>
      <c r="Y730" t="s">
        <v>93</v>
      </c>
      <c r="Z730" t="s">
        <v>359</v>
      </c>
      <c r="AA730">
        <f t="shared" si="68"/>
        <v>0.44511199184496258</v>
      </c>
      <c r="AB730">
        <f>VLOOKUP(X730,ReferenceProduction!$A$2:$G$1293,6,FALSE)</f>
        <v>1.6772338346356299</v>
      </c>
      <c r="AC730">
        <f>VLOOKUP(Z730,ReferencePrices!$A$2:$C$22,2,FALSE)</f>
        <v>265.38457706564259</v>
      </c>
      <c r="AD730">
        <f t="shared" si="69"/>
        <v>0.44511199184496258</v>
      </c>
    </row>
    <row r="731" spans="24:30" x14ac:dyDescent="0.35">
      <c r="X731" t="str">
        <f t="shared" si="67"/>
        <v>MWISorghum</v>
      </c>
      <c r="Y731" t="s">
        <v>93</v>
      </c>
      <c r="Z731" t="s">
        <v>362</v>
      </c>
      <c r="AA731">
        <f t="shared" si="68"/>
        <v>8.7144181628723665</v>
      </c>
      <c r="AB731">
        <f>VLOOKUP(X731,ReferenceProduction!$A$2:$G$1293,6,FALSE)</f>
        <v>48.818140301071509</v>
      </c>
      <c r="AC731">
        <f>VLOOKUP(Z731,ReferencePrices!$A$2:$C$22,2,FALSE)</f>
        <v>178.50778643202628</v>
      </c>
      <c r="AD731">
        <f t="shared" si="69"/>
        <v>8.7144181628723665</v>
      </c>
    </row>
    <row r="732" spans="24:30" x14ac:dyDescent="0.35">
      <c r="X732" t="str">
        <f t="shared" si="67"/>
        <v>MWIMillet</v>
      </c>
      <c r="Y732" t="s">
        <v>93</v>
      </c>
      <c r="Z732" t="s">
        <v>363</v>
      </c>
      <c r="AA732">
        <f t="shared" si="68"/>
        <v>4.9555146484118744</v>
      </c>
      <c r="AB732">
        <f>VLOOKUP(X732,ReferenceProduction!$A$2:$G$1293,6,FALSE)</f>
        <v>23.576485065070102</v>
      </c>
      <c r="AC732">
        <f>VLOOKUP(Z732,ReferencePrices!$A$2:$C$22,2,FALSE)</f>
        <v>210.18886550454246</v>
      </c>
      <c r="AD732">
        <f t="shared" si="69"/>
        <v>4.9555146484118744</v>
      </c>
    </row>
    <row r="733" spans="24:30" x14ac:dyDescent="0.35">
      <c r="X733" t="str">
        <f t="shared" si="67"/>
        <v>MWIPotato</v>
      </c>
      <c r="Y733" t="s">
        <v>93</v>
      </c>
      <c r="Z733" t="s">
        <v>367</v>
      </c>
      <c r="AA733">
        <f t="shared" si="68"/>
        <v>417.5732688949563</v>
      </c>
      <c r="AB733">
        <f>VLOOKUP(X733,ReferenceProduction!$A$2:$G$1293,6,FALSE)</f>
        <v>2123.6764765128146</v>
      </c>
      <c r="AC733">
        <f>VLOOKUP(Z733,ReferencePrices!$A$2:$C$22,2,FALSE)</f>
        <v>196.62753414335168</v>
      </c>
      <c r="AD733">
        <f t="shared" si="69"/>
        <v>417.5732688949563</v>
      </c>
    </row>
    <row r="734" spans="24:30" x14ac:dyDescent="0.35">
      <c r="X734" t="str">
        <f t="shared" si="67"/>
        <v>MWICassava</v>
      </c>
      <c r="Y734" t="s">
        <v>93</v>
      </c>
      <c r="Z734" t="s">
        <v>368</v>
      </c>
      <c r="AA734">
        <f t="shared" si="68"/>
        <v>322.55975885877842</v>
      </c>
      <c r="AB734">
        <f>VLOOKUP(X734,ReferenceProduction!$A$2:$G$1293,6,FALSE)</f>
        <v>2982.5036821964181</v>
      </c>
      <c r="AC734">
        <f>VLOOKUP(Z734,ReferencePrices!$A$2:$C$22,2,FALSE)</f>
        <v>108.15066575919005</v>
      </c>
      <c r="AD734">
        <f t="shared" si="69"/>
        <v>322.55975885877842</v>
      </c>
    </row>
    <row r="735" spans="24:30" x14ac:dyDescent="0.35">
      <c r="X735" t="str">
        <f t="shared" si="67"/>
        <v>MWIBanana</v>
      </c>
      <c r="Y735" t="s">
        <v>93</v>
      </c>
      <c r="Z735" t="s">
        <v>455</v>
      </c>
      <c r="AA735">
        <f t="shared" si="68"/>
        <v>210.380747120286</v>
      </c>
      <c r="AB735">
        <f>VLOOKUP(X735,ReferenceProduction!$A$2:$G$1293,6,FALSE)</f>
        <v>628.8530119282982</v>
      </c>
      <c r="AC735">
        <f>VLOOKUP(Z735,ReferencePrices!$A$2:$C$22,2,FALSE)</f>
        <v>334.54677504871933</v>
      </c>
      <c r="AD735">
        <f t="shared" si="69"/>
        <v>210.380747120286</v>
      </c>
    </row>
    <row r="736" spans="24:30" x14ac:dyDescent="0.35">
      <c r="X736" t="str">
        <f t="shared" si="67"/>
        <v>MWIPlantain</v>
      </c>
      <c r="Y736" t="s">
        <v>93</v>
      </c>
      <c r="Z736" t="s">
        <v>456</v>
      </c>
      <c r="AA736">
        <f t="shared" si="68"/>
        <v>170.13354527539903</v>
      </c>
      <c r="AB736">
        <f>VLOOKUP(X736,ReferenceProduction!$A$2:$G$1293,6,FALSE)</f>
        <v>702.11445244160893</v>
      </c>
      <c r="AC736">
        <f>VLOOKUP(Z736,ReferencePrices!$A$2:$C$22,2,FALSE)</f>
        <v>242.3159709699155</v>
      </c>
      <c r="AD736">
        <f t="shared" si="69"/>
        <v>170.13354527539903</v>
      </c>
    </row>
    <row r="737" spans="24:30" x14ac:dyDescent="0.35">
      <c r="X737" t="str">
        <f t="shared" si="67"/>
        <v>MWIBean</v>
      </c>
      <c r="Y737" t="s">
        <v>93</v>
      </c>
      <c r="Z737" t="s">
        <v>557</v>
      </c>
      <c r="AA737">
        <f t="shared" si="68"/>
        <v>72.521141335233423</v>
      </c>
      <c r="AB737">
        <f>VLOOKUP(X737,ReferenceProduction!$A$2:$G$1293,6,FALSE)</f>
        <v>110.5260900828161</v>
      </c>
      <c r="AC737">
        <f>VLOOKUP(Z737,ReferencePrices!$A$2:$C$22,2,FALSE)</f>
        <v>656.14499961858826</v>
      </c>
      <c r="AD737">
        <f t="shared" si="69"/>
        <v>72.521141335233423</v>
      </c>
    </row>
    <row r="738" spans="24:30" x14ac:dyDescent="0.35">
      <c r="X738" t="str">
        <f t="shared" si="67"/>
        <v>MWIChickpea</v>
      </c>
      <c r="Y738" t="s">
        <v>93</v>
      </c>
      <c r="Z738" t="s">
        <v>419</v>
      </c>
      <c r="AA738">
        <f t="shared" si="68"/>
        <v>23.256725486463839</v>
      </c>
      <c r="AB738">
        <f>VLOOKUP(X738,ReferenceProduction!$A$2:$G$1293,6,FALSE)</f>
        <v>40.65168320516333</v>
      </c>
      <c r="AC738">
        <f>VLOOKUP(Z738,ReferencePrices!$A$2:$C$22,2,FALSE)</f>
        <v>572.09747918900223</v>
      </c>
      <c r="AD738">
        <f t="shared" si="69"/>
        <v>23.256725486463839</v>
      </c>
    </row>
    <row r="739" spans="24:30" x14ac:dyDescent="0.35">
      <c r="X739" t="str">
        <f t="shared" si="67"/>
        <v>MWICowpea</v>
      </c>
      <c r="Y739" t="s">
        <v>93</v>
      </c>
      <c r="Z739" t="s">
        <v>417</v>
      </c>
      <c r="AA739">
        <f t="shared" si="68"/>
        <v>31.016553553557181</v>
      </c>
      <c r="AB739">
        <f>VLOOKUP(X739,ReferenceProduction!$A$2:$G$1293,6,FALSE)</f>
        <v>77.057415399116337</v>
      </c>
      <c r="AC739">
        <f>VLOOKUP(Z739,ReferencePrices!$A$2:$C$22,2,FALSE)</f>
        <v>402.51224872918414</v>
      </c>
      <c r="AD739">
        <f t="shared" si="69"/>
        <v>31.016553553557181</v>
      </c>
    </row>
    <row r="740" spans="24:30" x14ac:dyDescent="0.35">
      <c r="X740" t="str">
        <f t="shared" si="67"/>
        <v>MWIPigeon Pea</v>
      </c>
      <c r="Y740" t="s">
        <v>93</v>
      </c>
      <c r="Z740" t="s">
        <v>420</v>
      </c>
      <c r="AA740">
        <f t="shared" si="68"/>
        <v>76.947098346851604</v>
      </c>
      <c r="AB740">
        <f>VLOOKUP(X740,ReferenceProduction!$A$2:$G$1293,6,FALSE)</f>
        <v>121.3044044864055</v>
      </c>
      <c r="AC740">
        <f>VLOOKUP(Z740,ReferencePrices!$A$2:$C$22,2,FALSE)</f>
        <v>634.33062198063067</v>
      </c>
      <c r="AD740">
        <f t="shared" si="69"/>
        <v>76.947098346851604</v>
      </c>
    </row>
    <row r="741" spans="24:30" x14ac:dyDescent="0.35">
      <c r="X741" t="str">
        <f t="shared" si="67"/>
        <v>MWILentil</v>
      </c>
      <c r="Y741" t="s">
        <v>93</v>
      </c>
      <c r="Z741" t="s">
        <v>418</v>
      </c>
      <c r="AA741">
        <f t="shared" si="68"/>
        <v>1.0554622890355851</v>
      </c>
      <c r="AB741">
        <f>VLOOKUP(X741,ReferenceProduction!$A$2:$G$1293,6,FALSE)</f>
        <v>2.2952218295396061</v>
      </c>
      <c r="AC741">
        <f>VLOOKUP(Z741,ReferencePrices!$A$2:$C$22,2,FALSE)</f>
        <v>459.85197397991732</v>
      </c>
      <c r="AD741">
        <f t="shared" si="69"/>
        <v>1.0554622890355851</v>
      </c>
    </row>
    <row r="742" spans="24:30" x14ac:dyDescent="0.35">
      <c r="X742" t="str">
        <f t="shared" si="67"/>
        <v>MWIOther Pulses</v>
      </c>
      <c r="Y742" t="s">
        <v>93</v>
      </c>
      <c r="Z742" t="s">
        <v>421</v>
      </c>
      <c r="AA742">
        <f t="shared" si="68"/>
        <v>5.9648085695376443</v>
      </c>
      <c r="AB742">
        <f>VLOOKUP(X742,ReferenceProduction!$A$2:$G$1293,6,FALSE)</f>
        <v>16.011823492009718</v>
      </c>
      <c r="AC742">
        <f>VLOOKUP(Z742,ReferencePrices!$A$2:$C$22,2,FALSE)</f>
        <v>372.52525126286997</v>
      </c>
      <c r="AD742">
        <f t="shared" si="69"/>
        <v>5.9648085695376443</v>
      </c>
    </row>
    <row r="743" spans="24:30" x14ac:dyDescent="0.35">
      <c r="X743" t="str">
        <f t="shared" si="67"/>
        <v>MWIGroundnut</v>
      </c>
      <c r="Y743" t="s">
        <v>93</v>
      </c>
      <c r="Z743" t="s">
        <v>360</v>
      </c>
      <c r="AA743">
        <f t="shared" si="68"/>
        <v>71.384751375727589</v>
      </c>
      <c r="AB743">
        <f>VLOOKUP(X743,ReferenceProduction!$A$2:$G$1293,6,FALSE)</f>
        <v>137.57694600035219</v>
      </c>
      <c r="AC743">
        <f>VLOOKUP(Z743,ReferencePrices!$A$2:$C$22,2,FALSE)</f>
        <v>518.87146394094873</v>
      </c>
      <c r="AD743">
        <f t="shared" si="69"/>
        <v>71.384751375727589</v>
      </c>
    </row>
    <row r="744" spans="24:30" x14ac:dyDescent="0.35">
      <c r="X744" t="str">
        <f t="shared" si="67"/>
        <v>MWISoybean</v>
      </c>
      <c r="Y744" t="s">
        <v>93</v>
      </c>
      <c r="Z744" t="s">
        <v>446</v>
      </c>
      <c r="AA744">
        <f t="shared" si="68"/>
        <v>15.226262582738983</v>
      </c>
      <c r="AB744">
        <f>VLOOKUP(X744,ReferenceProduction!$A$2:$G$1293,6,FALSE)</f>
        <v>44.899376156000812</v>
      </c>
      <c r="AC744">
        <f>VLOOKUP(Z744,ReferencePrices!$A$2:$C$22,2,FALSE)</f>
        <v>339.11969132568868</v>
      </c>
      <c r="AD744">
        <f t="shared" si="69"/>
        <v>15.226262582738983</v>
      </c>
    </row>
    <row r="745" spans="24:30" x14ac:dyDescent="0.35">
      <c r="X745" t="str">
        <f t="shared" si="67"/>
        <v>MYSRice</v>
      </c>
      <c r="Y745" t="s">
        <v>94</v>
      </c>
      <c r="Z745" t="s">
        <v>365</v>
      </c>
      <c r="AA745">
        <f t="shared" si="68"/>
        <v>517.30572810111255</v>
      </c>
      <c r="AB745">
        <f>VLOOKUP(X745,ReferenceProduction!$A$2:$G$1293,6,FALSE)</f>
        <v>1605.4573696983637</v>
      </c>
      <c r="AC745">
        <f>VLOOKUP(Z745,ReferencePrices!$A$2:$C$22,2,FALSE)</f>
        <v>322.21704410519783</v>
      </c>
      <c r="AD745">
        <f t="shared" si="69"/>
        <v>517.30572810111255</v>
      </c>
    </row>
    <row r="746" spans="24:30" x14ac:dyDescent="0.35">
      <c r="X746" t="str">
        <f t="shared" si="67"/>
        <v>MYSMaize</v>
      </c>
      <c r="Y746" t="s">
        <v>94</v>
      </c>
      <c r="Z746" t="s">
        <v>361</v>
      </c>
      <c r="AA746">
        <f t="shared" si="68"/>
        <v>15.735724768057546</v>
      </c>
      <c r="AB746">
        <f>VLOOKUP(X746,ReferenceProduction!$A$2:$G$1293,6,FALSE)</f>
        <v>86.905012295427241</v>
      </c>
      <c r="AC746">
        <f>VLOOKUP(Z746,ReferencePrices!$A$2:$C$22,2,FALSE)</f>
        <v>181.06809207465616</v>
      </c>
      <c r="AD746">
        <f t="shared" si="69"/>
        <v>15.735724768057546</v>
      </c>
    </row>
    <row r="747" spans="24:30" x14ac:dyDescent="0.35">
      <c r="X747" t="str">
        <f t="shared" si="67"/>
        <v>MYSCassava</v>
      </c>
      <c r="Y747" t="s">
        <v>94</v>
      </c>
      <c r="Z747" t="s">
        <v>368</v>
      </c>
      <c r="AA747">
        <f t="shared" si="68"/>
        <v>49.598819400354721</v>
      </c>
      <c r="AB747">
        <f>VLOOKUP(X747,ReferenceProduction!$A$2:$G$1293,6,FALSE)</f>
        <v>458.60854440593289</v>
      </c>
      <c r="AC747">
        <f>VLOOKUP(Z747,ReferencePrices!$A$2:$C$22,2,FALSE)</f>
        <v>108.15066575919005</v>
      </c>
      <c r="AD747">
        <f t="shared" si="69"/>
        <v>49.598819400354721</v>
      </c>
    </row>
    <row r="748" spans="24:30" x14ac:dyDescent="0.35">
      <c r="X748" t="str">
        <f t="shared" si="67"/>
        <v>MYSSweet Potato</v>
      </c>
      <c r="Y748" t="s">
        <v>94</v>
      </c>
      <c r="Z748" t="s">
        <v>358</v>
      </c>
      <c r="AA748">
        <f t="shared" si="68"/>
        <v>2.5319268332056821</v>
      </c>
      <c r="AB748">
        <f>VLOOKUP(X748,ReferenceProduction!$A$2:$G$1293,6,FALSE)</f>
        <v>31.598563625897377</v>
      </c>
      <c r="AC748">
        <f>VLOOKUP(Z748,ReferencePrices!$A$2:$C$22,2,FALSE)</f>
        <v>80.127909077822125</v>
      </c>
      <c r="AD748">
        <f t="shared" si="69"/>
        <v>2.5319268332056821</v>
      </c>
    </row>
    <row r="749" spans="24:30" x14ac:dyDescent="0.35">
      <c r="X749" t="str">
        <f t="shared" si="67"/>
        <v>MYSBanana</v>
      </c>
      <c r="Y749" t="s">
        <v>94</v>
      </c>
      <c r="Z749" t="s">
        <v>455</v>
      </c>
      <c r="AA749">
        <f t="shared" si="68"/>
        <v>173.52765849042424</v>
      </c>
      <c r="AB749">
        <f>VLOOKUP(X749,ReferenceProduction!$A$2:$G$1293,6,FALSE)</f>
        <v>518.69475790090576</v>
      </c>
      <c r="AC749">
        <f>VLOOKUP(Z749,ReferencePrices!$A$2:$C$22,2,FALSE)</f>
        <v>334.54677504871933</v>
      </c>
      <c r="AD749">
        <f t="shared" si="69"/>
        <v>173.52765849042424</v>
      </c>
    </row>
    <row r="750" spans="24:30" x14ac:dyDescent="0.35">
      <c r="X750" t="str">
        <f t="shared" si="67"/>
        <v>MYSGroundnut</v>
      </c>
      <c r="Y750" t="s">
        <v>94</v>
      </c>
      <c r="Z750" t="s">
        <v>360</v>
      </c>
      <c r="AA750">
        <f t="shared" si="68"/>
        <v>0.74977529123973252</v>
      </c>
      <c r="AB750">
        <f>VLOOKUP(X750,ReferenceProduction!$A$2:$G$1293,6,FALSE)</f>
        <v>1.4450116133676263</v>
      </c>
      <c r="AC750">
        <f>VLOOKUP(Z750,ReferencePrices!$A$2:$C$22,2,FALSE)</f>
        <v>518.87146394094873</v>
      </c>
      <c r="AD750">
        <f t="shared" si="69"/>
        <v>0.74977529123973252</v>
      </c>
    </row>
    <row r="751" spans="24:30" x14ac:dyDescent="0.35">
      <c r="X751" t="str">
        <f t="shared" si="67"/>
        <v>NAMMaize</v>
      </c>
      <c r="Y751" t="s">
        <v>95</v>
      </c>
      <c r="Z751" t="s">
        <v>361</v>
      </c>
      <c r="AA751">
        <f t="shared" si="68"/>
        <v>10.390636237145516</v>
      </c>
      <c r="AB751">
        <f>VLOOKUP(X751,ReferenceProduction!$A$2:$G$1293,6,FALSE)</f>
        <v>57.385241751270868</v>
      </c>
      <c r="AC751">
        <f>VLOOKUP(Z751,ReferencePrices!$A$2:$C$22,2,FALSE)</f>
        <v>181.06809207465616</v>
      </c>
      <c r="AD751">
        <f t="shared" si="69"/>
        <v>10.390636237145516</v>
      </c>
    </row>
    <row r="752" spans="24:30" x14ac:dyDescent="0.35">
      <c r="X752" t="str">
        <f t="shared" si="67"/>
        <v>NAMWheat</v>
      </c>
      <c r="Y752" t="s">
        <v>95</v>
      </c>
      <c r="Z752" t="s">
        <v>359</v>
      </c>
      <c r="AA752">
        <f t="shared" si="68"/>
        <v>2.6464067727070475</v>
      </c>
      <c r="AB752">
        <f>VLOOKUP(X752,ReferenceProduction!$A$2:$G$1293,6,FALSE)</f>
        <v>9.9719689891868182</v>
      </c>
      <c r="AC752">
        <f>VLOOKUP(Z752,ReferencePrices!$A$2:$C$22,2,FALSE)</f>
        <v>265.38457706564259</v>
      </c>
      <c r="AD752">
        <f t="shared" si="69"/>
        <v>2.6464067727070475</v>
      </c>
    </row>
    <row r="753" spans="24:30" x14ac:dyDescent="0.35">
      <c r="X753" t="str">
        <f t="shared" si="67"/>
        <v>NAMSorghum</v>
      </c>
      <c r="Y753" t="s">
        <v>95</v>
      </c>
      <c r="Z753" t="s">
        <v>362</v>
      </c>
      <c r="AA753">
        <f t="shared" si="68"/>
        <v>1.8893667862621644</v>
      </c>
      <c r="AB753">
        <f>VLOOKUP(X753,ReferenceProduction!$A$2:$G$1293,6,FALSE)</f>
        <v>10.584226178736543</v>
      </c>
      <c r="AC753">
        <f>VLOOKUP(Z753,ReferencePrices!$A$2:$C$22,2,FALSE)</f>
        <v>178.50778643202628</v>
      </c>
      <c r="AD753">
        <f t="shared" si="69"/>
        <v>1.8893667862621644</v>
      </c>
    </row>
    <row r="754" spans="24:30" x14ac:dyDescent="0.35">
      <c r="X754" t="str">
        <f t="shared" si="67"/>
        <v>NAMMillet</v>
      </c>
      <c r="Y754" t="s">
        <v>95</v>
      </c>
      <c r="Z754" t="s">
        <v>363</v>
      </c>
      <c r="AA754">
        <f t="shared" si="68"/>
        <v>20.788135896617476</v>
      </c>
      <c r="AB754">
        <f>VLOOKUP(X754,ReferenceProduction!$A$2:$G$1293,6,FALSE)</f>
        <v>98.902174702342734</v>
      </c>
      <c r="AC754">
        <f>VLOOKUP(Z754,ReferencePrices!$A$2:$C$22,2,FALSE)</f>
        <v>210.18886550454246</v>
      </c>
      <c r="AD754">
        <f t="shared" si="69"/>
        <v>20.788135896617476</v>
      </c>
    </row>
    <row r="755" spans="24:30" x14ac:dyDescent="0.35">
      <c r="X755" t="str">
        <f t="shared" si="67"/>
        <v>NAMPotato</v>
      </c>
      <c r="Y755" t="s">
        <v>95</v>
      </c>
      <c r="Z755" t="s">
        <v>367</v>
      </c>
      <c r="AA755">
        <f t="shared" si="68"/>
        <v>1.5549473970661698</v>
      </c>
      <c r="AB755">
        <f>VLOOKUP(X755,ReferenceProduction!$A$2:$G$1293,6,FALSE)</f>
        <v>7.9080857309258237</v>
      </c>
      <c r="AC755">
        <f>VLOOKUP(Z755,ReferencePrices!$A$2:$C$22,2,FALSE)</f>
        <v>196.62753414335168</v>
      </c>
      <c r="AD755">
        <f t="shared" si="69"/>
        <v>1.5549473970661698</v>
      </c>
    </row>
    <row r="756" spans="24:30" x14ac:dyDescent="0.35">
      <c r="X756" t="str">
        <f t="shared" si="67"/>
        <v>NAMBean</v>
      </c>
      <c r="Y756" t="s">
        <v>95</v>
      </c>
      <c r="Z756" t="s">
        <v>557</v>
      </c>
      <c r="AA756">
        <f t="shared" si="68"/>
        <v>6.0622598067728885E-2</v>
      </c>
      <c r="AB756">
        <f>VLOOKUP(X756,ReferenceProduction!$A$2:$G$1293,6,FALSE)</f>
        <v>9.2392075079392982E-2</v>
      </c>
      <c r="AC756">
        <f>VLOOKUP(Z756,ReferencePrices!$A$2:$C$22,2,FALSE)</f>
        <v>656.14499961858826</v>
      </c>
      <c r="AD756">
        <f t="shared" si="69"/>
        <v>6.0622598067728885E-2</v>
      </c>
    </row>
    <row r="757" spans="24:30" x14ac:dyDescent="0.35">
      <c r="X757" t="str">
        <f t="shared" si="67"/>
        <v>NAMOther Pulses</v>
      </c>
      <c r="Y757" t="s">
        <v>95</v>
      </c>
      <c r="Z757" t="s">
        <v>421</v>
      </c>
      <c r="AA757">
        <f t="shared" si="68"/>
        <v>6.572922447714201</v>
      </c>
      <c r="AB757">
        <f>VLOOKUP(X757,ReferenceProduction!$A$2:$G$1293,6,FALSE)</f>
        <v>17.64423331151869</v>
      </c>
      <c r="AC757">
        <f>VLOOKUP(Z757,ReferencePrices!$A$2:$C$22,2,FALSE)</f>
        <v>372.52525126286997</v>
      </c>
      <c r="AD757">
        <f t="shared" si="69"/>
        <v>6.572922447714201</v>
      </c>
    </row>
    <row r="758" spans="24:30" x14ac:dyDescent="0.35">
      <c r="X758" t="str">
        <f t="shared" si="67"/>
        <v>NAMGroundnut</v>
      </c>
      <c r="Y758" t="s">
        <v>95</v>
      </c>
      <c r="Z758" t="s">
        <v>360</v>
      </c>
      <c r="AA758">
        <f t="shared" si="68"/>
        <v>0.20077211694713212</v>
      </c>
      <c r="AB758">
        <f>VLOOKUP(X758,ReferenceProduction!$A$2:$G$1293,6,FALSE)</f>
        <v>0.38693998591138834</v>
      </c>
      <c r="AC758">
        <f>VLOOKUP(Z758,ReferencePrices!$A$2:$C$22,2,FALSE)</f>
        <v>518.87146394094873</v>
      </c>
      <c r="AD758">
        <f t="shared" si="69"/>
        <v>0.20077211694713212</v>
      </c>
    </row>
    <row r="759" spans="24:30" x14ac:dyDescent="0.35">
      <c r="X759" t="str">
        <f t="shared" si="67"/>
        <v>NERRice</v>
      </c>
      <c r="Y759" t="s">
        <v>96</v>
      </c>
      <c r="Z759" t="s">
        <v>365</v>
      </c>
      <c r="AA759">
        <f t="shared" si="68"/>
        <v>21.203229346702965</v>
      </c>
      <c r="AB759">
        <f>VLOOKUP(X759,ReferenceProduction!$A$2:$G$1293,6,FALSE)</f>
        <v>65.804183033162303</v>
      </c>
      <c r="AC759">
        <f>VLOOKUP(Z759,ReferencePrices!$A$2:$C$22,2,FALSE)</f>
        <v>322.21704410519783</v>
      </c>
      <c r="AD759">
        <f t="shared" si="69"/>
        <v>21.203229346702965</v>
      </c>
    </row>
    <row r="760" spans="24:30" x14ac:dyDescent="0.35">
      <c r="X760" t="str">
        <f t="shared" si="67"/>
        <v>NERMaize</v>
      </c>
      <c r="Y760" t="s">
        <v>96</v>
      </c>
      <c r="Z760" t="s">
        <v>361</v>
      </c>
      <c r="AA760">
        <f t="shared" si="68"/>
        <v>1.4865474206027733</v>
      </c>
      <c r="AB760">
        <f>VLOOKUP(X760,ReferenceProduction!$A$2:$G$1293,6,FALSE)</f>
        <v>8.2098806231959145</v>
      </c>
      <c r="AC760">
        <f>VLOOKUP(Z760,ReferencePrices!$A$2:$C$22,2,FALSE)</f>
        <v>181.06809207465616</v>
      </c>
      <c r="AD760">
        <f t="shared" si="69"/>
        <v>1.4865474206027733</v>
      </c>
    </row>
    <row r="761" spans="24:30" x14ac:dyDescent="0.35">
      <c r="X761" t="str">
        <f t="shared" si="67"/>
        <v>NERWheat</v>
      </c>
      <c r="Y761" t="s">
        <v>96</v>
      </c>
      <c r="Z761" t="s">
        <v>359</v>
      </c>
      <c r="AA761">
        <f t="shared" si="68"/>
        <v>2.4038117644976125</v>
      </c>
      <c r="AB761">
        <f>VLOOKUP(X761,ReferenceProduction!$A$2:$G$1293,6,FALSE)</f>
        <v>9.057842739305201</v>
      </c>
      <c r="AC761">
        <f>VLOOKUP(Z761,ReferencePrices!$A$2:$C$22,2,FALSE)</f>
        <v>265.38457706564259</v>
      </c>
      <c r="AD761">
        <f t="shared" si="69"/>
        <v>2.4038117644976125</v>
      </c>
    </row>
    <row r="762" spans="24:30" x14ac:dyDescent="0.35">
      <c r="X762" t="str">
        <f t="shared" si="67"/>
        <v>NERSorghum</v>
      </c>
      <c r="Y762" t="s">
        <v>96</v>
      </c>
      <c r="Z762" t="s">
        <v>362</v>
      </c>
      <c r="AA762">
        <f t="shared" si="68"/>
        <v>268.7919081980553</v>
      </c>
      <c r="AB762">
        <f>VLOOKUP(X762,ReferenceProduction!$A$2:$G$1293,6,FALSE)</f>
        <v>1505.7713367613137</v>
      </c>
      <c r="AC762">
        <f>VLOOKUP(Z762,ReferencePrices!$A$2:$C$22,2,FALSE)</f>
        <v>178.50778643202628</v>
      </c>
      <c r="AD762">
        <f t="shared" si="69"/>
        <v>268.7919081980553</v>
      </c>
    </row>
    <row r="763" spans="24:30" x14ac:dyDescent="0.35">
      <c r="X763" t="str">
        <f t="shared" si="67"/>
        <v>NERMillet</v>
      </c>
      <c r="Y763" t="s">
        <v>96</v>
      </c>
      <c r="Z763" t="s">
        <v>363</v>
      </c>
      <c r="AA763">
        <f t="shared" si="68"/>
        <v>699.78635765470392</v>
      </c>
      <c r="AB763">
        <f>VLOOKUP(X763,ReferenceProduction!$A$2:$G$1293,6,FALSE)</f>
        <v>3329.3217315528095</v>
      </c>
      <c r="AC763">
        <f>VLOOKUP(Z763,ReferencePrices!$A$2:$C$22,2,FALSE)</f>
        <v>210.18886550454246</v>
      </c>
      <c r="AD763">
        <f t="shared" si="69"/>
        <v>699.78635765470392</v>
      </c>
    </row>
    <row r="764" spans="24:30" x14ac:dyDescent="0.35">
      <c r="X764" t="str">
        <f t="shared" si="67"/>
        <v>NERPotato</v>
      </c>
      <c r="Y764" t="s">
        <v>96</v>
      </c>
      <c r="Z764" t="s">
        <v>367</v>
      </c>
      <c r="AA764">
        <f t="shared" si="68"/>
        <v>5.548932894821264</v>
      </c>
      <c r="AB764">
        <f>VLOOKUP(X764,ReferenceProduction!$A$2:$G$1293,6,FALSE)</f>
        <v>28.220528315102623</v>
      </c>
      <c r="AC764">
        <f>VLOOKUP(Z764,ReferencePrices!$A$2:$C$22,2,FALSE)</f>
        <v>196.62753414335168</v>
      </c>
      <c r="AD764">
        <f t="shared" si="69"/>
        <v>5.548932894821264</v>
      </c>
    </row>
    <row r="765" spans="24:30" x14ac:dyDescent="0.35">
      <c r="X765" t="str">
        <f t="shared" si="67"/>
        <v>NERCassava</v>
      </c>
      <c r="Y765" t="s">
        <v>96</v>
      </c>
      <c r="Z765" t="s">
        <v>368</v>
      </c>
      <c r="AA765">
        <f t="shared" si="68"/>
        <v>19.295348579978775</v>
      </c>
      <c r="AB765">
        <f>VLOOKUP(X765,ReferenceProduction!$A$2:$G$1293,6,FALSE)</f>
        <v>178.41174110700433</v>
      </c>
      <c r="AC765">
        <f>VLOOKUP(Z765,ReferencePrices!$A$2:$C$22,2,FALSE)</f>
        <v>108.15066575919005</v>
      </c>
      <c r="AD765">
        <f t="shared" si="69"/>
        <v>19.295348579978775</v>
      </c>
    </row>
    <row r="766" spans="24:30" x14ac:dyDescent="0.35">
      <c r="X766" t="str">
        <f t="shared" si="67"/>
        <v>NERSweet Potato</v>
      </c>
      <c r="Y766" t="s">
        <v>96</v>
      </c>
      <c r="Z766" t="s">
        <v>358</v>
      </c>
      <c r="AA766">
        <f t="shared" si="68"/>
        <v>6.928497715191587</v>
      </c>
      <c r="AB766">
        <f>VLOOKUP(X766,ReferenceProduction!$A$2:$G$1293,6,FALSE)</f>
        <v>86.467970959562493</v>
      </c>
      <c r="AC766">
        <f>VLOOKUP(Z766,ReferencePrices!$A$2:$C$22,2,FALSE)</f>
        <v>80.127909077822125</v>
      </c>
      <c r="AD766">
        <f t="shared" si="69"/>
        <v>6.928497715191587</v>
      </c>
    </row>
    <row r="767" spans="24:30" x14ac:dyDescent="0.35">
      <c r="X767" t="str">
        <f t="shared" si="67"/>
        <v>NERBean</v>
      </c>
      <c r="Y767" t="s">
        <v>96</v>
      </c>
      <c r="Z767" t="s">
        <v>557</v>
      </c>
      <c r="AA767">
        <f t="shared" si="68"/>
        <v>7.4601859451837909</v>
      </c>
      <c r="AB767">
        <f>VLOOKUP(X767,ReferenceProduction!$A$2:$G$1293,6,FALSE)</f>
        <v>11.369721554717838</v>
      </c>
      <c r="AC767">
        <f>VLOOKUP(Z767,ReferencePrices!$A$2:$C$22,2,FALSE)</f>
        <v>656.14499961858826</v>
      </c>
      <c r="AD767">
        <f t="shared" si="69"/>
        <v>7.4601859451837909</v>
      </c>
    </row>
    <row r="768" spans="24:30" x14ac:dyDescent="0.35">
      <c r="X768" t="str">
        <f t="shared" si="67"/>
        <v>NERChickpea</v>
      </c>
      <c r="Y768" t="s">
        <v>96</v>
      </c>
      <c r="Z768" t="s">
        <v>419</v>
      </c>
      <c r="AA768">
        <f t="shared" si="68"/>
        <v>9.8785702569247499E-2</v>
      </c>
      <c r="AB768">
        <f>VLOOKUP(X768,ReferenceProduction!$A$2:$G$1293,6,FALSE)</f>
        <v>0.17267285062903057</v>
      </c>
      <c r="AC768">
        <f>VLOOKUP(Z768,ReferencePrices!$A$2:$C$22,2,FALSE)</f>
        <v>572.09747918900223</v>
      </c>
      <c r="AD768">
        <f t="shared" si="69"/>
        <v>9.8785702569247499E-2</v>
      </c>
    </row>
    <row r="769" spans="24:30" x14ac:dyDescent="0.35">
      <c r="X769" t="str">
        <f t="shared" si="67"/>
        <v>NERCowpea</v>
      </c>
      <c r="Y769" t="s">
        <v>96</v>
      </c>
      <c r="Z769" t="s">
        <v>417</v>
      </c>
      <c r="AA769">
        <f t="shared" si="68"/>
        <v>362.81885159890777</v>
      </c>
      <c r="AB769">
        <f>VLOOKUP(X769,ReferenceProduction!$A$2:$G$1293,6,FALSE)</f>
        <v>901.38586526100323</v>
      </c>
      <c r="AC769">
        <f>VLOOKUP(Z769,ReferencePrices!$A$2:$C$22,2,FALSE)</f>
        <v>402.51224872918414</v>
      </c>
      <c r="AD769">
        <f t="shared" si="69"/>
        <v>362.81885159890777</v>
      </c>
    </row>
    <row r="770" spans="24:30" x14ac:dyDescent="0.35">
      <c r="X770" t="str">
        <f t="shared" si="67"/>
        <v>NEROther Pulses</v>
      </c>
      <c r="Y770" t="s">
        <v>96</v>
      </c>
      <c r="Z770" t="s">
        <v>421</v>
      </c>
      <c r="AA770">
        <f t="shared" si="68"/>
        <v>5.9553729704950387</v>
      </c>
      <c r="AB770">
        <f>VLOOKUP(X770,ReferenceProduction!$A$2:$G$1293,6,FALSE)</f>
        <v>15.986494741782401</v>
      </c>
      <c r="AC770">
        <f>VLOOKUP(Z770,ReferencePrices!$A$2:$C$22,2,FALSE)</f>
        <v>372.52525126286997</v>
      </c>
      <c r="AD770">
        <f t="shared" si="69"/>
        <v>5.9553729704950387</v>
      </c>
    </row>
    <row r="771" spans="24:30" x14ac:dyDescent="0.35">
      <c r="X771" t="str">
        <f t="shared" si="67"/>
        <v>NERGroundnut</v>
      </c>
      <c r="Y771" t="s">
        <v>96</v>
      </c>
      <c r="Z771" t="s">
        <v>360</v>
      </c>
      <c r="AA771">
        <f t="shared" si="68"/>
        <v>54.275701504838366</v>
      </c>
      <c r="AB771">
        <f>VLOOKUP(X771,ReferenceProduction!$A$2:$G$1293,6,FALSE)</f>
        <v>104.60336572106291</v>
      </c>
      <c r="AC771">
        <f>VLOOKUP(Z771,ReferencePrices!$A$2:$C$22,2,FALSE)</f>
        <v>518.87146394094873</v>
      </c>
      <c r="AD771">
        <f t="shared" si="69"/>
        <v>54.275701504838366</v>
      </c>
    </row>
    <row r="772" spans="24:30" x14ac:dyDescent="0.35">
      <c r="X772" t="str">
        <f t="shared" si="67"/>
        <v>NGARice</v>
      </c>
      <c r="Y772" t="s">
        <v>97</v>
      </c>
      <c r="Z772" t="s">
        <v>365</v>
      </c>
      <c r="AA772">
        <f t="shared" si="68"/>
        <v>981.72569164205458</v>
      </c>
      <c r="AB772">
        <f>VLOOKUP(X772,ReferenceProduction!$A$2:$G$1293,6,FALSE)</f>
        <v>3046.7838669686871</v>
      </c>
      <c r="AC772">
        <f>VLOOKUP(Z772,ReferencePrices!$A$2:$C$22,2,FALSE)</f>
        <v>322.21704410519783</v>
      </c>
      <c r="AD772">
        <f t="shared" si="69"/>
        <v>981.72569164205458</v>
      </c>
    </row>
    <row r="773" spans="24:30" x14ac:dyDescent="0.35">
      <c r="X773" t="str">
        <f t="shared" ref="X773:X836" si="70">+CONCATENATE(Y773,Z773)</f>
        <v>NGAMaize</v>
      </c>
      <c r="Y773" t="s">
        <v>97</v>
      </c>
      <c r="Z773" t="s">
        <v>361</v>
      </c>
      <c r="AA773">
        <f t="shared" ref="AA773:AA836" si="71">AD773</f>
        <v>1293.0739108684747</v>
      </c>
      <c r="AB773">
        <f>VLOOKUP(X773,ReferenceProduction!$A$2:$G$1293,6,FALSE)</f>
        <v>7141.3681784161481</v>
      </c>
      <c r="AC773">
        <f>VLOOKUP(Z773,ReferencePrices!$A$2:$C$22,2,FALSE)</f>
        <v>181.06809207465616</v>
      </c>
      <c r="AD773">
        <f t="shared" ref="AD773:AD836" si="72">(AB773*AC773)/1000</f>
        <v>1293.0739108684747</v>
      </c>
    </row>
    <row r="774" spans="24:30" x14ac:dyDescent="0.35">
      <c r="X774" t="str">
        <f t="shared" si="70"/>
        <v>NGAWheat</v>
      </c>
      <c r="Y774" t="s">
        <v>97</v>
      </c>
      <c r="Z774" t="s">
        <v>359</v>
      </c>
      <c r="AA774">
        <f t="shared" si="71"/>
        <v>21.556913668166196</v>
      </c>
      <c r="AB774">
        <f>VLOOKUP(X774,ReferenceProduction!$A$2:$G$1293,6,FALSE)</f>
        <v>81.228961782636361</v>
      </c>
      <c r="AC774">
        <f>VLOOKUP(Z774,ReferencePrices!$A$2:$C$22,2,FALSE)</f>
        <v>265.38457706564259</v>
      </c>
      <c r="AD774">
        <f t="shared" si="72"/>
        <v>21.556913668166196</v>
      </c>
    </row>
    <row r="775" spans="24:30" x14ac:dyDescent="0.35">
      <c r="X775" t="str">
        <f t="shared" si="70"/>
        <v>NGASorghum</v>
      </c>
      <c r="Y775" t="s">
        <v>97</v>
      </c>
      <c r="Z775" t="s">
        <v>362</v>
      </c>
      <c r="AA775">
        <f t="shared" si="71"/>
        <v>1999.7439988674996</v>
      </c>
      <c r="AB775">
        <f>VLOOKUP(X775,ReferenceProduction!$A$2:$G$1293,6,FALSE)</f>
        <v>11202.558940637467</v>
      </c>
      <c r="AC775">
        <f>VLOOKUP(Z775,ReferencePrices!$A$2:$C$22,2,FALSE)</f>
        <v>178.50778643202628</v>
      </c>
      <c r="AD775">
        <f t="shared" si="72"/>
        <v>1999.7439988674996</v>
      </c>
    </row>
    <row r="776" spans="24:30" x14ac:dyDescent="0.35">
      <c r="X776" t="str">
        <f t="shared" si="70"/>
        <v>NGAMillet</v>
      </c>
      <c r="Y776" t="s">
        <v>97</v>
      </c>
      <c r="Z776" t="s">
        <v>363</v>
      </c>
      <c r="AA776">
        <f t="shared" si="71"/>
        <v>1888.122189271035</v>
      </c>
      <c r="AB776">
        <f>VLOOKUP(X776,ReferenceProduction!$A$2:$G$1293,6,FALSE)</f>
        <v>8982.9791161332014</v>
      </c>
      <c r="AC776">
        <f>VLOOKUP(Z776,ReferencePrices!$A$2:$C$22,2,FALSE)</f>
        <v>210.18886550454246</v>
      </c>
      <c r="AD776">
        <f t="shared" si="72"/>
        <v>1888.122189271035</v>
      </c>
    </row>
    <row r="777" spans="24:30" x14ac:dyDescent="0.35">
      <c r="X777" t="str">
        <f t="shared" si="70"/>
        <v>NGAPotato</v>
      </c>
      <c r="Y777" t="s">
        <v>97</v>
      </c>
      <c r="Z777" t="s">
        <v>367</v>
      </c>
      <c r="AA777">
        <f t="shared" si="71"/>
        <v>224.23061293933191</v>
      </c>
      <c r="AB777">
        <f>VLOOKUP(X777,ReferenceProduction!$A$2:$G$1293,6,FALSE)</f>
        <v>1140.3825711197505</v>
      </c>
      <c r="AC777">
        <f>VLOOKUP(Z777,ReferencePrices!$A$2:$C$22,2,FALSE)</f>
        <v>196.62753414335168</v>
      </c>
      <c r="AD777">
        <f t="shared" si="72"/>
        <v>224.23061293933191</v>
      </c>
    </row>
    <row r="778" spans="24:30" x14ac:dyDescent="0.35">
      <c r="X778" t="str">
        <f t="shared" si="70"/>
        <v>NGACassava</v>
      </c>
      <c r="Y778" t="s">
        <v>97</v>
      </c>
      <c r="Z778" t="s">
        <v>368</v>
      </c>
      <c r="AA778">
        <f t="shared" si="71"/>
        <v>5400.3406591390558</v>
      </c>
      <c r="AB778">
        <f>VLOOKUP(X778,ReferenceProduction!$A$2:$G$1293,6,FALSE)</f>
        <v>49933.494363904683</v>
      </c>
      <c r="AC778">
        <f>VLOOKUP(Z778,ReferencePrices!$A$2:$C$22,2,FALSE)</f>
        <v>108.15066575919005</v>
      </c>
      <c r="AD778">
        <f t="shared" si="72"/>
        <v>5400.3406591390558</v>
      </c>
    </row>
    <row r="779" spans="24:30" x14ac:dyDescent="0.35">
      <c r="X779" t="str">
        <f t="shared" si="70"/>
        <v>NGAYams</v>
      </c>
      <c r="Y779" t="s">
        <v>97</v>
      </c>
      <c r="Z779" t="s">
        <v>366</v>
      </c>
      <c r="AA779">
        <f t="shared" si="71"/>
        <v>12376.814316547856</v>
      </c>
      <c r="AB779">
        <f>VLOOKUP(X779,ReferenceProduction!$A$2:$G$1293,6,FALSE)</f>
        <v>45417.591860406246</v>
      </c>
      <c r="AC779">
        <f>VLOOKUP(Z779,ReferencePrices!$A$2:$C$22,2,FALSE)</f>
        <v>272.51146107853435</v>
      </c>
      <c r="AD779">
        <f t="shared" si="72"/>
        <v>12376.814316547856</v>
      </c>
    </row>
    <row r="780" spans="24:30" x14ac:dyDescent="0.35">
      <c r="X780" t="str">
        <f t="shared" si="70"/>
        <v>NGASweet Potato</v>
      </c>
      <c r="Y780" t="s">
        <v>97</v>
      </c>
      <c r="Z780" t="s">
        <v>358</v>
      </c>
      <c r="AA780">
        <f t="shared" si="71"/>
        <v>360.77320598850872</v>
      </c>
      <c r="AB780">
        <f>VLOOKUP(X780,ReferenceProduction!$A$2:$G$1293,6,FALSE)</f>
        <v>4502.4662460381587</v>
      </c>
      <c r="AC780">
        <f>VLOOKUP(Z780,ReferencePrices!$A$2:$C$22,2,FALSE)</f>
        <v>80.127909077822125</v>
      </c>
      <c r="AD780">
        <f t="shared" si="72"/>
        <v>360.77320598850872</v>
      </c>
    </row>
    <row r="781" spans="24:30" x14ac:dyDescent="0.35">
      <c r="X781" t="str">
        <f t="shared" si="70"/>
        <v>NGAPlantain</v>
      </c>
      <c r="Y781" t="s">
        <v>97</v>
      </c>
      <c r="Z781" t="s">
        <v>456</v>
      </c>
      <c r="AA781">
        <f t="shared" si="71"/>
        <v>815.38375557065626</v>
      </c>
      <c r="AB781">
        <f>VLOOKUP(X781,ReferenceProduction!$A$2:$G$1293,6,FALSE)</f>
        <v>3364.9608496993765</v>
      </c>
      <c r="AC781">
        <f>VLOOKUP(Z781,ReferencePrices!$A$2:$C$22,2,FALSE)</f>
        <v>242.3159709699155</v>
      </c>
      <c r="AD781">
        <f t="shared" si="72"/>
        <v>815.38375557065626</v>
      </c>
    </row>
    <row r="782" spans="24:30" x14ac:dyDescent="0.35">
      <c r="X782" t="str">
        <f t="shared" si="70"/>
        <v>NGACowpea</v>
      </c>
      <c r="Y782" t="s">
        <v>97</v>
      </c>
      <c r="Z782" t="s">
        <v>417</v>
      </c>
      <c r="AA782">
        <f t="shared" si="71"/>
        <v>1520.2113019031594</v>
      </c>
      <c r="AB782">
        <f>VLOOKUP(X782,ReferenceProduction!$A$2:$G$1293,6,FALSE)</f>
        <v>3776.8075548080492</v>
      </c>
      <c r="AC782">
        <f>VLOOKUP(Z782,ReferencePrices!$A$2:$C$22,2,FALSE)</f>
        <v>402.51224872918414</v>
      </c>
      <c r="AD782">
        <f t="shared" si="72"/>
        <v>1520.2113019031594</v>
      </c>
    </row>
    <row r="783" spans="24:30" x14ac:dyDescent="0.35">
      <c r="X783" t="str">
        <f t="shared" si="70"/>
        <v>NGAOther Pulses</v>
      </c>
      <c r="Y783" t="s">
        <v>97</v>
      </c>
      <c r="Z783" t="s">
        <v>421</v>
      </c>
      <c r="AA783">
        <f t="shared" si="71"/>
        <v>36.711326158250557</v>
      </c>
      <c r="AB783">
        <f>VLOOKUP(X783,ReferenceProduction!$A$2:$G$1293,6,FALSE)</f>
        <v>98.547215346606009</v>
      </c>
      <c r="AC783">
        <f>VLOOKUP(Z783,ReferencePrices!$A$2:$C$22,2,FALSE)</f>
        <v>372.52525126286997</v>
      </c>
      <c r="AD783">
        <f t="shared" si="72"/>
        <v>36.711326158250557</v>
      </c>
    </row>
    <row r="784" spans="24:30" x14ac:dyDescent="0.35">
      <c r="X784" t="str">
        <f t="shared" si="70"/>
        <v>NGAGroundnut</v>
      </c>
      <c r="Y784" t="s">
        <v>97</v>
      </c>
      <c r="Z784" t="s">
        <v>360</v>
      </c>
      <c r="AA784">
        <f t="shared" si="71"/>
        <v>1241.7377779938743</v>
      </c>
      <c r="AB784">
        <f>VLOOKUP(X784,ReferenceProduction!$A$2:$G$1293,6,FALSE)</f>
        <v>2393.1510292791759</v>
      </c>
      <c r="AC784">
        <f>VLOOKUP(Z784,ReferencePrices!$A$2:$C$22,2,FALSE)</f>
        <v>518.87146394094873</v>
      </c>
      <c r="AD784">
        <f t="shared" si="72"/>
        <v>1241.7377779938743</v>
      </c>
    </row>
    <row r="785" spans="24:30" x14ac:dyDescent="0.35">
      <c r="X785" t="str">
        <f t="shared" si="70"/>
        <v>NGASoybean</v>
      </c>
      <c r="Y785" t="s">
        <v>97</v>
      </c>
      <c r="Z785" t="s">
        <v>446</v>
      </c>
      <c r="AA785">
        <f t="shared" si="71"/>
        <v>202.03465395119818</v>
      </c>
      <c r="AB785">
        <f>VLOOKUP(X785,ReferenceProduction!$A$2:$G$1293,6,FALSE)</f>
        <v>595.76208376872228</v>
      </c>
      <c r="AC785">
        <f>VLOOKUP(Z785,ReferencePrices!$A$2:$C$22,2,FALSE)</f>
        <v>339.11969132568868</v>
      </c>
      <c r="AD785">
        <f t="shared" si="72"/>
        <v>202.03465395119818</v>
      </c>
    </row>
    <row r="786" spans="24:30" x14ac:dyDescent="0.35">
      <c r="X786" t="str">
        <f t="shared" si="70"/>
        <v>NICRice</v>
      </c>
      <c r="Y786" t="s">
        <v>98</v>
      </c>
      <c r="Z786" t="s">
        <v>365</v>
      </c>
      <c r="AA786">
        <f t="shared" si="71"/>
        <v>82.388795290512547</v>
      </c>
      <c r="AB786">
        <f>VLOOKUP(X786,ReferenceProduction!$A$2:$G$1293,6,FALSE)</f>
        <v>255.69347369350874</v>
      </c>
      <c r="AC786">
        <f>VLOOKUP(Z786,ReferencePrices!$A$2:$C$22,2,FALSE)</f>
        <v>322.21704410519783</v>
      </c>
      <c r="AD786">
        <f t="shared" si="72"/>
        <v>82.388795290512547</v>
      </c>
    </row>
    <row r="787" spans="24:30" x14ac:dyDescent="0.35">
      <c r="X787" t="str">
        <f t="shared" si="70"/>
        <v>NICMaize</v>
      </c>
      <c r="Y787" t="s">
        <v>98</v>
      </c>
      <c r="Z787" t="s">
        <v>361</v>
      </c>
      <c r="AA787">
        <f t="shared" si="71"/>
        <v>109.39522918266555</v>
      </c>
      <c r="AB787">
        <f>VLOOKUP(X787,ReferenceProduction!$A$2:$G$1293,6,FALSE)</f>
        <v>604.16624447316099</v>
      </c>
      <c r="AC787">
        <f>VLOOKUP(Z787,ReferencePrices!$A$2:$C$22,2,FALSE)</f>
        <v>181.06809207465616</v>
      </c>
      <c r="AD787">
        <f t="shared" si="72"/>
        <v>109.39522918266555</v>
      </c>
    </row>
    <row r="788" spans="24:30" x14ac:dyDescent="0.35">
      <c r="X788" t="str">
        <f t="shared" si="70"/>
        <v>NICSorghum</v>
      </c>
      <c r="Y788" t="s">
        <v>98</v>
      </c>
      <c r="Z788" t="s">
        <v>362</v>
      </c>
      <c r="AA788">
        <f t="shared" si="71"/>
        <v>23.252453606112294</v>
      </c>
      <c r="AB788">
        <f>VLOOKUP(X788,ReferenceProduction!$A$2:$G$1293,6,FALSE)</f>
        <v>130.26016439325778</v>
      </c>
      <c r="AC788">
        <f>VLOOKUP(Z788,ReferencePrices!$A$2:$C$22,2,FALSE)</f>
        <v>178.50778643202628</v>
      </c>
      <c r="AD788">
        <f t="shared" si="72"/>
        <v>23.252453606112294</v>
      </c>
    </row>
    <row r="789" spans="24:30" x14ac:dyDescent="0.35">
      <c r="X789" t="str">
        <f t="shared" si="70"/>
        <v>NICPotato</v>
      </c>
      <c r="Y789" t="s">
        <v>98</v>
      </c>
      <c r="Z789" t="s">
        <v>367</v>
      </c>
      <c r="AA789">
        <f t="shared" si="71"/>
        <v>6.6237697370960467</v>
      </c>
      <c r="AB789">
        <f>VLOOKUP(X789,ReferenceProduction!$A$2:$G$1293,6,FALSE)</f>
        <v>33.68688808489545</v>
      </c>
      <c r="AC789">
        <f>VLOOKUP(Z789,ReferencePrices!$A$2:$C$22,2,FALSE)</f>
        <v>196.62753414335168</v>
      </c>
      <c r="AD789">
        <f t="shared" si="72"/>
        <v>6.6237697370960467</v>
      </c>
    </row>
    <row r="790" spans="24:30" x14ac:dyDescent="0.35">
      <c r="X790" t="str">
        <f t="shared" si="70"/>
        <v>NICCassava</v>
      </c>
      <c r="Y790" t="s">
        <v>98</v>
      </c>
      <c r="Z790" t="s">
        <v>368</v>
      </c>
      <c r="AA790">
        <f t="shared" si="71"/>
        <v>13.572204855903916</v>
      </c>
      <c r="AB790">
        <f>VLOOKUP(X790,ReferenceProduction!$A$2:$G$1293,6,FALSE)</f>
        <v>125.49349336530204</v>
      </c>
      <c r="AC790">
        <f>VLOOKUP(Z790,ReferencePrices!$A$2:$C$22,2,FALSE)</f>
        <v>108.15066575919005</v>
      </c>
      <c r="AD790">
        <f t="shared" si="72"/>
        <v>13.572204855903916</v>
      </c>
    </row>
    <row r="791" spans="24:30" x14ac:dyDescent="0.35">
      <c r="X791" t="str">
        <f t="shared" si="70"/>
        <v>NICBanana</v>
      </c>
      <c r="Y791" t="s">
        <v>98</v>
      </c>
      <c r="Z791" t="s">
        <v>455</v>
      </c>
      <c r="AA791">
        <f t="shared" si="71"/>
        <v>19.690605918936583</v>
      </c>
      <c r="AB791">
        <f>VLOOKUP(X791,ReferenceProduction!$A$2:$G$1293,6,FALSE)</f>
        <v>58.857557111614916</v>
      </c>
      <c r="AC791">
        <f>VLOOKUP(Z791,ReferencePrices!$A$2:$C$22,2,FALSE)</f>
        <v>334.54677504871933</v>
      </c>
      <c r="AD791">
        <f t="shared" si="72"/>
        <v>19.690605918936583</v>
      </c>
    </row>
    <row r="792" spans="24:30" x14ac:dyDescent="0.35">
      <c r="X792" t="str">
        <f t="shared" si="70"/>
        <v>NICPlantain</v>
      </c>
      <c r="Y792" t="s">
        <v>98</v>
      </c>
      <c r="Z792" t="s">
        <v>456</v>
      </c>
      <c r="AA792">
        <f t="shared" si="71"/>
        <v>17.133151109584258</v>
      </c>
      <c r="AB792">
        <f>VLOOKUP(X792,ReferenceProduction!$A$2:$G$1293,6,FALSE)</f>
        <v>70.705826945725377</v>
      </c>
      <c r="AC792">
        <f>VLOOKUP(Z792,ReferencePrices!$A$2:$C$22,2,FALSE)</f>
        <v>242.3159709699155</v>
      </c>
      <c r="AD792">
        <f t="shared" si="72"/>
        <v>17.133151109584258</v>
      </c>
    </row>
    <row r="793" spans="24:30" x14ac:dyDescent="0.35">
      <c r="X793" t="str">
        <f t="shared" si="70"/>
        <v>NICBean</v>
      </c>
      <c r="Y793" t="s">
        <v>98</v>
      </c>
      <c r="Z793" t="s">
        <v>557</v>
      </c>
      <c r="AA793">
        <f t="shared" si="71"/>
        <v>154.91326345598219</v>
      </c>
      <c r="AB793">
        <f>VLOOKUP(X793,ReferenceProduction!$A$2:$G$1293,6,FALSE)</f>
        <v>236.09608172893496</v>
      </c>
      <c r="AC793">
        <f>VLOOKUP(Z793,ReferencePrices!$A$2:$C$22,2,FALSE)</f>
        <v>656.14499961858826</v>
      </c>
      <c r="AD793">
        <f t="shared" si="72"/>
        <v>154.91326345598219</v>
      </c>
    </row>
    <row r="794" spans="24:30" x14ac:dyDescent="0.35">
      <c r="X794" t="str">
        <f t="shared" si="70"/>
        <v>NICGroundnut</v>
      </c>
      <c r="Y794" t="s">
        <v>98</v>
      </c>
      <c r="Z794" t="s">
        <v>360</v>
      </c>
      <c r="AA794">
        <f t="shared" si="71"/>
        <v>79.635749030781085</v>
      </c>
      <c r="AB794">
        <f>VLOOKUP(X794,ReferenceProduction!$A$2:$G$1293,6,FALSE)</f>
        <v>153.47876028087796</v>
      </c>
      <c r="AC794">
        <f>VLOOKUP(Z794,ReferencePrices!$A$2:$C$22,2,FALSE)</f>
        <v>518.87146394094873</v>
      </c>
      <c r="AD794">
        <f t="shared" si="72"/>
        <v>79.635749030781085</v>
      </c>
    </row>
    <row r="795" spans="24:30" x14ac:dyDescent="0.35">
      <c r="X795" t="str">
        <f t="shared" si="70"/>
        <v>NPLRice</v>
      </c>
      <c r="Y795" t="s">
        <v>101</v>
      </c>
      <c r="Z795" t="s">
        <v>365</v>
      </c>
      <c r="AA795">
        <f t="shared" si="71"/>
        <v>995.06719130226122</v>
      </c>
      <c r="AB795">
        <f>VLOOKUP(X795,ReferenceProduction!$A$2:$G$1293,6,FALSE)</f>
        <v>3088.1891864708136</v>
      </c>
      <c r="AC795">
        <f>VLOOKUP(Z795,ReferencePrices!$A$2:$C$22,2,FALSE)</f>
        <v>322.21704410519783</v>
      </c>
      <c r="AD795">
        <f t="shared" si="72"/>
        <v>995.06719130226122</v>
      </c>
    </row>
    <row r="796" spans="24:30" x14ac:dyDescent="0.35">
      <c r="X796" t="str">
        <f t="shared" si="70"/>
        <v>NPLMaize</v>
      </c>
      <c r="Y796" t="s">
        <v>101</v>
      </c>
      <c r="Z796" t="s">
        <v>361</v>
      </c>
      <c r="AA796">
        <f t="shared" si="71"/>
        <v>321.38586869672088</v>
      </c>
      <c r="AB796">
        <f>VLOOKUP(X796,ReferenceProduction!$A$2:$G$1293,6,FALSE)</f>
        <v>1774.9448012309663</v>
      </c>
      <c r="AC796">
        <f>VLOOKUP(Z796,ReferencePrices!$A$2:$C$22,2,FALSE)</f>
        <v>181.06809207465616</v>
      </c>
      <c r="AD796">
        <f t="shared" si="72"/>
        <v>321.38586869672088</v>
      </c>
    </row>
    <row r="797" spans="24:30" x14ac:dyDescent="0.35">
      <c r="X797" t="str">
        <f t="shared" si="70"/>
        <v>NPLWheat</v>
      </c>
      <c r="Y797" t="s">
        <v>101</v>
      </c>
      <c r="Z797" t="s">
        <v>359</v>
      </c>
      <c r="AA797">
        <f t="shared" si="71"/>
        <v>433.44572855975343</v>
      </c>
      <c r="AB797">
        <f>VLOOKUP(X797,ReferenceProduction!$A$2:$G$1293,6,FALSE)</f>
        <v>1633.2739956193502</v>
      </c>
      <c r="AC797">
        <f>VLOOKUP(Z797,ReferencePrices!$A$2:$C$22,2,FALSE)</f>
        <v>265.38457706564259</v>
      </c>
      <c r="AD797">
        <f t="shared" si="72"/>
        <v>433.44572855975343</v>
      </c>
    </row>
    <row r="798" spans="24:30" x14ac:dyDescent="0.35">
      <c r="X798" t="str">
        <f t="shared" si="70"/>
        <v>NPLMillet</v>
      </c>
      <c r="Y798" t="s">
        <v>101</v>
      </c>
      <c r="Z798" t="s">
        <v>363</v>
      </c>
      <c r="AA798">
        <f t="shared" si="71"/>
        <v>63.548860809333121</v>
      </c>
      <c r="AB798">
        <f>VLOOKUP(X798,ReferenceProduction!$A$2:$G$1293,6,FALSE)</f>
        <v>302.34170899961276</v>
      </c>
      <c r="AC798">
        <f>VLOOKUP(Z798,ReferencePrices!$A$2:$C$22,2,FALSE)</f>
        <v>210.18886550454246</v>
      </c>
      <c r="AD798">
        <f t="shared" si="72"/>
        <v>63.548860809333121</v>
      </c>
    </row>
    <row r="799" spans="24:30" x14ac:dyDescent="0.35">
      <c r="X799" t="str">
        <f t="shared" si="70"/>
        <v>NPLBarley</v>
      </c>
      <c r="Y799" t="s">
        <v>101</v>
      </c>
      <c r="Z799" t="s">
        <v>364</v>
      </c>
      <c r="AA799">
        <f t="shared" si="71"/>
        <v>4.3221045267401221</v>
      </c>
      <c r="AB799">
        <f>VLOOKUP(X799,ReferenceProduction!$A$2:$G$1293,6,FALSE)</f>
        <v>34.452984936285887</v>
      </c>
      <c r="AC799">
        <f>VLOOKUP(Z799,ReferencePrices!$A$2:$C$22,2,FALSE)</f>
        <v>125.44934886579541</v>
      </c>
      <c r="AD799">
        <f t="shared" si="72"/>
        <v>4.3221045267401221</v>
      </c>
    </row>
    <row r="800" spans="24:30" x14ac:dyDescent="0.35">
      <c r="X800" t="str">
        <f t="shared" si="70"/>
        <v>NPLPotato</v>
      </c>
      <c r="Y800" t="s">
        <v>101</v>
      </c>
      <c r="Z800" t="s">
        <v>367</v>
      </c>
      <c r="AA800">
        <f t="shared" si="71"/>
        <v>463.25995563699632</v>
      </c>
      <c r="AB800">
        <f>VLOOKUP(X800,ReferenceProduction!$A$2:$G$1293,6,FALSE)</f>
        <v>2356.0278963741453</v>
      </c>
      <c r="AC800">
        <f>VLOOKUP(Z800,ReferencePrices!$A$2:$C$22,2,FALSE)</f>
        <v>196.62753414335168</v>
      </c>
      <c r="AD800">
        <f t="shared" si="72"/>
        <v>463.25995563699632</v>
      </c>
    </row>
    <row r="801" spans="24:30" x14ac:dyDescent="0.35">
      <c r="X801" t="str">
        <f t="shared" si="70"/>
        <v>NPLBanana</v>
      </c>
      <c r="Y801" t="s">
        <v>101</v>
      </c>
      <c r="Z801" t="s">
        <v>455</v>
      </c>
      <c r="AA801">
        <f t="shared" si="71"/>
        <v>21.041850946834415</v>
      </c>
      <c r="AB801">
        <f>VLOOKUP(X801,ReferenceProduction!$A$2:$G$1293,6,FALSE)</f>
        <v>62.896588806662798</v>
      </c>
      <c r="AC801">
        <f>VLOOKUP(Z801,ReferencePrices!$A$2:$C$22,2,FALSE)</f>
        <v>334.54677504871933</v>
      </c>
      <c r="AD801">
        <f t="shared" si="72"/>
        <v>21.041850946834415</v>
      </c>
    </row>
    <row r="802" spans="24:30" x14ac:dyDescent="0.35">
      <c r="X802" t="str">
        <f t="shared" si="70"/>
        <v>NPLBean</v>
      </c>
      <c r="Y802" t="s">
        <v>101</v>
      </c>
      <c r="Z802" t="s">
        <v>557</v>
      </c>
      <c r="AA802">
        <f t="shared" si="71"/>
        <v>21.122502379943132</v>
      </c>
      <c r="AB802">
        <f>VLOOKUP(X802,ReferenceProduction!$A$2:$G$1293,6,FALSE)</f>
        <v>32.19182100331706</v>
      </c>
      <c r="AC802">
        <f>VLOOKUP(Z802,ReferencePrices!$A$2:$C$22,2,FALSE)</f>
        <v>656.14499961858826</v>
      </c>
      <c r="AD802">
        <f t="shared" si="72"/>
        <v>21.122502379943132</v>
      </c>
    </row>
    <row r="803" spans="24:30" x14ac:dyDescent="0.35">
      <c r="X803" t="str">
        <f t="shared" si="70"/>
        <v>NPLChickpea</v>
      </c>
      <c r="Y803" t="s">
        <v>101</v>
      </c>
      <c r="Z803" t="s">
        <v>419</v>
      </c>
      <c r="AA803">
        <f t="shared" si="71"/>
        <v>6.1604623947447985</v>
      </c>
      <c r="AB803">
        <f>VLOOKUP(X803,ReferenceProduction!$A$2:$G$1293,6,FALSE)</f>
        <v>10.768204054102437</v>
      </c>
      <c r="AC803">
        <f>VLOOKUP(Z803,ReferencePrices!$A$2:$C$22,2,FALSE)</f>
        <v>572.09747918900223</v>
      </c>
      <c r="AD803">
        <f t="shared" si="72"/>
        <v>6.1604623947447985</v>
      </c>
    </row>
    <row r="804" spans="24:30" x14ac:dyDescent="0.35">
      <c r="X804" t="str">
        <f t="shared" si="70"/>
        <v>NPLPigeon Pea</v>
      </c>
      <c r="Y804" t="s">
        <v>101</v>
      </c>
      <c r="Z804" t="s">
        <v>420</v>
      </c>
      <c r="AA804">
        <f t="shared" si="71"/>
        <v>13.38187717981863</v>
      </c>
      <c r="AB804">
        <f>VLOOKUP(X804,ReferenceProduction!$A$2:$G$1293,6,FALSE)</f>
        <v>21.096060502384585</v>
      </c>
      <c r="AC804">
        <f>VLOOKUP(Z804,ReferencePrices!$A$2:$C$22,2,FALSE)</f>
        <v>634.33062198063067</v>
      </c>
      <c r="AD804">
        <f t="shared" si="72"/>
        <v>13.38187717981863</v>
      </c>
    </row>
    <row r="805" spans="24:30" x14ac:dyDescent="0.35">
      <c r="X805" t="str">
        <f t="shared" si="70"/>
        <v>NPLLentil</v>
      </c>
      <c r="Y805" t="s">
        <v>101</v>
      </c>
      <c r="Z805" t="s">
        <v>418</v>
      </c>
      <c r="AA805">
        <f t="shared" si="71"/>
        <v>82.297055937190549</v>
      </c>
      <c r="AB805">
        <f>VLOOKUP(X805,ReferenceProduction!$A$2:$G$1293,6,FALSE)</f>
        <v>178.96423326169008</v>
      </c>
      <c r="AC805">
        <f>VLOOKUP(Z805,ReferencePrices!$A$2:$C$22,2,FALSE)</f>
        <v>459.85197397991732</v>
      </c>
      <c r="AD805">
        <f t="shared" si="72"/>
        <v>82.297055937190549</v>
      </c>
    </row>
    <row r="806" spans="24:30" x14ac:dyDescent="0.35">
      <c r="X806" t="str">
        <f t="shared" si="70"/>
        <v>NPLOther Pulses</v>
      </c>
      <c r="Y806" t="s">
        <v>101</v>
      </c>
      <c r="Z806" t="s">
        <v>421</v>
      </c>
      <c r="AA806">
        <f t="shared" si="71"/>
        <v>11.531475558482589</v>
      </c>
      <c r="AB806">
        <f>VLOOKUP(X806,ReferenceProduction!$A$2:$G$1293,6,FALSE)</f>
        <v>30.954882976095167</v>
      </c>
      <c r="AC806">
        <f>VLOOKUP(Z806,ReferencePrices!$A$2:$C$22,2,FALSE)</f>
        <v>372.52525126286997</v>
      </c>
      <c r="AD806">
        <f t="shared" si="72"/>
        <v>11.531475558482589</v>
      </c>
    </row>
    <row r="807" spans="24:30" x14ac:dyDescent="0.35">
      <c r="X807" t="str">
        <f t="shared" si="70"/>
        <v>NPLSoybean</v>
      </c>
      <c r="Y807" t="s">
        <v>101</v>
      </c>
      <c r="Z807" t="s">
        <v>446</v>
      </c>
      <c r="AA807">
        <f t="shared" si="71"/>
        <v>0.17772810812572018</v>
      </c>
      <c r="AB807">
        <f>VLOOKUP(X807,ReferenceProduction!$A$2:$G$1293,6,FALSE)</f>
        <v>0.52408666518580627</v>
      </c>
      <c r="AC807">
        <f>VLOOKUP(Z807,ReferencePrices!$A$2:$C$22,2,FALSE)</f>
        <v>339.11969132568868</v>
      </c>
      <c r="AD807">
        <f t="shared" si="72"/>
        <v>0.17772810812572018</v>
      </c>
    </row>
    <row r="808" spans="24:30" x14ac:dyDescent="0.35">
      <c r="X808" t="str">
        <f t="shared" si="70"/>
        <v>OSARice</v>
      </c>
      <c r="Y808" t="s">
        <v>104</v>
      </c>
      <c r="Z808" t="s">
        <v>365</v>
      </c>
      <c r="AA808">
        <f t="shared" si="71"/>
        <v>0.40191837449241563</v>
      </c>
      <c r="AB808">
        <f>VLOOKUP(X808,ReferenceProduction!$A$2:$G$1293,6,FALSE)</f>
        <v>1.2473529313402703</v>
      </c>
      <c r="AC808">
        <f>VLOOKUP(Z808,ReferencePrices!$A$2:$C$22,2,FALSE)</f>
        <v>322.21704410519783</v>
      </c>
      <c r="AD808">
        <f t="shared" si="72"/>
        <v>0.40191837449241563</v>
      </c>
    </row>
    <row r="809" spans="24:30" x14ac:dyDescent="0.35">
      <c r="X809" t="str">
        <f t="shared" si="70"/>
        <v>OSACassava</v>
      </c>
      <c r="Y809" t="s">
        <v>104</v>
      </c>
      <c r="Z809" t="s">
        <v>368</v>
      </c>
      <c r="AA809">
        <f t="shared" si="71"/>
        <v>0.27512119255303313</v>
      </c>
      <c r="AB809">
        <f>VLOOKUP(X809,ReferenceProduction!$A$2:$G$1293,6,FALSE)</f>
        <v>2.5438696157971168</v>
      </c>
      <c r="AC809">
        <f>VLOOKUP(Z809,ReferencePrices!$A$2:$C$22,2,FALSE)</f>
        <v>108.15066575919005</v>
      </c>
      <c r="AD809">
        <f t="shared" si="72"/>
        <v>0.27512119255303313</v>
      </c>
    </row>
    <row r="810" spans="24:30" x14ac:dyDescent="0.35">
      <c r="X810" t="str">
        <f t="shared" si="70"/>
        <v>OSASweet Potato</v>
      </c>
      <c r="Y810" t="s">
        <v>104</v>
      </c>
      <c r="Z810" t="s">
        <v>358</v>
      </c>
      <c r="AA810">
        <f t="shared" si="71"/>
        <v>1.9773880659637033E-2</v>
      </c>
      <c r="AB810">
        <f>VLOOKUP(X810,ReferenceProduction!$A$2:$G$1293,6,FALSE)</f>
        <v>0.24677894240859538</v>
      </c>
      <c r="AC810">
        <f>VLOOKUP(Z810,ReferencePrices!$A$2:$C$22,2,FALSE)</f>
        <v>80.127909077822125</v>
      </c>
      <c r="AD810">
        <f t="shared" si="72"/>
        <v>1.9773880659637033E-2</v>
      </c>
    </row>
    <row r="811" spans="24:30" x14ac:dyDescent="0.35">
      <c r="X811" t="str">
        <f t="shared" si="70"/>
        <v>OSABanana</v>
      </c>
      <c r="Y811" t="s">
        <v>104</v>
      </c>
      <c r="Z811" t="s">
        <v>455</v>
      </c>
      <c r="AA811">
        <f t="shared" si="71"/>
        <v>0.37282349515517654</v>
      </c>
      <c r="AB811">
        <f>VLOOKUP(X811,ReferenceProduction!$A$2:$G$1293,6,FALSE)</f>
        <v>1.1144136574052554</v>
      </c>
      <c r="AC811">
        <f>VLOOKUP(Z811,ReferencePrices!$A$2:$C$22,2,FALSE)</f>
        <v>334.54677504871933</v>
      </c>
      <c r="AD811">
        <f t="shared" si="72"/>
        <v>0.37282349515517654</v>
      </c>
    </row>
    <row r="812" spans="24:30" x14ac:dyDescent="0.35">
      <c r="X812" t="str">
        <f t="shared" si="70"/>
        <v>PAKRice</v>
      </c>
      <c r="Y812" t="s">
        <v>105</v>
      </c>
      <c r="Z812" t="s">
        <v>365</v>
      </c>
      <c r="AA812">
        <f t="shared" si="71"/>
        <v>2068.8265826758543</v>
      </c>
      <c r="AB812">
        <f>VLOOKUP(X812,ReferenceProduction!$A$2:$G$1293,6,FALSE)</f>
        <v>6420.5994702143107</v>
      </c>
      <c r="AC812">
        <f>VLOOKUP(Z812,ReferencePrices!$A$2:$C$22,2,FALSE)</f>
        <v>322.21704410519783</v>
      </c>
      <c r="AD812">
        <f t="shared" si="72"/>
        <v>2068.8265826758543</v>
      </c>
    </row>
    <row r="813" spans="24:30" x14ac:dyDescent="0.35">
      <c r="X813" t="str">
        <f t="shared" si="70"/>
        <v>PAKMaize</v>
      </c>
      <c r="Y813" t="s">
        <v>105</v>
      </c>
      <c r="Z813" t="s">
        <v>361</v>
      </c>
      <c r="AA813">
        <f t="shared" si="71"/>
        <v>663.83323772682627</v>
      </c>
      <c r="AB813">
        <f>VLOOKUP(X813,ReferenceProduction!$A$2:$G$1293,6,FALSE)</f>
        <v>3666.2077239601176</v>
      </c>
      <c r="AC813">
        <f>VLOOKUP(Z813,ReferencePrices!$A$2:$C$22,2,FALSE)</f>
        <v>181.06809207465616</v>
      </c>
      <c r="AD813">
        <f t="shared" si="72"/>
        <v>663.83323772682627</v>
      </c>
    </row>
    <row r="814" spans="24:30" x14ac:dyDescent="0.35">
      <c r="X814" t="str">
        <f t="shared" si="70"/>
        <v>PAKWheat</v>
      </c>
      <c r="Y814" t="s">
        <v>105</v>
      </c>
      <c r="Z814" t="s">
        <v>359</v>
      </c>
      <c r="AA814">
        <f t="shared" si="71"/>
        <v>5955.5741526890597</v>
      </c>
      <c r="AB814">
        <f>VLOOKUP(X814,ReferenceProduction!$A$2:$G$1293,6,FALSE)</f>
        <v>22441.297148989765</v>
      </c>
      <c r="AC814">
        <f>VLOOKUP(Z814,ReferencePrices!$A$2:$C$22,2,FALSE)</f>
        <v>265.38457706564259</v>
      </c>
      <c r="AD814">
        <f t="shared" si="72"/>
        <v>5955.5741526890597</v>
      </c>
    </row>
    <row r="815" spans="24:30" x14ac:dyDescent="0.35">
      <c r="X815" t="str">
        <f t="shared" si="70"/>
        <v>PAKSorghum</v>
      </c>
      <c r="Y815" t="s">
        <v>105</v>
      </c>
      <c r="Z815" t="s">
        <v>362</v>
      </c>
      <c r="AA815">
        <f t="shared" si="71"/>
        <v>33.072352362712039</v>
      </c>
      <c r="AB815">
        <f>VLOOKUP(X815,ReferenceProduction!$A$2:$G$1293,6,FALSE)</f>
        <v>185.27120314331842</v>
      </c>
      <c r="AC815">
        <f>VLOOKUP(Z815,ReferencePrices!$A$2:$C$22,2,FALSE)</f>
        <v>178.50778643202628</v>
      </c>
      <c r="AD815">
        <f t="shared" si="72"/>
        <v>33.072352362712039</v>
      </c>
    </row>
    <row r="816" spans="24:30" x14ac:dyDescent="0.35">
      <c r="X816" t="str">
        <f t="shared" si="70"/>
        <v>PAKMillet</v>
      </c>
      <c r="Y816" t="s">
        <v>105</v>
      </c>
      <c r="Z816" t="s">
        <v>363</v>
      </c>
      <c r="AA816">
        <f t="shared" si="71"/>
        <v>46.562242251166673</v>
      </c>
      <c r="AB816">
        <f>VLOOKUP(X816,ReferenceProduction!$A$2:$G$1293,6,FALSE)</f>
        <v>221.52573181932132</v>
      </c>
      <c r="AC816">
        <f>VLOOKUP(Z816,ReferencePrices!$A$2:$C$22,2,FALSE)</f>
        <v>210.18886550454246</v>
      </c>
      <c r="AD816">
        <f t="shared" si="72"/>
        <v>46.562242251166673</v>
      </c>
    </row>
    <row r="817" spans="24:30" x14ac:dyDescent="0.35">
      <c r="X817" t="str">
        <f t="shared" si="70"/>
        <v>PAKBarley</v>
      </c>
      <c r="Y817" t="s">
        <v>105</v>
      </c>
      <c r="Z817" t="s">
        <v>364</v>
      </c>
      <c r="AA817">
        <f t="shared" si="71"/>
        <v>14.826198448627849</v>
      </c>
      <c r="AB817">
        <f>VLOOKUP(X817,ReferenceProduction!$A$2:$G$1293,6,FALSE)</f>
        <v>118.18473816463394</v>
      </c>
      <c r="AC817">
        <f>VLOOKUP(Z817,ReferencePrices!$A$2:$C$22,2,FALSE)</f>
        <v>125.44934886579541</v>
      </c>
      <c r="AD817">
        <f t="shared" si="72"/>
        <v>14.826198448627849</v>
      </c>
    </row>
    <row r="818" spans="24:30" x14ac:dyDescent="0.35">
      <c r="X818" t="str">
        <f t="shared" si="70"/>
        <v>PAKPotato</v>
      </c>
      <c r="Y818" t="s">
        <v>105</v>
      </c>
      <c r="Z818" t="s">
        <v>367</v>
      </c>
      <c r="AA818">
        <f t="shared" si="71"/>
        <v>472.33472223811924</v>
      </c>
      <c r="AB818">
        <f>VLOOKUP(X818,ReferenceProduction!$A$2:$G$1293,6,FALSE)</f>
        <v>2402.1799606852755</v>
      </c>
      <c r="AC818">
        <f>VLOOKUP(Z818,ReferencePrices!$A$2:$C$22,2,FALSE)</f>
        <v>196.62753414335168</v>
      </c>
      <c r="AD818">
        <f t="shared" si="72"/>
        <v>472.33472223811924</v>
      </c>
    </row>
    <row r="819" spans="24:30" x14ac:dyDescent="0.35">
      <c r="X819" t="str">
        <f t="shared" si="70"/>
        <v>PAKSweet Potato</v>
      </c>
      <c r="Y819" t="s">
        <v>105</v>
      </c>
      <c r="Z819" t="s">
        <v>358</v>
      </c>
      <c r="AA819">
        <f t="shared" si="71"/>
        <v>1.0459970539555841</v>
      </c>
      <c r="AB819">
        <f>VLOOKUP(X819,ReferenceProduction!$A$2:$G$1293,6,FALSE)</f>
        <v>13.054091464432037</v>
      </c>
      <c r="AC819">
        <f>VLOOKUP(Z819,ReferencePrices!$A$2:$C$22,2,FALSE)</f>
        <v>80.127909077822125</v>
      </c>
      <c r="AD819">
        <f t="shared" si="72"/>
        <v>1.0459970539555841</v>
      </c>
    </row>
    <row r="820" spans="24:30" x14ac:dyDescent="0.35">
      <c r="X820" t="str">
        <f t="shared" si="70"/>
        <v>PAKBanana</v>
      </c>
      <c r="Y820" t="s">
        <v>105</v>
      </c>
      <c r="Z820" t="s">
        <v>455</v>
      </c>
      <c r="AA820">
        <f t="shared" si="71"/>
        <v>69.553394863881849</v>
      </c>
      <c r="AB820">
        <f>VLOOKUP(X820,ReferenceProduction!$A$2:$G$1293,6,FALSE)</f>
        <v>207.90334880302746</v>
      </c>
      <c r="AC820">
        <f>VLOOKUP(Z820,ReferencePrices!$A$2:$C$22,2,FALSE)</f>
        <v>334.54677504871933</v>
      </c>
      <c r="AD820">
        <f t="shared" si="72"/>
        <v>69.553394863881849</v>
      </c>
    </row>
    <row r="821" spans="24:30" x14ac:dyDescent="0.35">
      <c r="X821" t="str">
        <f t="shared" si="70"/>
        <v>PAKBean</v>
      </c>
      <c r="Y821" t="s">
        <v>105</v>
      </c>
      <c r="Z821" t="s">
        <v>557</v>
      </c>
      <c r="AA821">
        <f t="shared" si="71"/>
        <v>108.0895109789532</v>
      </c>
      <c r="AB821">
        <f>VLOOKUP(X821,ReferenceProduction!$A$2:$G$1293,6,FALSE)</f>
        <v>164.73418381879731</v>
      </c>
      <c r="AC821">
        <f>VLOOKUP(Z821,ReferencePrices!$A$2:$C$22,2,FALSE)</f>
        <v>656.14499961858826</v>
      </c>
      <c r="AD821">
        <f t="shared" si="72"/>
        <v>108.0895109789532</v>
      </c>
    </row>
    <row r="822" spans="24:30" x14ac:dyDescent="0.35">
      <c r="X822" t="str">
        <f t="shared" si="70"/>
        <v>PAKChickpea</v>
      </c>
      <c r="Y822" t="s">
        <v>105</v>
      </c>
      <c r="Z822" t="s">
        <v>419</v>
      </c>
      <c r="AA822">
        <f t="shared" si="71"/>
        <v>462.80026777407426</v>
      </c>
      <c r="AB822">
        <f>VLOOKUP(X822,ReferenceProduction!$A$2:$G$1293,6,FALSE)</f>
        <v>808.95351685543835</v>
      </c>
      <c r="AC822">
        <f>VLOOKUP(Z822,ReferencePrices!$A$2:$C$22,2,FALSE)</f>
        <v>572.09747918900223</v>
      </c>
      <c r="AD822">
        <f t="shared" si="72"/>
        <v>462.80026777407426</v>
      </c>
    </row>
    <row r="823" spans="24:30" x14ac:dyDescent="0.35">
      <c r="X823" t="str">
        <f t="shared" si="70"/>
        <v>PAKLentil</v>
      </c>
      <c r="Y823" t="s">
        <v>105</v>
      </c>
      <c r="Z823" t="s">
        <v>418</v>
      </c>
      <c r="AA823">
        <f t="shared" si="71"/>
        <v>13.033725437409498</v>
      </c>
      <c r="AB823">
        <f>VLOOKUP(X823,ReferenceProduction!$A$2:$G$1293,6,FALSE)</f>
        <v>28.343306487532239</v>
      </c>
      <c r="AC823">
        <f>VLOOKUP(Z823,ReferencePrices!$A$2:$C$22,2,FALSE)</f>
        <v>459.85197397991732</v>
      </c>
      <c r="AD823">
        <f t="shared" si="72"/>
        <v>13.033725437409498</v>
      </c>
    </row>
    <row r="824" spans="24:30" x14ac:dyDescent="0.35">
      <c r="X824" t="str">
        <f t="shared" si="70"/>
        <v>PAKOther Pulses</v>
      </c>
      <c r="Y824" t="s">
        <v>105</v>
      </c>
      <c r="Z824" t="s">
        <v>421</v>
      </c>
      <c r="AA824">
        <f t="shared" si="71"/>
        <v>67.387165024108327</v>
      </c>
      <c r="AB824">
        <f>VLOOKUP(X824,ReferenceProduction!$A$2:$G$1293,6,FALSE)</f>
        <v>180.89287852478225</v>
      </c>
      <c r="AC824">
        <f>VLOOKUP(Z824,ReferencePrices!$A$2:$C$22,2,FALSE)</f>
        <v>372.52525126286997</v>
      </c>
      <c r="AD824">
        <f t="shared" si="72"/>
        <v>67.387165024108327</v>
      </c>
    </row>
    <row r="825" spans="24:30" x14ac:dyDescent="0.35">
      <c r="X825" t="str">
        <f t="shared" si="70"/>
        <v>PAKGroundnut</v>
      </c>
      <c r="Y825" t="s">
        <v>105</v>
      </c>
      <c r="Z825" t="s">
        <v>360</v>
      </c>
      <c r="AA825">
        <f t="shared" si="71"/>
        <v>14.641555554632404</v>
      </c>
      <c r="AB825">
        <f>VLOOKUP(X825,ReferenceProduction!$A$2:$G$1293,6,FALSE)</f>
        <v>28.218078218112836</v>
      </c>
      <c r="AC825">
        <f>VLOOKUP(Z825,ReferencePrices!$A$2:$C$22,2,FALSE)</f>
        <v>518.87146394094873</v>
      </c>
      <c r="AD825">
        <f t="shared" si="72"/>
        <v>14.641555554632404</v>
      </c>
    </row>
    <row r="826" spans="24:30" x14ac:dyDescent="0.35">
      <c r="X826" t="str">
        <f t="shared" si="70"/>
        <v>PANRice</v>
      </c>
      <c r="Y826" t="s">
        <v>106</v>
      </c>
      <c r="Z826" t="s">
        <v>365</v>
      </c>
      <c r="AA826">
        <f t="shared" si="71"/>
        <v>60.599371050276154</v>
      </c>
      <c r="AB826">
        <f>VLOOKUP(X826,ReferenceProduction!$A$2:$G$1293,6,FALSE)</f>
        <v>188.0700358932335</v>
      </c>
      <c r="AC826">
        <f>VLOOKUP(Z826,ReferencePrices!$A$2:$C$22,2,FALSE)</f>
        <v>322.21704410519783</v>
      </c>
      <c r="AD826">
        <f t="shared" si="72"/>
        <v>60.599371050276154</v>
      </c>
    </row>
    <row r="827" spans="24:30" x14ac:dyDescent="0.35">
      <c r="X827" t="str">
        <f t="shared" si="70"/>
        <v>PANMaize</v>
      </c>
      <c r="Y827" t="s">
        <v>106</v>
      </c>
      <c r="Z827" t="s">
        <v>361</v>
      </c>
      <c r="AA827">
        <f t="shared" si="71"/>
        <v>19.864956703861715</v>
      </c>
      <c r="AB827">
        <f>VLOOKUP(X827,ReferenceProduction!$A$2:$G$1293,6,FALSE)</f>
        <v>109.70986923345498</v>
      </c>
      <c r="AC827">
        <f>VLOOKUP(Z827,ReferencePrices!$A$2:$C$22,2,FALSE)</f>
        <v>181.06809207465616</v>
      </c>
      <c r="AD827">
        <f t="shared" si="72"/>
        <v>19.864956703861715</v>
      </c>
    </row>
    <row r="828" spans="24:30" x14ac:dyDescent="0.35">
      <c r="X828" t="str">
        <f t="shared" si="70"/>
        <v>PANSorghum</v>
      </c>
      <c r="Y828" t="s">
        <v>106</v>
      </c>
      <c r="Z828" t="s">
        <v>362</v>
      </c>
      <c r="AA828">
        <f t="shared" si="71"/>
        <v>2.2921502819041835</v>
      </c>
      <c r="AB828">
        <f>VLOOKUP(X828,ReferenceProduction!$A$2:$G$1293,6,FALSE)</f>
        <v>12.840617923280382</v>
      </c>
      <c r="AC828">
        <f>VLOOKUP(Z828,ReferencePrices!$A$2:$C$22,2,FALSE)</f>
        <v>178.50778643202628</v>
      </c>
      <c r="AD828">
        <f t="shared" si="72"/>
        <v>2.2921502819041835</v>
      </c>
    </row>
    <row r="829" spans="24:30" x14ac:dyDescent="0.35">
      <c r="X829" t="str">
        <f t="shared" si="70"/>
        <v>PANPotato</v>
      </c>
      <c r="Y829" t="s">
        <v>106</v>
      </c>
      <c r="Z829" t="s">
        <v>367</v>
      </c>
      <c r="AA829">
        <f t="shared" si="71"/>
        <v>5.3380507000404975</v>
      </c>
      <c r="AB829">
        <f>VLOOKUP(X829,ReferenceProduction!$A$2:$G$1293,6,FALSE)</f>
        <v>27.148032564700635</v>
      </c>
      <c r="AC829">
        <f>VLOOKUP(Z829,ReferencePrices!$A$2:$C$22,2,FALSE)</f>
        <v>196.62753414335168</v>
      </c>
      <c r="AD829">
        <f t="shared" si="72"/>
        <v>5.3380507000404975</v>
      </c>
    </row>
    <row r="830" spans="24:30" x14ac:dyDescent="0.35">
      <c r="X830" t="str">
        <f t="shared" si="70"/>
        <v>PANCassava</v>
      </c>
      <c r="Y830" t="s">
        <v>106</v>
      </c>
      <c r="Z830" t="s">
        <v>368</v>
      </c>
      <c r="AA830">
        <f t="shared" si="71"/>
        <v>3.5863007218561105</v>
      </c>
      <c r="AB830">
        <f>VLOOKUP(X830,ReferenceProduction!$A$2:$G$1293,6,FALSE)</f>
        <v>33.160227879146149</v>
      </c>
      <c r="AC830">
        <f>VLOOKUP(Z830,ReferencePrices!$A$2:$C$22,2,FALSE)</f>
        <v>108.15066575919005</v>
      </c>
      <c r="AD830">
        <f t="shared" si="72"/>
        <v>3.5863007218561105</v>
      </c>
    </row>
    <row r="831" spans="24:30" x14ac:dyDescent="0.35">
      <c r="X831" t="str">
        <f t="shared" si="70"/>
        <v>PANYams</v>
      </c>
      <c r="Y831" t="s">
        <v>106</v>
      </c>
      <c r="Z831" t="s">
        <v>366</v>
      </c>
      <c r="AA831">
        <f t="shared" si="71"/>
        <v>9.6462491827376837</v>
      </c>
      <c r="AB831">
        <f>VLOOKUP(X831,ReferenceProduction!$A$2:$G$1293,6,FALSE)</f>
        <v>35.397590782274499</v>
      </c>
      <c r="AC831">
        <f>VLOOKUP(Z831,ReferencePrices!$A$2:$C$22,2,FALSE)</f>
        <v>272.51146107853435</v>
      </c>
      <c r="AD831">
        <f t="shared" si="72"/>
        <v>9.6462491827376837</v>
      </c>
    </row>
    <row r="832" spans="24:30" x14ac:dyDescent="0.35">
      <c r="X832" t="str">
        <f t="shared" si="70"/>
        <v>PANBanana</v>
      </c>
      <c r="Y832" t="s">
        <v>106</v>
      </c>
      <c r="Z832" t="s">
        <v>455</v>
      </c>
      <c r="AA832">
        <f t="shared" si="71"/>
        <v>214.72167069986205</v>
      </c>
      <c r="AB832">
        <f>VLOOKUP(X832,ReferenceProduction!$A$2:$G$1293,6,FALSE)</f>
        <v>641.82854749860485</v>
      </c>
      <c r="AC832">
        <f>VLOOKUP(Z832,ReferencePrices!$A$2:$C$22,2,FALSE)</f>
        <v>334.54677504871933</v>
      </c>
      <c r="AD832">
        <f t="shared" si="72"/>
        <v>214.72167069986205</v>
      </c>
    </row>
    <row r="833" spans="24:30" x14ac:dyDescent="0.35">
      <c r="X833" t="str">
        <f t="shared" si="70"/>
        <v>PANPlantain</v>
      </c>
      <c r="Y833" t="s">
        <v>106</v>
      </c>
      <c r="Z833" t="s">
        <v>456</v>
      </c>
      <c r="AA833">
        <f t="shared" si="71"/>
        <v>37.820985439358054</v>
      </c>
      <c r="AB833">
        <f>VLOOKUP(X833,ReferenceProduction!$A$2:$G$1293,6,FALSE)</f>
        <v>156.08127391674765</v>
      </c>
      <c r="AC833">
        <f>VLOOKUP(Z833,ReferencePrices!$A$2:$C$22,2,FALSE)</f>
        <v>242.3159709699155</v>
      </c>
      <c r="AD833">
        <f t="shared" si="72"/>
        <v>37.820985439358054</v>
      </c>
    </row>
    <row r="834" spans="24:30" x14ac:dyDescent="0.35">
      <c r="X834" t="str">
        <f t="shared" si="70"/>
        <v>PANBean</v>
      </c>
      <c r="Y834" t="s">
        <v>106</v>
      </c>
      <c r="Z834" t="s">
        <v>557</v>
      </c>
      <c r="AA834">
        <f t="shared" si="71"/>
        <v>3.8030291965590211</v>
      </c>
      <c r="AB834">
        <f>VLOOKUP(X834,ReferenceProduction!$A$2:$G$1293,6,FALSE)</f>
        <v>5.796019475527042</v>
      </c>
      <c r="AC834">
        <f>VLOOKUP(Z834,ReferencePrices!$A$2:$C$22,2,FALSE)</f>
        <v>656.14499961858826</v>
      </c>
      <c r="AD834">
        <f t="shared" si="72"/>
        <v>3.8030291965590211</v>
      </c>
    </row>
    <row r="835" spans="24:30" x14ac:dyDescent="0.35">
      <c r="X835" t="str">
        <f t="shared" si="70"/>
        <v>PANPigeon Pea</v>
      </c>
      <c r="Y835" t="s">
        <v>106</v>
      </c>
      <c r="Z835" t="s">
        <v>420</v>
      </c>
      <c r="AA835">
        <f t="shared" si="71"/>
        <v>1.9268176519811515</v>
      </c>
      <c r="AB835">
        <f>VLOOKUP(X835,ReferenceProduction!$A$2:$G$1293,6,FALSE)</f>
        <v>3.037560516887654</v>
      </c>
      <c r="AC835">
        <f>VLOOKUP(Z835,ReferencePrices!$A$2:$C$22,2,FALSE)</f>
        <v>634.33062198063067</v>
      </c>
      <c r="AD835">
        <f t="shared" si="72"/>
        <v>1.9268176519811515</v>
      </c>
    </row>
    <row r="836" spans="24:30" x14ac:dyDescent="0.35">
      <c r="X836" t="str">
        <f t="shared" si="70"/>
        <v>PANOther Pulses</v>
      </c>
      <c r="Y836" t="s">
        <v>106</v>
      </c>
      <c r="Z836" t="s">
        <v>421</v>
      </c>
      <c r="AA836">
        <f t="shared" si="71"/>
        <v>1.5772046161517801</v>
      </c>
      <c r="AB836">
        <f>VLOOKUP(X836,ReferenceProduction!$A$2:$G$1293,6,FALSE)</f>
        <v>4.2338193472926111</v>
      </c>
      <c r="AC836">
        <f>VLOOKUP(Z836,ReferencePrices!$A$2:$C$22,2,FALSE)</f>
        <v>372.52525126286997</v>
      </c>
      <c r="AD836">
        <f t="shared" si="72"/>
        <v>1.5772046161517801</v>
      </c>
    </row>
    <row r="837" spans="24:30" x14ac:dyDescent="0.35">
      <c r="X837" t="str">
        <f t="shared" ref="X837:X900" si="73">+CONCATENATE(Y837,Z837)</f>
        <v>PANSoybean</v>
      </c>
      <c r="Y837" t="s">
        <v>106</v>
      </c>
      <c r="Z837" t="s">
        <v>446</v>
      </c>
      <c r="AA837">
        <f t="shared" ref="AA837:AA900" si="74">AD837</f>
        <v>5.0337138230583708E-2</v>
      </c>
      <c r="AB837">
        <f>VLOOKUP(X837,ReferenceProduction!$A$2:$G$1293,6,FALSE)</f>
        <v>0.1484347253142555</v>
      </c>
      <c r="AC837">
        <f>VLOOKUP(Z837,ReferencePrices!$A$2:$C$22,2,FALSE)</f>
        <v>339.11969132568868</v>
      </c>
      <c r="AD837">
        <f t="shared" ref="AD837:AD900" si="75">(AB837*AC837)/1000</f>
        <v>5.0337138230583708E-2</v>
      </c>
    </row>
    <row r="838" spans="24:30" x14ac:dyDescent="0.35">
      <c r="X838" t="str">
        <f t="shared" si="73"/>
        <v>PERRice</v>
      </c>
      <c r="Y838" t="s">
        <v>107</v>
      </c>
      <c r="Z838" t="s">
        <v>365</v>
      </c>
      <c r="AA838">
        <f t="shared" si="74"/>
        <v>576.80627910855083</v>
      </c>
      <c r="AB838">
        <f>VLOOKUP(X838,ReferenceProduction!$A$2:$G$1293,6,FALSE)</f>
        <v>1790.1172196224181</v>
      </c>
      <c r="AC838">
        <f>VLOOKUP(Z838,ReferencePrices!$A$2:$C$22,2,FALSE)</f>
        <v>322.21704410519783</v>
      </c>
      <c r="AD838">
        <f t="shared" si="75"/>
        <v>576.80627910855083</v>
      </c>
    </row>
    <row r="839" spans="24:30" x14ac:dyDescent="0.35">
      <c r="X839" t="str">
        <f t="shared" si="73"/>
        <v>PERMaize</v>
      </c>
      <c r="Y839" t="s">
        <v>107</v>
      </c>
      <c r="Z839" t="s">
        <v>361</v>
      </c>
      <c r="AA839">
        <f t="shared" si="74"/>
        <v>304.69235357175302</v>
      </c>
      <c r="AB839">
        <f>VLOOKUP(X839,ReferenceProduction!$A$2:$G$1293,6,FALSE)</f>
        <v>1682.7501194750832</v>
      </c>
      <c r="AC839">
        <f>VLOOKUP(Z839,ReferencePrices!$A$2:$C$22,2,FALSE)</f>
        <v>181.06809207465616</v>
      </c>
      <c r="AD839">
        <f t="shared" si="75"/>
        <v>304.69235357175302</v>
      </c>
    </row>
    <row r="840" spans="24:30" x14ac:dyDescent="0.35">
      <c r="X840" t="str">
        <f t="shared" si="73"/>
        <v>PERWheat</v>
      </c>
      <c r="Y840" t="s">
        <v>107</v>
      </c>
      <c r="Z840" t="s">
        <v>359</v>
      </c>
      <c r="AA840">
        <f t="shared" si="74"/>
        <v>57.827357737660769</v>
      </c>
      <c r="AB840">
        <f>VLOOKUP(X840,ReferenceProduction!$A$2:$G$1293,6,FALSE)</f>
        <v>217.90022003937793</v>
      </c>
      <c r="AC840">
        <f>VLOOKUP(Z840,ReferencePrices!$A$2:$C$22,2,FALSE)</f>
        <v>265.38457706564259</v>
      </c>
      <c r="AD840">
        <f t="shared" si="75"/>
        <v>57.827357737660769</v>
      </c>
    </row>
    <row r="841" spans="24:30" x14ac:dyDescent="0.35">
      <c r="X841" t="str">
        <f t="shared" si="73"/>
        <v>PERSorghum</v>
      </c>
      <c r="Y841" t="s">
        <v>107</v>
      </c>
      <c r="Z841" t="s">
        <v>362</v>
      </c>
      <c r="AA841">
        <f t="shared" si="74"/>
        <v>4.5738837338743212E-2</v>
      </c>
      <c r="AB841">
        <f>VLOOKUP(X841,ReferenceProduction!$A$2:$G$1293,6,FALSE)</f>
        <v>0.25622880801426573</v>
      </c>
      <c r="AC841">
        <f>VLOOKUP(Z841,ReferencePrices!$A$2:$C$22,2,FALSE)</f>
        <v>178.50778643202628</v>
      </c>
      <c r="AD841">
        <f t="shared" si="75"/>
        <v>4.5738837338743212E-2</v>
      </c>
    </row>
    <row r="842" spans="24:30" x14ac:dyDescent="0.35">
      <c r="X842" t="str">
        <f t="shared" si="73"/>
        <v>PERBarley</v>
      </c>
      <c r="Y842" t="s">
        <v>107</v>
      </c>
      <c r="Z842" t="s">
        <v>364</v>
      </c>
      <c r="AA842">
        <f t="shared" si="74"/>
        <v>31.074610079270933</v>
      </c>
      <c r="AB842">
        <f>VLOOKUP(X842,ReferenceProduction!$A$2:$G$1293,6,FALSE)</f>
        <v>247.70642781505603</v>
      </c>
      <c r="AC842">
        <f>VLOOKUP(Z842,ReferencePrices!$A$2:$C$22,2,FALSE)</f>
        <v>125.44934886579541</v>
      </c>
      <c r="AD842">
        <f t="shared" si="75"/>
        <v>31.074610079270933</v>
      </c>
    </row>
    <row r="843" spans="24:30" x14ac:dyDescent="0.35">
      <c r="X843" t="str">
        <f t="shared" si="73"/>
        <v>PERPotato</v>
      </c>
      <c r="Y843" t="s">
        <v>107</v>
      </c>
      <c r="Z843" t="s">
        <v>367</v>
      </c>
      <c r="AA843">
        <f t="shared" si="74"/>
        <v>809.95261031410837</v>
      </c>
      <c r="AB843">
        <f>VLOOKUP(X843,ReferenceProduction!$A$2:$G$1293,6,FALSE)</f>
        <v>4119.22274183437</v>
      </c>
      <c r="AC843">
        <f>VLOOKUP(Z843,ReferencePrices!$A$2:$C$22,2,FALSE)</f>
        <v>196.62753414335168</v>
      </c>
      <c r="AD843">
        <f t="shared" si="75"/>
        <v>809.95261031410837</v>
      </c>
    </row>
    <row r="844" spans="24:30" x14ac:dyDescent="0.35">
      <c r="X844" t="str">
        <f t="shared" si="73"/>
        <v>PERCassava</v>
      </c>
      <c r="Y844" t="s">
        <v>107</v>
      </c>
      <c r="Z844" t="s">
        <v>368</v>
      </c>
      <c r="AA844">
        <f t="shared" si="74"/>
        <v>128.51263043159599</v>
      </c>
      <c r="AB844">
        <f>VLOOKUP(X844,ReferenceProduction!$A$2:$G$1293,6,FALSE)</f>
        <v>1188.2740575794903</v>
      </c>
      <c r="AC844">
        <f>VLOOKUP(Z844,ReferencePrices!$A$2:$C$22,2,FALSE)</f>
        <v>108.15066575919005</v>
      </c>
      <c r="AD844">
        <f t="shared" si="75"/>
        <v>128.51263043159599</v>
      </c>
    </row>
    <row r="845" spans="24:30" x14ac:dyDescent="0.35">
      <c r="X845" t="str">
        <f t="shared" si="73"/>
        <v>PERSweet Potato</v>
      </c>
      <c r="Y845" t="s">
        <v>107</v>
      </c>
      <c r="Z845" t="s">
        <v>358</v>
      </c>
      <c r="AA845">
        <f t="shared" si="74"/>
        <v>19.055427987922229</v>
      </c>
      <c r="AB845">
        <f>VLOOKUP(X845,ReferenceProduction!$A$2:$G$1293,6,FALSE)</f>
        <v>237.81261993764429</v>
      </c>
      <c r="AC845">
        <f>VLOOKUP(Z845,ReferencePrices!$A$2:$C$22,2,FALSE)</f>
        <v>80.127909077822125</v>
      </c>
      <c r="AD845">
        <f t="shared" si="75"/>
        <v>19.055427987922229</v>
      </c>
    </row>
    <row r="846" spans="24:30" x14ac:dyDescent="0.35">
      <c r="X846" t="str">
        <f t="shared" si="73"/>
        <v>PERPlantain</v>
      </c>
      <c r="Y846" t="s">
        <v>107</v>
      </c>
      <c r="Z846" t="s">
        <v>456</v>
      </c>
      <c r="AA846">
        <f t="shared" si="74"/>
        <v>617.94914631499012</v>
      </c>
      <c r="AB846">
        <f>VLOOKUP(X846,ReferenceProduction!$A$2:$G$1293,6,FALSE)</f>
        <v>2550.1791889388546</v>
      </c>
      <c r="AC846">
        <f>VLOOKUP(Z846,ReferencePrices!$A$2:$C$22,2,FALSE)</f>
        <v>242.3159709699155</v>
      </c>
      <c r="AD846">
        <f t="shared" si="75"/>
        <v>617.94914631499012</v>
      </c>
    </row>
    <row r="847" spans="24:30" x14ac:dyDescent="0.35">
      <c r="X847" t="str">
        <f t="shared" si="73"/>
        <v>PERBean</v>
      </c>
      <c r="Y847" t="s">
        <v>107</v>
      </c>
      <c r="Z847" t="s">
        <v>557</v>
      </c>
      <c r="AA847">
        <f t="shared" si="74"/>
        <v>49.435998884136382</v>
      </c>
      <c r="AB847">
        <f>VLOOKUP(X847,ReferenceProduction!$A$2:$G$1293,6,FALSE)</f>
        <v>75.343100858610711</v>
      </c>
      <c r="AC847">
        <f>VLOOKUP(Z847,ReferencePrices!$A$2:$C$22,2,FALSE)</f>
        <v>656.14499961858826</v>
      </c>
      <c r="AD847">
        <f t="shared" si="75"/>
        <v>49.435998884136382</v>
      </c>
    </row>
    <row r="848" spans="24:30" x14ac:dyDescent="0.35">
      <c r="X848" t="str">
        <f t="shared" si="73"/>
        <v>PERChickpea</v>
      </c>
      <c r="Y848" t="s">
        <v>107</v>
      </c>
      <c r="Z848" t="s">
        <v>419</v>
      </c>
      <c r="AA848">
        <f t="shared" si="74"/>
        <v>2.1177427265264481</v>
      </c>
      <c r="AB848">
        <f>VLOOKUP(X848,ReferenceProduction!$A$2:$G$1293,6,FALSE)</f>
        <v>3.701716584258564</v>
      </c>
      <c r="AC848">
        <f>VLOOKUP(Z848,ReferencePrices!$A$2:$C$22,2,FALSE)</f>
        <v>572.09747918900223</v>
      </c>
      <c r="AD848">
        <f t="shared" si="75"/>
        <v>2.1177427265264481</v>
      </c>
    </row>
    <row r="849" spans="24:30" x14ac:dyDescent="0.35">
      <c r="X849" t="str">
        <f t="shared" si="73"/>
        <v>PERCowpea</v>
      </c>
      <c r="Y849" t="s">
        <v>107</v>
      </c>
      <c r="Z849" t="s">
        <v>417</v>
      </c>
      <c r="AA849">
        <f t="shared" si="74"/>
        <v>11.21106022290261</v>
      </c>
      <c r="AB849">
        <f>VLOOKUP(X849,ReferenceProduction!$A$2:$G$1293,6,FALSE)</f>
        <v>27.852718167703681</v>
      </c>
      <c r="AC849">
        <f>VLOOKUP(Z849,ReferencePrices!$A$2:$C$22,2,FALSE)</f>
        <v>402.51224872918414</v>
      </c>
      <c r="AD849">
        <f t="shared" si="75"/>
        <v>11.21106022290261</v>
      </c>
    </row>
    <row r="850" spans="24:30" x14ac:dyDescent="0.35">
      <c r="X850" t="str">
        <f t="shared" si="73"/>
        <v>PERLentil</v>
      </c>
      <c r="Y850" t="s">
        <v>107</v>
      </c>
      <c r="Z850" t="s">
        <v>418</v>
      </c>
      <c r="AA850">
        <f t="shared" si="74"/>
        <v>1.7105241226171055</v>
      </c>
      <c r="AB850">
        <f>VLOOKUP(X850,ReferenceProduction!$A$2:$G$1293,6,FALSE)</f>
        <v>3.7197276937030344</v>
      </c>
      <c r="AC850">
        <f>VLOOKUP(Z850,ReferencePrices!$A$2:$C$22,2,FALSE)</f>
        <v>459.85197397991732</v>
      </c>
      <c r="AD850">
        <f t="shared" si="75"/>
        <v>1.7105241226171055</v>
      </c>
    </row>
    <row r="851" spans="24:30" x14ac:dyDescent="0.35">
      <c r="X851" t="str">
        <f t="shared" si="73"/>
        <v>PEROther Pulses</v>
      </c>
      <c r="Y851" t="s">
        <v>107</v>
      </c>
      <c r="Z851" t="s">
        <v>421</v>
      </c>
      <c r="AA851">
        <f t="shared" si="74"/>
        <v>38.457753544920195</v>
      </c>
      <c r="AB851">
        <f>VLOOKUP(X851,ReferenceProduction!$A$2:$G$1293,6,FALSE)</f>
        <v>103.23529321716433</v>
      </c>
      <c r="AC851">
        <f>VLOOKUP(Z851,ReferencePrices!$A$2:$C$22,2,FALSE)</f>
        <v>372.52525126286997</v>
      </c>
      <c r="AD851">
        <f t="shared" si="75"/>
        <v>38.457753544920195</v>
      </c>
    </row>
    <row r="852" spans="24:30" x14ac:dyDescent="0.35">
      <c r="X852" t="str">
        <f t="shared" si="73"/>
        <v>PERGroundnut</v>
      </c>
      <c r="Y852" t="s">
        <v>107</v>
      </c>
      <c r="Z852" t="s">
        <v>360</v>
      </c>
      <c r="AA852">
        <f t="shared" si="74"/>
        <v>3.8993560938767526</v>
      </c>
      <c r="AB852">
        <f>VLOOKUP(X852,ReferenceProduction!$A$2:$G$1293,6,FALSE)</f>
        <v>7.5150713902442074</v>
      </c>
      <c r="AC852">
        <f>VLOOKUP(Z852,ReferencePrices!$A$2:$C$22,2,FALSE)</f>
        <v>518.87146394094873</v>
      </c>
      <c r="AD852">
        <f t="shared" si="75"/>
        <v>3.8993560938767526</v>
      </c>
    </row>
    <row r="853" spans="24:30" x14ac:dyDescent="0.35">
      <c r="X853" t="str">
        <f t="shared" si="73"/>
        <v>PHLRice</v>
      </c>
      <c r="Y853" t="s">
        <v>108</v>
      </c>
      <c r="Z853" t="s">
        <v>365</v>
      </c>
      <c r="AA853">
        <f t="shared" si="74"/>
        <v>3875.033998881092</v>
      </c>
      <c r="AB853">
        <f>VLOOKUP(X853,ReferenceProduction!$A$2:$G$1293,6,FALSE)</f>
        <v>12026.160843359874</v>
      </c>
      <c r="AC853">
        <f>VLOOKUP(Z853,ReferencePrices!$A$2:$C$22,2,FALSE)</f>
        <v>322.21704410519783</v>
      </c>
      <c r="AD853">
        <f t="shared" si="75"/>
        <v>3875.033998881092</v>
      </c>
    </row>
    <row r="854" spans="24:30" x14ac:dyDescent="0.35">
      <c r="X854" t="str">
        <f t="shared" si="73"/>
        <v>PHLMaize</v>
      </c>
      <c r="Y854" t="s">
        <v>108</v>
      </c>
      <c r="Z854" t="s">
        <v>361</v>
      </c>
      <c r="AA854">
        <f t="shared" si="74"/>
        <v>1139.3385491498425</v>
      </c>
      <c r="AB854">
        <f>VLOOKUP(X854,ReferenceProduction!$A$2:$G$1293,6,FALSE)</f>
        <v>6292.3209500660223</v>
      </c>
      <c r="AC854">
        <f>VLOOKUP(Z854,ReferencePrices!$A$2:$C$22,2,FALSE)</f>
        <v>181.06809207465616</v>
      </c>
      <c r="AD854">
        <f t="shared" si="75"/>
        <v>1139.3385491498425</v>
      </c>
    </row>
    <row r="855" spans="24:30" x14ac:dyDescent="0.35">
      <c r="X855" t="str">
        <f t="shared" si="73"/>
        <v>PHLSorghum</v>
      </c>
      <c r="Y855" t="s">
        <v>108</v>
      </c>
      <c r="Z855" t="s">
        <v>362</v>
      </c>
      <c r="AA855">
        <f t="shared" si="74"/>
        <v>3.9097911617394648E-2</v>
      </c>
      <c r="AB855">
        <f>VLOOKUP(X855,ReferenceProduction!$A$2:$G$1293,6,FALSE)</f>
        <v>0.21902636517361493</v>
      </c>
      <c r="AC855">
        <f>VLOOKUP(Z855,ReferencePrices!$A$2:$C$22,2,FALSE)</f>
        <v>178.50778643202628</v>
      </c>
      <c r="AD855">
        <f t="shared" si="75"/>
        <v>3.9097911617394648E-2</v>
      </c>
    </row>
    <row r="856" spans="24:30" x14ac:dyDescent="0.35">
      <c r="X856" t="str">
        <f t="shared" si="73"/>
        <v>PHLPotato</v>
      </c>
      <c r="Y856" t="s">
        <v>108</v>
      </c>
      <c r="Z856" t="s">
        <v>367</v>
      </c>
      <c r="AA856">
        <f t="shared" si="74"/>
        <v>13.216709798582324</v>
      </c>
      <c r="AB856">
        <f>VLOOKUP(X856,ReferenceProduction!$A$2:$G$1293,6,FALSE)</f>
        <v>67.216983909011731</v>
      </c>
      <c r="AC856">
        <f>VLOOKUP(Z856,ReferencePrices!$A$2:$C$22,2,FALSE)</f>
        <v>196.62753414335168</v>
      </c>
      <c r="AD856">
        <f t="shared" si="75"/>
        <v>13.216709798582324</v>
      </c>
    </row>
    <row r="857" spans="24:30" x14ac:dyDescent="0.35">
      <c r="X857" t="str">
        <f t="shared" si="73"/>
        <v>PHLCassava</v>
      </c>
      <c r="Y857" t="s">
        <v>108</v>
      </c>
      <c r="Z857" t="s">
        <v>368</v>
      </c>
      <c r="AA857">
        <f t="shared" si="74"/>
        <v>202.08179160824025</v>
      </c>
      <c r="AB857">
        <f>VLOOKUP(X857,ReferenceProduction!$A$2:$G$1293,6,FALSE)</f>
        <v>1868.5210136218552</v>
      </c>
      <c r="AC857">
        <f>VLOOKUP(Z857,ReferencePrices!$A$2:$C$22,2,FALSE)</f>
        <v>108.15066575919005</v>
      </c>
      <c r="AD857">
        <f t="shared" si="75"/>
        <v>202.08179160824025</v>
      </c>
    </row>
    <row r="858" spans="24:30" x14ac:dyDescent="0.35">
      <c r="X858" t="str">
        <f t="shared" si="73"/>
        <v>PHLYams</v>
      </c>
      <c r="Y858" t="s">
        <v>108</v>
      </c>
      <c r="Z858" t="s">
        <v>366</v>
      </c>
      <c r="AA858">
        <f t="shared" si="74"/>
        <v>9.6995406874060741</v>
      </c>
      <c r="AB858">
        <f>VLOOKUP(X858,ReferenceProduction!$A$2:$G$1293,6,FALSE)</f>
        <v>35.593147712091231</v>
      </c>
      <c r="AC858">
        <f>VLOOKUP(Z858,ReferencePrices!$A$2:$C$22,2,FALSE)</f>
        <v>272.51146107853435</v>
      </c>
      <c r="AD858">
        <f t="shared" si="75"/>
        <v>9.6995406874060741</v>
      </c>
    </row>
    <row r="859" spans="24:30" x14ac:dyDescent="0.35">
      <c r="X859" t="str">
        <f t="shared" si="73"/>
        <v>PHLSweet Potato</v>
      </c>
      <c r="Y859" t="s">
        <v>108</v>
      </c>
      <c r="Z859" t="s">
        <v>358</v>
      </c>
      <c r="AA859">
        <f t="shared" si="74"/>
        <v>52.270191771587889</v>
      </c>
      <c r="AB859">
        <f>VLOOKUP(X859,ReferenceProduction!$A$2:$G$1293,6,FALSE)</f>
        <v>652.33440349506486</v>
      </c>
      <c r="AC859">
        <f>VLOOKUP(Z859,ReferencePrices!$A$2:$C$22,2,FALSE)</f>
        <v>80.127909077822125</v>
      </c>
      <c r="AD859">
        <f t="shared" si="75"/>
        <v>52.270191771587889</v>
      </c>
    </row>
    <row r="860" spans="24:30" x14ac:dyDescent="0.35">
      <c r="X860" t="str">
        <f t="shared" si="73"/>
        <v>PHLBanana</v>
      </c>
      <c r="Y860" t="s">
        <v>108</v>
      </c>
      <c r="Z860" t="s">
        <v>455</v>
      </c>
      <c r="AA860">
        <f t="shared" si="74"/>
        <v>2808.6803520760491</v>
      </c>
      <c r="AB860">
        <f>VLOOKUP(X860,ReferenceProduction!$A$2:$G$1293,6,FALSE)</f>
        <v>8395.4787836978157</v>
      </c>
      <c r="AC860">
        <f>VLOOKUP(Z860,ReferencePrices!$A$2:$C$22,2,FALSE)</f>
        <v>334.54677504871933</v>
      </c>
      <c r="AD860">
        <f t="shared" si="75"/>
        <v>2808.6803520760491</v>
      </c>
    </row>
    <row r="861" spans="24:30" x14ac:dyDescent="0.35">
      <c r="X861" t="str">
        <f t="shared" si="73"/>
        <v>PHLBean</v>
      </c>
      <c r="Y861" t="s">
        <v>108</v>
      </c>
      <c r="Z861" t="s">
        <v>557</v>
      </c>
      <c r="AA861">
        <f t="shared" si="74"/>
        <v>21.127474784269364</v>
      </c>
      <c r="AB861">
        <f>VLOOKUP(X861,ReferenceProduction!$A$2:$G$1293,6,FALSE)</f>
        <v>32.199399212903543</v>
      </c>
      <c r="AC861">
        <f>VLOOKUP(Z861,ReferencePrices!$A$2:$C$22,2,FALSE)</f>
        <v>656.14499961858826</v>
      </c>
      <c r="AD861">
        <f t="shared" si="75"/>
        <v>21.127474784269364</v>
      </c>
    </row>
    <row r="862" spans="24:30" x14ac:dyDescent="0.35">
      <c r="X862" t="str">
        <f t="shared" si="73"/>
        <v>PHLCowpea</v>
      </c>
      <c r="Y862" t="s">
        <v>108</v>
      </c>
      <c r="Z862" t="s">
        <v>417</v>
      </c>
      <c r="AA862">
        <f t="shared" si="74"/>
        <v>0.44858486337593562</v>
      </c>
      <c r="AB862">
        <f>VLOOKUP(X862,ReferenceProduction!$A$2:$G$1293,6,FALSE)</f>
        <v>1.114462640061793</v>
      </c>
      <c r="AC862">
        <f>VLOOKUP(Z862,ReferencePrices!$A$2:$C$22,2,FALSE)</f>
        <v>402.51224872918414</v>
      </c>
      <c r="AD862">
        <f t="shared" si="75"/>
        <v>0.44858486337593562</v>
      </c>
    </row>
    <row r="863" spans="24:30" x14ac:dyDescent="0.35">
      <c r="X863" t="str">
        <f t="shared" si="73"/>
        <v>PHLPigeon Pea</v>
      </c>
      <c r="Y863" t="s">
        <v>108</v>
      </c>
      <c r="Z863" t="s">
        <v>420</v>
      </c>
      <c r="AA863">
        <f t="shared" si="74"/>
        <v>0.83411721998582466</v>
      </c>
      <c r="AB863">
        <f>VLOOKUP(X863,ReferenceProduction!$A$2:$G$1293,6,FALSE)</f>
        <v>1.3149565716713807</v>
      </c>
      <c r="AC863">
        <f>VLOOKUP(Z863,ReferencePrices!$A$2:$C$22,2,FALSE)</f>
        <v>634.33062198063067</v>
      </c>
      <c r="AD863">
        <f t="shared" si="75"/>
        <v>0.83411721998582466</v>
      </c>
    </row>
    <row r="864" spans="24:30" x14ac:dyDescent="0.35">
      <c r="X864" t="str">
        <f t="shared" si="73"/>
        <v>PHLOther Pulses</v>
      </c>
      <c r="Y864" t="s">
        <v>108</v>
      </c>
      <c r="Z864" t="s">
        <v>421</v>
      </c>
      <c r="AA864">
        <f t="shared" si="74"/>
        <v>11.875143123892524</v>
      </c>
      <c r="AB864">
        <f>VLOOKUP(X864,ReferenceProduction!$A$2:$G$1293,6,FALSE)</f>
        <v>31.877417929752383</v>
      </c>
      <c r="AC864">
        <f>VLOOKUP(Z864,ReferencePrices!$A$2:$C$22,2,FALSE)</f>
        <v>372.52525126286997</v>
      </c>
      <c r="AD864">
        <f t="shared" si="75"/>
        <v>11.875143123892524</v>
      </c>
    </row>
    <row r="865" spans="24:30" x14ac:dyDescent="0.35">
      <c r="X865" t="str">
        <f t="shared" si="73"/>
        <v>PHLGroundnut</v>
      </c>
      <c r="Y865" t="s">
        <v>108</v>
      </c>
      <c r="Z865" t="s">
        <v>360</v>
      </c>
      <c r="AA865">
        <f t="shared" si="74"/>
        <v>15.412393706344087</v>
      </c>
      <c r="AB865">
        <f>VLOOKUP(X865,ReferenceProduction!$A$2:$G$1293,6,FALSE)</f>
        <v>29.703683431120673</v>
      </c>
      <c r="AC865">
        <f>VLOOKUP(Z865,ReferencePrices!$A$2:$C$22,2,FALSE)</f>
        <v>518.87146394094873</v>
      </c>
      <c r="AD865">
        <f t="shared" si="75"/>
        <v>15.412393706344087</v>
      </c>
    </row>
    <row r="866" spans="24:30" x14ac:dyDescent="0.35">
      <c r="X866" t="str">
        <f t="shared" si="73"/>
        <v>PNGRice</v>
      </c>
      <c r="Y866" t="s">
        <v>109</v>
      </c>
      <c r="Z866" t="s">
        <v>365</v>
      </c>
      <c r="AA866">
        <f t="shared" si="74"/>
        <v>0.1998136566202687</v>
      </c>
      <c r="AB866">
        <f>VLOOKUP(X866,ReferenceProduction!$A$2:$G$1293,6,FALSE)</f>
        <v>0.62012131349275645</v>
      </c>
      <c r="AC866">
        <f>VLOOKUP(Z866,ReferencePrices!$A$2:$C$22,2,FALSE)</f>
        <v>322.21704410519783</v>
      </c>
      <c r="AD866">
        <f t="shared" si="75"/>
        <v>0.1998136566202687</v>
      </c>
    </row>
    <row r="867" spans="24:30" x14ac:dyDescent="0.35">
      <c r="X867" t="str">
        <f t="shared" si="73"/>
        <v>PNGMaize</v>
      </c>
      <c r="Y867" t="s">
        <v>109</v>
      </c>
      <c r="Z867" t="s">
        <v>361</v>
      </c>
      <c r="AA867">
        <f t="shared" si="74"/>
        <v>1.2600977932700341</v>
      </c>
      <c r="AB867">
        <f>VLOOKUP(X867,ReferenceProduction!$A$2:$G$1293,6,FALSE)</f>
        <v>6.959248196808101</v>
      </c>
      <c r="AC867">
        <f>VLOOKUP(Z867,ReferencePrices!$A$2:$C$22,2,FALSE)</f>
        <v>181.06809207465616</v>
      </c>
      <c r="AD867">
        <f t="shared" si="75"/>
        <v>1.2600977932700341</v>
      </c>
    </row>
    <row r="868" spans="24:30" x14ac:dyDescent="0.35">
      <c r="X868" t="str">
        <f t="shared" si="73"/>
        <v>PNGSorghum</v>
      </c>
      <c r="Y868" t="s">
        <v>109</v>
      </c>
      <c r="Z868" t="s">
        <v>362</v>
      </c>
      <c r="AA868">
        <f t="shared" si="74"/>
        <v>0.86564283248628582</v>
      </c>
      <c r="AB868">
        <f>VLOOKUP(X868,ReferenceProduction!$A$2:$G$1293,6,FALSE)</f>
        <v>4.8493281429822259</v>
      </c>
      <c r="AC868">
        <f>VLOOKUP(Z868,ReferencePrices!$A$2:$C$22,2,FALSE)</f>
        <v>178.50778643202628</v>
      </c>
      <c r="AD868">
        <f t="shared" si="75"/>
        <v>0.86564283248628582</v>
      </c>
    </row>
    <row r="869" spans="24:30" x14ac:dyDescent="0.35">
      <c r="X869" t="str">
        <f t="shared" si="73"/>
        <v>PNGPotato</v>
      </c>
      <c r="Y869" t="s">
        <v>109</v>
      </c>
      <c r="Z869" t="s">
        <v>367</v>
      </c>
      <c r="AA869">
        <f t="shared" si="74"/>
        <v>0.21661516216388824</v>
      </c>
      <c r="AB869">
        <f>VLOOKUP(X869,ReferenceProduction!$A$2:$G$1293,6,FALSE)</f>
        <v>1.1016522335369601</v>
      </c>
      <c r="AC869">
        <f>VLOOKUP(Z869,ReferencePrices!$A$2:$C$22,2,FALSE)</f>
        <v>196.62753414335168</v>
      </c>
      <c r="AD869">
        <f t="shared" si="75"/>
        <v>0.21661516216388824</v>
      </c>
    </row>
    <row r="870" spans="24:30" x14ac:dyDescent="0.35">
      <c r="X870" t="str">
        <f t="shared" si="73"/>
        <v>PNGCassava</v>
      </c>
      <c r="Y870" t="s">
        <v>109</v>
      </c>
      <c r="Z870" t="s">
        <v>368</v>
      </c>
      <c r="AA870">
        <f t="shared" si="74"/>
        <v>15.197526486872823</v>
      </c>
      <c r="AB870">
        <f>VLOOKUP(X870,ReferenceProduction!$A$2:$G$1293,6,FALSE)</f>
        <v>140.5218024335779</v>
      </c>
      <c r="AC870">
        <f>VLOOKUP(Z870,ReferencePrices!$A$2:$C$22,2,FALSE)</f>
        <v>108.15066575919005</v>
      </c>
      <c r="AD870">
        <f t="shared" si="75"/>
        <v>15.197526486872823</v>
      </c>
    </row>
    <row r="871" spans="24:30" x14ac:dyDescent="0.35">
      <c r="X871" t="str">
        <f t="shared" si="73"/>
        <v>PNGYams</v>
      </c>
      <c r="Y871" t="s">
        <v>109</v>
      </c>
      <c r="Z871" t="s">
        <v>366</v>
      </c>
      <c r="AA871">
        <f t="shared" si="74"/>
        <v>95.078468705303763</v>
      </c>
      <c r="AB871">
        <f>VLOOKUP(X871,ReferenceProduction!$A$2:$G$1293,6,FALSE)</f>
        <v>348.89713749655232</v>
      </c>
      <c r="AC871">
        <f>VLOOKUP(Z871,ReferencePrices!$A$2:$C$22,2,FALSE)</f>
        <v>272.51146107853435</v>
      </c>
      <c r="AD871">
        <f t="shared" si="75"/>
        <v>95.078468705303763</v>
      </c>
    </row>
    <row r="872" spans="24:30" x14ac:dyDescent="0.35">
      <c r="X872" t="str">
        <f t="shared" si="73"/>
        <v>PNGSweet Potato</v>
      </c>
      <c r="Y872" t="s">
        <v>109</v>
      </c>
      <c r="Z872" t="s">
        <v>358</v>
      </c>
      <c r="AA872">
        <f t="shared" si="74"/>
        <v>50.760753407455745</v>
      </c>
      <c r="AB872">
        <f>VLOOKUP(X872,ReferenceProduction!$A$2:$G$1293,6,FALSE)</f>
        <v>633.49654311028758</v>
      </c>
      <c r="AC872">
        <f>VLOOKUP(Z872,ReferencePrices!$A$2:$C$22,2,FALSE)</f>
        <v>80.127909077822125</v>
      </c>
      <c r="AD872">
        <f t="shared" si="75"/>
        <v>50.760753407455745</v>
      </c>
    </row>
    <row r="873" spans="24:30" x14ac:dyDescent="0.35">
      <c r="X873" t="str">
        <f t="shared" si="73"/>
        <v>PNGBanana</v>
      </c>
      <c r="Y873" t="s">
        <v>109</v>
      </c>
      <c r="Z873" t="s">
        <v>455</v>
      </c>
      <c r="AA873">
        <f t="shared" si="74"/>
        <v>418.0491417576257</v>
      </c>
      <c r="AB873">
        <f>VLOOKUP(X873,ReferenceProduction!$A$2:$G$1293,6,FALSE)</f>
        <v>1249.5984805017058</v>
      </c>
      <c r="AC873">
        <f>VLOOKUP(Z873,ReferencePrices!$A$2:$C$22,2,FALSE)</f>
        <v>334.54677504871933</v>
      </c>
      <c r="AD873">
        <f t="shared" si="75"/>
        <v>418.0491417576257</v>
      </c>
    </row>
    <row r="874" spans="24:30" x14ac:dyDescent="0.35">
      <c r="X874" t="str">
        <f t="shared" si="73"/>
        <v>PNGOther Pulses</v>
      </c>
      <c r="Y874" t="s">
        <v>109</v>
      </c>
      <c r="Z874" t="s">
        <v>421</v>
      </c>
      <c r="AA874">
        <f t="shared" si="74"/>
        <v>1.0820977841448505</v>
      </c>
      <c r="AB874">
        <f>VLOOKUP(X874,ReferenceProduction!$A$2:$G$1293,6,FALSE)</f>
        <v>2.9047635844188062</v>
      </c>
      <c r="AC874">
        <f>VLOOKUP(Z874,ReferencePrices!$A$2:$C$22,2,FALSE)</f>
        <v>372.52525126286997</v>
      </c>
      <c r="AD874">
        <f t="shared" si="75"/>
        <v>1.0820977841448505</v>
      </c>
    </row>
    <row r="875" spans="24:30" x14ac:dyDescent="0.35">
      <c r="X875" t="str">
        <f t="shared" si="73"/>
        <v>PNGGroundnut</v>
      </c>
      <c r="Y875" t="s">
        <v>109</v>
      </c>
      <c r="Z875" t="s">
        <v>360</v>
      </c>
      <c r="AA875">
        <f t="shared" si="74"/>
        <v>0.57915612179209641</v>
      </c>
      <c r="AB875">
        <f>VLOOKUP(X875,ReferenceProduction!$A$2:$G$1293,6,FALSE)</f>
        <v>1.1161841844091247</v>
      </c>
      <c r="AC875">
        <f>VLOOKUP(Z875,ReferencePrices!$A$2:$C$22,2,FALSE)</f>
        <v>518.87146394094873</v>
      </c>
      <c r="AD875">
        <f t="shared" si="75"/>
        <v>0.57915612179209641</v>
      </c>
    </row>
    <row r="876" spans="24:30" x14ac:dyDescent="0.35">
      <c r="X876" t="str">
        <f t="shared" si="73"/>
        <v>PSEWheat</v>
      </c>
      <c r="Y876" t="s">
        <v>114</v>
      </c>
      <c r="Z876" t="s">
        <v>359</v>
      </c>
      <c r="AA876">
        <f t="shared" si="74"/>
        <v>14.970603557884933</v>
      </c>
      <c r="AB876">
        <f>VLOOKUP(X876,ReferenceProduction!$A$2:$G$1293,6,FALSE)</f>
        <v>56.410978073461933</v>
      </c>
      <c r="AC876">
        <f>VLOOKUP(Z876,ReferencePrices!$A$2:$C$22,2,FALSE)</f>
        <v>265.38457706564259</v>
      </c>
      <c r="AD876">
        <f t="shared" si="75"/>
        <v>14.970603557884933</v>
      </c>
    </row>
    <row r="877" spans="24:30" x14ac:dyDescent="0.35">
      <c r="X877" t="str">
        <f t="shared" si="73"/>
        <v>PSESorghum</v>
      </c>
      <c r="Y877" t="s">
        <v>114</v>
      </c>
      <c r="Z877" t="s">
        <v>362</v>
      </c>
      <c r="AA877">
        <f t="shared" si="74"/>
        <v>0.39178372612287637</v>
      </c>
      <c r="AB877">
        <f>VLOOKUP(X877,ReferenceProduction!$A$2:$G$1293,6,FALSE)</f>
        <v>2.1947710738772908</v>
      </c>
      <c r="AC877">
        <f>VLOOKUP(Z877,ReferencePrices!$A$2:$C$22,2,FALSE)</f>
        <v>178.50778643202628</v>
      </c>
      <c r="AD877">
        <f t="shared" si="75"/>
        <v>0.39178372612287637</v>
      </c>
    </row>
    <row r="878" spans="24:30" x14ac:dyDescent="0.35">
      <c r="X878" t="str">
        <f t="shared" si="73"/>
        <v>PSEBarley</v>
      </c>
      <c r="Y878" t="s">
        <v>114</v>
      </c>
      <c r="Z878" t="s">
        <v>364</v>
      </c>
      <c r="AA878">
        <f t="shared" si="74"/>
        <v>4.2250680421278819</v>
      </c>
      <c r="AB878">
        <f>VLOOKUP(X878,ReferenceProduction!$A$2:$G$1293,6,FALSE)</f>
        <v>33.679473670667051</v>
      </c>
      <c r="AC878">
        <f>VLOOKUP(Z878,ReferencePrices!$A$2:$C$22,2,FALSE)</f>
        <v>125.44934886579541</v>
      </c>
      <c r="AD878">
        <f t="shared" si="75"/>
        <v>4.2250680421278819</v>
      </c>
    </row>
    <row r="879" spans="24:30" x14ac:dyDescent="0.35">
      <c r="X879" t="str">
        <f t="shared" si="73"/>
        <v>PSEPotato</v>
      </c>
      <c r="Y879" t="s">
        <v>114</v>
      </c>
      <c r="Z879" t="s">
        <v>367</v>
      </c>
      <c r="AA879">
        <f t="shared" si="74"/>
        <v>12.71231249044769</v>
      </c>
      <c r="AB879">
        <f>VLOOKUP(X879,ReferenceProduction!$A$2:$G$1293,6,FALSE)</f>
        <v>64.651741404536736</v>
      </c>
      <c r="AC879">
        <f>VLOOKUP(Z879,ReferencePrices!$A$2:$C$22,2,FALSE)</f>
        <v>196.62753414335168</v>
      </c>
      <c r="AD879">
        <f t="shared" si="75"/>
        <v>12.71231249044769</v>
      </c>
    </row>
    <row r="880" spans="24:30" x14ac:dyDescent="0.35">
      <c r="X880" t="str">
        <f t="shared" si="73"/>
        <v>PSESweet Potato</v>
      </c>
      <c r="Y880" t="s">
        <v>114</v>
      </c>
      <c r="Z880" t="s">
        <v>358</v>
      </c>
      <c r="AA880">
        <f t="shared" si="74"/>
        <v>0.54311129172814099</v>
      </c>
      <c r="AB880">
        <f>VLOOKUP(X880,ReferenceProduction!$A$2:$G$1293,6,FALSE)</f>
        <v>6.7780539637026891</v>
      </c>
      <c r="AC880">
        <f>VLOOKUP(Z880,ReferencePrices!$A$2:$C$22,2,FALSE)</f>
        <v>80.127909077822125</v>
      </c>
      <c r="AD880">
        <f t="shared" si="75"/>
        <v>0.54311129172814099</v>
      </c>
    </row>
    <row r="881" spans="24:30" x14ac:dyDescent="0.35">
      <c r="X881" t="str">
        <f t="shared" si="73"/>
        <v>PSEBanana</v>
      </c>
      <c r="Y881" t="s">
        <v>114</v>
      </c>
      <c r="Z881" t="s">
        <v>455</v>
      </c>
      <c r="AA881">
        <f t="shared" si="74"/>
        <v>3.8929733656802945</v>
      </c>
      <c r="AB881">
        <f>VLOOKUP(X881,ReferenceProduction!$A$2:$G$1293,6,FALSE)</f>
        <v>11.636559237832644</v>
      </c>
      <c r="AC881">
        <f>VLOOKUP(Z881,ReferencePrices!$A$2:$C$22,2,FALSE)</f>
        <v>334.54677504871933</v>
      </c>
      <c r="AD881">
        <f t="shared" si="75"/>
        <v>3.8929733656802945</v>
      </c>
    </row>
    <row r="882" spans="24:30" x14ac:dyDescent="0.35">
      <c r="X882" t="str">
        <f t="shared" si="73"/>
        <v>PSEChickpea</v>
      </c>
      <c r="Y882" t="s">
        <v>114</v>
      </c>
      <c r="Z882" t="s">
        <v>419</v>
      </c>
      <c r="AA882">
        <f t="shared" si="74"/>
        <v>1.9220577180948897</v>
      </c>
      <c r="AB882">
        <f>VLOOKUP(X882,ReferenceProduction!$A$2:$G$1293,6,FALSE)</f>
        <v>3.3596682174156283</v>
      </c>
      <c r="AC882">
        <f>VLOOKUP(Z882,ReferencePrices!$A$2:$C$22,2,FALSE)</f>
        <v>572.09747918900223</v>
      </c>
      <c r="AD882">
        <f t="shared" si="75"/>
        <v>1.9220577180948897</v>
      </c>
    </row>
    <row r="883" spans="24:30" x14ac:dyDescent="0.35">
      <c r="X883" t="str">
        <f t="shared" si="73"/>
        <v>PSECowpea</v>
      </c>
      <c r="Y883" t="s">
        <v>114</v>
      </c>
      <c r="Z883" t="s">
        <v>417</v>
      </c>
      <c r="AA883">
        <f t="shared" si="74"/>
        <v>3.2541468824104358E-2</v>
      </c>
      <c r="AB883">
        <f>VLOOKUP(X883,ReferenceProduction!$A$2:$G$1293,6,FALSE)</f>
        <v>8.0845909476903177E-2</v>
      </c>
      <c r="AC883">
        <f>VLOOKUP(Z883,ReferencePrices!$A$2:$C$22,2,FALSE)</f>
        <v>402.51224872918414</v>
      </c>
      <c r="AD883">
        <f t="shared" si="75"/>
        <v>3.2541468824104358E-2</v>
      </c>
    </row>
    <row r="884" spans="24:30" x14ac:dyDescent="0.35">
      <c r="X884" t="str">
        <f t="shared" si="73"/>
        <v>PSELentil</v>
      </c>
      <c r="Y884" t="s">
        <v>114</v>
      </c>
      <c r="Z884" t="s">
        <v>418</v>
      </c>
      <c r="AA884">
        <f t="shared" si="74"/>
        <v>0.69381365316875665</v>
      </c>
      <c r="AB884">
        <f>VLOOKUP(X884,ReferenceProduction!$A$2:$G$1293,6,FALSE)</f>
        <v>1.5087760680115228</v>
      </c>
      <c r="AC884">
        <f>VLOOKUP(Z884,ReferencePrices!$A$2:$C$22,2,FALSE)</f>
        <v>459.85197397991732</v>
      </c>
      <c r="AD884">
        <f t="shared" si="75"/>
        <v>0.69381365316875665</v>
      </c>
    </row>
    <row r="885" spans="24:30" x14ac:dyDescent="0.35">
      <c r="X885" t="str">
        <f t="shared" si="73"/>
        <v>PSEOther Pulses</v>
      </c>
      <c r="Y885" t="s">
        <v>114</v>
      </c>
      <c r="Z885" t="s">
        <v>421</v>
      </c>
      <c r="AA885">
        <f t="shared" si="74"/>
        <v>1.1579619724006209</v>
      </c>
      <c r="AB885">
        <f>VLOOKUP(X885,ReferenceProduction!$A$2:$G$1293,6,FALSE)</f>
        <v>3.1084120297217455</v>
      </c>
      <c r="AC885">
        <f>VLOOKUP(Z885,ReferencePrices!$A$2:$C$22,2,FALSE)</f>
        <v>372.52525126286997</v>
      </c>
      <c r="AD885">
        <f t="shared" si="75"/>
        <v>1.1579619724006209</v>
      </c>
    </row>
    <row r="886" spans="24:30" x14ac:dyDescent="0.35">
      <c r="X886" t="str">
        <f t="shared" si="73"/>
        <v>PSEGroundnut</v>
      </c>
      <c r="Y886" t="s">
        <v>114</v>
      </c>
      <c r="Z886" t="s">
        <v>360</v>
      </c>
      <c r="AA886">
        <f t="shared" si="74"/>
        <v>1.9242363277993065E-2</v>
      </c>
      <c r="AB886">
        <f>VLOOKUP(X886,ReferenceProduction!$A$2:$G$1293,6,FALSE)</f>
        <v>3.7085028981634231E-2</v>
      </c>
      <c r="AC886">
        <f>VLOOKUP(Z886,ReferencePrices!$A$2:$C$22,2,FALSE)</f>
        <v>518.87146394094873</v>
      </c>
      <c r="AD886">
        <f t="shared" si="75"/>
        <v>1.9242363277993065E-2</v>
      </c>
    </row>
    <row r="887" spans="24:30" x14ac:dyDescent="0.35">
      <c r="X887" t="str">
        <f t="shared" si="73"/>
        <v>RAPMaize</v>
      </c>
      <c r="Y887" t="s">
        <v>115</v>
      </c>
      <c r="Z887" t="s">
        <v>361</v>
      </c>
      <c r="AA887">
        <f t="shared" si="74"/>
        <v>0.31834299237441466</v>
      </c>
      <c r="AB887">
        <f>VLOOKUP(X887,ReferenceProduction!$A$2:$G$1293,6,FALSE)</f>
        <v>1.7581396519225416</v>
      </c>
      <c r="AC887">
        <f>VLOOKUP(Z887,ReferencePrices!$A$2:$C$22,2,FALSE)</f>
        <v>181.06809207465616</v>
      </c>
      <c r="AD887">
        <f t="shared" si="75"/>
        <v>0.31834299237441466</v>
      </c>
    </row>
    <row r="888" spans="24:30" x14ac:dyDescent="0.35">
      <c r="X888" t="str">
        <f t="shared" si="73"/>
        <v>RAPWheat</v>
      </c>
      <c r="Y888" t="s">
        <v>115</v>
      </c>
      <c r="Z888" t="s">
        <v>359</v>
      </c>
      <c r="AA888">
        <f t="shared" si="74"/>
        <v>0.42861634612083854</v>
      </c>
      <c r="AB888">
        <f>VLOOKUP(X888,ReferenceProduction!$A$2:$G$1293,6,FALSE)</f>
        <v>1.6150763200335518</v>
      </c>
      <c r="AC888">
        <f>VLOOKUP(Z888,ReferencePrices!$A$2:$C$22,2,FALSE)</f>
        <v>265.38457706564259</v>
      </c>
      <c r="AD888">
        <f t="shared" si="75"/>
        <v>0.42861634612083854</v>
      </c>
    </row>
    <row r="889" spans="24:30" x14ac:dyDescent="0.35">
      <c r="X889" t="str">
        <f t="shared" si="73"/>
        <v>RAPSorghum</v>
      </c>
      <c r="Y889" t="s">
        <v>115</v>
      </c>
      <c r="Z889" t="s">
        <v>362</v>
      </c>
      <c r="AA889">
        <f t="shared" si="74"/>
        <v>1.9374134596703672</v>
      </c>
      <c r="AB889">
        <f>VLOOKUP(X889,ReferenceProduction!$A$2:$G$1293,6,FALSE)</f>
        <v>10.853383476401529</v>
      </c>
      <c r="AC889">
        <f>VLOOKUP(Z889,ReferencePrices!$A$2:$C$22,2,FALSE)</f>
        <v>178.50778643202628</v>
      </c>
      <c r="AD889">
        <f t="shared" si="75"/>
        <v>1.9374134596703672</v>
      </c>
    </row>
    <row r="890" spans="24:30" x14ac:dyDescent="0.35">
      <c r="X890" t="str">
        <f t="shared" si="73"/>
        <v>RAPBarley</v>
      </c>
      <c r="Y890" t="s">
        <v>115</v>
      </c>
      <c r="Z890" t="s">
        <v>364</v>
      </c>
      <c r="AA890">
        <f t="shared" si="74"/>
        <v>1.2486995931322458</v>
      </c>
      <c r="AB890">
        <f>VLOOKUP(X890,ReferenceProduction!$A$2:$G$1293,6,FALSE)</f>
        <v>9.9538148617103896</v>
      </c>
      <c r="AC890">
        <f>VLOOKUP(Z890,ReferencePrices!$A$2:$C$22,2,FALSE)</f>
        <v>125.44934886579541</v>
      </c>
      <c r="AD890">
        <f t="shared" si="75"/>
        <v>1.2486995931322458</v>
      </c>
    </row>
    <row r="891" spans="24:30" x14ac:dyDescent="0.35">
      <c r="X891" t="str">
        <f t="shared" si="73"/>
        <v>RAPPotato</v>
      </c>
      <c r="Y891" t="s">
        <v>115</v>
      </c>
      <c r="Z891" t="s">
        <v>367</v>
      </c>
      <c r="AA891">
        <f t="shared" si="74"/>
        <v>9.9775057165043606</v>
      </c>
      <c r="AB891">
        <f>VLOOKUP(X891,ReferenceProduction!$A$2:$G$1293,6,FALSE)</f>
        <v>50.743176737548062</v>
      </c>
      <c r="AC891">
        <f>VLOOKUP(Z891,ReferencePrices!$A$2:$C$22,2,FALSE)</f>
        <v>196.62753414335168</v>
      </c>
      <c r="AD891">
        <f t="shared" si="75"/>
        <v>9.9775057165043606</v>
      </c>
    </row>
    <row r="892" spans="24:30" x14ac:dyDescent="0.35">
      <c r="X892" t="str">
        <f t="shared" si="73"/>
        <v>RAPBanana</v>
      </c>
      <c r="Y892" t="s">
        <v>115</v>
      </c>
      <c r="Z892" t="s">
        <v>455</v>
      </c>
      <c r="AA892">
        <f t="shared" si="74"/>
        <v>15.182195334906531</v>
      </c>
      <c r="AB892">
        <f>VLOOKUP(X892,ReferenceProduction!$A$2:$G$1293,6,FALSE)</f>
        <v>45.3813830149628</v>
      </c>
      <c r="AC892">
        <f>VLOOKUP(Z892,ReferencePrices!$A$2:$C$22,2,FALSE)</f>
        <v>334.54677504871933</v>
      </c>
      <c r="AD892">
        <f t="shared" si="75"/>
        <v>15.182195334906531</v>
      </c>
    </row>
    <row r="893" spans="24:30" x14ac:dyDescent="0.35">
      <c r="X893" t="str">
        <f t="shared" si="73"/>
        <v>RAPOther Pulses</v>
      </c>
      <c r="Y893" t="s">
        <v>115</v>
      </c>
      <c r="Z893" t="s">
        <v>421</v>
      </c>
      <c r="AA893">
        <f t="shared" si="74"/>
        <v>3.6671103590423621E-3</v>
      </c>
      <c r="AB893">
        <f>VLOOKUP(X893,ReferenceProduction!$A$2:$G$1293,6,FALSE)</f>
        <v>9.8439242618071285E-3</v>
      </c>
      <c r="AC893">
        <f>VLOOKUP(Z893,ReferencePrices!$A$2:$C$22,2,FALSE)</f>
        <v>372.52525126286997</v>
      </c>
      <c r="AD893">
        <f t="shared" si="75"/>
        <v>3.6671103590423621E-3</v>
      </c>
    </row>
    <row r="894" spans="24:30" x14ac:dyDescent="0.35">
      <c r="X894" t="str">
        <f t="shared" si="73"/>
        <v>RWARice</v>
      </c>
      <c r="Y894" t="s">
        <v>118</v>
      </c>
      <c r="Z894" t="s">
        <v>365</v>
      </c>
      <c r="AA894">
        <f t="shared" si="74"/>
        <v>21.859575940133588</v>
      </c>
      <c r="AB894">
        <f>VLOOKUP(X894,ReferenceProduction!$A$2:$G$1293,6,FALSE)</f>
        <v>67.841153471064828</v>
      </c>
      <c r="AC894">
        <f>VLOOKUP(Z894,ReferencePrices!$A$2:$C$22,2,FALSE)</f>
        <v>322.21704410519783</v>
      </c>
      <c r="AD894">
        <f t="shared" si="75"/>
        <v>21.859575940133588</v>
      </c>
    </row>
    <row r="895" spans="24:30" x14ac:dyDescent="0.35">
      <c r="X895" t="str">
        <f t="shared" si="73"/>
        <v>RWAMaize</v>
      </c>
      <c r="Y895" t="s">
        <v>118</v>
      </c>
      <c r="Z895" t="s">
        <v>361</v>
      </c>
      <c r="AA895">
        <f t="shared" si="74"/>
        <v>20.289263973570176</v>
      </c>
      <c r="AB895">
        <f>VLOOKUP(X895,ReferenceProduction!$A$2:$G$1293,6,FALSE)</f>
        <v>112.0532267231529</v>
      </c>
      <c r="AC895">
        <f>VLOOKUP(Z895,ReferencePrices!$A$2:$C$22,2,FALSE)</f>
        <v>181.06809207465616</v>
      </c>
      <c r="AD895">
        <f t="shared" si="75"/>
        <v>20.289263973570176</v>
      </c>
    </row>
    <row r="896" spans="24:30" x14ac:dyDescent="0.35">
      <c r="X896" t="str">
        <f t="shared" si="73"/>
        <v>RWAWheat</v>
      </c>
      <c r="Y896" t="s">
        <v>118</v>
      </c>
      <c r="Z896" t="s">
        <v>359</v>
      </c>
      <c r="AA896">
        <f t="shared" si="74"/>
        <v>6.4231539246567841</v>
      </c>
      <c r="AB896">
        <f>VLOOKUP(X896,ReferenceProduction!$A$2:$G$1293,6,FALSE)</f>
        <v>24.203192196312237</v>
      </c>
      <c r="AC896">
        <f>VLOOKUP(Z896,ReferencePrices!$A$2:$C$22,2,FALSE)</f>
        <v>265.38457706564259</v>
      </c>
      <c r="AD896">
        <f t="shared" si="75"/>
        <v>6.4231539246567841</v>
      </c>
    </row>
    <row r="897" spans="24:30" x14ac:dyDescent="0.35">
      <c r="X897" t="str">
        <f t="shared" si="73"/>
        <v>RWASorghum</v>
      </c>
      <c r="Y897" t="s">
        <v>118</v>
      </c>
      <c r="Z897" t="s">
        <v>362</v>
      </c>
      <c r="AA897">
        <f t="shared" si="74"/>
        <v>52.549345323187588</v>
      </c>
      <c r="AB897">
        <f>VLOOKUP(X897,ReferenceProduction!$A$2:$G$1293,6,FALSE)</f>
        <v>294.38125010416718</v>
      </c>
      <c r="AC897">
        <f>VLOOKUP(Z897,ReferencePrices!$A$2:$C$22,2,FALSE)</f>
        <v>178.50778643202628</v>
      </c>
      <c r="AD897">
        <f t="shared" si="75"/>
        <v>52.549345323187588</v>
      </c>
    </row>
    <row r="898" spans="24:30" x14ac:dyDescent="0.35">
      <c r="X898" t="str">
        <f t="shared" si="73"/>
        <v>RWAMillet</v>
      </c>
      <c r="Y898" t="s">
        <v>118</v>
      </c>
      <c r="Z898" t="s">
        <v>363</v>
      </c>
      <c r="AA898">
        <f t="shared" si="74"/>
        <v>1.0460881177857311</v>
      </c>
      <c r="AB898">
        <f>VLOOKUP(X898,ReferenceProduction!$A$2:$G$1293,6,FALSE)</f>
        <v>4.9768959705580773</v>
      </c>
      <c r="AC898">
        <f>VLOOKUP(Z898,ReferencePrices!$A$2:$C$22,2,FALSE)</f>
        <v>210.18886550454246</v>
      </c>
      <c r="AD898">
        <f t="shared" si="75"/>
        <v>1.0460881177857311</v>
      </c>
    </row>
    <row r="899" spans="24:30" x14ac:dyDescent="0.35">
      <c r="X899" t="str">
        <f t="shared" si="73"/>
        <v>RWAPotato</v>
      </c>
      <c r="Y899" t="s">
        <v>118</v>
      </c>
      <c r="Z899" t="s">
        <v>367</v>
      </c>
      <c r="AA899">
        <f t="shared" si="74"/>
        <v>279.07014625525841</v>
      </c>
      <c r="AB899">
        <f>VLOOKUP(X899,ReferenceProduction!$A$2:$G$1293,6,FALSE)</f>
        <v>1419.2831511165766</v>
      </c>
      <c r="AC899">
        <f>VLOOKUP(Z899,ReferencePrices!$A$2:$C$22,2,FALSE)</f>
        <v>196.62753414335168</v>
      </c>
      <c r="AD899">
        <f t="shared" si="75"/>
        <v>279.07014625525841</v>
      </c>
    </row>
    <row r="900" spans="24:30" x14ac:dyDescent="0.35">
      <c r="X900" t="str">
        <f t="shared" si="73"/>
        <v>RWACassava</v>
      </c>
      <c r="Y900" t="s">
        <v>118</v>
      </c>
      <c r="Z900" t="s">
        <v>368</v>
      </c>
      <c r="AA900">
        <f t="shared" si="74"/>
        <v>97.863573589576674</v>
      </c>
      <c r="AB900">
        <f>VLOOKUP(X900,ReferenceProduction!$A$2:$G$1293,6,FALSE)</f>
        <v>904.88184148104301</v>
      </c>
      <c r="AC900">
        <f>VLOOKUP(Z900,ReferencePrices!$A$2:$C$22,2,FALSE)</f>
        <v>108.15066575919005</v>
      </c>
      <c r="AD900">
        <f t="shared" si="75"/>
        <v>97.863573589576674</v>
      </c>
    </row>
    <row r="901" spans="24:30" x14ac:dyDescent="0.35">
      <c r="X901" t="str">
        <f t="shared" ref="X901:X964" si="76">+CONCATENATE(Y901,Z901)</f>
        <v>RWAYams</v>
      </c>
      <c r="Y901" t="s">
        <v>118</v>
      </c>
      <c r="Z901" t="s">
        <v>366</v>
      </c>
      <c r="AA901">
        <f t="shared" ref="AA901:AA964" si="77">AD901</f>
        <v>4.2860199709563123</v>
      </c>
      <c r="AB901">
        <f>VLOOKUP(X901,ReferenceProduction!$A$2:$G$1293,6,FALSE)</f>
        <v>15.727852157091975</v>
      </c>
      <c r="AC901">
        <f>VLOOKUP(Z901,ReferencePrices!$A$2:$C$22,2,FALSE)</f>
        <v>272.51146107853435</v>
      </c>
      <c r="AD901">
        <f t="shared" ref="AD901:AD964" si="78">(AB901*AC901)/1000</f>
        <v>4.2860199709563123</v>
      </c>
    </row>
    <row r="902" spans="24:30" x14ac:dyDescent="0.35">
      <c r="X902" t="str">
        <f t="shared" si="76"/>
        <v>RWASweet Potato</v>
      </c>
      <c r="Y902" t="s">
        <v>118</v>
      </c>
      <c r="Z902" t="s">
        <v>358</v>
      </c>
      <c r="AA902">
        <f t="shared" si="77"/>
        <v>89.864032978723728</v>
      </c>
      <c r="AB902">
        <f>VLOOKUP(X902,ReferenceProduction!$A$2:$G$1293,6,FALSE)</f>
        <v>1121.5072752172487</v>
      </c>
      <c r="AC902">
        <f>VLOOKUP(Z902,ReferencePrices!$A$2:$C$22,2,FALSE)</f>
        <v>80.127909077822125</v>
      </c>
      <c r="AD902">
        <f t="shared" si="78"/>
        <v>89.864032978723728</v>
      </c>
    </row>
    <row r="903" spans="24:30" x14ac:dyDescent="0.35">
      <c r="X903" t="str">
        <f t="shared" si="76"/>
        <v>RWABanana</v>
      </c>
      <c r="Y903" t="s">
        <v>118</v>
      </c>
      <c r="Z903" t="s">
        <v>455</v>
      </c>
      <c r="AA903">
        <f t="shared" si="77"/>
        <v>1.5928531628054136E-2</v>
      </c>
      <c r="AB903">
        <f>VLOOKUP(X903,ReferenceProduction!$A$2:$G$1293,6,FALSE)</f>
        <v>4.7612270737730167E-2</v>
      </c>
      <c r="AC903">
        <f>VLOOKUP(Z903,ReferencePrices!$A$2:$C$22,2,FALSE)</f>
        <v>334.54677504871933</v>
      </c>
      <c r="AD903">
        <f t="shared" si="78"/>
        <v>1.5928531628054136E-2</v>
      </c>
    </row>
    <row r="904" spans="24:30" x14ac:dyDescent="0.35">
      <c r="X904" t="str">
        <f t="shared" si="76"/>
        <v>RWAPlantain</v>
      </c>
      <c r="Y904" t="s">
        <v>118</v>
      </c>
      <c r="Z904" t="s">
        <v>456</v>
      </c>
      <c r="AA904">
        <f t="shared" si="77"/>
        <v>729.6253827922302</v>
      </c>
      <c r="AB904">
        <f>VLOOKUP(X904,ReferenceProduction!$A$2:$G$1293,6,FALSE)</f>
        <v>3011.0494981893544</v>
      </c>
      <c r="AC904">
        <f>VLOOKUP(Z904,ReferencePrices!$A$2:$C$22,2,FALSE)</f>
        <v>242.3159709699155</v>
      </c>
      <c r="AD904">
        <f t="shared" si="78"/>
        <v>729.6253827922302</v>
      </c>
    </row>
    <row r="905" spans="24:30" x14ac:dyDescent="0.35">
      <c r="X905" t="str">
        <f t="shared" si="76"/>
        <v>RWABean</v>
      </c>
      <c r="Y905" t="s">
        <v>118</v>
      </c>
      <c r="Z905" t="s">
        <v>557</v>
      </c>
      <c r="AA905">
        <f t="shared" si="77"/>
        <v>179.27526518635594</v>
      </c>
      <c r="AB905">
        <f>VLOOKUP(X905,ReferenceProduction!$A$2:$G$1293,6,FALSE)</f>
        <v>273.22507264486842</v>
      </c>
      <c r="AC905">
        <f>VLOOKUP(Z905,ReferencePrices!$A$2:$C$22,2,FALSE)</f>
        <v>656.14499961858826</v>
      </c>
      <c r="AD905">
        <f t="shared" si="78"/>
        <v>179.27526518635594</v>
      </c>
    </row>
    <row r="906" spans="24:30" x14ac:dyDescent="0.35">
      <c r="X906" t="str">
        <f t="shared" si="76"/>
        <v>RWAOther Pulses</v>
      </c>
      <c r="Y906" t="s">
        <v>118</v>
      </c>
      <c r="Z906" t="s">
        <v>421</v>
      </c>
      <c r="AA906">
        <f t="shared" si="77"/>
        <v>7.4764433239367429</v>
      </c>
      <c r="AB906">
        <f>VLOOKUP(X906,ReferenceProduction!$A$2:$G$1293,6,FALSE)</f>
        <v>20.069628296582344</v>
      </c>
      <c r="AC906">
        <f>VLOOKUP(Z906,ReferencePrices!$A$2:$C$22,2,FALSE)</f>
        <v>372.52525126286997</v>
      </c>
      <c r="AD906">
        <f t="shared" si="78"/>
        <v>7.4764433239367429</v>
      </c>
    </row>
    <row r="907" spans="24:30" x14ac:dyDescent="0.35">
      <c r="X907" t="str">
        <f t="shared" si="76"/>
        <v>RWAGroundnut</v>
      </c>
      <c r="Y907" t="s">
        <v>118</v>
      </c>
      <c r="Z907" t="s">
        <v>360</v>
      </c>
      <c r="AA907">
        <f t="shared" si="77"/>
        <v>4.5233451777408025</v>
      </c>
      <c r="AB907">
        <f>VLOOKUP(X907,ReferenceProduction!$A$2:$G$1293,6,FALSE)</f>
        <v>8.7176603303348976</v>
      </c>
      <c r="AC907">
        <f>VLOOKUP(Z907,ReferencePrices!$A$2:$C$22,2,FALSE)</f>
        <v>518.87146394094873</v>
      </c>
      <c r="AD907">
        <f t="shared" si="78"/>
        <v>4.5233451777408025</v>
      </c>
    </row>
    <row r="908" spans="24:30" x14ac:dyDescent="0.35">
      <c r="X908" t="str">
        <f t="shared" si="76"/>
        <v>RWASoybean</v>
      </c>
      <c r="Y908" t="s">
        <v>118</v>
      </c>
      <c r="Z908" t="s">
        <v>446</v>
      </c>
      <c r="AA908">
        <f t="shared" si="77"/>
        <v>9.303012396057742</v>
      </c>
      <c r="AB908">
        <f>VLOOKUP(X908,ReferenceProduction!$A$2:$G$1293,6,FALSE)</f>
        <v>27.432828685619381</v>
      </c>
      <c r="AC908">
        <f>VLOOKUP(Z908,ReferencePrices!$A$2:$C$22,2,FALSE)</f>
        <v>339.11969132568868</v>
      </c>
      <c r="AD908">
        <f t="shared" si="78"/>
        <v>9.303012396057742</v>
      </c>
    </row>
    <row r="909" spans="24:30" x14ac:dyDescent="0.35">
      <c r="X909" t="str">
        <f t="shared" si="76"/>
        <v>SAUMaize</v>
      </c>
      <c r="Y909" t="s">
        <v>119</v>
      </c>
      <c r="Z909" t="s">
        <v>361</v>
      </c>
      <c r="AA909">
        <f t="shared" si="77"/>
        <v>22.393784394515166</v>
      </c>
      <c r="AB909">
        <f>VLOOKUP(X909,ReferenceProduction!$A$2:$G$1293,6,FALSE)</f>
        <v>123.67603887537506</v>
      </c>
      <c r="AC909">
        <f>VLOOKUP(Z909,ReferencePrices!$A$2:$C$22,2,FALSE)</f>
        <v>181.06809207465616</v>
      </c>
      <c r="AD909">
        <f t="shared" si="78"/>
        <v>22.393784394515166</v>
      </c>
    </row>
    <row r="910" spans="24:30" x14ac:dyDescent="0.35">
      <c r="X910" t="str">
        <f t="shared" si="76"/>
        <v>SAUWheat</v>
      </c>
      <c r="Y910" t="s">
        <v>119</v>
      </c>
      <c r="Z910" t="s">
        <v>359</v>
      </c>
      <c r="AA910">
        <f t="shared" si="77"/>
        <v>798.08727231270439</v>
      </c>
      <c r="AB910">
        <f>VLOOKUP(X910,ReferenceProduction!$A$2:$G$1293,6,FALSE)</f>
        <v>3007.2858081549266</v>
      </c>
      <c r="AC910">
        <f>VLOOKUP(Z910,ReferencePrices!$A$2:$C$22,2,FALSE)</f>
        <v>265.38457706564259</v>
      </c>
      <c r="AD910">
        <f t="shared" si="78"/>
        <v>798.08727231270439</v>
      </c>
    </row>
    <row r="911" spans="24:30" x14ac:dyDescent="0.35">
      <c r="X911" t="str">
        <f t="shared" si="76"/>
        <v>SAUSorghum</v>
      </c>
      <c r="Y911" t="s">
        <v>119</v>
      </c>
      <c r="Z911" t="s">
        <v>362</v>
      </c>
      <c r="AA911">
        <f t="shared" si="77"/>
        <v>49.031100065730548</v>
      </c>
      <c r="AB911">
        <f>VLOOKUP(X911,ReferenceProduction!$A$2:$G$1293,6,FALSE)</f>
        <v>274.67205238355825</v>
      </c>
      <c r="AC911">
        <f>VLOOKUP(Z911,ReferencePrices!$A$2:$C$22,2,FALSE)</f>
        <v>178.50778643202628</v>
      </c>
      <c r="AD911">
        <f t="shared" si="78"/>
        <v>49.031100065730548</v>
      </c>
    </row>
    <row r="912" spans="24:30" x14ac:dyDescent="0.35">
      <c r="X912" t="str">
        <f t="shared" si="76"/>
        <v>SAUMillet</v>
      </c>
      <c r="Y912" t="s">
        <v>119</v>
      </c>
      <c r="Z912" t="s">
        <v>363</v>
      </c>
      <c r="AA912">
        <f t="shared" si="77"/>
        <v>1.841083290738095</v>
      </c>
      <c r="AB912">
        <f>VLOOKUP(X912,ReferenceProduction!$A$2:$G$1293,6,FALSE)</f>
        <v>8.7591856320205821</v>
      </c>
      <c r="AC912">
        <f>VLOOKUP(Z912,ReferencePrices!$A$2:$C$22,2,FALSE)</f>
        <v>210.18886550454246</v>
      </c>
      <c r="AD912">
        <f t="shared" si="78"/>
        <v>1.841083290738095</v>
      </c>
    </row>
    <row r="913" spans="24:30" x14ac:dyDescent="0.35">
      <c r="X913" t="str">
        <f t="shared" si="76"/>
        <v>SAUBarley</v>
      </c>
      <c r="Y913" t="s">
        <v>119</v>
      </c>
      <c r="Z913" t="s">
        <v>364</v>
      </c>
      <c r="AA913">
        <f t="shared" si="77"/>
        <v>6.9424134935302169</v>
      </c>
      <c r="AB913">
        <f>VLOOKUP(X913,ReferenceProduction!$A$2:$G$1293,6,FALSE)</f>
        <v>55.340370885122319</v>
      </c>
      <c r="AC913">
        <f>VLOOKUP(Z913,ReferencePrices!$A$2:$C$22,2,FALSE)</f>
        <v>125.44934886579541</v>
      </c>
      <c r="AD913">
        <f t="shared" si="78"/>
        <v>6.9424134935302169</v>
      </c>
    </row>
    <row r="914" spans="24:30" x14ac:dyDescent="0.35">
      <c r="X914" t="str">
        <f t="shared" si="76"/>
        <v>SAUPotato</v>
      </c>
      <c r="Y914" t="s">
        <v>119</v>
      </c>
      <c r="Z914" t="s">
        <v>367</v>
      </c>
      <c r="AA914">
        <f t="shared" si="77"/>
        <v>121.92645708739146</v>
      </c>
      <c r="AB914">
        <f>VLOOKUP(X914,ReferenceProduction!$A$2:$G$1293,6,FALSE)</f>
        <v>620.08842056932235</v>
      </c>
      <c r="AC914">
        <f>VLOOKUP(Z914,ReferencePrices!$A$2:$C$22,2,FALSE)</f>
        <v>196.62753414335168</v>
      </c>
      <c r="AD914">
        <f t="shared" si="78"/>
        <v>121.92645708739146</v>
      </c>
    </row>
    <row r="915" spans="24:30" x14ac:dyDescent="0.35">
      <c r="X915" t="str">
        <f t="shared" si="76"/>
        <v>SAUOther Pulses</v>
      </c>
      <c r="Y915" t="s">
        <v>119</v>
      </c>
      <c r="Z915" t="s">
        <v>421</v>
      </c>
      <c r="AA915">
        <f t="shared" si="77"/>
        <v>5.014654552090934</v>
      </c>
      <c r="AB915">
        <f>VLOOKUP(X915,ReferenceProduction!$A$2:$G$1293,6,FALSE)</f>
        <v>13.461247351934208</v>
      </c>
      <c r="AC915">
        <f>VLOOKUP(Z915,ReferencePrices!$A$2:$C$22,2,FALSE)</f>
        <v>372.52525126286997</v>
      </c>
      <c r="AD915">
        <f t="shared" si="78"/>
        <v>5.014654552090934</v>
      </c>
    </row>
    <row r="916" spans="24:30" x14ac:dyDescent="0.35">
      <c r="X916" t="str">
        <f t="shared" si="76"/>
        <v>SAUGroundnut</v>
      </c>
      <c r="Y916" t="s">
        <v>119</v>
      </c>
      <c r="Z916" t="s">
        <v>360</v>
      </c>
      <c r="AA916">
        <f t="shared" si="77"/>
        <v>2.6357271789796077</v>
      </c>
      <c r="AB916">
        <f>VLOOKUP(X916,ReferenceProduction!$A$2:$G$1293,6,FALSE)</f>
        <v>5.0797304576371394</v>
      </c>
      <c r="AC916">
        <f>VLOOKUP(Z916,ReferencePrices!$A$2:$C$22,2,FALSE)</f>
        <v>518.87146394094873</v>
      </c>
      <c r="AD916">
        <f t="shared" si="78"/>
        <v>2.6357271789796077</v>
      </c>
    </row>
    <row r="917" spans="24:30" x14ac:dyDescent="0.35">
      <c r="X917" t="str">
        <f t="shared" si="76"/>
        <v>SDNRice</v>
      </c>
      <c r="Y917" t="s">
        <v>120</v>
      </c>
      <c r="Z917" t="s">
        <v>365</v>
      </c>
      <c r="AA917">
        <f t="shared" si="77"/>
        <v>9.7396627216637928</v>
      </c>
      <c r="AB917">
        <f>VLOOKUP(X917,ReferenceProduction!$A$2:$G$1293,6,FALSE)</f>
        <v>30.227025229875721</v>
      </c>
      <c r="AC917">
        <f>VLOOKUP(Z917,ReferencePrices!$A$2:$C$22,2,FALSE)</f>
        <v>322.21704410519783</v>
      </c>
      <c r="AD917">
        <f t="shared" si="78"/>
        <v>9.7396627216637928</v>
      </c>
    </row>
    <row r="918" spans="24:30" x14ac:dyDescent="0.35">
      <c r="X918" t="str">
        <f t="shared" si="76"/>
        <v>SDNMaize</v>
      </c>
      <c r="Y918" t="s">
        <v>120</v>
      </c>
      <c r="Z918" t="s">
        <v>361</v>
      </c>
      <c r="AA918">
        <f t="shared" si="77"/>
        <v>11.908055499887753</v>
      </c>
      <c r="AB918">
        <f>VLOOKUP(X918,ReferenceProduction!$A$2:$G$1293,6,FALSE)</f>
        <v>65.765620896794701</v>
      </c>
      <c r="AC918">
        <f>VLOOKUP(Z918,ReferencePrices!$A$2:$C$22,2,FALSE)</f>
        <v>181.06809207465616</v>
      </c>
      <c r="AD918">
        <f t="shared" si="78"/>
        <v>11.908055499887753</v>
      </c>
    </row>
    <row r="919" spans="24:30" x14ac:dyDescent="0.35">
      <c r="X919" t="str">
        <f t="shared" si="76"/>
        <v>SDNWheat</v>
      </c>
      <c r="Y919" t="s">
        <v>120</v>
      </c>
      <c r="Z919" t="s">
        <v>359</v>
      </c>
      <c r="AA919">
        <f t="shared" si="77"/>
        <v>160.23567189342225</v>
      </c>
      <c r="AB919">
        <f>VLOOKUP(X919,ReferenceProduction!$A$2:$G$1293,6,FALSE)</f>
        <v>603.78667692428917</v>
      </c>
      <c r="AC919">
        <f>VLOOKUP(Z919,ReferencePrices!$A$2:$C$22,2,FALSE)</f>
        <v>265.38457706564259</v>
      </c>
      <c r="AD919">
        <f t="shared" si="78"/>
        <v>160.23567189342225</v>
      </c>
    </row>
    <row r="920" spans="24:30" x14ac:dyDescent="0.35">
      <c r="X920" t="str">
        <f t="shared" si="76"/>
        <v>SDNSorghum</v>
      </c>
      <c r="Y920" t="s">
        <v>120</v>
      </c>
      <c r="Z920" t="s">
        <v>362</v>
      </c>
      <c r="AA920">
        <f t="shared" si="77"/>
        <v>918.18676694902831</v>
      </c>
      <c r="AB920">
        <f>VLOOKUP(X920,ReferenceProduction!$A$2:$G$1293,6,FALSE)</f>
        <v>5143.6790814649612</v>
      </c>
      <c r="AC920">
        <f>VLOOKUP(Z920,ReferencePrices!$A$2:$C$22,2,FALSE)</f>
        <v>178.50778643202628</v>
      </c>
      <c r="AD920">
        <f t="shared" si="78"/>
        <v>918.18676694902831</v>
      </c>
    </row>
    <row r="921" spans="24:30" x14ac:dyDescent="0.35">
      <c r="X921" t="str">
        <f t="shared" si="76"/>
        <v>SDNMillet</v>
      </c>
      <c r="Y921" t="s">
        <v>120</v>
      </c>
      <c r="Z921" t="s">
        <v>363</v>
      </c>
      <c r="AA921">
        <f t="shared" si="77"/>
        <v>180.12072036029693</v>
      </c>
      <c r="AB921">
        <f>VLOOKUP(X921,ReferenceProduction!$A$2:$G$1293,6,FALSE)</f>
        <v>856.94701252576237</v>
      </c>
      <c r="AC921">
        <f>VLOOKUP(Z921,ReferencePrices!$A$2:$C$22,2,FALSE)</f>
        <v>210.18886550454246</v>
      </c>
      <c r="AD921">
        <f t="shared" si="78"/>
        <v>180.12072036029693</v>
      </c>
    </row>
    <row r="922" spans="24:30" x14ac:dyDescent="0.35">
      <c r="X922" t="str">
        <f t="shared" si="76"/>
        <v>SDNPotato</v>
      </c>
      <c r="Y922" t="s">
        <v>120</v>
      </c>
      <c r="Z922" t="s">
        <v>367</v>
      </c>
      <c r="AA922">
        <f t="shared" si="77"/>
        <v>70.47503453794981</v>
      </c>
      <c r="AB922">
        <f>VLOOKUP(X922,ReferenceProduction!$A$2:$G$1293,6,FALSE)</f>
        <v>358.41895106394327</v>
      </c>
      <c r="AC922">
        <f>VLOOKUP(Z922,ReferencePrices!$A$2:$C$22,2,FALSE)</f>
        <v>196.62753414335168</v>
      </c>
      <c r="AD922">
        <f t="shared" si="78"/>
        <v>70.47503453794981</v>
      </c>
    </row>
    <row r="923" spans="24:30" x14ac:dyDescent="0.35">
      <c r="X923" t="str">
        <f t="shared" si="76"/>
        <v>SDNCassava</v>
      </c>
      <c r="Y923" t="s">
        <v>120</v>
      </c>
      <c r="Z923" t="s">
        <v>368</v>
      </c>
      <c r="AA923">
        <f t="shared" si="77"/>
        <v>3.26660660036061</v>
      </c>
      <c r="AB923">
        <f>VLOOKUP(X923,ReferenceProduction!$A$2:$G$1293,6,FALSE)</f>
        <v>30.204220911909012</v>
      </c>
      <c r="AC923">
        <f>VLOOKUP(Z923,ReferencePrices!$A$2:$C$22,2,FALSE)</f>
        <v>108.15066575919005</v>
      </c>
      <c r="AD923">
        <f t="shared" si="78"/>
        <v>3.26660660036061</v>
      </c>
    </row>
    <row r="924" spans="24:30" x14ac:dyDescent="0.35">
      <c r="X924" t="str">
        <f t="shared" si="76"/>
        <v>SDNYams</v>
      </c>
      <c r="Y924" t="s">
        <v>120</v>
      </c>
      <c r="Z924" t="s">
        <v>366</v>
      </c>
      <c r="AA924">
        <f t="shared" si="77"/>
        <v>69.04983769825337</v>
      </c>
      <c r="AB924">
        <f>VLOOKUP(X924,ReferenceProduction!$A$2:$G$1293,6,FALSE)</f>
        <v>253.38324276333492</v>
      </c>
      <c r="AC924">
        <f>VLOOKUP(Z924,ReferencePrices!$A$2:$C$22,2,FALSE)</f>
        <v>272.51146107853435</v>
      </c>
      <c r="AD924">
        <f t="shared" si="78"/>
        <v>69.04983769825337</v>
      </c>
    </row>
    <row r="925" spans="24:30" x14ac:dyDescent="0.35">
      <c r="X925" t="str">
        <f t="shared" si="76"/>
        <v>SDNSweet Potato</v>
      </c>
      <c r="Y925" t="s">
        <v>120</v>
      </c>
      <c r="Z925" t="s">
        <v>358</v>
      </c>
      <c r="AA925">
        <f t="shared" si="77"/>
        <v>0.86962867115113729</v>
      </c>
      <c r="AB925">
        <f>VLOOKUP(X925,ReferenceProduction!$A$2:$G$1293,6,FALSE)</f>
        <v>10.853005914662434</v>
      </c>
      <c r="AC925">
        <f>VLOOKUP(Z925,ReferencePrices!$A$2:$C$22,2,FALSE)</f>
        <v>80.127909077822125</v>
      </c>
      <c r="AD925">
        <f t="shared" si="78"/>
        <v>0.86962867115113729</v>
      </c>
    </row>
    <row r="926" spans="24:30" x14ac:dyDescent="0.35">
      <c r="X926" t="str">
        <f t="shared" si="76"/>
        <v>SDNBanana</v>
      </c>
      <c r="Y926" t="s">
        <v>120</v>
      </c>
      <c r="Z926" t="s">
        <v>455</v>
      </c>
      <c r="AA926">
        <f t="shared" si="77"/>
        <v>28.67174533290202</v>
      </c>
      <c r="AB926">
        <f>VLOOKUP(X926,ReferenceProduction!$A$2:$G$1293,6,FALSE)</f>
        <v>85.703248308780189</v>
      </c>
      <c r="AC926">
        <f>VLOOKUP(Z926,ReferencePrices!$A$2:$C$22,2,FALSE)</f>
        <v>334.54677504871933</v>
      </c>
      <c r="AD926">
        <f t="shared" si="78"/>
        <v>28.67174533290202</v>
      </c>
    </row>
    <row r="927" spans="24:30" x14ac:dyDescent="0.35">
      <c r="X927" t="str">
        <f t="shared" si="76"/>
        <v>SDNBean</v>
      </c>
      <c r="Y927" t="s">
        <v>120</v>
      </c>
      <c r="Z927" t="s">
        <v>557</v>
      </c>
      <c r="AA927">
        <f t="shared" si="77"/>
        <v>10.424246150465134</v>
      </c>
      <c r="AB927">
        <f>VLOOKUP(X927,ReferenceProduction!$A$2:$G$1293,6,FALSE)</f>
        <v>15.887107509048555</v>
      </c>
      <c r="AC927">
        <f>VLOOKUP(Z927,ReferencePrices!$A$2:$C$22,2,FALSE)</f>
        <v>656.14499961858826</v>
      </c>
      <c r="AD927">
        <f t="shared" si="78"/>
        <v>10.424246150465134</v>
      </c>
    </row>
    <row r="928" spans="24:30" x14ac:dyDescent="0.35">
      <c r="X928" t="str">
        <f t="shared" si="76"/>
        <v>SDNChickpea</v>
      </c>
      <c r="Y928" t="s">
        <v>120</v>
      </c>
      <c r="Z928" t="s">
        <v>419</v>
      </c>
      <c r="AA928">
        <f t="shared" si="77"/>
        <v>8.613227063684743</v>
      </c>
      <c r="AB928">
        <f>VLOOKUP(X928,ReferenceProduction!$A$2:$G$1293,6,FALSE)</f>
        <v>15.05552353751801</v>
      </c>
      <c r="AC928">
        <f>VLOOKUP(Z928,ReferencePrices!$A$2:$C$22,2,FALSE)</f>
        <v>572.09747918900223</v>
      </c>
      <c r="AD928">
        <f t="shared" si="78"/>
        <v>8.613227063684743</v>
      </c>
    </row>
    <row r="929" spans="24:30" x14ac:dyDescent="0.35">
      <c r="X929" t="str">
        <f t="shared" si="76"/>
        <v>SDNCowpea</v>
      </c>
      <c r="Y929" t="s">
        <v>120</v>
      </c>
      <c r="Z929" t="s">
        <v>417</v>
      </c>
      <c r="AA929">
        <f t="shared" si="77"/>
        <v>4.978648598810838</v>
      </c>
      <c r="AB929">
        <f>VLOOKUP(X929,ReferenceProduction!$A$2:$G$1293,6,FALSE)</f>
        <v>12.368936882118444</v>
      </c>
      <c r="AC929">
        <f>VLOOKUP(Z929,ReferencePrices!$A$2:$C$22,2,FALSE)</f>
        <v>402.51224872918414</v>
      </c>
      <c r="AD929">
        <f t="shared" si="78"/>
        <v>4.978648598810838</v>
      </c>
    </row>
    <row r="930" spans="24:30" x14ac:dyDescent="0.35">
      <c r="X930" t="str">
        <f t="shared" si="76"/>
        <v>SDNOther Pulses</v>
      </c>
      <c r="Y930" t="s">
        <v>120</v>
      </c>
      <c r="Z930" t="s">
        <v>421</v>
      </c>
      <c r="AA930">
        <f t="shared" si="77"/>
        <v>85.42909795809021</v>
      </c>
      <c r="AB930">
        <f>VLOOKUP(X930,ReferenceProduction!$A$2:$G$1293,6,FALSE)</f>
        <v>229.32431471016639</v>
      </c>
      <c r="AC930">
        <f>VLOOKUP(Z930,ReferencePrices!$A$2:$C$22,2,FALSE)</f>
        <v>372.52525126286997</v>
      </c>
      <c r="AD930">
        <f t="shared" si="78"/>
        <v>85.42909795809021</v>
      </c>
    </row>
    <row r="931" spans="24:30" x14ac:dyDescent="0.35">
      <c r="X931" t="str">
        <f t="shared" si="76"/>
        <v>SDNGroundnut</v>
      </c>
      <c r="Y931" t="s">
        <v>120</v>
      </c>
      <c r="Z931" t="s">
        <v>360</v>
      </c>
      <c r="AA931">
        <f t="shared" si="77"/>
        <v>290.9251179278242</v>
      </c>
      <c r="AB931">
        <f>VLOOKUP(X931,ReferenceProduction!$A$2:$G$1293,6,FALSE)</f>
        <v>560.68822077471884</v>
      </c>
      <c r="AC931">
        <f>VLOOKUP(Z931,ReferencePrices!$A$2:$C$22,2,FALSE)</f>
        <v>518.87146394094873</v>
      </c>
      <c r="AD931">
        <f t="shared" si="78"/>
        <v>290.9251179278242</v>
      </c>
    </row>
    <row r="932" spans="24:30" x14ac:dyDescent="0.35">
      <c r="X932" t="str">
        <f t="shared" si="76"/>
        <v>SENRice</v>
      </c>
      <c r="Y932" t="s">
        <v>121</v>
      </c>
      <c r="Z932" t="s">
        <v>365</v>
      </c>
      <c r="AA932">
        <f t="shared" si="77"/>
        <v>62.632542755842323</v>
      </c>
      <c r="AB932">
        <f>VLOOKUP(X932,ReferenceProduction!$A$2:$G$1293,6,FALSE)</f>
        <v>194.37998051833029</v>
      </c>
      <c r="AC932">
        <f>VLOOKUP(Z932,ReferencePrices!$A$2:$C$22,2,FALSE)</f>
        <v>322.21704410519783</v>
      </c>
      <c r="AD932">
        <f t="shared" si="78"/>
        <v>62.632542755842323</v>
      </c>
    </row>
    <row r="933" spans="24:30" x14ac:dyDescent="0.35">
      <c r="X933" t="str">
        <f t="shared" si="76"/>
        <v>SENMaize</v>
      </c>
      <c r="Y933" t="s">
        <v>121</v>
      </c>
      <c r="Z933" t="s">
        <v>361</v>
      </c>
      <c r="AA933">
        <f t="shared" si="77"/>
        <v>80.252602492187037</v>
      </c>
      <c r="AB933">
        <f>VLOOKUP(X933,ReferenceProduction!$A$2:$G$1293,6,FALSE)</f>
        <v>443.21780592407248</v>
      </c>
      <c r="AC933">
        <f>VLOOKUP(Z933,ReferencePrices!$A$2:$C$22,2,FALSE)</f>
        <v>181.06809207465616</v>
      </c>
      <c r="AD933">
        <f t="shared" si="78"/>
        <v>80.252602492187037</v>
      </c>
    </row>
    <row r="934" spans="24:30" x14ac:dyDescent="0.35">
      <c r="X934" t="str">
        <f t="shared" si="76"/>
        <v>SENSorghum</v>
      </c>
      <c r="Y934" t="s">
        <v>121</v>
      </c>
      <c r="Z934" t="s">
        <v>362</v>
      </c>
      <c r="AA934">
        <f t="shared" si="77"/>
        <v>33.227898963982675</v>
      </c>
      <c r="AB934">
        <f>VLOOKUP(X934,ReferenceProduction!$A$2:$G$1293,6,FALSE)</f>
        <v>186.14257466374153</v>
      </c>
      <c r="AC934">
        <f>VLOOKUP(Z934,ReferencePrices!$A$2:$C$22,2,FALSE)</f>
        <v>178.50778643202628</v>
      </c>
      <c r="AD934">
        <f t="shared" si="78"/>
        <v>33.227898963982675</v>
      </c>
    </row>
    <row r="935" spans="24:30" x14ac:dyDescent="0.35">
      <c r="X935" t="str">
        <f t="shared" si="76"/>
        <v>SENMillet</v>
      </c>
      <c r="Y935" t="s">
        <v>121</v>
      </c>
      <c r="Z935" t="s">
        <v>363</v>
      </c>
      <c r="AA935">
        <f t="shared" si="77"/>
        <v>122.43778032503722</v>
      </c>
      <c r="AB935">
        <f>VLOOKUP(X935,ReferenceProduction!$A$2:$G$1293,6,FALSE)</f>
        <v>582.51316039569747</v>
      </c>
      <c r="AC935">
        <f>VLOOKUP(Z935,ReferencePrices!$A$2:$C$22,2,FALSE)</f>
        <v>210.18886550454246</v>
      </c>
      <c r="AD935">
        <f t="shared" si="78"/>
        <v>122.43778032503722</v>
      </c>
    </row>
    <row r="936" spans="24:30" x14ac:dyDescent="0.35">
      <c r="X936" t="str">
        <f t="shared" si="76"/>
        <v>SENPotato</v>
      </c>
      <c r="Y936" t="s">
        <v>121</v>
      </c>
      <c r="Z936" t="s">
        <v>367</v>
      </c>
      <c r="AA936">
        <f t="shared" si="77"/>
        <v>1.9632636590981376</v>
      </c>
      <c r="AB936">
        <f>VLOOKUP(X936,ReferenceProduction!$A$2:$G$1293,6,FALSE)</f>
        <v>9.9846833133085848</v>
      </c>
      <c r="AC936">
        <f>VLOOKUP(Z936,ReferencePrices!$A$2:$C$22,2,FALSE)</f>
        <v>196.62753414335168</v>
      </c>
      <c r="AD936">
        <f t="shared" si="78"/>
        <v>1.9632636590981376</v>
      </c>
    </row>
    <row r="937" spans="24:30" x14ac:dyDescent="0.35">
      <c r="X937" t="str">
        <f t="shared" si="76"/>
        <v>SENCassava</v>
      </c>
      <c r="Y937" t="s">
        <v>121</v>
      </c>
      <c r="Z937" t="s">
        <v>368</v>
      </c>
      <c r="AA937">
        <f t="shared" si="77"/>
        <v>39.165820915523788</v>
      </c>
      <c r="AB937">
        <f>VLOOKUP(X937,ReferenceProduction!$A$2:$G$1293,6,FALSE)</f>
        <v>362.14128355650632</v>
      </c>
      <c r="AC937">
        <f>VLOOKUP(Z937,ReferencePrices!$A$2:$C$22,2,FALSE)</f>
        <v>108.15066575919005</v>
      </c>
      <c r="AD937">
        <f t="shared" si="78"/>
        <v>39.165820915523788</v>
      </c>
    </row>
    <row r="938" spans="24:30" x14ac:dyDescent="0.35">
      <c r="X938" t="str">
        <f t="shared" si="76"/>
        <v>SENSweet Potato</v>
      </c>
      <c r="Y938" t="s">
        <v>121</v>
      </c>
      <c r="Z938" t="s">
        <v>358</v>
      </c>
      <c r="AA938">
        <f t="shared" si="77"/>
        <v>3.0114510145936881</v>
      </c>
      <c r="AB938">
        <f>VLOOKUP(X938,ReferenceProduction!$A$2:$G$1293,6,FALSE)</f>
        <v>37.583047520544881</v>
      </c>
      <c r="AC938">
        <f>VLOOKUP(Z938,ReferencePrices!$A$2:$C$22,2,FALSE)</f>
        <v>80.127909077822125</v>
      </c>
      <c r="AD938">
        <f t="shared" si="78"/>
        <v>3.0114510145936881</v>
      </c>
    </row>
    <row r="939" spans="24:30" x14ac:dyDescent="0.35">
      <c r="X939" t="str">
        <f t="shared" si="76"/>
        <v>SENBanana</v>
      </c>
      <c r="Y939" t="s">
        <v>121</v>
      </c>
      <c r="Z939" t="s">
        <v>455</v>
      </c>
      <c r="AA939">
        <f t="shared" si="77"/>
        <v>8.9156364550259397</v>
      </c>
      <c r="AB939">
        <f>VLOOKUP(X939,ReferenceProduction!$A$2:$G$1293,6,FALSE)</f>
        <v>26.64989508186882</v>
      </c>
      <c r="AC939">
        <f>VLOOKUP(Z939,ReferencePrices!$A$2:$C$22,2,FALSE)</f>
        <v>334.54677504871933</v>
      </c>
      <c r="AD939">
        <f t="shared" si="78"/>
        <v>8.9156364550259397</v>
      </c>
    </row>
    <row r="940" spans="24:30" x14ac:dyDescent="0.35">
      <c r="X940" t="str">
        <f t="shared" si="76"/>
        <v>SENCowpea</v>
      </c>
      <c r="Y940" t="s">
        <v>121</v>
      </c>
      <c r="Z940" t="s">
        <v>417</v>
      </c>
      <c r="AA940">
        <f t="shared" si="77"/>
        <v>29.377954219732032</v>
      </c>
      <c r="AB940">
        <f>VLOOKUP(X940,ReferenceProduction!$A$2:$G$1293,6,FALSE)</f>
        <v>72.986485038615385</v>
      </c>
      <c r="AC940">
        <f>VLOOKUP(Z940,ReferencePrices!$A$2:$C$22,2,FALSE)</f>
        <v>402.51224872918414</v>
      </c>
      <c r="AD940">
        <f t="shared" si="78"/>
        <v>29.377954219732032</v>
      </c>
    </row>
    <row r="941" spans="24:30" x14ac:dyDescent="0.35">
      <c r="X941" t="str">
        <f t="shared" si="76"/>
        <v>SENOther Pulses</v>
      </c>
      <c r="Y941" t="s">
        <v>121</v>
      </c>
      <c r="Z941" t="s">
        <v>421</v>
      </c>
      <c r="AA941">
        <f t="shared" si="77"/>
        <v>0.12517006220292937</v>
      </c>
      <c r="AB941">
        <f>VLOOKUP(X941,ReferenceProduction!$A$2:$G$1293,6,FALSE)</f>
        <v>0.33600423536015267</v>
      </c>
      <c r="AC941">
        <f>VLOOKUP(Z941,ReferencePrices!$A$2:$C$22,2,FALSE)</f>
        <v>372.52525126286997</v>
      </c>
      <c r="AD941">
        <f t="shared" si="78"/>
        <v>0.12517006220292937</v>
      </c>
    </row>
    <row r="942" spans="24:30" x14ac:dyDescent="0.35">
      <c r="X942" t="str">
        <f t="shared" si="76"/>
        <v>SENGroundnut</v>
      </c>
      <c r="Y942" t="s">
        <v>121</v>
      </c>
      <c r="Z942" t="s">
        <v>360</v>
      </c>
      <c r="AA942">
        <f t="shared" si="77"/>
        <v>117.17398437326476</v>
      </c>
      <c r="AB942">
        <f>VLOOKUP(X942,ReferenceProduction!$A$2:$G$1293,6,FALSE)</f>
        <v>225.82468398493387</v>
      </c>
      <c r="AC942">
        <f>VLOOKUP(Z942,ReferencePrices!$A$2:$C$22,2,FALSE)</f>
        <v>518.87146394094873</v>
      </c>
      <c r="AD942">
        <f t="shared" si="78"/>
        <v>117.17398437326476</v>
      </c>
    </row>
    <row r="943" spans="24:30" x14ac:dyDescent="0.35">
      <c r="X943" t="str">
        <f t="shared" si="76"/>
        <v>SLBRice</v>
      </c>
      <c r="Y943" t="s">
        <v>122</v>
      </c>
      <c r="Z943" t="s">
        <v>365</v>
      </c>
      <c r="AA943">
        <f t="shared" si="77"/>
        <v>1.2624264773334044</v>
      </c>
      <c r="AB943">
        <f>VLOOKUP(X943,ReferenceProduction!$A$2:$G$1293,6,FALSE)</f>
        <v>3.9179382358223291</v>
      </c>
      <c r="AC943">
        <f>VLOOKUP(Z943,ReferencePrices!$A$2:$C$22,2,FALSE)</f>
        <v>322.21704410519783</v>
      </c>
      <c r="AD943">
        <f t="shared" si="78"/>
        <v>1.2624264773334044</v>
      </c>
    </row>
    <row r="944" spans="24:30" x14ac:dyDescent="0.35">
      <c r="X944" t="str">
        <f t="shared" si="76"/>
        <v>SLBCassava</v>
      </c>
      <c r="Y944" t="s">
        <v>122</v>
      </c>
      <c r="Z944" t="s">
        <v>368</v>
      </c>
      <c r="AA944">
        <f t="shared" si="77"/>
        <v>0.30894742204954317</v>
      </c>
      <c r="AB944">
        <f>VLOOKUP(X944,ReferenceProduction!$A$2:$G$1293,6,FALSE)</f>
        <v>2.8566391143393446</v>
      </c>
      <c r="AC944">
        <f>VLOOKUP(Z944,ReferencePrices!$A$2:$C$22,2,FALSE)</f>
        <v>108.15066575919005</v>
      </c>
      <c r="AD944">
        <f t="shared" si="78"/>
        <v>0.30894742204954317</v>
      </c>
    </row>
    <row r="945" spans="24:30" x14ac:dyDescent="0.35">
      <c r="X945" t="str">
        <f t="shared" si="76"/>
        <v>SLBYams</v>
      </c>
      <c r="Y945" t="s">
        <v>122</v>
      </c>
      <c r="Z945" t="s">
        <v>366</v>
      </c>
      <c r="AA945">
        <f t="shared" si="77"/>
        <v>10.23367597575799</v>
      </c>
      <c r="AB945">
        <f>VLOOKUP(X945,ReferenceProduction!$A$2:$G$1293,6,FALSE)</f>
        <v>37.553194773003597</v>
      </c>
      <c r="AC945">
        <f>VLOOKUP(Z945,ReferencePrices!$A$2:$C$22,2,FALSE)</f>
        <v>272.51146107853435</v>
      </c>
      <c r="AD945">
        <f t="shared" si="78"/>
        <v>10.23367597575799</v>
      </c>
    </row>
    <row r="946" spans="24:30" x14ac:dyDescent="0.35">
      <c r="X946" t="str">
        <f t="shared" si="76"/>
        <v>SLBSweet Potato</v>
      </c>
      <c r="Y946" t="s">
        <v>122</v>
      </c>
      <c r="Z946" t="s">
        <v>358</v>
      </c>
      <c r="AA946">
        <f t="shared" si="77"/>
        <v>7.8702675643092475</v>
      </c>
      <c r="AB946">
        <f>VLOOKUP(X946,ReferenceProduction!$A$2:$G$1293,6,FALSE)</f>
        <v>98.221302101686646</v>
      </c>
      <c r="AC946">
        <f>VLOOKUP(Z946,ReferencePrices!$A$2:$C$22,2,FALSE)</f>
        <v>80.127909077822125</v>
      </c>
      <c r="AD946">
        <f t="shared" si="78"/>
        <v>7.8702675643092475</v>
      </c>
    </row>
    <row r="947" spans="24:30" x14ac:dyDescent="0.35">
      <c r="X947" t="str">
        <f t="shared" si="76"/>
        <v>SLBBanana</v>
      </c>
      <c r="Y947" t="s">
        <v>122</v>
      </c>
      <c r="Z947" t="s">
        <v>455</v>
      </c>
      <c r="AA947">
        <f t="shared" si="77"/>
        <v>9.8542828547574596E-2</v>
      </c>
      <c r="AB947">
        <f>VLOOKUP(X947,ReferenceProduction!$A$2:$G$1293,6,FALSE)</f>
        <v>0.29455620528168003</v>
      </c>
      <c r="AC947">
        <f>VLOOKUP(Z947,ReferencePrices!$A$2:$C$22,2,FALSE)</f>
        <v>334.54677504871933</v>
      </c>
      <c r="AD947">
        <f t="shared" si="78"/>
        <v>9.8542828547574596E-2</v>
      </c>
    </row>
    <row r="948" spans="24:30" x14ac:dyDescent="0.35">
      <c r="X948" t="str">
        <f t="shared" si="76"/>
        <v>SLBOther Pulses</v>
      </c>
      <c r="Y948" t="s">
        <v>122</v>
      </c>
      <c r="Z948" t="s">
        <v>421</v>
      </c>
      <c r="AA948">
        <f t="shared" si="77"/>
        <v>1.6045606830719517</v>
      </c>
      <c r="AB948">
        <f>VLOOKUP(X948,ReferenceProduction!$A$2:$G$1293,6,FALSE)</f>
        <v>4.3072534751200102</v>
      </c>
      <c r="AC948">
        <f>VLOOKUP(Z948,ReferencePrices!$A$2:$C$22,2,FALSE)</f>
        <v>372.52525126286997</v>
      </c>
      <c r="AD948">
        <f t="shared" si="78"/>
        <v>1.6045606830719517</v>
      </c>
    </row>
    <row r="949" spans="24:30" x14ac:dyDescent="0.35">
      <c r="X949" t="str">
        <f t="shared" si="76"/>
        <v>SLERice</v>
      </c>
      <c r="Y949" t="s">
        <v>123</v>
      </c>
      <c r="Z949" t="s">
        <v>365</v>
      </c>
      <c r="AA949">
        <f t="shared" si="77"/>
        <v>235.72829756972749</v>
      </c>
      <c r="AB949">
        <f>VLOOKUP(X949,ReferenceProduction!$A$2:$G$1293,6,FALSE)</f>
        <v>731.582335206224</v>
      </c>
      <c r="AC949">
        <f>VLOOKUP(Z949,ReferencePrices!$A$2:$C$22,2,FALSE)</f>
        <v>322.21704410519783</v>
      </c>
      <c r="AD949">
        <f t="shared" si="78"/>
        <v>235.72829756972749</v>
      </c>
    </row>
    <row r="950" spans="24:30" x14ac:dyDescent="0.35">
      <c r="X950" t="str">
        <f t="shared" si="76"/>
        <v>SLEMaize</v>
      </c>
      <c r="Y950" t="s">
        <v>123</v>
      </c>
      <c r="Z950" t="s">
        <v>361</v>
      </c>
      <c r="AA950">
        <f t="shared" si="77"/>
        <v>10.653595756994791</v>
      </c>
      <c r="AB950">
        <f>VLOOKUP(X950,ReferenceProduction!$A$2:$G$1293,6,FALSE)</f>
        <v>58.837510435589103</v>
      </c>
      <c r="AC950">
        <f>VLOOKUP(Z950,ReferencePrices!$A$2:$C$22,2,FALSE)</f>
        <v>181.06809207465616</v>
      </c>
      <c r="AD950">
        <f t="shared" si="78"/>
        <v>10.653595756994791</v>
      </c>
    </row>
    <row r="951" spans="24:30" x14ac:dyDescent="0.35">
      <c r="X951" t="str">
        <f t="shared" si="76"/>
        <v>SLESorghum</v>
      </c>
      <c r="Y951" t="s">
        <v>123</v>
      </c>
      <c r="Z951" t="s">
        <v>362</v>
      </c>
      <c r="AA951">
        <f t="shared" si="77"/>
        <v>7.2875282832608494</v>
      </c>
      <c r="AB951">
        <f>VLOOKUP(X951,ReferenceProduction!$A$2:$G$1293,6,FALSE)</f>
        <v>40.824708148156084</v>
      </c>
      <c r="AC951">
        <f>VLOOKUP(Z951,ReferencePrices!$A$2:$C$22,2,FALSE)</f>
        <v>178.50778643202628</v>
      </c>
      <c r="AD951">
        <f t="shared" si="78"/>
        <v>7.2875282832608494</v>
      </c>
    </row>
    <row r="952" spans="24:30" x14ac:dyDescent="0.35">
      <c r="X952" t="str">
        <f t="shared" si="76"/>
        <v>SLEMillet</v>
      </c>
      <c r="Y952" t="s">
        <v>123</v>
      </c>
      <c r="Z952" t="s">
        <v>363</v>
      </c>
      <c r="AA952">
        <f t="shared" si="77"/>
        <v>5.8252918090715413</v>
      </c>
      <c r="AB952">
        <f>VLOOKUP(X952,ReferenceProduction!$A$2:$G$1293,6,FALSE)</f>
        <v>27.714559451512187</v>
      </c>
      <c r="AC952">
        <f>VLOOKUP(Z952,ReferencePrices!$A$2:$C$22,2,FALSE)</f>
        <v>210.18886550454246</v>
      </c>
      <c r="AD952">
        <f t="shared" si="78"/>
        <v>5.8252918090715413</v>
      </c>
    </row>
    <row r="953" spans="24:30" x14ac:dyDescent="0.35">
      <c r="X953" t="str">
        <f t="shared" si="76"/>
        <v>SLECassava</v>
      </c>
      <c r="Y953" t="s">
        <v>123</v>
      </c>
      <c r="Z953" t="s">
        <v>368</v>
      </c>
      <c r="AA953">
        <f t="shared" si="77"/>
        <v>42.690155979136264</v>
      </c>
      <c r="AB953">
        <f>VLOOKUP(X953,ReferenceProduction!$A$2:$G$1293,6,FALSE)</f>
        <v>394.72855464607892</v>
      </c>
      <c r="AC953">
        <f>VLOOKUP(Z953,ReferencePrices!$A$2:$C$22,2,FALSE)</f>
        <v>108.15066575919005</v>
      </c>
      <c r="AD953">
        <f t="shared" si="78"/>
        <v>42.690155979136264</v>
      </c>
    </row>
    <row r="954" spans="24:30" x14ac:dyDescent="0.35">
      <c r="X954" t="str">
        <f t="shared" si="76"/>
        <v>SLESweet Potato</v>
      </c>
      <c r="Y954" t="s">
        <v>123</v>
      </c>
      <c r="Z954" t="s">
        <v>358</v>
      </c>
      <c r="AA954">
        <f t="shared" si="77"/>
        <v>3.0350639893437785</v>
      </c>
      <c r="AB954">
        <f>VLOOKUP(X954,ReferenceProduction!$A$2:$G$1293,6,FALSE)</f>
        <v>37.877738534223475</v>
      </c>
      <c r="AC954">
        <f>VLOOKUP(Z954,ReferencePrices!$A$2:$C$22,2,FALSE)</f>
        <v>80.127909077822125</v>
      </c>
      <c r="AD954">
        <f t="shared" si="78"/>
        <v>3.0350639893437785</v>
      </c>
    </row>
    <row r="955" spans="24:30" x14ac:dyDescent="0.35">
      <c r="X955" t="str">
        <f t="shared" si="76"/>
        <v>SLEPlantain</v>
      </c>
      <c r="Y955" t="s">
        <v>123</v>
      </c>
      <c r="Z955" t="s">
        <v>456</v>
      </c>
      <c r="AA955">
        <f t="shared" si="77"/>
        <v>13.439212674091785</v>
      </c>
      <c r="AB955">
        <f>VLOOKUP(X955,ReferenceProduction!$A$2:$G$1293,6,FALSE)</f>
        <v>55.461522491888566</v>
      </c>
      <c r="AC955">
        <f>VLOOKUP(Z955,ReferencePrices!$A$2:$C$22,2,FALSE)</f>
        <v>242.3159709699155</v>
      </c>
      <c r="AD955">
        <f t="shared" si="78"/>
        <v>13.439212674091785</v>
      </c>
    </row>
    <row r="956" spans="24:30" x14ac:dyDescent="0.35">
      <c r="X956" t="str">
        <f t="shared" si="76"/>
        <v>SLEOther Pulses</v>
      </c>
      <c r="Y956" t="s">
        <v>123</v>
      </c>
      <c r="Z956" t="s">
        <v>421</v>
      </c>
      <c r="AA956">
        <f t="shared" si="77"/>
        <v>31.036218693477309</v>
      </c>
      <c r="AB956">
        <f>VLOOKUP(X956,ReferenceProduction!$A$2:$G$1293,6,FALSE)</f>
        <v>83.313060224142518</v>
      </c>
      <c r="AC956">
        <f>VLOOKUP(Z956,ReferencePrices!$A$2:$C$22,2,FALSE)</f>
        <v>372.52525126286997</v>
      </c>
      <c r="AD956">
        <f t="shared" si="78"/>
        <v>31.036218693477309</v>
      </c>
    </row>
    <row r="957" spans="24:30" x14ac:dyDescent="0.35">
      <c r="X957" t="str">
        <f t="shared" si="76"/>
        <v>SLEGroundnut</v>
      </c>
      <c r="Y957" t="s">
        <v>123</v>
      </c>
      <c r="Z957" t="s">
        <v>360</v>
      </c>
      <c r="AA957">
        <f t="shared" si="77"/>
        <v>70.717697360180509</v>
      </c>
      <c r="AB957">
        <f>VLOOKUP(X957,ReferenceProduction!$A$2:$G$1293,6,FALSE)</f>
        <v>136.29135975808583</v>
      </c>
      <c r="AC957">
        <f>VLOOKUP(Z957,ReferencePrices!$A$2:$C$22,2,FALSE)</f>
        <v>518.87146394094873</v>
      </c>
      <c r="AD957">
        <f t="shared" si="78"/>
        <v>70.717697360180509</v>
      </c>
    </row>
    <row r="958" spans="24:30" x14ac:dyDescent="0.35">
      <c r="X958" t="str">
        <f t="shared" si="76"/>
        <v>SLVRice</v>
      </c>
      <c r="Y958" t="s">
        <v>124</v>
      </c>
      <c r="Z958" t="s">
        <v>365</v>
      </c>
      <c r="AA958">
        <f t="shared" si="77"/>
        <v>6.7518440146627219</v>
      </c>
      <c r="AB958">
        <f>VLOOKUP(X958,ReferenceProduction!$A$2:$G$1293,6,FALSE)</f>
        <v>20.95433540274912</v>
      </c>
      <c r="AC958">
        <f>VLOOKUP(Z958,ReferencePrices!$A$2:$C$22,2,FALSE)</f>
        <v>322.21704410519783</v>
      </c>
      <c r="AD958">
        <f t="shared" si="78"/>
        <v>6.7518440146627219</v>
      </c>
    </row>
    <row r="959" spans="24:30" x14ac:dyDescent="0.35">
      <c r="X959" t="str">
        <f t="shared" si="76"/>
        <v>SLVMaize</v>
      </c>
      <c r="Y959" t="s">
        <v>124</v>
      </c>
      <c r="Z959" t="s">
        <v>361</v>
      </c>
      <c r="AA959">
        <f t="shared" si="77"/>
        <v>150.07879960075002</v>
      </c>
      <c r="AB959">
        <f>VLOOKUP(X959,ReferenceProduction!$A$2:$G$1293,6,FALSE)</f>
        <v>828.85282481946638</v>
      </c>
      <c r="AC959">
        <f>VLOOKUP(Z959,ReferencePrices!$A$2:$C$22,2,FALSE)</f>
        <v>181.06809207465616</v>
      </c>
      <c r="AD959">
        <f t="shared" si="78"/>
        <v>150.07879960075002</v>
      </c>
    </row>
    <row r="960" spans="24:30" x14ac:dyDescent="0.35">
      <c r="X960" t="str">
        <f t="shared" si="76"/>
        <v>SLVSorghum</v>
      </c>
      <c r="Y960" t="s">
        <v>124</v>
      </c>
      <c r="Z960" t="s">
        <v>362</v>
      </c>
      <c r="AA960">
        <f t="shared" si="77"/>
        <v>40.284669610230722</v>
      </c>
      <c r="AB960">
        <f>VLOOKUP(X960,ReferenceProduction!$A$2:$G$1293,6,FALSE)</f>
        <v>225.6745793303009</v>
      </c>
      <c r="AC960">
        <f>VLOOKUP(Z960,ReferencePrices!$A$2:$C$22,2,FALSE)</f>
        <v>178.50778643202628</v>
      </c>
      <c r="AD960">
        <f t="shared" si="78"/>
        <v>40.284669610230722</v>
      </c>
    </row>
    <row r="961" spans="24:30" x14ac:dyDescent="0.35">
      <c r="X961" t="str">
        <f t="shared" si="76"/>
        <v>SLVPotato</v>
      </c>
      <c r="Y961" t="s">
        <v>124</v>
      </c>
      <c r="Z961" t="s">
        <v>367</v>
      </c>
      <c r="AA961">
        <f t="shared" si="77"/>
        <v>0.85235877961634887</v>
      </c>
      <c r="AB961">
        <f>VLOOKUP(X961,ReferenceProduction!$A$2:$G$1293,6,FALSE)</f>
        <v>4.3348902447962097</v>
      </c>
      <c r="AC961">
        <f>VLOOKUP(Z961,ReferencePrices!$A$2:$C$22,2,FALSE)</f>
        <v>196.62753414335168</v>
      </c>
      <c r="AD961">
        <f t="shared" si="78"/>
        <v>0.85235877961634887</v>
      </c>
    </row>
    <row r="962" spans="24:30" x14ac:dyDescent="0.35">
      <c r="X962" t="str">
        <f t="shared" si="76"/>
        <v>SLVCassava</v>
      </c>
      <c r="Y962" t="s">
        <v>124</v>
      </c>
      <c r="Z962" t="s">
        <v>368</v>
      </c>
      <c r="AA962">
        <f t="shared" si="77"/>
        <v>2.3921729534938287</v>
      </c>
      <c r="AB962">
        <f>VLOOKUP(X962,ReferenceProduction!$A$2:$G$1293,6,FALSE)</f>
        <v>22.118892534792881</v>
      </c>
      <c r="AC962">
        <f>VLOOKUP(Z962,ReferencePrices!$A$2:$C$22,2,FALSE)</f>
        <v>108.15066575919005</v>
      </c>
      <c r="AD962">
        <f t="shared" si="78"/>
        <v>2.3921729534938287</v>
      </c>
    </row>
    <row r="963" spans="24:30" x14ac:dyDescent="0.35">
      <c r="X963" t="str">
        <f t="shared" si="76"/>
        <v>SLVSweet Potato</v>
      </c>
      <c r="Y963" t="s">
        <v>124</v>
      </c>
      <c r="Z963" t="s">
        <v>358</v>
      </c>
      <c r="AA963">
        <f t="shared" si="77"/>
        <v>6.1377813783671908E-2</v>
      </c>
      <c r="AB963">
        <f>VLOOKUP(X963,ReferenceProduction!$A$2:$G$1293,6,FALSE)</f>
        <v>0.76599794615956251</v>
      </c>
      <c r="AC963">
        <f>VLOOKUP(Z963,ReferencePrices!$A$2:$C$22,2,FALSE)</f>
        <v>80.127909077822125</v>
      </c>
      <c r="AD963">
        <f t="shared" si="78"/>
        <v>6.1377813783671908E-2</v>
      </c>
    </row>
    <row r="964" spans="24:30" x14ac:dyDescent="0.35">
      <c r="X964" t="str">
        <f t="shared" si="76"/>
        <v>SLVBanana</v>
      </c>
      <c r="Y964" t="s">
        <v>124</v>
      </c>
      <c r="Z964" t="s">
        <v>455</v>
      </c>
      <c r="AA964">
        <f t="shared" si="77"/>
        <v>29.243992772138835</v>
      </c>
      <c r="AB964">
        <f>VLOOKUP(X964,ReferenceProduction!$A$2:$G$1293,6,FALSE)</f>
        <v>87.413763793957045</v>
      </c>
      <c r="AC964">
        <f>VLOOKUP(Z964,ReferencePrices!$A$2:$C$22,2,FALSE)</f>
        <v>334.54677504871933</v>
      </c>
      <c r="AD964">
        <f t="shared" si="78"/>
        <v>29.243992772138835</v>
      </c>
    </row>
    <row r="965" spans="24:30" x14ac:dyDescent="0.35">
      <c r="X965" t="str">
        <f t="shared" ref="X965:X1028" si="79">+CONCATENATE(Y965,Z965)</f>
        <v>SLVPlantain</v>
      </c>
      <c r="Y965" t="s">
        <v>124</v>
      </c>
      <c r="Z965" t="s">
        <v>456</v>
      </c>
      <c r="AA965">
        <f t="shared" ref="AA965:AA1028" si="80">AD965</f>
        <v>25.362442644428498</v>
      </c>
      <c r="AB965">
        <f>VLOOKUP(X965,ReferenceProduction!$A$2:$G$1293,6,FALSE)</f>
        <v>104.66682217812769</v>
      </c>
      <c r="AC965">
        <f>VLOOKUP(Z965,ReferencePrices!$A$2:$C$22,2,FALSE)</f>
        <v>242.3159709699155</v>
      </c>
      <c r="AD965">
        <f t="shared" ref="AD965:AD1028" si="81">(AB965*AC965)/1000</f>
        <v>25.362442644428498</v>
      </c>
    </row>
    <row r="966" spans="24:30" x14ac:dyDescent="0.35">
      <c r="X966" t="str">
        <f t="shared" si="79"/>
        <v>SLVBean</v>
      </c>
      <c r="Y966" t="s">
        <v>124</v>
      </c>
      <c r="Z966" t="s">
        <v>557</v>
      </c>
      <c r="AA966">
        <f t="shared" si="80"/>
        <v>67.987146060178688</v>
      </c>
      <c r="AB966">
        <f>VLOOKUP(X966,ReferenceProduction!$A$2:$G$1293,6,FALSE)</f>
        <v>103.61603928963729</v>
      </c>
      <c r="AC966">
        <f>VLOOKUP(Z966,ReferencePrices!$A$2:$C$22,2,FALSE)</f>
        <v>656.14499961858826</v>
      </c>
      <c r="AD966">
        <f t="shared" si="81"/>
        <v>67.987146060178688</v>
      </c>
    </row>
    <row r="967" spans="24:30" x14ac:dyDescent="0.35">
      <c r="X967" t="str">
        <f t="shared" si="79"/>
        <v>SLVSoybean</v>
      </c>
      <c r="Y967" t="s">
        <v>124</v>
      </c>
      <c r="Z967" t="s">
        <v>446</v>
      </c>
      <c r="AA967">
        <f t="shared" si="80"/>
        <v>1.2887411742764407</v>
      </c>
      <c r="AB967">
        <f>VLOOKUP(X967,ReferenceProduction!$A$2:$G$1293,6,FALSE)</f>
        <v>3.800254621719211</v>
      </c>
      <c r="AC967">
        <f>VLOOKUP(Z967,ReferencePrices!$A$2:$C$22,2,FALSE)</f>
        <v>339.11969132568868</v>
      </c>
      <c r="AD967">
        <f t="shared" si="81"/>
        <v>1.2887411742764407</v>
      </c>
    </row>
    <row r="968" spans="24:30" x14ac:dyDescent="0.35">
      <c r="X968" t="str">
        <f t="shared" si="79"/>
        <v>SOMRice</v>
      </c>
      <c r="Y968" t="s">
        <v>125</v>
      </c>
      <c r="Z968" t="s">
        <v>365</v>
      </c>
      <c r="AA968">
        <f t="shared" si="80"/>
        <v>6.388093798966012</v>
      </c>
      <c r="AB968">
        <f>VLOOKUP(X968,ReferenceProduction!$A$2:$G$1293,6,FALSE)</f>
        <v>19.825437281587188</v>
      </c>
      <c r="AC968">
        <f>VLOOKUP(Z968,ReferencePrices!$A$2:$C$22,2,FALSE)</f>
        <v>322.21704410519783</v>
      </c>
      <c r="AD968">
        <f t="shared" si="81"/>
        <v>6.388093798966012</v>
      </c>
    </row>
    <row r="969" spans="24:30" x14ac:dyDescent="0.35">
      <c r="X969" t="str">
        <f t="shared" si="79"/>
        <v>SOMMaize</v>
      </c>
      <c r="Y969" t="s">
        <v>125</v>
      </c>
      <c r="Z969" t="s">
        <v>361</v>
      </c>
      <c r="AA969">
        <f t="shared" si="80"/>
        <v>35.02749650242243</v>
      </c>
      <c r="AB969">
        <f>VLOOKUP(X969,ReferenceProduction!$A$2:$G$1293,6,FALSE)</f>
        <v>193.4493046294443</v>
      </c>
      <c r="AC969">
        <f>VLOOKUP(Z969,ReferencePrices!$A$2:$C$22,2,FALSE)</f>
        <v>181.06809207465616</v>
      </c>
      <c r="AD969">
        <f t="shared" si="81"/>
        <v>35.02749650242243</v>
      </c>
    </row>
    <row r="970" spans="24:30" x14ac:dyDescent="0.35">
      <c r="X970" t="str">
        <f t="shared" si="79"/>
        <v>SOMWheat</v>
      </c>
      <c r="Y970" t="s">
        <v>125</v>
      </c>
      <c r="Z970" t="s">
        <v>359</v>
      </c>
      <c r="AA970">
        <f t="shared" si="80"/>
        <v>0.32744811085658326</v>
      </c>
      <c r="AB970">
        <f>VLOOKUP(X970,ReferenceProduction!$A$2:$G$1293,6,FALSE)</f>
        <v>1.2338626248638003</v>
      </c>
      <c r="AC970">
        <f>VLOOKUP(Z970,ReferencePrices!$A$2:$C$22,2,FALSE)</f>
        <v>265.38457706564259</v>
      </c>
      <c r="AD970">
        <f t="shared" si="81"/>
        <v>0.32744811085658326</v>
      </c>
    </row>
    <row r="971" spans="24:30" x14ac:dyDescent="0.35">
      <c r="X971" t="str">
        <f t="shared" si="79"/>
        <v>SOMSorghum</v>
      </c>
      <c r="Y971" t="s">
        <v>125</v>
      </c>
      <c r="Z971" t="s">
        <v>362</v>
      </c>
      <c r="AA971">
        <f t="shared" si="80"/>
        <v>32.075815791807372</v>
      </c>
      <c r="AB971">
        <f>VLOOKUP(X971,ReferenceProduction!$A$2:$G$1293,6,FALSE)</f>
        <v>179.6886087320425</v>
      </c>
      <c r="AC971">
        <f>VLOOKUP(Z971,ReferencePrices!$A$2:$C$22,2,FALSE)</f>
        <v>178.50778643202628</v>
      </c>
      <c r="AD971">
        <f t="shared" si="81"/>
        <v>32.075815791807372</v>
      </c>
    </row>
    <row r="972" spans="24:30" x14ac:dyDescent="0.35">
      <c r="X972" t="str">
        <f t="shared" si="79"/>
        <v>SOMCassava</v>
      </c>
      <c r="Y972" t="s">
        <v>125</v>
      </c>
      <c r="Z972" t="s">
        <v>368</v>
      </c>
      <c r="AA972">
        <f t="shared" si="80"/>
        <v>12.381095249871251</v>
      </c>
      <c r="AB972">
        <f>VLOOKUP(X972,ReferenceProduction!$A$2:$G$1293,6,FALSE)</f>
        <v>114.48006503667013</v>
      </c>
      <c r="AC972">
        <f>VLOOKUP(Z972,ReferencePrices!$A$2:$C$22,2,FALSE)</f>
        <v>108.15066575919005</v>
      </c>
      <c r="AD972">
        <f t="shared" si="81"/>
        <v>12.381095249871251</v>
      </c>
    </row>
    <row r="973" spans="24:30" x14ac:dyDescent="0.35">
      <c r="X973" t="str">
        <f t="shared" si="79"/>
        <v>SOMSweet Potato</v>
      </c>
      <c r="Y973" t="s">
        <v>125</v>
      </c>
      <c r="Z973" t="s">
        <v>358</v>
      </c>
      <c r="AA973">
        <f t="shared" si="80"/>
        <v>0.79443555279705358</v>
      </c>
      <c r="AB973">
        <f>VLOOKUP(X973,ReferenceProduction!$A$2:$G$1293,6,FALSE)</f>
        <v>9.9145923304385608</v>
      </c>
      <c r="AC973">
        <f>VLOOKUP(Z973,ReferencePrices!$A$2:$C$22,2,FALSE)</f>
        <v>80.127909077822125</v>
      </c>
      <c r="AD973">
        <f t="shared" si="81"/>
        <v>0.79443555279705358</v>
      </c>
    </row>
    <row r="974" spans="24:30" x14ac:dyDescent="0.35">
      <c r="X974" t="str">
        <f t="shared" si="79"/>
        <v>SOMBanana</v>
      </c>
      <c r="Y974" t="s">
        <v>125</v>
      </c>
      <c r="Z974" t="s">
        <v>455</v>
      </c>
      <c r="AA974">
        <f t="shared" si="80"/>
        <v>18.549452247485718</v>
      </c>
      <c r="AB974">
        <f>VLOOKUP(X974,ReferenceProduction!$A$2:$G$1293,6,FALSE)</f>
        <v>55.446513405440541</v>
      </c>
      <c r="AC974">
        <f>VLOOKUP(Z974,ReferencePrices!$A$2:$C$22,2,FALSE)</f>
        <v>334.54677504871933</v>
      </c>
      <c r="AD974">
        <f t="shared" si="81"/>
        <v>18.549452247485718</v>
      </c>
    </row>
    <row r="975" spans="24:30" x14ac:dyDescent="0.35">
      <c r="X975" t="str">
        <f t="shared" si="79"/>
        <v>SOMBean</v>
      </c>
      <c r="Y975" t="s">
        <v>125</v>
      </c>
      <c r="Z975" t="s">
        <v>557</v>
      </c>
      <c r="AA975">
        <f t="shared" si="80"/>
        <v>17.241099174136771</v>
      </c>
      <c r="AB975">
        <f>VLOOKUP(X975,ReferenceProduction!$A$2:$G$1293,6,FALSE)</f>
        <v>26.276355354622655</v>
      </c>
      <c r="AC975">
        <f>VLOOKUP(Z975,ReferencePrices!$A$2:$C$22,2,FALSE)</f>
        <v>656.14499961858826</v>
      </c>
      <c r="AD975">
        <f t="shared" si="81"/>
        <v>17.241099174136771</v>
      </c>
    </row>
    <row r="976" spans="24:30" x14ac:dyDescent="0.35">
      <c r="X976" t="str">
        <f t="shared" si="79"/>
        <v>SOMGroundnut</v>
      </c>
      <c r="Y976" t="s">
        <v>125</v>
      </c>
      <c r="Z976" t="s">
        <v>360</v>
      </c>
      <c r="AA976">
        <f t="shared" si="80"/>
        <v>4.6259363637211859</v>
      </c>
      <c r="AB976">
        <f>VLOOKUP(X976,ReferenceProduction!$A$2:$G$1293,6,FALSE)</f>
        <v>8.9153801764046321</v>
      </c>
      <c r="AC976">
        <f>VLOOKUP(Z976,ReferencePrices!$A$2:$C$22,2,FALSE)</f>
        <v>518.87146394094873</v>
      </c>
      <c r="AD976">
        <f t="shared" si="81"/>
        <v>4.6259363637211859</v>
      </c>
    </row>
    <row r="977" spans="24:30" x14ac:dyDescent="0.35">
      <c r="X977" t="str">
        <f t="shared" si="79"/>
        <v>SWZMaize</v>
      </c>
      <c r="Y977" t="s">
        <v>130</v>
      </c>
      <c r="Z977" t="s">
        <v>361</v>
      </c>
      <c r="AA977">
        <f t="shared" si="80"/>
        <v>14.311842000330385</v>
      </c>
      <c r="AB977">
        <f>VLOOKUP(X977,ReferenceProduction!$A$2:$G$1293,6,FALSE)</f>
        <v>79.04121502771163</v>
      </c>
      <c r="AC977">
        <f>VLOOKUP(Z977,ReferencePrices!$A$2:$C$22,2,FALSE)</f>
        <v>181.06809207465616</v>
      </c>
      <c r="AD977">
        <f t="shared" si="81"/>
        <v>14.311842000330385</v>
      </c>
    </row>
    <row r="978" spans="24:30" x14ac:dyDescent="0.35">
      <c r="X978" t="str">
        <f t="shared" si="79"/>
        <v>SWZWheat</v>
      </c>
      <c r="Y978" t="s">
        <v>130</v>
      </c>
      <c r="Z978" t="s">
        <v>359</v>
      </c>
      <c r="AA978">
        <f t="shared" si="80"/>
        <v>5.187768807312667E-2</v>
      </c>
      <c r="AB978">
        <f>VLOOKUP(X978,ReferenceProduction!$A$2:$G$1293,6,FALSE)</f>
        <v>0.1954811716895469</v>
      </c>
      <c r="AC978">
        <f>VLOOKUP(Z978,ReferencePrices!$A$2:$C$22,2,FALSE)</f>
        <v>265.38457706564259</v>
      </c>
      <c r="AD978">
        <f t="shared" si="81"/>
        <v>5.187768807312667E-2</v>
      </c>
    </row>
    <row r="979" spans="24:30" x14ac:dyDescent="0.35">
      <c r="X979" t="str">
        <f t="shared" si="79"/>
        <v>SWZSorghum</v>
      </c>
      <c r="Y979" t="s">
        <v>130</v>
      </c>
      <c r="Z979" t="s">
        <v>362</v>
      </c>
      <c r="AA979">
        <f t="shared" si="80"/>
        <v>6.4981366683599023E-2</v>
      </c>
      <c r="AB979">
        <f>VLOOKUP(X979,ReferenceProduction!$A$2:$G$1293,6,FALSE)</f>
        <v>0.36402539061422501</v>
      </c>
      <c r="AC979">
        <f>VLOOKUP(Z979,ReferencePrices!$A$2:$C$22,2,FALSE)</f>
        <v>178.50778643202628</v>
      </c>
      <c r="AD979">
        <f t="shared" si="81"/>
        <v>6.4981366683599023E-2</v>
      </c>
    </row>
    <row r="980" spans="24:30" x14ac:dyDescent="0.35">
      <c r="X980" t="str">
        <f t="shared" si="79"/>
        <v>SWZPotato</v>
      </c>
      <c r="Y980" t="s">
        <v>130</v>
      </c>
      <c r="Z980" t="s">
        <v>367</v>
      </c>
      <c r="AA980">
        <f t="shared" si="80"/>
        <v>3.5372248751089974</v>
      </c>
      <c r="AB980">
        <f>VLOOKUP(X980,ReferenceProduction!$A$2:$G$1293,6,FALSE)</f>
        <v>17.98946872074476</v>
      </c>
      <c r="AC980">
        <f>VLOOKUP(Z980,ReferencePrices!$A$2:$C$22,2,FALSE)</f>
        <v>196.62753414335168</v>
      </c>
      <c r="AD980">
        <f t="shared" si="81"/>
        <v>3.5372248751089974</v>
      </c>
    </row>
    <row r="981" spans="24:30" x14ac:dyDescent="0.35">
      <c r="X981" t="str">
        <f t="shared" si="79"/>
        <v>SWZSweet Potato</v>
      </c>
      <c r="Y981" t="s">
        <v>130</v>
      </c>
      <c r="Z981" t="s">
        <v>358</v>
      </c>
      <c r="AA981">
        <f t="shared" si="80"/>
        <v>0.27886876705464758</v>
      </c>
      <c r="AB981">
        <f>VLOOKUP(X981,ReferenceProduction!$A$2:$G$1293,6,FALSE)</f>
        <v>3.4802950715187597</v>
      </c>
      <c r="AC981">
        <f>VLOOKUP(Z981,ReferencePrices!$A$2:$C$22,2,FALSE)</f>
        <v>80.127909077822125</v>
      </c>
      <c r="AD981">
        <f t="shared" si="81"/>
        <v>0.27886876705464758</v>
      </c>
    </row>
    <row r="982" spans="24:30" x14ac:dyDescent="0.35">
      <c r="X982" t="str">
        <f t="shared" si="79"/>
        <v>SWZBanana</v>
      </c>
      <c r="Y982" t="s">
        <v>130</v>
      </c>
      <c r="Z982" t="s">
        <v>455</v>
      </c>
      <c r="AA982">
        <f t="shared" si="80"/>
        <v>0.89666426807196531</v>
      </c>
      <c r="AB982">
        <f>VLOOKUP(X982,ReferenceProduction!$A$2:$G$1293,6,FALSE)</f>
        <v>2.6802358741655365</v>
      </c>
      <c r="AC982">
        <f>VLOOKUP(Z982,ReferencePrices!$A$2:$C$22,2,FALSE)</f>
        <v>334.54677504871933</v>
      </c>
      <c r="AD982">
        <f t="shared" si="81"/>
        <v>0.89666426807196531</v>
      </c>
    </row>
    <row r="983" spans="24:30" x14ac:dyDescent="0.35">
      <c r="X983" t="str">
        <f t="shared" si="79"/>
        <v>SWZBean</v>
      </c>
      <c r="Y983" t="s">
        <v>130</v>
      </c>
      <c r="Z983" t="s">
        <v>557</v>
      </c>
      <c r="AA983">
        <f t="shared" si="80"/>
        <v>0.69227959817004181</v>
      </c>
      <c r="AB983">
        <f>VLOOKUP(X983,ReferenceProduction!$A$2:$G$1293,6,FALSE)</f>
        <v>1.0550710568128361</v>
      </c>
      <c r="AC983">
        <f>VLOOKUP(Z983,ReferencePrices!$A$2:$C$22,2,FALSE)</f>
        <v>656.14499961858826</v>
      </c>
      <c r="AD983">
        <f t="shared" si="81"/>
        <v>0.69227959817004181</v>
      </c>
    </row>
    <row r="984" spans="24:30" x14ac:dyDescent="0.35">
      <c r="X984" t="str">
        <f t="shared" si="79"/>
        <v>SWZCowpea</v>
      </c>
      <c r="Y984" t="s">
        <v>130</v>
      </c>
      <c r="Z984" t="s">
        <v>417</v>
      </c>
      <c r="AA984">
        <f t="shared" si="80"/>
        <v>0.43730913285135192</v>
      </c>
      <c r="AB984">
        <f>VLOOKUP(X984,ReferenceProduction!$A$2:$G$1293,6,FALSE)</f>
        <v>1.0864492552264655</v>
      </c>
      <c r="AC984">
        <f>VLOOKUP(Z984,ReferencePrices!$A$2:$C$22,2,FALSE)</f>
        <v>402.51224872918414</v>
      </c>
      <c r="AD984">
        <f t="shared" si="81"/>
        <v>0.43730913285135192</v>
      </c>
    </row>
    <row r="985" spans="24:30" x14ac:dyDescent="0.35">
      <c r="X985" t="str">
        <f t="shared" si="79"/>
        <v>SWZOther Pulses</v>
      </c>
      <c r="Y985" t="s">
        <v>130</v>
      </c>
      <c r="Z985" t="s">
        <v>421</v>
      </c>
      <c r="AA985">
        <f t="shared" si="80"/>
        <v>0.57725250197155731</v>
      </c>
      <c r="AB985">
        <f>VLOOKUP(X985,ReferenceProduction!$A$2:$G$1293,6,FALSE)</f>
        <v>1.5495661032766419</v>
      </c>
      <c r="AC985">
        <f>VLOOKUP(Z985,ReferencePrices!$A$2:$C$22,2,FALSE)</f>
        <v>372.52525126286997</v>
      </c>
      <c r="AD985">
        <f t="shared" si="81"/>
        <v>0.57725250197155731</v>
      </c>
    </row>
    <row r="986" spans="24:30" x14ac:dyDescent="0.35">
      <c r="X986" t="str">
        <f t="shared" si="79"/>
        <v>SWZGroundnut</v>
      </c>
      <c r="Y986" t="s">
        <v>130</v>
      </c>
      <c r="Z986" t="s">
        <v>360</v>
      </c>
      <c r="AA986">
        <f t="shared" si="80"/>
        <v>2.1967021879057667</v>
      </c>
      <c r="AB986">
        <f>VLOOKUP(X986,ReferenceProduction!$A$2:$G$1293,6,FALSE)</f>
        <v>4.2336153374504457</v>
      </c>
      <c r="AC986">
        <f>VLOOKUP(Z986,ReferencePrices!$A$2:$C$22,2,FALSE)</f>
        <v>518.87146394094873</v>
      </c>
      <c r="AD986">
        <f t="shared" si="81"/>
        <v>2.1967021879057667</v>
      </c>
    </row>
    <row r="987" spans="24:30" x14ac:dyDescent="0.35">
      <c r="X987" t="str">
        <f t="shared" si="79"/>
        <v>SYRMaize</v>
      </c>
      <c r="Y987" t="s">
        <v>131</v>
      </c>
      <c r="Z987" t="s">
        <v>361</v>
      </c>
      <c r="AA987">
        <f t="shared" si="80"/>
        <v>38.25131349164063</v>
      </c>
      <c r="AB987">
        <f>VLOOKUP(X987,ReferenceProduction!$A$2:$G$1293,6,FALSE)</f>
        <v>211.25375019619267</v>
      </c>
      <c r="AC987">
        <f>VLOOKUP(Z987,ReferencePrices!$A$2:$C$22,2,FALSE)</f>
        <v>181.06809207465616</v>
      </c>
      <c r="AD987">
        <f t="shared" si="81"/>
        <v>38.25131349164063</v>
      </c>
    </row>
    <row r="988" spans="24:30" x14ac:dyDescent="0.35">
      <c r="X988" t="str">
        <f t="shared" si="79"/>
        <v>SYRWheat</v>
      </c>
      <c r="Y988" t="s">
        <v>131</v>
      </c>
      <c r="Z988" t="s">
        <v>359</v>
      </c>
      <c r="AA988">
        <f t="shared" si="80"/>
        <v>1357.7697090150775</v>
      </c>
      <c r="AB988">
        <f>VLOOKUP(X988,ReferenceProduction!$A$2:$G$1293,6,FALSE)</f>
        <v>5116.2344248785585</v>
      </c>
      <c r="AC988">
        <f>VLOOKUP(Z988,ReferencePrices!$A$2:$C$22,2,FALSE)</f>
        <v>265.38457706564259</v>
      </c>
      <c r="AD988">
        <f t="shared" si="81"/>
        <v>1357.7697090150775</v>
      </c>
    </row>
    <row r="989" spans="24:30" x14ac:dyDescent="0.35">
      <c r="X989" t="str">
        <f t="shared" si="79"/>
        <v>SYRSorghum</v>
      </c>
      <c r="Y989" t="s">
        <v>131</v>
      </c>
      <c r="Z989" t="s">
        <v>362</v>
      </c>
      <c r="AA989">
        <f t="shared" si="80"/>
        <v>1.0067918513597576</v>
      </c>
      <c r="AB989">
        <f>VLOOKUP(X989,ReferenceProduction!$A$2:$G$1293,6,FALSE)</f>
        <v>5.6400444567897461</v>
      </c>
      <c r="AC989">
        <f>VLOOKUP(Z989,ReferencePrices!$A$2:$C$22,2,FALSE)</f>
        <v>178.50778643202628</v>
      </c>
      <c r="AD989">
        <f t="shared" si="81"/>
        <v>1.0067918513597576</v>
      </c>
    </row>
    <row r="990" spans="24:30" x14ac:dyDescent="0.35">
      <c r="X990" t="str">
        <f t="shared" si="79"/>
        <v>SYRMillet</v>
      </c>
      <c r="Y990" t="s">
        <v>131</v>
      </c>
      <c r="Z990" t="s">
        <v>363</v>
      </c>
      <c r="AA990">
        <f t="shared" si="80"/>
        <v>1.3427969241616711</v>
      </c>
      <c r="AB990">
        <f>VLOOKUP(X990,ReferenceProduction!$A$2:$G$1293,6,FALSE)</f>
        <v>6.3885254860593532</v>
      </c>
      <c r="AC990">
        <f>VLOOKUP(Z990,ReferencePrices!$A$2:$C$22,2,FALSE)</f>
        <v>210.18886550454246</v>
      </c>
      <c r="AD990">
        <f t="shared" si="81"/>
        <v>1.3427969241616711</v>
      </c>
    </row>
    <row r="991" spans="24:30" x14ac:dyDescent="0.35">
      <c r="X991" t="str">
        <f t="shared" si="79"/>
        <v>SYRBarley</v>
      </c>
      <c r="Y991" t="s">
        <v>131</v>
      </c>
      <c r="Z991" t="s">
        <v>364</v>
      </c>
      <c r="AA991">
        <f t="shared" si="80"/>
        <v>120.74387678999562</v>
      </c>
      <c r="AB991">
        <f>VLOOKUP(X991,ReferenceProduction!$A$2:$G$1293,6,FALSE)</f>
        <v>962.49106019008786</v>
      </c>
      <c r="AC991">
        <f>VLOOKUP(Z991,ReferencePrices!$A$2:$C$22,2,FALSE)</f>
        <v>125.44934886579541</v>
      </c>
      <c r="AD991">
        <f t="shared" si="81"/>
        <v>120.74387678999562</v>
      </c>
    </row>
    <row r="992" spans="24:30" x14ac:dyDescent="0.35">
      <c r="X992" t="str">
        <f t="shared" si="79"/>
        <v>SYRPotato</v>
      </c>
      <c r="Y992" t="s">
        <v>131</v>
      </c>
      <c r="Z992" t="s">
        <v>367</v>
      </c>
      <c r="AA992">
        <f t="shared" si="80"/>
        <v>140.77121012253386</v>
      </c>
      <c r="AB992">
        <f>VLOOKUP(X992,ReferenceProduction!$A$2:$G$1293,6,FALSE)</f>
        <v>715.9282688247738</v>
      </c>
      <c r="AC992">
        <f>VLOOKUP(Z992,ReferencePrices!$A$2:$C$22,2,FALSE)</f>
        <v>196.62753414335168</v>
      </c>
      <c r="AD992">
        <f t="shared" si="81"/>
        <v>140.77121012253386</v>
      </c>
    </row>
    <row r="993" spans="24:30" x14ac:dyDescent="0.35">
      <c r="X993" t="str">
        <f t="shared" si="79"/>
        <v>SYRBanana</v>
      </c>
      <c r="Y993" t="s">
        <v>131</v>
      </c>
      <c r="Z993" t="s">
        <v>455</v>
      </c>
      <c r="AA993">
        <f t="shared" si="80"/>
        <v>0.38304553333303165</v>
      </c>
      <c r="AB993">
        <f>VLOOKUP(X993,ReferenceProduction!$A$2:$G$1293,6,FALSE)</f>
        <v>1.1449685422232796</v>
      </c>
      <c r="AC993">
        <f>VLOOKUP(Z993,ReferencePrices!$A$2:$C$22,2,FALSE)</f>
        <v>334.54677504871933</v>
      </c>
      <c r="AD993">
        <f t="shared" si="81"/>
        <v>0.38304553333303165</v>
      </c>
    </row>
    <row r="994" spans="24:30" x14ac:dyDescent="0.35">
      <c r="X994" t="str">
        <f t="shared" si="79"/>
        <v>SYRBean</v>
      </c>
      <c r="Y994" t="s">
        <v>131</v>
      </c>
      <c r="Z994" t="s">
        <v>557</v>
      </c>
      <c r="AA994">
        <f t="shared" si="80"/>
        <v>2.0861715342101346</v>
      </c>
      <c r="AB994">
        <f>VLOOKUP(X994,ReferenceProduction!$A$2:$G$1293,6,FALSE)</f>
        <v>3.1794367638598318</v>
      </c>
      <c r="AC994">
        <f>VLOOKUP(Z994,ReferencePrices!$A$2:$C$22,2,FALSE)</f>
        <v>656.14499961858826</v>
      </c>
      <c r="AD994">
        <f t="shared" si="81"/>
        <v>2.0861715342101346</v>
      </c>
    </row>
    <row r="995" spans="24:30" x14ac:dyDescent="0.35">
      <c r="X995" t="str">
        <f t="shared" si="79"/>
        <v>SYRChickpea</v>
      </c>
      <c r="Y995" t="s">
        <v>131</v>
      </c>
      <c r="Z995" t="s">
        <v>419</v>
      </c>
      <c r="AA995">
        <f t="shared" si="80"/>
        <v>39.962593430065674</v>
      </c>
      <c r="AB995">
        <f>VLOOKUP(X995,ReferenceProduction!$A$2:$G$1293,6,FALSE)</f>
        <v>69.852769648130788</v>
      </c>
      <c r="AC995">
        <f>VLOOKUP(Z995,ReferencePrices!$A$2:$C$22,2,FALSE)</f>
        <v>572.09747918900223</v>
      </c>
      <c r="AD995">
        <f t="shared" si="81"/>
        <v>39.962593430065674</v>
      </c>
    </row>
    <row r="996" spans="24:30" x14ac:dyDescent="0.35">
      <c r="X996" t="str">
        <f t="shared" si="79"/>
        <v>SYRLentil</v>
      </c>
      <c r="Y996" t="s">
        <v>131</v>
      </c>
      <c r="Z996" t="s">
        <v>418</v>
      </c>
      <c r="AA996">
        <f t="shared" si="80"/>
        <v>82.786300766462276</v>
      </c>
      <c r="AB996">
        <f>VLOOKUP(X996,ReferenceProduction!$A$2:$G$1293,6,FALSE)</f>
        <v>180.02815134175702</v>
      </c>
      <c r="AC996">
        <f>VLOOKUP(Z996,ReferencePrices!$A$2:$C$22,2,FALSE)</f>
        <v>459.85197397991732</v>
      </c>
      <c r="AD996">
        <f t="shared" si="81"/>
        <v>82.786300766462276</v>
      </c>
    </row>
    <row r="997" spans="24:30" x14ac:dyDescent="0.35">
      <c r="X997" t="str">
        <f t="shared" si="79"/>
        <v>SYROther Pulses</v>
      </c>
      <c r="Y997" t="s">
        <v>131</v>
      </c>
      <c r="Z997" t="s">
        <v>421</v>
      </c>
      <c r="AA997">
        <f t="shared" si="80"/>
        <v>28.217832711133394</v>
      </c>
      <c r="AB997">
        <f>VLOOKUP(X997,ReferenceProduction!$A$2:$G$1293,6,FALSE)</f>
        <v>75.747436222039255</v>
      </c>
      <c r="AC997">
        <f>VLOOKUP(Z997,ReferencePrices!$A$2:$C$22,2,FALSE)</f>
        <v>372.52525126286997</v>
      </c>
      <c r="AD997">
        <f t="shared" si="81"/>
        <v>28.217832711133394</v>
      </c>
    </row>
    <row r="998" spans="24:30" x14ac:dyDescent="0.35">
      <c r="X998" t="str">
        <f t="shared" si="79"/>
        <v>SYRGroundnut</v>
      </c>
      <c r="Y998" t="s">
        <v>131</v>
      </c>
      <c r="Z998" t="s">
        <v>360</v>
      </c>
      <c r="AA998">
        <f t="shared" si="80"/>
        <v>12.312696226449164</v>
      </c>
      <c r="AB998">
        <f>VLOOKUP(X998,ReferenceProduction!$A$2:$G$1293,6,FALSE)</f>
        <v>23.729761765912873</v>
      </c>
      <c r="AC998">
        <f>VLOOKUP(Z998,ReferencePrices!$A$2:$C$22,2,FALSE)</f>
        <v>518.87146394094873</v>
      </c>
      <c r="AD998">
        <f t="shared" si="81"/>
        <v>12.312696226449164</v>
      </c>
    </row>
    <row r="999" spans="24:30" x14ac:dyDescent="0.35">
      <c r="X999" t="str">
        <f t="shared" si="79"/>
        <v>TCDRice</v>
      </c>
      <c r="Y999" t="s">
        <v>132</v>
      </c>
      <c r="Z999" t="s">
        <v>365</v>
      </c>
      <c r="AA999">
        <f t="shared" si="80"/>
        <v>29.846165397841609</v>
      </c>
      <c r="AB999">
        <f>VLOOKUP(X999,ReferenceProduction!$A$2:$G$1293,6,FALSE)</f>
        <v>92.627519070957021</v>
      </c>
      <c r="AC999">
        <f>VLOOKUP(Z999,ReferencePrices!$A$2:$C$22,2,FALSE)</f>
        <v>322.21704410519783</v>
      </c>
      <c r="AD999">
        <f t="shared" si="81"/>
        <v>29.846165397841609</v>
      </c>
    </row>
    <row r="1000" spans="24:30" x14ac:dyDescent="0.35">
      <c r="X1000" t="str">
        <f t="shared" si="79"/>
        <v>TCDMaize</v>
      </c>
      <c r="Y1000" t="s">
        <v>132</v>
      </c>
      <c r="Z1000" t="s">
        <v>361</v>
      </c>
      <c r="AA1000">
        <f t="shared" si="80"/>
        <v>40.124384427576629</v>
      </c>
      <c r="AB1000">
        <f>VLOOKUP(X1000,ReferenceProduction!$A$2:$G$1293,6,FALSE)</f>
        <v>221.59831678699609</v>
      </c>
      <c r="AC1000">
        <f>VLOOKUP(Z1000,ReferencePrices!$A$2:$C$22,2,FALSE)</f>
        <v>181.06809207465616</v>
      </c>
      <c r="AD1000">
        <f t="shared" si="81"/>
        <v>40.124384427576629</v>
      </c>
    </row>
    <row r="1001" spans="24:30" x14ac:dyDescent="0.35">
      <c r="X1001" t="str">
        <f t="shared" si="79"/>
        <v>TCDWheat</v>
      </c>
      <c r="Y1001" t="s">
        <v>132</v>
      </c>
      <c r="Z1001" t="s">
        <v>359</v>
      </c>
      <c r="AA1001">
        <f t="shared" si="80"/>
        <v>0.83663555052100325</v>
      </c>
      <c r="AB1001">
        <f>VLOOKUP(X1001,ReferenceProduction!$A$2:$G$1293,6,FALSE)</f>
        <v>3.1525402107827176</v>
      </c>
      <c r="AC1001">
        <f>VLOOKUP(Z1001,ReferencePrices!$A$2:$C$22,2,FALSE)</f>
        <v>265.38457706564259</v>
      </c>
      <c r="AD1001">
        <f t="shared" si="81"/>
        <v>0.83663555052100325</v>
      </c>
    </row>
    <row r="1002" spans="24:30" x14ac:dyDescent="0.35">
      <c r="X1002" t="str">
        <f t="shared" si="79"/>
        <v>TCDSorghum</v>
      </c>
      <c r="Y1002" t="s">
        <v>132</v>
      </c>
      <c r="Z1002" t="s">
        <v>362</v>
      </c>
      <c r="AA1002">
        <f t="shared" si="80"/>
        <v>131.8230768310614</v>
      </c>
      <c r="AB1002">
        <f>VLOOKUP(X1002,ReferenceProduction!$A$2:$G$1293,6,FALSE)</f>
        <v>738.47241885584708</v>
      </c>
      <c r="AC1002">
        <f>VLOOKUP(Z1002,ReferencePrices!$A$2:$C$22,2,FALSE)</f>
        <v>178.50778643202628</v>
      </c>
      <c r="AD1002">
        <f t="shared" si="81"/>
        <v>131.8230768310614</v>
      </c>
    </row>
    <row r="1003" spans="24:30" x14ac:dyDescent="0.35">
      <c r="X1003" t="str">
        <f t="shared" si="79"/>
        <v>TCDMillet</v>
      </c>
      <c r="Y1003" t="s">
        <v>132</v>
      </c>
      <c r="Z1003" t="s">
        <v>363</v>
      </c>
      <c r="AA1003">
        <f t="shared" si="80"/>
        <v>150.17364434202764</v>
      </c>
      <c r="AB1003">
        <f>VLOOKUP(X1003,ReferenceProduction!$A$2:$G$1293,6,FALSE)</f>
        <v>714.47002666648007</v>
      </c>
      <c r="AC1003">
        <f>VLOOKUP(Z1003,ReferencePrices!$A$2:$C$22,2,FALSE)</f>
        <v>210.18886550454246</v>
      </c>
      <c r="AD1003">
        <f t="shared" si="81"/>
        <v>150.17364434202764</v>
      </c>
    </row>
    <row r="1004" spans="24:30" x14ac:dyDescent="0.35">
      <c r="X1004" t="str">
        <f t="shared" si="79"/>
        <v>TCDPotato</v>
      </c>
      <c r="Y1004" t="s">
        <v>132</v>
      </c>
      <c r="Z1004" t="s">
        <v>367</v>
      </c>
      <c r="AA1004">
        <f t="shared" si="80"/>
        <v>9.0392269736136956</v>
      </c>
      <c r="AB1004">
        <f>VLOOKUP(X1004,ReferenceProduction!$A$2:$G$1293,6,FALSE)</f>
        <v>45.971318376111199</v>
      </c>
      <c r="AC1004">
        <f>VLOOKUP(Z1004,ReferencePrices!$A$2:$C$22,2,FALSE)</f>
        <v>196.62753414335168</v>
      </c>
      <c r="AD1004">
        <f t="shared" si="81"/>
        <v>9.0392269736136956</v>
      </c>
    </row>
    <row r="1005" spans="24:30" x14ac:dyDescent="0.35">
      <c r="X1005" t="str">
        <f t="shared" si="79"/>
        <v>TCDCassava</v>
      </c>
      <c r="Y1005" t="s">
        <v>132</v>
      </c>
      <c r="Z1005" t="s">
        <v>368</v>
      </c>
      <c r="AA1005">
        <f t="shared" si="80"/>
        <v>43.733079991569191</v>
      </c>
      <c r="AB1005">
        <f>VLOOKUP(X1005,ReferenceProduction!$A$2:$G$1293,6,FALSE)</f>
        <v>404.37180561556545</v>
      </c>
      <c r="AC1005">
        <f>VLOOKUP(Z1005,ReferencePrices!$A$2:$C$22,2,FALSE)</f>
        <v>108.15066575919005</v>
      </c>
      <c r="AD1005">
        <f t="shared" si="81"/>
        <v>43.733079991569191</v>
      </c>
    </row>
    <row r="1006" spans="24:30" x14ac:dyDescent="0.35">
      <c r="X1006" t="str">
        <f t="shared" si="79"/>
        <v>TCDYams</v>
      </c>
      <c r="Y1006" t="s">
        <v>132</v>
      </c>
      <c r="Z1006" t="s">
        <v>366</v>
      </c>
      <c r="AA1006">
        <f t="shared" si="80"/>
        <v>90.26806199640302</v>
      </c>
      <c r="AB1006">
        <f>VLOOKUP(X1006,ReferenceProduction!$A$2:$G$1293,6,FALSE)</f>
        <v>331.24501127087973</v>
      </c>
      <c r="AC1006">
        <f>VLOOKUP(Z1006,ReferencePrices!$A$2:$C$22,2,FALSE)</f>
        <v>272.51146107853435</v>
      </c>
      <c r="AD1006">
        <f t="shared" si="81"/>
        <v>90.26806199640302</v>
      </c>
    </row>
    <row r="1007" spans="24:30" x14ac:dyDescent="0.35">
      <c r="X1007" t="str">
        <f t="shared" si="79"/>
        <v>TCDSweet Potato</v>
      </c>
      <c r="Y1007" t="s">
        <v>132</v>
      </c>
      <c r="Z1007" t="s">
        <v>358</v>
      </c>
      <c r="AA1007">
        <f t="shared" si="80"/>
        <v>8.8675085798652926</v>
      </c>
      <c r="AB1007">
        <f>VLOOKUP(X1007,ReferenceProduction!$A$2:$G$1293,6,FALSE)</f>
        <v>110.66691595874488</v>
      </c>
      <c r="AC1007">
        <f>VLOOKUP(Z1007,ReferencePrices!$A$2:$C$22,2,FALSE)</f>
        <v>80.127909077822125</v>
      </c>
      <c r="AD1007">
        <f t="shared" si="81"/>
        <v>8.8675085798652926</v>
      </c>
    </row>
    <row r="1008" spans="24:30" x14ac:dyDescent="0.35">
      <c r="X1008" t="str">
        <f t="shared" si="79"/>
        <v>TCDBean</v>
      </c>
      <c r="Y1008" t="s">
        <v>132</v>
      </c>
      <c r="Z1008" t="s">
        <v>557</v>
      </c>
      <c r="AA1008">
        <f t="shared" si="80"/>
        <v>66.801569289287997</v>
      </c>
      <c r="AB1008">
        <f>VLOOKUP(X1008,ReferenceProduction!$A$2:$G$1293,6,FALSE)</f>
        <v>101.80915701273227</v>
      </c>
      <c r="AC1008">
        <f>VLOOKUP(Z1008,ReferencePrices!$A$2:$C$22,2,FALSE)</f>
        <v>656.14499961858826</v>
      </c>
      <c r="AD1008">
        <f t="shared" si="81"/>
        <v>66.801569289287997</v>
      </c>
    </row>
    <row r="1009" spans="24:30" x14ac:dyDescent="0.35">
      <c r="X1009" t="str">
        <f t="shared" si="79"/>
        <v>TCDOther Pulses</v>
      </c>
      <c r="Y1009" t="s">
        <v>132</v>
      </c>
      <c r="Z1009" t="s">
        <v>421</v>
      </c>
      <c r="AA1009">
        <f t="shared" si="80"/>
        <v>19.408522642853047</v>
      </c>
      <c r="AB1009">
        <f>VLOOKUP(X1009,ReferenceProduction!$A$2:$G$1293,6,FALSE)</f>
        <v>52.099884711325387</v>
      </c>
      <c r="AC1009">
        <f>VLOOKUP(Z1009,ReferencePrices!$A$2:$C$22,2,FALSE)</f>
        <v>372.52525126286997</v>
      </c>
      <c r="AD1009">
        <f t="shared" si="81"/>
        <v>19.408522642853047</v>
      </c>
    </row>
    <row r="1010" spans="24:30" x14ac:dyDescent="0.35">
      <c r="X1010" t="str">
        <f t="shared" si="79"/>
        <v>TCDGroundnut</v>
      </c>
      <c r="Y1010" t="s">
        <v>132</v>
      </c>
      <c r="Z1010" t="s">
        <v>360</v>
      </c>
      <c r="AA1010">
        <f t="shared" si="80"/>
        <v>235.58127587040622</v>
      </c>
      <c r="AB1010">
        <f>VLOOKUP(X1010,ReferenceProduction!$A$2:$G$1293,6,FALSE)</f>
        <v>454.02627094022853</v>
      </c>
      <c r="AC1010">
        <f>VLOOKUP(Z1010,ReferencePrices!$A$2:$C$22,2,FALSE)</f>
        <v>518.87146394094873</v>
      </c>
      <c r="AD1010">
        <f t="shared" si="81"/>
        <v>235.58127587040622</v>
      </c>
    </row>
    <row r="1011" spans="24:30" x14ac:dyDescent="0.35">
      <c r="X1011" t="str">
        <f t="shared" si="79"/>
        <v>TGORice</v>
      </c>
      <c r="Y1011" t="s">
        <v>133</v>
      </c>
      <c r="Z1011" t="s">
        <v>365</v>
      </c>
      <c r="AA1011">
        <f t="shared" si="80"/>
        <v>23.40908753703658</v>
      </c>
      <c r="AB1011">
        <f>VLOOKUP(X1011,ReferenceProduction!$A$2:$G$1293,6,FALSE)</f>
        <v>72.650059844115361</v>
      </c>
      <c r="AC1011">
        <f>VLOOKUP(Z1011,ReferencePrices!$A$2:$C$22,2,FALSE)</f>
        <v>322.21704410519783</v>
      </c>
      <c r="AD1011">
        <f t="shared" si="81"/>
        <v>23.40908753703658</v>
      </c>
    </row>
    <row r="1012" spans="24:30" x14ac:dyDescent="0.35">
      <c r="X1012" t="str">
        <f t="shared" si="79"/>
        <v>TGOMaize</v>
      </c>
      <c r="Y1012" t="s">
        <v>133</v>
      </c>
      <c r="Z1012" t="s">
        <v>361</v>
      </c>
      <c r="AA1012">
        <f t="shared" si="80"/>
        <v>113.80231230102915</v>
      </c>
      <c r="AB1012">
        <f>VLOOKUP(X1012,ReferenceProduction!$A$2:$G$1293,6,FALSE)</f>
        <v>628.50561353519606</v>
      </c>
      <c r="AC1012">
        <f>VLOOKUP(Z1012,ReferencePrices!$A$2:$C$22,2,FALSE)</f>
        <v>181.06809207465616</v>
      </c>
      <c r="AD1012">
        <f t="shared" si="81"/>
        <v>113.80231230102915</v>
      </c>
    </row>
    <row r="1013" spans="24:30" x14ac:dyDescent="0.35">
      <c r="X1013" t="str">
        <f t="shared" si="79"/>
        <v>TGOSorghum</v>
      </c>
      <c r="Y1013" t="s">
        <v>133</v>
      </c>
      <c r="Z1013" t="s">
        <v>362</v>
      </c>
      <c r="AA1013">
        <f t="shared" si="80"/>
        <v>60.136460007359808</v>
      </c>
      <c r="AB1013">
        <f>VLOOKUP(X1013,ReferenceProduction!$A$2:$G$1293,6,FALSE)</f>
        <v>336.88424023037828</v>
      </c>
      <c r="AC1013">
        <f>VLOOKUP(Z1013,ReferencePrices!$A$2:$C$22,2,FALSE)</f>
        <v>178.50778643202628</v>
      </c>
      <c r="AD1013">
        <f t="shared" si="81"/>
        <v>60.136460007359808</v>
      </c>
    </row>
    <row r="1014" spans="24:30" x14ac:dyDescent="0.35">
      <c r="X1014" t="str">
        <f t="shared" si="79"/>
        <v>TGOMillet</v>
      </c>
      <c r="Y1014" t="s">
        <v>133</v>
      </c>
      <c r="Z1014" t="s">
        <v>363</v>
      </c>
      <c r="AA1014">
        <f t="shared" si="80"/>
        <v>14.002560502432413</v>
      </c>
      <c r="AB1014">
        <f>VLOOKUP(X1014,ReferenceProduction!$A$2:$G$1293,6,FALSE)</f>
        <v>66.618945151163572</v>
      </c>
      <c r="AC1014">
        <f>VLOOKUP(Z1014,ReferencePrices!$A$2:$C$22,2,FALSE)</f>
        <v>210.18886550454246</v>
      </c>
      <c r="AD1014">
        <f t="shared" si="81"/>
        <v>14.002560502432413</v>
      </c>
    </row>
    <row r="1015" spans="24:30" x14ac:dyDescent="0.35">
      <c r="X1015" t="str">
        <f t="shared" si="79"/>
        <v>TGOCassava</v>
      </c>
      <c r="Y1015" t="s">
        <v>133</v>
      </c>
      <c r="Z1015" t="s">
        <v>368</v>
      </c>
      <c r="AA1015">
        <f t="shared" si="80"/>
        <v>95.055674886142882</v>
      </c>
      <c r="AB1015">
        <f>VLOOKUP(X1015,ReferenceProduction!$A$2:$G$1293,6,FALSE)</f>
        <v>878.91899896201585</v>
      </c>
      <c r="AC1015">
        <f>VLOOKUP(Z1015,ReferencePrices!$A$2:$C$22,2,FALSE)</f>
        <v>108.15066575919005</v>
      </c>
      <c r="AD1015">
        <f t="shared" si="81"/>
        <v>95.055674886142882</v>
      </c>
    </row>
    <row r="1016" spans="24:30" x14ac:dyDescent="0.35">
      <c r="X1016" t="str">
        <f t="shared" si="79"/>
        <v>TGOYams</v>
      </c>
      <c r="Y1016" t="s">
        <v>133</v>
      </c>
      <c r="Z1016" t="s">
        <v>366</v>
      </c>
      <c r="AA1016">
        <f t="shared" si="80"/>
        <v>242.13493067207602</v>
      </c>
      <c r="AB1016">
        <f>VLOOKUP(X1016,ReferenceProduction!$A$2:$G$1293,6,FALSE)</f>
        <v>888.53118218868531</v>
      </c>
      <c r="AC1016">
        <f>VLOOKUP(Z1016,ReferencePrices!$A$2:$C$22,2,FALSE)</f>
        <v>272.51146107853435</v>
      </c>
      <c r="AD1016">
        <f t="shared" si="81"/>
        <v>242.13493067207602</v>
      </c>
    </row>
    <row r="1017" spans="24:30" x14ac:dyDescent="0.35">
      <c r="X1017" t="str">
        <f t="shared" si="79"/>
        <v>TGOSweet Potato</v>
      </c>
      <c r="Y1017" t="s">
        <v>133</v>
      </c>
      <c r="Z1017" t="s">
        <v>358</v>
      </c>
      <c r="AA1017">
        <f t="shared" si="80"/>
        <v>0.19575623396376654</v>
      </c>
      <c r="AB1017">
        <f>VLOOKUP(X1017,ReferenceProduction!$A$2:$G$1293,6,FALSE)</f>
        <v>2.4430468262143648</v>
      </c>
      <c r="AC1017">
        <f>VLOOKUP(Z1017,ReferencePrices!$A$2:$C$22,2,FALSE)</f>
        <v>80.127909077822125</v>
      </c>
      <c r="AD1017">
        <f t="shared" si="81"/>
        <v>0.19575623396376654</v>
      </c>
    </row>
    <row r="1018" spans="24:30" x14ac:dyDescent="0.35">
      <c r="X1018" t="str">
        <f t="shared" si="79"/>
        <v>TGOBanana</v>
      </c>
      <c r="Y1018" t="s">
        <v>133</v>
      </c>
      <c r="Z1018" t="s">
        <v>455</v>
      </c>
      <c r="AA1018">
        <f t="shared" si="80"/>
        <v>8.8175286629041043</v>
      </c>
      <c r="AB1018">
        <f>VLOOKUP(X1018,ReferenceProduction!$A$2:$G$1293,6,FALSE)</f>
        <v>26.356639252074771</v>
      </c>
      <c r="AC1018">
        <f>VLOOKUP(Z1018,ReferencePrices!$A$2:$C$22,2,FALSE)</f>
        <v>334.54677504871933</v>
      </c>
      <c r="AD1018">
        <f t="shared" si="81"/>
        <v>8.8175286629041043</v>
      </c>
    </row>
    <row r="1019" spans="24:30" x14ac:dyDescent="0.35">
      <c r="X1019" t="str">
        <f t="shared" si="79"/>
        <v>TGOBean</v>
      </c>
      <c r="Y1019" t="s">
        <v>133</v>
      </c>
      <c r="Z1019" t="s">
        <v>557</v>
      </c>
      <c r="AA1019">
        <f t="shared" si="80"/>
        <v>46.757458369631735</v>
      </c>
      <c r="AB1019">
        <f>VLOOKUP(X1019,ReferenceProduction!$A$2:$G$1293,6,FALSE)</f>
        <v>71.260862152133242</v>
      </c>
      <c r="AC1019">
        <f>VLOOKUP(Z1019,ReferencePrices!$A$2:$C$22,2,FALSE)</f>
        <v>656.14499961858826</v>
      </c>
      <c r="AD1019">
        <f t="shared" si="81"/>
        <v>46.757458369631735</v>
      </c>
    </row>
    <row r="1020" spans="24:30" x14ac:dyDescent="0.35">
      <c r="X1020" t="str">
        <f t="shared" si="79"/>
        <v>TGOOther Pulses</v>
      </c>
      <c r="Y1020" t="s">
        <v>133</v>
      </c>
      <c r="Z1020" t="s">
        <v>421</v>
      </c>
      <c r="AA1020">
        <f t="shared" si="80"/>
        <v>1.3243969974621683</v>
      </c>
      <c r="AB1020">
        <f>VLOOKUP(X1020,ReferenceProduction!$A$2:$G$1293,6,FALSE)</f>
        <v>3.555187179855404</v>
      </c>
      <c r="AC1020">
        <f>VLOOKUP(Z1020,ReferencePrices!$A$2:$C$22,2,FALSE)</f>
        <v>372.52525126286997</v>
      </c>
      <c r="AD1020">
        <f t="shared" si="81"/>
        <v>1.3243969974621683</v>
      </c>
    </row>
    <row r="1021" spans="24:30" x14ac:dyDescent="0.35">
      <c r="X1021" t="str">
        <f t="shared" si="79"/>
        <v>TGOGroundnut</v>
      </c>
      <c r="Y1021" t="s">
        <v>133</v>
      </c>
      <c r="Z1021" t="s">
        <v>360</v>
      </c>
      <c r="AA1021">
        <f t="shared" si="80"/>
        <v>21.277336568583216</v>
      </c>
      <c r="AB1021">
        <f>VLOOKUP(X1021,ReferenceProduction!$A$2:$G$1293,6,FALSE)</f>
        <v>41.006950752267095</v>
      </c>
      <c r="AC1021">
        <f>VLOOKUP(Z1021,ReferencePrices!$A$2:$C$22,2,FALSE)</f>
        <v>518.87146394094873</v>
      </c>
      <c r="AD1021">
        <f t="shared" si="81"/>
        <v>21.277336568583216</v>
      </c>
    </row>
    <row r="1022" spans="24:30" x14ac:dyDescent="0.35">
      <c r="X1022" t="str">
        <f t="shared" si="79"/>
        <v>THARice</v>
      </c>
      <c r="Y1022" t="s">
        <v>134</v>
      </c>
      <c r="Z1022" t="s">
        <v>365</v>
      </c>
      <c r="AA1022">
        <f t="shared" si="80"/>
        <v>6910.1656172465246</v>
      </c>
      <c r="AB1022">
        <f>VLOOKUP(X1022,ReferenceProduction!$A$2:$G$1293,6,FALSE)</f>
        <v>21445.686203335925</v>
      </c>
      <c r="AC1022">
        <f>VLOOKUP(Z1022,ReferencePrices!$A$2:$C$22,2,FALSE)</f>
        <v>322.21704410519783</v>
      </c>
      <c r="AD1022">
        <f t="shared" si="81"/>
        <v>6910.1656172465246</v>
      </c>
    </row>
    <row r="1023" spans="24:30" x14ac:dyDescent="0.35">
      <c r="X1023" t="str">
        <f t="shared" si="79"/>
        <v>THAMaize</v>
      </c>
      <c r="Y1023" t="s">
        <v>134</v>
      </c>
      <c r="Z1023" t="s">
        <v>361</v>
      </c>
      <c r="AA1023">
        <f t="shared" si="80"/>
        <v>745.34729409959868</v>
      </c>
      <c r="AB1023">
        <f>VLOOKUP(X1023,ReferenceProduction!$A$2:$G$1293,6,FALSE)</f>
        <v>4116.392267458612</v>
      </c>
      <c r="AC1023">
        <f>VLOOKUP(Z1023,ReferencePrices!$A$2:$C$22,2,FALSE)</f>
        <v>181.06809207465616</v>
      </c>
      <c r="AD1023">
        <f t="shared" si="81"/>
        <v>745.34729409959868</v>
      </c>
    </row>
    <row r="1024" spans="24:30" x14ac:dyDescent="0.35">
      <c r="X1024" t="str">
        <f t="shared" si="79"/>
        <v>THAWheat</v>
      </c>
      <c r="Y1024" t="s">
        <v>134</v>
      </c>
      <c r="Z1024" t="s">
        <v>359</v>
      </c>
      <c r="AA1024">
        <f t="shared" si="80"/>
        <v>0.2488720649817287</v>
      </c>
      <c r="AB1024">
        <f>VLOOKUP(X1024,ReferenceProduction!$A$2:$G$1293,6,FALSE)</f>
        <v>0.93777893098953702</v>
      </c>
      <c r="AC1024">
        <f>VLOOKUP(Z1024,ReferencePrices!$A$2:$C$22,2,FALSE)</f>
        <v>265.38457706564259</v>
      </c>
      <c r="AD1024">
        <f t="shared" si="81"/>
        <v>0.2488720649817287</v>
      </c>
    </row>
    <row r="1025" spans="24:30" x14ac:dyDescent="0.35">
      <c r="X1025" t="str">
        <f t="shared" si="79"/>
        <v>THASorghum</v>
      </c>
      <c r="Y1025" t="s">
        <v>134</v>
      </c>
      <c r="Z1025" t="s">
        <v>362</v>
      </c>
      <c r="AA1025">
        <f t="shared" si="80"/>
        <v>13.87084975600386</v>
      </c>
      <c r="AB1025">
        <f>VLOOKUP(X1025,ReferenceProduction!$A$2:$G$1293,6,FALSE)</f>
        <v>77.704452188060273</v>
      </c>
      <c r="AC1025">
        <f>VLOOKUP(Z1025,ReferencePrices!$A$2:$C$22,2,FALSE)</f>
        <v>178.50778643202628</v>
      </c>
      <c r="AD1025">
        <f t="shared" si="81"/>
        <v>13.87084975600386</v>
      </c>
    </row>
    <row r="1026" spans="24:30" x14ac:dyDescent="0.35">
      <c r="X1026" t="str">
        <f t="shared" si="79"/>
        <v>THABarley</v>
      </c>
      <c r="Y1026" t="s">
        <v>134</v>
      </c>
      <c r="Z1026" t="s">
        <v>364</v>
      </c>
      <c r="AA1026">
        <f t="shared" si="80"/>
        <v>3.3907930229642811</v>
      </c>
      <c r="AB1026">
        <f>VLOOKUP(X1026,ReferenceProduction!$A$2:$G$1293,6,FALSE)</f>
        <v>27.02917993294426</v>
      </c>
      <c r="AC1026">
        <f>VLOOKUP(Z1026,ReferencePrices!$A$2:$C$22,2,FALSE)</f>
        <v>125.44934886579541</v>
      </c>
      <c r="AD1026">
        <f t="shared" si="81"/>
        <v>3.3907930229642811</v>
      </c>
    </row>
    <row r="1027" spans="24:30" x14ac:dyDescent="0.35">
      <c r="X1027" t="str">
        <f t="shared" si="79"/>
        <v>THAPotato</v>
      </c>
      <c r="Y1027" t="s">
        <v>134</v>
      </c>
      <c r="Z1027" t="s">
        <v>367</v>
      </c>
      <c r="AA1027">
        <f t="shared" si="80"/>
        <v>21.469833498786322</v>
      </c>
      <c r="AB1027">
        <f>VLOOKUP(X1027,ReferenceProduction!$A$2:$G$1293,6,FALSE)</f>
        <v>109.1903714925993</v>
      </c>
      <c r="AC1027">
        <f>VLOOKUP(Z1027,ReferencePrices!$A$2:$C$22,2,FALSE)</f>
        <v>196.62753414335168</v>
      </c>
      <c r="AD1027">
        <f t="shared" si="81"/>
        <v>21.469833498786322</v>
      </c>
    </row>
    <row r="1028" spans="24:30" x14ac:dyDescent="0.35">
      <c r="X1028" t="str">
        <f t="shared" si="79"/>
        <v>THACassava</v>
      </c>
      <c r="Y1028" t="s">
        <v>134</v>
      </c>
      <c r="Z1028" t="s">
        <v>368</v>
      </c>
      <c r="AA1028">
        <f t="shared" si="80"/>
        <v>2226.4410704265883</v>
      </c>
      <c r="AB1028">
        <f>VLOOKUP(X1028,ReferenceProduction!$A$2:$G$1293,6,FALSE)</f>
        <v>20586.475864919932</v>
      </c>
      <c r="AC1028">
        <f>VLOOKUP(Z1028,ReferencePrices!$A$2:$C$22,2,FALSE)</f>
        <v>108.15066575919005</v>
      </c>
      <c r="AD1028">
        <f t="shared" si="81"/>
        <v>2226.4410704265883</v>
      </c>
    </row>
    <row r="1029" spans="24:30" x14ac:dyDescent="0.35">
      <c r="X1029" t="str">
        <f t="shared" ref="X1029:X1092" si="82">+CONCATENATE(Y1029,Z1029)</f>
        <v>THABanana</v>
      </c>
      <c r="Y1029" t="s">
        <v>134</v>
      </c>
      <c r="Z1029" t="s">
        <v>455</v>
      </c>
      <c r="AA1029">
        <f t="shared" ref="AA1029:AA1092" si="83">AD1029</f>
        <v>611.33399367916127</v>
      </c>
      <c r="AB1029">
        <f>VLOOKUP(X1029,ReferenceProduction!$A$2:$G$1293,6,FALSE)</f>
        <v>1827.3498334878107</v>
      </c>
      <c r="AC1029">
        <f>VLOOKUP(Z1029,ReferencePrices!$A$2:$C$22,2,FALSE)</f>
        <v>334.54677504871933</v>
      </c>
      <c r="AD1029">
        <f t="shared" ref="AD1029:AD1092" si="84">(AB1029*AC1029)/1000</f>
        <v>611.33399367916127</v>
      </c>
    </row>
    <row r="1030" spans="24:30" x14ac:dyDescent="0.35">
      <c r="X1030" t="str">
        <f t="shared" si="82"/>
        <v>THABean</v>
      </c>
      <c r="Y1030" t="s">
        <v>134</v>
      </c>
      <c r="Z1030" t="s">
        <v>557</v>
      </c>
      <c r="AA1030">
        <f t="shared" si="83"/>
        <v>94.165746809717945</v>
      </c>
      <c r="AB1030">
        <f>VLOOKUP(X1030,ReferenceProduction!$A$2:$G$1293,6,FALSE)</f>
        <v>143.51362406854543</v>
      </c>
      <c r="AC1030">
        <f>VLOOKUP(Z1030,ReferencePrices!$A$2:$C$22,2,FALSE)</f>
        <v>656.14499961858826</v>
      </c>
      <c r="AD1030">
        <f t="shared" si="84"/>
        <v>94.165746809717945</v>
      </c>
    </row>
    <row r="1031" spans="24:30" x14ac:dyDescent="0.35">
      <c r="X1031" t="str">
        <f t="shared" si="82"/>
        <v>THAOther Pulses</v>
      </c>
      <c r="Y1031" t="s">
        <v>134</v>
      </c>
      <c r="Z1031" t="s">
        <v>421</v>
      </c>
      <c r="AA1031">
        <f t="shared" si="83"/>
        <v>19.130822272287901</v>
      </c>
      <c r="AB1031">
        <f>VLOOKUP(X1031,ReferenceProduction!$A$2:$G$1293,6,FALSE)</f>
        <v>51.354430894104311</v>
      </c>
      <c r="AC1031">
        <f>VLOOKUP(Z1031,ReferencePrices!$A$2:$C$22,2,FALSE)</f>
        <v>372.52525126286997</v>
      </c>
      <c r="AD1031">
        <f t="shared" si="84"/>
        <v>19.130822272287901</v>
      </c>
    </row>
    <row r="1032" spans="24:30" x14ac:dyDescent="0.35">
      <c r="X1032" t="str">
        <f t="shared" si="82"/>
        <v>THAGroundnut</v>
      </c>
      <c r="Y1032" t="s">
        <v>134</v>
      </c>
      <c r="Z1032" t="s">
        <v>360</v>
      </c>
      <c r="AA1032">
        <f t="shared" si="83"/>
        <v>20.283024911162617</v>
      </c>
      <c r="AB1032">
        <f>VLOOKUP(X1032,ReferenceProduction!$A$2:$G$1293,6,FALSE)</f>
        <v>39.090654084362924</v>
      </c>
      <c r="AC1032">
        <f>VLOOKUP(Z1032,ReferencePrices!$A$2:$C$22,2,FALSE)</f>
        <v>518.87146394094873</v>
      </c>
      <c r="AD1032">
        <f t="shared" si="84"/>
        <v>20.283024911162617</v>
      </c>
    </row>
    <row r="1033" spans="24:30" x14ac:dyDescent="0.35">
      <c r="X1033" t="str">
        <f t="shared" si="82"/>
        <v>TJKRice</v>
      </c>
      <c r="Y1033" t="s">
        <v>135</v>
      </c>
      <c r="Z1033" t="s">
        <v>365</v>
      </c>
      <c r="AA1033">
        <f t="shared" si="83"/>
        <v>14.577401324038314</v>
      </c>
      <c r="AB1033">
        <f>VLOOKUP(X1033,ReferenceProduction!$A$2:$G$1293,6,FALSE)</f>
        <v>45.240938028340501</v>
      </c>
      <c r="AC1033">
        <f>VLOOKUP(Z1033,ReferencePrices!$A$2:$C$22,2,FALSE)</f>
        <v>322.21704410519783</v>
      </c>
      <c r="AD1033">
        <f t="shared" si="84"/>
        <v>14.577401324038314</v>
      </c>
    </row>
    <row r="1034" spans="24:30" x14ac:dyDescent="0.35">
      <c r="X1034" t="str">
        <f t="shared" si="82"/>
        <v>TJKMaize</v>
      </c>
      <c r="Y1034" t="s">
        <v>135</v>
      </c>
      <c r="Z1034" t="s">
        <v>361</v>
      </c>
      <c r="AA1034">
        <f t="shared" si="83"/>
        <v>30.239404276160649</v>
      </c>
      <c r="AB1034">
        <f>VLOOKUP(X1034,ReferenceProduction!$A$2:$G$1293,6,FALSE)</f>
        <v>167.00570448211627</v>
      </c>
      <c r="AC1034">
        <f>VLOOKUP(Z1034,ReferencePrices!$A$2:$C$22,2,FALSE)</f>
        <v>181.06809207465616</v>
      </c>
      <c r="AD1034">
        <f t="shared" si="84"/>
        <v>30.239404276160649</v>
      </c>
    </row>
    <row r="1035" spans="24:30" x14ac:dyDescent="0.35">
      <c r="X1035" t="str">
        <f t="shared" si="82"/>
        <v>TJKWheat</v>
      </c>
      <c r="Y1035" t="s">
        <v>135</v>
      </c>
      <c r="Z1035" t="s">
        <v>359</v>
      </c>
      <c r="AA1035">
        <f t="shared" si="83"/>
        <v>163.12727603993508</v>
      </c>
      <c r="AB1035">
        <f>VLOOKUP(X1035,ReferenceProduction!$A$2:$G$1293,6,FALSE)</f>
        <v>614.68257818006407</v>
      </c>
      <c r="AC1035">
        <f>VLOOKUP(Z1035,ReferencePrices!$A$2:$C$22,2,FALSE)</f>
        <v>265.38457706564259</v>
      </c>
      <c r="AD1035">
        <f t="shared" si="84"/>
        <v>163.12727603993508</v>
      </c>
    </row>
    <row r="1036" spans="24:30" x14ac:dyDescent="0.35">
      <c r="X1036" t="str">
        <f t="shared" si="82"/>
        <v>TJKSorghum</v>
      </c>
      <c r="Y1036" t="s">
        <v>135</v>
      </c>
      <c r="Z1036" t="s">
        <v>362</v>
      </c>
      <c r="AA1036">
        <f t="shared" si="83"/>
        <v>7.1217299604298637E-2</v>
      </c>
      <c r="AB1036">
        <f>VLOOKUP(X1036,ReferenceProduction!$A$2:$G$1293,6,FALSE)</f>
        <v>0.39895906519135155</v>
      </c>
      <c r="AC1036">
        <f>VLOOKUP(Z1036,ReferencePrices!$A$2:$C$22,2,FALSE)</f>
        <v>178.50778643202628</v>
      </c>
      <c r="AD1036">
        <f t="shared" si="84"/>
        <v>7.1217299604298637E-2</v>
      </c>
    </row>
    <row r="1037" spans="24:30" x14ac:dyDescent="0.35">
      <c r="X1037" t="str">
        <f t="shared" si="82"/>
        <v>TJKMillet</v>
      </c>
      <c r="Y1037" t="s">
        <v>135</v>
      </c>
      <c r="Z1037" t="s">
        <v>363</v>
      </c>
      <c r="AA1037">
        <f t="shared" si="83"/>
        <v>2.4639613332886642E-3</v>
      </c>
      <c r="AB1037">
        <f>VLOOKUP(X1037,ReferenceProduction!$A$2:$G$1293,6,FALSE)</f>
        <v>1.1722606368201815E-2</v>
      </c>
      <c r="AC1037">
        <f>VLOOKUP(Z1037,ReferencePrices!$A$2:$C$22,2,FALSE)</f>
        <v>210.18886550454246</v>
      </c>
      <c r="AD1037">
        <f t="shared" si="84"/>
        <v>2.4639613332886642E-3</v>
      </c>
    </row>
    <row r="1038" spans="24:30" x14ac:dyDescent="0.35">
      <c r="X1038" t="str">
        <f t="shared" si="82"/>
        <v>TJKBarley</v>
      </c>
      <c r="Y1038" t="s">
        <v>135</v>
      </c>
      <c r="Z1038" t="s">
        <v>364</v>
      </c>
      <c r="AA1038">
        <f t="shared" si="83"/>
        <v>12.366561184747011</v>
      </c>
      <c r="AB1038">
        <f>VLOOKUP(X1038,ReferenceProduction!$A$2:$G$1293,6,FALSE)</f>
        <v>98.578121740405749</v>
      </c>
      <c r="AC1038">
        <f>VLOOKUP(Z1038,ReferencePrices!$A$2:$C$22,2,FALSE)</f>
        <v>125.44934886579541</v>
      </c>
      <c r="AD1038">
        <f t="shared" si="84"/>
        <v>12.366561184747011</v>
      </c>
    </row>
    <row r="1039" spans="24:30" x14ac:dyDescent="0.35">
      <c r="X1039" t="str">
        <f t="shared" si="82"/>
        <v>TJKPotato</v>
      </c>
      <c r="Y1039" t="s">
        <v>135</v>
      </c>
      <c r="Z1039" t="s">
        <v>367</v>
      </c>
      <c r="AA1039">
        <f t="shared" si="83"/>
        <v>153.05899606505153</v>
      </c>
      <c r="AB1039">
        <f>VLOOKUP(X1039,ReferenceProduction!$A$2:$G$1293,6,FALSE)</f>
        <v>778.42097106025631</v>
      </c>
      <c r="AC1039">
        <f>VLOOKUP(Z1039,ReferencePrices!$A$2:$C$22,2,FALSE)</f>
        <v>196.62753414335168</v>
      </c>
      <c r="AD1039">
        <f t="shared" si="84"/>
        <v>153.05899606505153</v>
      </c>
    </row>
    <row r="1040" spans="24:30" x14ac:dyDescent="0.35">
      <c r="X1040" t="str">
        <f t="shared" si="82"/>
        <v>TJKBean</v>
      </c>
      <c r="Y1040" t="s">
        <v>135</v>
      </c>
      <c r="Z1040" t="s">
        <v>557</v>
      </c>
      <c r="AA1040">
        <f t="shared" si="83"/>
        <v>2.3460705867064631</v>
      </c>
      <c r="AB1040">
        <f>VLOOKUP(X1040,ReferenceProduction!$A$2:$G$1293,6,FALSE)</f>
        <v>3.5755367915174463</v>
      </c>
      <c r="AC1040">
        <f>VLOOKUP(Z1040,ReferencePrices!$A$2:$C$22,2,FALSE)</f>
        <v>656.14499961858826</v>
      </c>
      <c r="AD1040">
        <f t="shared" si="84"/>
        <v>2.3460705867064631</v>
      </c>
    </row>
    <row r="1041" spans="24:30" x14ac:dyDescent="0.35">
      <c r="X1041" t="str">
        <f t="shared" si="82"/>
        <v>TJKLentil</v>
      </c>
      <c r="Y1041" t="s">
        <v>135</v>
      </c>
      <c r="Z1041" t="s">
        <v>418</v>
      </c>
      <c r="AA1041">
        <f t="shared" si="83"/>
        <v>0.22469249734908373</v>
      </c>
      <c r="AB1041">
        <f>VLOOKUP(X1041,ReferenceProduction!$A$2:$G$1293,6,FALSE)</f>
        <v>0.48861918630993312</v>
      </c>
      <c r="AC1041">
        <f>VLOOKUP(Z1041,ReferencePrices!$A$2:$C$22,2,FALSE)</f>
        <v>459.85197397991732</v>
      </c>
      <c r="AD1041">
        <f t="shared" si="84"/>
        <v>0.22469249734908373</v>
      </c>
    </row>
    <row r="1042" spans="24:30" x14ac:dyDescent="0.35">
      <c r="X1042" t="str">
        <f t="shared" si="82"/>
        <v>TJKOther Pulses</v>
      </c>
      <c r="Y1042" t="s">
        <v>135</v>
      </c>
      <c r="Z1042" t="s">
        <v>421</v>
      </c>
      <c r="AA1042">
        <f t="shared" si="83"/>
        <v>11.183063964820898</v>
      </c>
      <c r="AB1042">
        <f>VLOOKUP(X1042,ReferenceProduction!$A$2:$G$1293,6,FALSE)</f>
        <v>30.019613239397945</v>
      </c>
      <c r="AC1042">
        <f>VLOOKUP(Z1042,ReferencePrices!$A$2:$C$22,2,FALSE)</f>
        <v>372.52525126286997</v>
      </c>
      <c r="AD1042">
        <f t="shared" si="84"/>
        <v>11.183063964820898</v>
      </c>
    </row>
    <row r="1043" spans="24:30" x14ac:dyDescent="0.35">
      <c r="X1043" t="str">
        <f t="shared" si="82"/>
        <v>TJKGroundnut</v>
      </c>
      <c r="Y1043" t="s">
        <v>135</v>
      </c>
      <c r="Z1043" t="s">
        <v>360</v>
      </c>
      <c r="AA1043">
        <f t="shared" si="83"/>
        <v>1.1465863325239016</v>
      </c>
      <c r="AB1043">
        <f>VLOOKUP(X1043,ReferenceProduction!$A$2:$G$1293,6,FALSE)</f>
        <v>2.2097694943855908</v>
      </c>
      <c r="AC1043">
        <f>VLOOKUP(Z1043,ReferencePrices!$A$2:$C$22,2,FALSE)</f>
        <v>518.87146394094873</v>
      </c>
      <c r="AD1043">
        <f t="shared" si="84"/>
        <v>1.1465863325239016</v>
      </c>
    </row>
    <row r="1044" spans="24:30" x14ac:dyDescent="0.35">
      <c r="X1044" t="str">
        <f t="shared" si="82"/>
        <v>TJKSoybean</v>
      </c>
      <c r="Y1044" t="s">
        <v>135</v>
      </c>
      <c r="Z1044" t="s">
        <v>446</v>
      </c>
      <c r="AA1044">
        <f t="shared" si="83"/>
        <v>1.6093368080714595E-2</v>
      </c>
      <c r="AB1044">
        <f>VLOOKUP(X1044,ReferenceProduction!$A$2:$G$1293,6,FALSE)</f>
        <v>4.7456306703401112E-2</v>
      </c>
      <c r="AC1044">
        <f>VLOOKUP(Z1044,ReferencePrices!$A$2:$C$22,2,FALSE)</f>
        <v>339.11969132568868</v>
      </c>
      <c r="AD1044">
        <f t="shared" si="84"/>
        <v>1.6093368080714595E-2</v>
      </c>
    </row>
    <row r="1045" spans="24:30" x14ac:dyDescent="0.35">
      <c r="X1045" t="str">
        <f t="shared" si="82"/>
        <v>TKMRice</v>
      </c>
      <c r="Y1045" t="s">
        <v>136</v>
      </c>
      <c r="Z1045" t="s">
        <v>365</v>
      </c>
      <c r="AA1045">
        <f t="shared" si="83"/>
        <v>58.824674111914582</v>
      </c>
      <c r="AB1045">
        <f>VLOOKUP(X1045,ReferenceProduction!$A$2:$G$1293,6,FALSE)</f>
        <v>182.56226722975407</v>
      </c>
      <c r="AC1045">
        <f>VLOOKUP(Z1045,ReferencePrices!$A$2:$C$22,2,FALSE)</f>
        <v>322.21704410519783</v>
      </c>
      <c r="AD1045">
        <f t="shared" si="84"/>
        <v>58.824674111914582</v>
      </c>
    </row>
    <row r="1046" spans="24:30" x14ac:dyDescent="0.35">
      <c r="X1046" t="str">
        <f t="shared" si="82"/>
        <v>TKMMaize</v>
      </c>
      <c r="Y1046" t="s">
        <v>136</v>
      </c>
      <c r="Z1046" t="s">
        <v>361</v>
      </c>
      <c r="AA1046">
        <f t="shared" si="83"/>
        <v>3.2121588237587386</v>
      </c>
      <c r="AB1046">
        <f>VLOOKUP(X1046,ReferenceProduction!$A$2:$G$1293,6,FALSE)</f>
        <v>17.740060034621305</v>
      </c>
      <c r="AC1046">
        <f>VLOOKUP(Z1046,ReferencePrices!$A$2:$C$22,2,FALSE)</f>
        <v>181.06809207465616</v>
      </c>
      <c r="AD1046">
        <f t="shared" si="84"/>
        <v>3.2121588237587386</v>
      </c>
    </row>
    <row r="1047" spans="24:30" x14ac:dyDescent="0.35">
      <c r="X1047" t="str">
        <f t="shared" si="82"/>
        <v>TKMWheat</v>
      </c>
      <c r="Y1047" t="s">
        <v>136</v>
      </c>
      <c r="Z1047" t="s">
        <v>359</v>
      </c>
      <c r="AA1047">
        <f t="shared" si="83"/>
        <v>615.51770416749639</v>
      </c>
      <c r="AB1047">
        <f>VLOOKUP(X1047,ReferenceProduction!$A$2:$G$1293,6,FALSE)</f>
        <v>2319.342408565245</v>
      </c>
      <c r="AC1047">
        <f>VLOOKUP(Z1047,ReferencePrices!$A$2:$C$22,2,FALSE)</f>
        <v>265.38457706564259</v>
      </c>
      <c r="AD1047">
        <f t="shared" si="84"/>
        <v>615.51770416749639</v>
      </c>
    </row>
    <row r="1048" spans="24:30" x14ac:dyDescent="0.35">
      <c r="X1048" t="str">
        <f t="shared" si="82"/>
        <v>TKMBarley</v>
      </c>
      <c r="Y1048" t="s">
        <v>136</v>
      </c>
      <c r="Z1048" t="s">
        <v>364</v>
      </c>
      <c r="AA1048">
        <f t="shared" si="83"/>
        <v>14.766912078766985</v>
      </c>
      <c r="AB1048">
        <f>VLOOKUP(X1048,ReferenceProduction!$A$2:$G$1293,6,FALSE)</f>
        <v>117.71214607550093</v>
      </c>
      <c r="AC1048">
        <f>VLOOKUP(Z1048,ReferencePrices!$A$2:$C$22,2,FALSE)</f>
        <v>125.44934886579541</v>
      </c>
      <c r="AD1048">
        <f t="shared" si="84"/>
        <v>14.766912078766985</v>
      </c>
    </row>
    <row r="1049" spans="24:30" x14ac:dyDescent="0.35">
      <c r="X1049" t="str">
        <f t="shared" si="82"/>
        <v>TKMPotato</v>
      </c>
      <c r="Y1049" t="s">
        <v>136</v>
      </c>
      <c r="Z1049" t="s">
        <v>367</v>
      </c>
      <c r="AA1049">
        <f t="shared" si="83"/>
        <v>40.997898820842785</v>
      </c>
      <c r="AB1049">
        <f>VLOOKUP(X1049,ReferenceProduction!$A$2:$G$1293,6,FALSE)</f>
        <v>208.50538048731866</v>
      </c>
      <c r="AC1049">
        <f>VLOOKUP(Z1049,ReferencePrices!$A$2:$C$22,2,FALSE)</f>
        <v>196.62753414335168</v>
      </c>
      <c r="AD1049">
        <f t="shared" si="84"/>
        <v>40.997898820842785</v>
      </c>
    </row>
    <row r="1050" spans="24:30" x14ac:dyDescent="0.35">
      <c r="X1050" t="str">
        <f t="shared" si="82"/>
        <v>TKMOther Pulses</v>
      </c>
      <c r="Y1050" t="s">
        <v>136</v>
      </c>
      <c r="Z1050" t="s">
        <v>421</v>
      </c>
      <c r="AA1050">
        <f t="shared" si="83"/>
        <v>4.4796143902687984</v>
      </c>
      <c r="AB1050">
        <f>VLOOKUP(X1050,ReferenceProduction!$A$2:$G$1293,6,FALSE)</f>
        <v>12.024995285776717</v>
      </c>
      <c r="AC1050">
        <f>VLOOKUP(Z1050,ReferencePrices!$A$2:$C$22,2,FALSE)</f>
        <v>372.52525126286997</v>
      </c>
      <c r="AD1050">
        <f t="shared" si="84"/>
        <v>4.4796143902687984</v>
      </c>
    </row>
    <row r="1051" spans="24:30" x14ac:dyDescent="0.35">
      <c r="X1051" t="str">
        <f t="shared" si="82"/>
        <v>TLSRice</v>
      </c>
      <c r="Y1051" t="s">
        <v>137</v>
      </c>
      <c r="Z1051" t="s">
        <v>365</v>
      </c>
      <c r="AA1051">
        <f t="shared" si="83"/>
        <v>11.854107699796073</v>
      </c>
      <c r="AB1051">
        <f>VLOOKUP(X1051,ReferenceProduction!$A$2:$G$1293,6,FALSE)</f>
        <v>36.789201305955523</v>
      </c>
      <c r="AC1051">
        <f>VLOOKUP(Z1051,ReferencePrices!$A$2:$C$22,2,FALSE)</f>
        <v>322.21704410519783</v>
      </c>
      <c r="AD1051">
        <f t="shared" si="84"/>
        <v>11.854107699796073</v>
      </c>
    </row>
    <row r="1052" spans="24:30" x14ac:dyDescent="0.35">
      <c r="X1052" t="str">
        <f t="shared" si="82"/>
        <v>TLSMaize</v>
      </c>
      <c r="Y1052" t="s">
        <v>137</v>
      </c>
      <c r="Z1052" t="s">
        <v>361</v>
      </c>
      <c r="AA1052">
        <f t="shared" si="83"/>
        <v>18.614093948106337</v>
      </c>
      <c r="AB1052">
        <f>VLOOKUP(X1052,ReferenceProduction!$A$2:$G$1293,6,FALSE)</f>
        <v>102.8016241560195</v>
      </c>
      <c r="AC1052">
        <f>VLOOKUP(Z1052,ReferencePrices!$A$2:$C$22,2,FALSE)</f>
        <v>181.06809207465616</v>
      </c>
      <c r="AD1052">
        <f t="shared" si="84"/>
        <v>18.614093948106337</v>
      </c>
    </row>
    <row r="1053" spans="24:30" x14ac:dyDescent="0.35">
      <c r="X1053" t="str">
        <f t="shared" si="82"/>
        <v>TLSPotato</v>
      </c>
      <c r="Y1053" t="s">
        <v>137</v>
      </c>
      <c r="Z1053" t="s">
        <v>367</v>
      </c>
      <c r="AA1053">
        <f t="shared" si="83"/>
        <v>0.37739213932907056</v>
      </c>
      <c r="AB1053">
        <f>VLOOKUP(X1053,ReferenceProduction!$A$2:$G$1293,6,FALSE)</f>
        <v>1.9193249865704571</v>
      </c>
      <c r="AC1053">
        <f>VLOOKUP(Z1053,ReferencePrices!$A$2:$C$22,2,FALSE)</f>
        <v>196.62753414335168</v>
      </c>
      <c r="AD1053">
        <f t="shared" si="84"/>
        <v>0.37739213932907056</v>
      </c>
    </row>
    <row r="1054" spans="24:30" x14ac:dyDescent="0.35">
      <c r="X1054" t="str">
        <f t="shared" si="82"/>
        <v>TLSCassava</v>
      </c>
      <c r="Y1054" t="s">
        <v>137</v>
      </c>
      <c r="Z1054" t="s">
        <v>368</v>
      </c>
      <c r="AA1054">
        <f t="shared" si="83"/>
        <v>5.5439079856501392</v>
      </c>
      <c r="AB1054">
        <f>VLOOKUP(X1054,ReferenceProduction!$A$2:$G$1293,6,FALSE)</f>
        <v>51.260969562538719</v>
      </c>
      <c r="AC1054">
        <f>VLOOKUP(Z1054,ReferencePrices!$A$2:$C$22,2,FALSE)</f>
        <v>108.15066575919005</v>
      </c>
      <c r="AD1054">
        <f t="shared" si="84"/>
        <v>5.5439079856501392</v>
      </c>
    </row>
    <row r="1055" spans="24:30" x14ac:dyDescent="0.35">
      <c r="X1055" t="str">
        <f t="shared" si="82"/>
        <v>TLSSweet Potato</v>
      </c>
      <c r="Y1055" t="s">
        <v>137</v>
      </c>
      <c r="Z1055" t="s">
        <v>358</v>
      </c>
      <c r="AA1055">
        <f t="shared" si="83"/>
        <v>2.4008547231383726</v>
      </c>
      <c r="AB1055">
        <f>VLOOKUP(X1055,ReferenceProduction!$A$2:$G$1293,6,FALSE)</f>
        <v>29.962777648504542</v>
      </c>
      <c r="AC1055">
        <f>VLOOKUP(Z1055,ReferencePrices!$A$2:$C$22,2,FALSE)</f>
        <v>80.127909077822125</v>
      </c>
      <c r="AD1055">
        <f t="shared" si="84"/>
        <v>2.4008547231383726</v>
      </c>
    </row>
    <row r="1056" spans="24:30" x14ac:dyDescent="0.35">
      <c r="X1056" t="str">
        <f t="shared" si="82"/>
        <v>TLSBanana</v>
      </c>
      <c r="Y1056" t="s">
        <v>137</v>
      </c>
      <c r="Z1056" t="s">
        <v>455</v>
      </c>
      <c r="AA1056">
        <f t="shared" si="83"/>
        <v>0.46115697953843521</v>
      </c>
      <c r="AB1056">
        <f>VLOOKUP(X1056,ReferenceProduction!$A$2:$G$1293,6,FALSE)</f>
        <v>1.3784529217813501</v>
      </c>
      <c r="AC1056">
        <f>VLOOKUP(Z1056,ReferencePrices!$A$2:$C$22,2,FALSE)</f>
        <v>334.54677504871933</v>
      </c>
      <c r="AD1056">
        <f t="shared" si="84"/>
        <v>0.46115697953843521</v>
      </c>
    </row>
    <row r="1057" spans="24:30" x14ac:dyDescent="0.35">
      <c r="X1057" t="str">
        <f t="shared" si="82"/>
        <v>TLSBean</v>
      </c>
      <c r="Y1057" t="s">
        <v>137</v>
      </c>
      <c r="Z1057" t="s">
        <v>557</v>
      </c>
      <c r="AA1057">
        <f t="shared" si="83"/>
        <v>4.1498248551595491</v>
      </c>
      <c r="AB1057">
        <f>VLOOKUP(X1057,ReferenceProduction!$A$2:$G$1293,6,FALSE)</f>
        <v>6.324554568840437</v>
      </c>
      <c r="AC1057">
        <f>VLOOKUP(Z1057,ReferencePrices!$A$2:$C$22,2,FALSE)</f>
        <v>656.14499961858826</v>
      </c>
      <c r="AD1057">
        <f t="shared" si="84"/>
        <v>4.1498248551595491</v>
      </c>
    </row>
    <row r="1058" spans="24:30" x14ac:dyDescent="0.35">
      <c r="X1058" t="str">
        <f t="shared" si="82"/>
        <v>TLSGroundnut</v>
      </c>
      <c r="Y1058" t="s">
        <v>137</v>
      </c>
      <c r="Z1058" t="s">
        <v>360</v>
      </c>
      <c r="AA1058">
        <f t="shared" si="83"/>
        <v>2.5808008498756219</v>
      </c>
      <c r="AB1058">
        <f>VLOOKUP(X1058,ReferenceProduction!$A$2:$G$1293,6,FALSE)</f>
        <v>4.9738731636421907</v>
      </c>
      <c r="AC1058">
        <f>VLOOKUP(Z1058,ReferencePrices!$A$2:$C$22,2,FALSE)</f>
        <v>518.87146394094873</v>
      </c>
      <c r="AD1058">
        <f t="shared" si="84"/>
        <v>2.5808008498756219</v>
      </c>
    </row>
    <row r="1059" spans="24:30" x14ac:dyDescent="0.35">
      <c r="X1059" t="str">
        <f t="shared" si="82"/>
        <v>TLSSoybean</v>
      </c>
      <c r="Y1059" t="s">
        <v>137</v>
      </c>
      <c r="Z1059" t="s">
        <v>446</v>
      </c>
      <c r="AA1059">
        <f t="shared" si="83"/>
        <v>0.26707305966271666</v>
      </c>
      <c r="AB1059">
        <f>VLOOKUP(X1059,ReferenceProduction!$A$2:$G$1293,6,FALSE)</f>
        <v>0.78754807371601787</v>
      </c>
      <c r="AC1059">
        <f>VLOOKUP(Z1059,ReferencePrices!$A$2:$C$22,2,FALSE)</f>
        <v>339.11969132568868</v>
      </c>
      <c r="AD1059">
        <f t="shared" si="84"/>
        <v>0.26707305966271666</v>
      </c>
    </row>
    <row r="1060" spans="24:30" x14ac:dyDescent="0.35">
      <c r="X1060" t="str">
        <f t="shared" si="82"/>
        <v>TUNWheat</v>
      </c>
      <c r="Y1060" t="s">
        <v>138</v>
      </c>
      <c r="Z1060" t="s">
        <v>359</v>
      </c>
      <c r="AA1060">
        <f t="shared" si="83"/>
        <v>436.09100311716867</v>
      </c>
      <c r="AB1060">
        <f>VLOOKUP(X1060,ReferenceProduction!$A$2:$G$1293,6,FALSE)</f>
        <v>1643.2416982894301</v>
      </c>
      <c r="AC1060">
        <f>VLOOKUP(Z1060,ReferencePrices!$A$2:$C$22,2,FALSE)</f>
        <v>265.38457706564259</v>
      </c>
      <c r="AD1060">
        <f t="shared" si="84"/>
        <v>436.09100311716867</v>
      </c>
    </row>
    <row r="1061" spans="24:30" x14ac:dyDescent="0.35">
      <c r="X1061" t="str">
        <f t="shared" si="82"/>
        <v>TUNSorghum</v>
      </c>
      <c r="Y1061" t="s">
        <v>138</v>
      </c>
      <c r="Z1061" t="s">
        <v>362</v>
      </c>
      <c r="AA1061">
        <f t="shared" si="83"/>
        <v>0.26056481652343061</v>
      </c>
      <c r="AB1061">
        <f>VLOOKUP(X1061,ReferenceProduction!$A$2:$G$1293,6,FALSE)</f>
        <v>1.4596831977559181</v>
      </c>
      <c r="AC1061">
        <f>VLOOKUP(Z1061,ReferencePrices!$A$2:$C$22,2,FALSE)</f>
        <v>178.50778643202628</v>
      </c>
      <c r="AD1061">
        <f t="shared" si="84"/>
        <v>0.26056481652343061</v>
      </c>
    </row>
    <row r="1062" spans="24:30" x14ac:dyDescent="0.35">
      <c r="X1062" t="str">
        <f t="shared" si="82"/>
        <v>TUNBarley</v>
      </c>
      <c r="Y1062" t="s">
        <v>138</v>
      </c>
      <c r="Z1062" t="s">
        <v>364</v>
      </c>
      <c r="AA1062">
        <f t="shared" si="83"/>
        <v>58.004975687031717</v>
      </c>
      <c r="AB1062">
        <f>VLOOKUP(X1062,ReferenceProduction!$A$2:$G$1293,6,FALSE)</f>
        <v>462.37765449930646</v>
      </c>
      <c r="AC1062">
        <f>VLOOKUP(Z1062,ReferencePrices!$A$2:$C$22,2,FALSE)</f>
        <v>125.44934886579541</v>
      </c>
      <c r="AD1062">
        <f t="shared" si="84"/>
        <v>58.004975687031717</v>
      </c>
    </row>
    <row r="1063" spans="24:30" x14ac:dyDescent="0.35">
      <c r="X1063" t="str">
        <f t="shared" si="82"/>
        <v>TUNPotato</v>
      </c>
      <c r="Y1063" t="s">
        <v>138</v>
      </c>
      <c r="Z1063" t="s">
        <v>367</v>
      </c>
      <c r="AA1063">
        <f t="shared" si="83"/>
        <v>76.770352322231574</v>
      </c>
      <c r="AB1063">
        <f>VLOOKUP(X1063,ReferenceProduction!$A$2:$G$1293,6,FALSE)</f>
        <v>390.43541209372029</v>
      </c>
      <c r="AC1063">
        <f>VLOOKUP(Z1063,ReferencePrices!$A$2:$C$22,2,FALSE)</f>
        <v>196.62753414335168</v>
      </c>
      <c r="AD1063">
        <f t="shared" si="84"/>
        <v>76.770352322231574</v>
      </c>
    </row>
    <row r="1064" spans="24:30" x14ac:dyDescent="0.35">
      <c r="X1064" t="str">
        <f t="shared" si="82"/>
        <v>TUNBean</v>
      </c>
      <c r="Y1064" t="s">
        <v>138</v>
      </c>
      <c r="Z1064" t="s">
        <v>557</v>
      </c>
      <c r="AA1064">
        <f t="shared" si="83"/>
        <v>0.10907957921384839</v>
      </c>
      <c r="AB1064">
        <f>VLOOKUP(X1064,ReferenceProduction!$A$2:$G$1293,6,FALSE)</f>
        <v>0.16624310065192216</v>
      </c>
      <c r="AC1064">
        <f>VLOOKUP(Z1064,ReferencePrices!$A$2:$C$22,2,FALSE)</f>
        <v>656.14499961858826</v>
      </c>
      <c r="AD1064">
        <f t="shared" si="84"/>
        <v>0.10907957921384839</v>
      </c>
    </row>
    <row r="1065" spans="24:30" x14ac:dyDescent="0.35">
      <c r="X1065" t="str">
        <f t="shared" si="82"/>
        <v>TUNChickpea</v>
      </c>
      <c r="Y1065" t="s">
        <v>138</v>
      </c>
      <c r="Z1065" t="s">
        <v>419</v>
      </c>
      <c r="AA1065">
        <f t="shared" si="83"/>
        <v>7.2558433314128479</v>
      </c>
      <c r="AB1065">
        <f>VLOOKUP(X1065,ReferenceProduction!$A$2:$G$1293,6,FALSE)</f>
        <v>12.682879396180237</v>
      </c>
      <c r="AC1065">
        <f>VLOOKUP(Z1065,ReferencePrices!$A$2:$C$22,2,FALSE)</f>
        <v>572.09747918900223</v>
      </c>
      <c r="AD1065">
        <f t="shared" si="84"/>
        <v>7.2558433314128479</v>
      </c>
    </row>
    <row r="1066" spans="24:30" x14ac:dyDescent="0.35">
      <c r="X1066" t="str">
        <f t="shared" si="82"/>
        <v>TUNLentil</v>
      </c>
      <c r="Y1066" t="s">
        <v>138</v>
      </c>
      <c r="Z1066" t="s">
        <v>418</v>
      </c>
      <c r="AA1066">
        <f t="shared" si="83"/>
        <v>0.61653988183635455</v>
      </c>
      <c r="AB1066">
        <f>VLOOKUP(X1066,ReferenceProduction!$A$2:$G$1293,6,FALSE)</f>
        <v>1.3407355338726459</v>
      </c>
      <c r="AC1066">
        <f>VLOOKUP(Z1066,ReferencePrices!$A$2:$C$22,2,FALSE)</f>
        <v>459.85197397991732</v>
      </c>
      <c r="AD1066">
        <f t="shared" si="84"/>
        <v>0.61653988183635455</v>
      </c>
    </row>
    <row r="1067" spans="24:30" x14ac:dyDescent="0.35">
      <c r="X1067" t="str">
        <f t="shared" si="82"/>
        <v>TUNOther Pulses</v>
      </c>
      <c r="Y1067" t="s">
        <v>138</v>
      </c>
      <c r="Z1067" t="s">
        <v>421</v>
      </c>
      <c r="AA1067">
        <f t="shared" si="83"/>
        <v>37.341907328048016</v>
      </c>
      <c r="AB1067">
        <f>VLOOKUP(X1067,ReferenceProduction!$A$2:$G$1293,6,FALSE)</f>
        <v>100.23993595456417</v>
      </c>
      <c r="AC1067">
        <f>VLOOKUP(Z1067,ReferencePrices!$A$2:$C$22,2,FALSE)</f>
        <v>372.52525126286997</v>
      </c>
      <c r="AD1067">
        <f t="shared" si="84"/>
        <v>37.341907328048016</v>
      </c>
    </row>
    <row r="1068" spans="24:30" x14ac:dyDescent="0.35">
      <c r="X1068" t="str">
        <f t="shared" si="82"/>
        <v>TURRice</v>
      </c>
      <c r="Y1068" t="s">
        <v>139</v>
      </c>
      <c r="Z1068" t="s">
        <v>365</v>
      </c>
      <c r="AA1068">
        <f t="shared" si="83"/>
        <v>155.19077359248493</v>
      </c>
      <c r="AB1068">
        <f>VLOOKUP(X1068,ReferenceProduction!$A$2:$G$1293,6,FALSE)</f>
        <v>481.63427860699403</v>
      </c>
      <c r="AC1068">
        <f>VLOOKUP(Z1068,ReferencePrices!$A$2:$C$22,2,FALSE)</f>
        <v>322.21704410519783</v>
      </c>
      <c r="AD1068">
        <f t="shared" si="84"/>
        <v>155.19077359248493</v>
      </c>
    </row>
    <row r="1069" spans="24:30" x14ac:dyDescent="0.35">
      <c r="X1069" t="str">
        <f t="shared" si="82"/>
        <v>TURMaize</v>
      </c>
      <c r="Y1069" t="s">
        <v>139</v>
      </c>
      <c r="Z1069" t="s">
        <v>361</v>
      </c>
      <c r="AA1069">
        <f t="shared" si="83"/>
        <v>751.66896625709455</v>
      </c>
      <c r="AB1069">
        <f>VLOOKUP(X1069,ReferenceProduction!$A$2:$G$1293,6,FALSE)</f>
        <v>4151.3054986362476</v>
      </c>
      <c r="AC1069">
        <f>VLOOKUP(Z1069,ReferencePrices!$A$2:$C$22,2,FALSE)</f>
        <v>181.06809207465616</v>
      </c>
      <c r="AD1069">
        <f t="shared" si="84"/>
        <v>751.66896625709455</v>
      </c>
    </row>
    <row r="1070" spans="24:30" x14ac:dyDescent="0.35">
      <c r="X1070" t="str">
        <f t="shared" si="82"/>
        <v>TURWheat</v>
      </c>
      <c r="Y1070" t="s">
        <v>139</v>
      </c>
      <c r="Z1070" t="s">
        <v>359</v>
      </c>
      <c r="AA1070">
        <f t="shared" si="83"/>
        <v>6333.7152751806207</v>
      </c>
      <c r="AB1070">
        <f>VLOOKUP(X1070,ReferenceProduction!$A$2:$G$1293,6,FALSE)</f>
        <v>23866.17694672582</v>
      </c>
      <c r="AC1070">
        <f>VLOOKUP(Z1070,ReferencePrices!$A$2:$C$22,2,FALSE)</f>
        <v>265.38457706564259</v>
      </c>
      <c r="AD1070">
        <f t="shared" si="84"/>
        <v>6333.7152751806207</v>
      </c>
    </row>
    <row r="1071" spans="24:30" x14ac:dyDescent="0.35">
      <c r="X1071" t="str">
        <f t="shared" si="82"/>
        <v>TURSorghum</v>
      </c>
      <c r="Y1071" t="s">
        <v>139</v>
      </c>
      <c r="Z1071" t="s">
        <v>362</v>
      </c>
      <c r="AA1071">
        <f t="shared" si="83"/>
        <v>5.6875891592387963E-2</v>
      </c>
      <c r="AB1071">
        <f>VLOOKUP(X1071,ReferenceProduction!$A$2:$G$1293,6,FALSE)</f>
        <v>0.31861854728698713</v>
      </c>
      <c r="AC1071">
        <f>VLOOKUP(Z1071,ReferencePrices!$A$2:$C$22,2,FALSE)</f>
        <v>178.50778643202628</v>
      </c>
      <c r="AD1071">
        <f t="shared" si="84"/>
        <v>5.6875891592387963E-2</v>
      </c>
    </row>
    <row r="1072" spans="24:30" x14ac:dyDescent="0.35">
      <c r="X1072" t="str">
        <f t="shared" si="82"/>
        <v>TURMillet</v>
      </c>
      <c r="Y1072" t="s">
        <v>139</v>
      </c>
      <c r="Z1072" t="s">
        <v>363</v>
      </c>
      <c r="AA1072">
        <f t="shared" si="83"/>
        <v>1.8971666241822462</v>
      </c>
      <c r="AB1072">
        <f>VLOOKUP(X1072,ReferenceProduction!$A$2:$G$1293,6,FALSE)</f>
        <v>9.0260091543300423</v>
      </c>
      <c r="AC1072">
        <f>VLOOKUP(Z1072,ReferencePrices!$A$2:$C$22,2,FALSE)</f>
        <v>210.18886550454246</v>
      </c>
      <c r="AD1072">
        <f t="shared" si="84"/>
        <v>1.8971666241822462</v>
      </c>
    </row>
    <row r="1073" spans="24:30" x14ac:dyDescent="0.35">
      <c r="X1073" t="str">
        <f t="shared" si="82"/>
        <v>TURBarley</v>
      </c>
      <c r="Y1073" t="s">
        <v>139</v>
      </c>
      <c r="Z1073" t="s">
        <v>364</v>
      </c>
      <c r="AA1073">
        <f t="shared" si="83"/>
        <v>1487.0257876676931</v>
      </c>
      <c r="AB1073">
        <f>VLOOKUP(X1073,ReferenceProduction!$A$2:$G$1293,6,FALSE)</f>
        <v>11853.595105212542</v>
      </c>
      <c r="AC1073">
        <f>VLOOKUP(Z1073,ReferencePrices!$A$2:$C$22,2,FALSE)</f>
        <v>125.44934886579541</v>
      </c>
      <c r="AD1073">
        <f t="shared" si="84"/>
        <v>1487.0257876676931</v>
      </c>
    </row>
    <row r="1074" spans="24:30" x14ac:dyDescent="0.35">
      <c r="X1074" t="str">
        <f t="shared" si="82"/>
        <v>TURPotato</v>
      </c>
      <c r="Y1074" t="s">
        <v>139</v>
      </c>
      <c r="Z1074" t="s">
        <v>367</v>
      </c>
      <c r="AA1074">
        <f t="shared" si="83"/>
        <v>945.41836471033969</v>
      </c>
      <c r="AB1074">
        <f>VLOOKUP(X1074,ReferenceProduction!$A$2:$G$1293,6,FALSE)</f>
        <v>4808.1687482338084</v>
      </c>
      <c r="AC1074">
        <f>VLOOKUP(Z1074,ReferencePrices!$A$2:$C$22,2,FALSE)</f>
        <v>196.62753414335168</v>
      </c>
      <c r="AD1074">
        <f t="shared" si="84"/>
        <v>945.41836471033969</v>
      </c>
    </row>
    <row r="1075" spans="24:30" x14ac:dyDescent="0.35">
      <c r="X1075" t="str">
        <f t="shared" si="82"/>
        <v>TURBanana</v>
      </c>
      <c r="Y1075" t="s">
        <v>139</v>
      </c>
      <c r="Z1075" t="s">
        <v>455</v>
      </c>
      <c r="AA1075">
        <f t="shared" si="83"/>
        <v>70.826001344395351</v>
      </c>
      <c r="AB1075">
        <f>VLOOKUP(X1075,ReferenceProduction!$A$2:$G$1293,6,FALSE)</f>
        <v>211.70732055056013</v>
      </c>
      <c r="AC1075">
        <f>VLOOKUP(Z1075,ReferencePrices!$A$2:$C$22,2,FALSE)</f>
        <v>334.54677504871933</v>
      </c>
      <c r="AD1075">
        <f t="shared" si="84"/>
        <v>70.826001344395351</v>
      </c>
    </row>
    <row r="1076" spans="24:30" x14ac:dyDescent="0.35">
      <c r="X1076" t="str">
        <f t="shared" si="82"/>
        <v>TURBean</v>
      </c>
      <c r="Y1076" t="s">
        <v>139</v>
      </c>
      <c r="Z1076" t="s">
        <v>557</v>
      </c>
      <c r="AA1076">
        <f t="shared" si="83"/>
        <v>168.50508535030841</v>
      </c>
      <c r="AB1076">
        <f>VLOOKUP(X1076,ReferenceProduction!$A$2:$G$1293,6,FALSE)</f>
        <v>256.81074373539235</v>
      </c>
      <c r="AC1076">
        <f>VLOOKUP(Z1076,ReferencePrices!$A$2:$C$22,2,FALSE)</f>
        <v>656.14499961858826</v>
      </c>
      <c r="AD1076">
        <f t="shared" si="84"/>
        <v>168.50508535030841</v>
      </c>
    </row>
    <row r="1077" spans="24:30" x14ac:dyDescent="0.35">
      <c r="X1077" t="str">
        <f t="shared" si="82"/>
        <v>TURChickpea</v>
      </c>
      <c r="Y1077" t="s">
        <v>139</v>
      </c>
      <c r="Z1077" t="s">
        <v>419</v>
      </c>
      <c r="AA1077">
        <f t="shared" si="83"/>
        <v>439.49177176297576</v>
      </c>
      <c r="AB1077">
        <f>VLOOKUP(X1077,ReferenceProduction!$A$2:$G$1293,6,FALSE)</f>
        <v>768.21134116163819</v>
      </c>
      <c r="AC1077">
        <f>VLOOKUP(Z1077,ReferencePrices!$A$2:$C$22,2,FALSE)</f>
        <v>572.09747918900223</v>
      </c>
      <c r="AD1077">
        <f t="shared" si="84"/>
        <v>439.49177176297576</v>
      </c>
    </row>
    <row r="1078" spans="24:30" x14ac:dyDescent="0.35">
      <c r="X1078" t="str">
        <f t="shared" si="82"/>
        <v>TURLentil</v>
      </c>
      <c r="Y1078" t="s">
        <v>139</v>
      </c>
      <c r="Z1078" t="s">
        <v>418</v>
      </c>
      <c r="AA1078">
        <f t="shared" si="83"/>
        <v>312.00057319869495</v>
      </c>
      <c r="AB1078">
        <f>VLOOKUP(X1078,ReferenceProduction!$A$2:$G$1293,6,FALSE)</f>
        <v>678.48044773712479</v>
      </c>
      <c r="AC1078">
        <f>VLOOKUP(Z1078,ReferencePrices!$A$2:$C$22,2,FALSE)</f>
        <v>459.85197397991732</v>
      </c>
      <c r="AD1078">
        <f t="shared" si="84"/>
        <v>312.00057319869495</v>
      </c>
    </row>
    <row r="1079" spans="24:30" x14ac:dyDescent="0.35">
      <c r="X1079" t="str">
        <f t="shared" si="82"/>
        <v>TUROther Pulses</v>
      </c>
      <c r="Y1079" t="s">
        <v>139</v>
      </c>
      <c r="Z1079" t="s">
        <v>421</v>
      </c>
      <c r="AA1079">
        <f t="shared" si="83"/>
        <v>80.823300911916974</v>
      </c>
      <c r="AB1079">
        <f>VLOOKUP(X1079,ReferenceProduction!$A$2:$G$1293,6,FALSE)</f>
        <v>216.96059700093872</v>
      </c>
      <c r="AC1079">
        <f>VLOOKUP(Z1079,ReferencePrices!$A$2:$C$22,2,FALSE)</f>
        <v>372.52525126286997</v>
      </c>
      <c r="AD1079">
        <f t="shared" si="84"/>
        <v>80.823300911916974</v>
      </c>
    </row>
    <row r="1080" spans="24:30" x14ac:dyDescent="0.35">
      <c r="X1080" t="str">
        <f t="shared" si="82"/>
        <v>TURGroundnut</v>
      </c>
      <c r="Y1080" t="s">
        <v>139</v>
      </c>
      <c r="Z1080" t="s">
        <v>360</v>
      </c>
      <c r="AA1080">
        <f t="shared" si="83"/>
        <v>49.345389931109175</v>
      </c>
      <c r="AB1080">
        <f>VLOOKUP(X1080,ReferenceProduction!$A$2:$G$1293,6,FALSE)</f>
        <v>95.101375505061554</v>
      </c>
      <c r="AC1080">
        <f>VLOOKUP(Z1080,ReferencePrices!$A$2:$C$22,2,FALSE)</f>
        <v>518.87146394094873</v>
      </c>
      <c r="AD1080">
        <f t="shared" si="84"/>
        <v>49.345389931109175</v>
      </c>
    </row>
    <row r="1081" spans="24:30" x14ac:dyDescent="0.35">
      <c r="X1081" t="str">
        <f t="shared" si="82"/>
        <v>TZARice</v>
      </c>
      <c r="Y1081" t="s">
        <v>140</v>
      </c>
      <c r="Z1081" t="s">
        <v>365</v>
      </c>
      <c r="AA1081">
        <f t="shared" si="83"/>
        <v>401.3907423617697</v>
      </c>
      <c r="AB1081">
        <f>VLOOKUP(X1081,ReferenceProduction!$A$2:$G$1293,6,FALSE)</f>
        <v>1245.7154259993868</v>
      </c>
      <c r="AC1081">
        <f>VLOOKUP(Z1081,ReferencePrices!$A$2:$C$22,2,FALSE)</f>
        <v>322.21704410519783</v>
      </c>
      <c r="AD1081">
        <f t="shared" si="84"/>
        <v>401.3907423617697</v>
      </c>
    </row>
    <row r="1082" spans="24:30" x14ac:dyDescent="0.35">
      <c r="X1082" t="str">
        <f t="shared" si="82"/>
        <v>TZAMaize</v>
      </c>
      <c r="Y1082" t="s">
        <v>140</v>
      </c>
      <c r="Z1082" t="s">
        <v>361</v>
      </c>
      <c r="AA1082">
        <f t="shared" si="83"/>
        <v>758.46836522919318</v>
      </c>
      <c r="AB1082">
        <f>VLOOKUP(X1082,ReferenceProduction!$A$2:$G$1293,6,FALSE)</f>
        <v>4188.8571119226754</v>
      </c>
      <c r="AC1082">
        <f>VLOOKUP(Z1082,ReferencePrices!$A$2:$C$22,2,FALSE)</f>
        <v>181.06809207465616</v>
      </c>
      <c r="AD1082">
        <f t="shared" si="84"/>
        <v>758.46836522919318</v>
      </c>
    </row>
    <row r="1083" spans="24:30" x14ac:dyDescent="0.35">
      <c r="X1083" t="str">
        <f t="shared" si="82"/>
        <v>TZAWheat</v>
      </c>
      <c r="Y1083" t="s">
        <v>140</v>
      </c>
      <c r="Z1083" t="s">
        <v>359</v>
      </c>
      <c r="AA1083">
        <f t="shared" si="83"/>
        <v>26.351535074986536</v>
      </c>
      <c r="AB1083">
        <f>VLOOKUP(X1083,ReferenceProduction!$A$2:$G$1293,6,FALSE)</f>
        <v>99.295653750325187</v>
      </c>
      <c r="AC1083">
        <f>VLOOKUP(Z1083,ReferencePrices!$A$2:$C$22,2,FALSE)</f>
        <v>265.38457706564259</v>
      </c>
      <c r="AD1083">
        <f t="shared" si="84"/>
        <v>26.351535074986536</v>
      </c>
    </row>
    <row r="1084" spans="24:30" x14ac:dyDescent="0.35">
      <c r="X1084" t="str">
        <f t="shared" si="82"/>
        <v>TZASorghum</v>
      </c>
      <c r="Y1084" t="s">
        <v>140</v>
      </c>
      <c r="Z1084" t="s">
        <v>362</v>
      </c>
      <c r="AA1084">
        <f t="shared" si="83"/>
        <v>196.69720548257865</v>
      </c>
      <c r="AB1084">
        <f>VLOOKUP(X1084,ReferenceProduction!$A$2:$G$1293,6,FALSE)</f>
        <v>1101.8970623865682</v>
      </c>
      <c r="AC1084">
        <f>VLOOKUP(Z1084,ReferencePrices!$A$2:$C$22,2,FALSE)</f>
        <v>178.50778643202628</v>
      </c>
      <c r="AD1084">
        <f t="shared" si="84"/>
        <v>196.69720548257865</v>
      </c>
    </row>
    <row r="1085" spans="24:30" x14ac:dyDescent="0.35">
      <c r="X1085" t="str">
        <f t="shared" si="82"/>
        <v>TZAMillet</v>
      </c>
      <c r="Y1085" t="s">
        <v>140</v>
      </c>
      <c r="Z1085" t="s">
        <v>363</v>
      </c>
      <c r="AA1085">
        <f t="shared" si="83"/>
        <v>63.442212168190345</v>
      </c>
      <c r="AB1085">
        <f>VLOOKUP(X1085,ReferenceProduction!$A$2:$G$1293,6,FALSE)</f>
        <v>301.83431465744923</v>
      </c>
      <c r="AC1085">
        <f>VLOOKUP(Z1085,ReferencePrices!$A$2:$C$22,2,FALSE)</f>
        <v>210.18886550454246</v>
      </c>
      <c r="AD1085">
        <f t="shared" si="84"/>
        <v>63.442212168190345</v>
      </c>
    </row>
    <row r="1086" spans="24:30" x14ac:dyDescent="0.35">
      <c r="X1086" t="str">
        <f t="shared" si="82"/>
        <v>TZABarley</v>
      </c>
      <c r="Y1086" t="s">
        <v>140</v>
      </c>
      <c r="Z1086" t="s">
        <v>364</v>
      </c>
      <c r="AA1086">
        <f t="shared" si="83"/>
        <v>0.71985625870521641</v>
      </c>
      <c r="AB1086">
        <f>VLOOKUP(X1086,ReferenceProduction!$A$2:$G$1293,6,FALSE)</f>
        <v>5.7382223599686606</v>
      </c>
      <c r="AC1086">
        <f>VLOOKUP(Z1086,ReferencePrices!$A$2:$C$22,2,FALSE)</f>
        <v>125.44934886579541</v>
      </c>
      <c r="AD1086">
        <f t="shared" si="84"/>
        <v>0.71985625870521641</v>
      </c>
    </row>
    <row r="1087" spans="24:30" x14ac:dyDescent="0.35">
      <c r="X1087" t="str">
        <f t="shared" si="82"/>
        <v>TZAPotato</v>
      </c>
      <c r="Y1087" t="s">
        <v>140</v>
      </c>
      <c r="Z1087" t="s">
        <v>367</v>
      </c>
      <c r="AA1087">
        <f t="shared" si="83"/>
        <v>150.28228254587418</v>
      </c>
      <c r="AB1087">
        <f>VLOOKUP(X1087,ReferenceProduction!$A$2:$G$1293,6,FALSE)</f>
        <v>764.29927884011704</v>
      </c>
      <c r="AC1087">
        <f>VLOOKUP(Z1087,ReferencePrices!$A$2:$C$22,2,FALSE)</f>
        <v>196.62753414335168</v>
      </c>
      <c r="AD1087">
        <f t="shared" si="84"/>
        <v>150.28228254587418</v>
      </c>
    </row>
    <row r="1088" spans="24:30" x14ac:dyDescent="0.35">
      <c r="X1088" t="str">
        <f t="shared" si="82"/>
        <v>TZACassava</v>
      </c>
      <c r="Y1088" t="s">
        <v>140</v>
      </c>
      <c r="Z1088" t="s">
        <v>368</v>
      </c>
      <c r="AA1088">
        <f t="shared" si="83"/>
        <v>695.50747973353145</v>
      </c>
      <c r="AB1088">
        <f>VLOOKUP(X1088,ReferenceProduction!$A$2:$G$1293,6,FALSE)</f>
        <v>6430.9126055882007</v>
      </c>
      <c r="AC1088">
        <f>VLOOKUP(Z1088,ReferencePrices!$A$2:$C$22,2,FALSE)</f>
        <v>108.15066575919005</v>
      </c>
      <c r="AD1088">
        <f t="shared" si="84"/>
        <v>695.50747973353145</v>
      </c>
    </row>
    <row r="1089" spans="24:30" x14ac:dyDescent="0.35">
      <c r="X1089" t="str">
        <f t="shared" si="82"/>
        <v>TZAYams</v>
      </c>
      <c r="Y1089" t="s">
        <v>140</v>
      </c>
      <c r="Z1089" t="s">
        <v>366</v>
      </c>
      <c r="AA1089">
        <f t="shared" si="83"/>
        <v>2.9359376063159734</v>
      </c>
      <c r="AB1089">
        <f>VLOOKUP(X1089,ReferenceProduction!$A$2:$G$1293,6,FALSE)</f>
        <v>10.773629830819752</v>
      </c>
      <c r="AC1089">
        <f>VLOOKUP(Z1089,ReferencePrices!$A$2:$C$22,2,FALSE)</f>
        <v>272.51146107853435</v>
      </c>
      <c r="AD1089">
        <f t="shared" si="84"/>
        <v>2.9359376063159734</v>
      </c>
    </row>
    <row r="1090" spans="24:30" x14ac:dyDescent="0.35">
      <c r="X1090" t="str">
        <f t="shared" si="82"/>
        <v>TZASweet Potato</v>
      </c>
      <c r="Y1090" t="s">
        <v>140</v>
      </c>
      <c r="Z1090" t="s">
        <v>358</v>
      </c>
      <c r="AA1090">
        <f t="shared" si="83"/>
        <v>155.20342976181789</v>
      </c>
      <c r="AB1090">
        <f>VLOOKUP(X1090,ReferenceProduction!$A$2:$G$1293,6,FALSE)</f>
        <v>1936.9459598787312</v>
      </c>
      <c r="AC1090">
        <f>VLOOKUP(Z1090,ReferencePrices!$A$2:$C$22,2,FALSE)</f>
        <v>80.127909077822125</v>
      </c>
      <c r="AD1090">
        <f t="shared" si="84"/>
        <v>155.20342976181789</v>
      </c>
    </row>
    <row r="1091" spans="24:30" x14ac:dyDescent="0.35">
      <c r="X1091" t="str">
        <f t="shared" si="82"/>
        <v>TZABanana</v>
      </c>
      <c r="Y1091" t="s">
        <v>140</v>
      </c>
      <c r="Z1091" t="s">
        <v>455</v>
      </c>
      <c r="AA1091">
        <f t="shared" si="83"/>
        <v>1136.0673672868807</v>
      </c>
      <c r="AB1091">
        <f>VLOOKUP(X1091,ReferenceProduction!$A$2:$G$1293,6,FALSE)</f>
        <v>3395.840139608094</v>
      </c>
      <c r="AC1091">
        <f>VLOOKUP(Z1091,ReferencePrices!$A$2:$C$22,2,FALSE)</f>
        <v>334.54677504871933</v>
      </c>
      <c r="AD1091">
        <f t="shared" si="84"/>
        <v>1136.0673672868807</v>
      </c>
    </row>
    <row r="1092" spans="24:30" x14ac:dyDescent="0.35">
      <c r="X1092" t="str">
        <f t="shared" si="82"/>
        <v>TZAPlantain</v>
      </c>
      <c r="Y1092" t="s">
        <v>140</v>
      </c>
      <c r="Z1092" t="s">
        <v>456</v>
      </c>
      <c r="AA1092">
        <f t="shared" si="83"/>
        <v>179.64545996937079</v>
      </c>
      <c r="AB1092">
        <f>VLOOKUP(X1092,ReferenceProduction!$A$2:$G$1293,6,FALSE)</f>
        <v>741.36863224617787</v>
      </c>
      <c r="AC1092">
        <f>VLOOKUP(Z1092,ReferencePrices!$A$2:$C$22,2,FALSE)</f>
        <v>242.3159709699155</v>
      </c>
      <c r="AD1092">
        <f t="shared" si="84"/>
        <v>179.64545996937079</v>
      </c>
    </row>
    <row r="1093" spans="24:30" x14ac:dyDescent="0.35">
      <c r="X1093" t="str">
        <f t="shared" ref="X1093:X1156" si="85">+CONCATENATE(Y1093,Z1093)</f>
        <v>TZABean</v>
      </c>
      <c r="Y1093" t="s">
        <v>140</v>
      </c>
      <c r="Z1093" t="s">
        <v>557</v>
      </c>
      <c r="AA1093">
        <f t="shared" ref="AA1093:AA1156" si="86">AD1093</f>
        <v>538.21935539630965</v>
      </c>
      <c r="AB1093">
        <f>VLOOKUP(X1093,ReferenceProduction!$A$2:$G$1293,6,FALSE)</f>
        <v>820.27502413212346</v>
      </c>
      <c r="AC1093">
        <f>VLOOKUP(Z1093,ReferencePrices!$A$2:$C$22,2,FALSE)</f>
        <v>656.14499961858826</v>
      </c>
      <c r="AD1093">
        <f t="shared" ref="AD1093:AD1156" si="87">(AB1093*AC1093)/1000</f>
        <v>538.21935539630965</v>
      </c>
    </row>
    <row r="1094" spans="24:30" x14ac:dyDescent="0.35">
      <c r="X1094" t="str">
        <f t="shared" si="85"/>
        <v>TZAChickpea</v>
      </c>
      <c r="Y1094" t="s">
        <v>140</v>
      </c>
      <c r="Z1094" t="s">
        <v>419</v>
      </c>
      <c r="AA1094">
        <f t="shared" si="86"/>
        <v>22.10767791624761</v>
      </c>
      <c r="AB1094">
        <f>VLOOKUP(X1094,ReferenceProduction!$A$2:$G$1293,6,FALSE)</f>
        <v>38.643201063544552</v>
      </c>
      <c r="AC1094">
        <f>VLOOKUP(Z1094,ReferencePrices!$A$2:$C$22,2,FALSE)</f>
        <v>572.09747918900223</v>
      </c>
      <c r="AD1094">
        <f t="shared" si="87"/>
        <v>22.10767791624761</v>
      </c>
    </row>
    <row r="1095" spans="24:30" x14ac:dyDescent="0.35">
      <c r="X1095" t="str">
        <f t="shared" si="85"/>
        <v>TZACowpea</v>
      </c>
      <c r="Y1095" t="s">
        <v>140</v>
      </c>
      <c r="Z1095" t="s">
        <v>417</v>
      </c>
      <c r="AA1095">
        <f t="shared" si="86"/>
        <v>49.216982837798824</v>
      </c>
      <c r="AB1095">
        <f>VLOOKUP(X1095,ReferenceProduction!$A$2:$G$1293,6,FALSE)</f>
        <v>122.2744972188727</v>
      </c>
      <c r="AC1095">
        <f>VLOOKUP(Z1095,ReferencePrices!$A$2:$C$22,2,FALSE)</f>
        <v>402.51224872918414</v>
      </c>
      <c r="AD1095">
        <f t="shared" si="87"/>
        <v>49.216982837798824</v>
      </c>
    </row>
    <row r="1096" spans="24:30" x14ac:dyDescent="0.35">
      <c r="X1096" t="str">
        <f t="shared" si="85"/>
        <v>TZAPigeon Pea</v>
      </c>
      <c r="Y1096" t="s">
        <v>140</v>
      </c>
      <c r="Z1096" t="s">
        <v>420</v>
      </c>
      <c r="AA1096">
        <f t="shared" si="86"/>
        <v>38.171871940975436</v>
      </c>
      <c r="AB1096">
        <f>VLOOKUP(X1096,ReferenceProduction!$A$2:$G$1293,6,FALSE)</f>
        <v>60.176618656352701</v>
      </c>
      <c r="AC1096">
        <f>VLOOKUP(Z1096,ReferencePrices!$A$2:$C$22,2,FALSE)</f>
        <v>634.33062198063067</v>
      </c>
      <c r="AD1096">
        <f t="shared" si="87"/>
        <v>38.171871940975436</v>
      </c>
    </row>
    <row r="1097" spans="24:30" x14ac:dyDescent="0.35">
      <c r="X1097" t="str">
        <f t="shared" si="85"/>
        <v>TZAOther Pulses</v>
      </c>
      <c r="Y1097" t="s">
        <v>140</v>
      </c>
      <c r="Z1097" t="s">
        <v>421</v>
      </c>
      <c r="AA1097">
        <f t="shared" si="86"/>
        <v>37.523228890462491</v>
      </c>
      <c r="AB1097">
        <f>VLOOKUP(X1097,ReferenceProduction!$A$2:$G$1293,6,FALSE)</f>
        <v>100.726672254452</v>
      </c>
      <c r="AC1097">
        <f>VLOOKUP(Z1097,ReferencePrices!$A$2:$C$22,2,FALSE)</f>
        <v>372.52525126286997</v>
      </c>
      <c r="AD1097">
        <f t="shared" si="87"/>
        <v>37.523228890462491</v>
      </c>
    </row>
    <row r="1098" spans="24:30" x14ac:dyDescent="0.35">
      <c r="X1098" t="str">
        <f t="shared" si="85"/>
        <v>TZAGroundnut</v>
      </c>
      <c r="Y1098" t="s">
        <v>140</v>
      </c>
      <c r="Z1098" t="s">
        <v>360</v>
      </c>
      <c r="AA1098">
        <f t="shared" si="86"/>
        <v>190.55816508641146</v>
      </c>
      <c r="AB1098">
        <f>VLOOKUP(X1098,ReferenceProduction!$A$2:$G$1293,6,FALSE)</f>
        <v>367.25504933163626</v>
      </c>
      <c r="AC1098">
        <f>VLOOKUP(Z1098,ReferencePrices!$A$2:$C$22,2,FALSE)</f>
        <v>518.87146394094873</v>
      </c>
      <c r="AD1098">
        <f t="shared" si="87"/>
        <v>190.55816508641146</v>
      </c>
    </row>
    <row r="1099" spans="24:30" x14ac:dyDescent="0.35">
      <c r="X1099" t="str">
        <f t="shared" si="85"/>
        <v>TZASoybean</v>
      </c>
      <c r="Y1099" t="s">
        <v>140</v>
      </c>
      <c r="Z1099" t="s">
        <v>446</v>
      </c>
      <c r="AA1099">
        <f t="shared" si="86"/>
        <v>1.199310791157282</v>
      </c>
      <c r="AB1099">
        <f>VLOOKUP(X1099,ReferenceProduction!$A$2:$G$1293,6,FALSE)</f>
        <v>3.5365412915685588</v>
      </c>
      <c r="AC1099">
        <f>VLOOKUP(Z1099,ReferencePrices!$A$2:$C$22,2,FALSE)</f>
        <v>339.11969132568868</v>
      </c>
      <c r="AD1099">
        <f t="shared" si="87"/>
        <v>1.199310791157282</v>
      </c>
    </row>
    <row r="1100" spans="24:30" x14ac:dyDescent="0.35">
      <c r="X1100" t="str">
        <f t="shared" si="85"/>
        <v>UGARice</v>
      </c>
      <c r="Y1100" t="s">
        <v>141</v>
      </c>
      <c r="Z1100" t="s">
        <v>365</v>
      </c>
      <c r="AA1100">
        <f t="shared" si="86"/>
        <v>36.417049521861713</v>
      </c>
      <c r="AB1100">
        <f>VLOOKUP(X1100,ReferenceProduction!$A$2:$G$1293,6,FALSE)</f>
        <v>113.02024578802924</v>
      </c>
      <c r="AC1100">
        <f>VLOOKUP(Z1100,ReferencePrices!$A$2:$C$22,2,FALSE)</f>
        <v>322.21704410519783</v>
      </c>
      <c r="AD1100">
        <f t="shared" si="87"/>
        <v>36.417049521861713</v>
      </c>
    </row>
    <row r="1101" spans="24:30" x14ac:dyDescent="0.35">
      <c r="X1101" t="str">
        <f t="shared" si="85"/>
        <v>UGAMaize</v>
      </c>
      <c r="Y1101" t="s">
        <v>141</v>
      </c>
      <c r="Z1101" t="s">
        <v>361</v>
      </c>
      <c r="AA1101">
        <f t="shared" si="86"/>
        <v>255.72780418229991</v>
      </c>
      <c r="AB1101">
        <f>VLOOKUP(X1101,ReferenceProduction!$A$2:$G$1293,6,FALSE)</f>
        <v>1412.3294792152601</v>
      </c>
      <c r="AC1101">
        <f>VLOOKUP(Z1101,ReferencePrices!$A$2:$C$22,2,FALSE)</f>
        <v>181.06809207465616</v>
      </c>
      <c r="AD1101">
        <f t="shared" si="87"/>
        <v>255.72780418229991</v>
      </c>
    </row>
    <row r="1102" spans="24:30" x14ac:dyDescent="0.35">
      <c r="X1102" t="str">
        <f t="shared" si="85"/>
        <v>UGAWheat</v>
      </c>
      <c r="Y1102" t="s">
        <v>141</v>
      </c>
      <c r="Z1102" t="s">
        <v>359</v>
      </c>
      <c r="AA1102">
        <f t="shared" si="86"/>
        <v>4.866245418252932</v>
      </c>
      <c r="AB1102">
        <f>VLOOKUP(X1102,ReferenceProduction!$A$2:$G$1293,6,FALSE)</f>
        <v>18.336579585969201</v>
      </c>
      <c r="AC1102">
        <f>VLOOKUP(Z1102,ReferencePrices!$A$2:$C$22,2,FALSE)</f>
        <v>265.38457706564259</v>
      </c>
      <c r="AD1102">
        <f t="shared" si="87"/>
        <v>4.866245418252932</v>
      </c>
    </row>
    <row r="1103" spans="24:30" x14ac:dyDescent="0.35">
      <c r="X1103" t="str">
        <f t="shared" si="85"/>
        <v>UGASorghum</v>
      </c>
      <c r="Y1103" t="s">
        <v>141</v>
      </c>
      <c r="Z1103" t="s">
        <v>362</v>
      </c>
      <c r="AA1103">
        <f t="shared" si="86"/>
        <v>111.35751082252887</v>
      </c>
      <c r="AB1103">
        <f>VLOOKUP(X1103,ReferenceProduction!$A$2:$G$1293,6,FALSE)</f>
        <v>623.82438911107408</v>
      </c>
      <c r="AC1103">
        <f>VLOOKUP(Z1103,ReferencePrices!$A$2:$C$22,2,FALSE)</f>
        <v>178.50778643202628</v>
      </c>
      <c r="AD1103">
        <f t="shared" si="87"/>
        <v>111.35751082252887</v>
      </c>
    </row>
    <row r="1104" spans="24:30" x14ac:dyDescent="0.35">
      <c r="X1104" t="str">
        <f t="shared" si="85"/>
        <v>UGAMillet</v>
      </c>
      <c r="Y1104" t="s">
        <v>141</v>
      </c>
      <c r="Z1104" t="s">
        <v>363</v>
      </c>
      <c r="AA1104">
        <f t="shared" si="86"/>
        <v>182.83951762075682</v>
      </c>
      <c r="AB1104">
        <f>VLOOKUP(X1104,ReferenceProduction!$A$2:$G$1293,6,FALSE)</f>
        <v>869.88203291294428</v>
      </c>
      <c r="AC1104">
        <f>VLOOKUP(Z1104,ReferencePrices!$A$2:$C$22,2,FALSE)</f>
        <v>210.18886550454246</v>
      </c>
      <c r="AD1104">
        <f t="shared" si="87"/>
        <v>182.83951762075682</v>
      </c>
    </row>
    <row r="1105" spans="24:30" x14ac:dyDescent="0.35">
      <c r="X1105" t="str">
        <f t="shared" si="85"/>
        <v>UGAPotato</v>
      </c>
      <c r="Y1105" t="s">
        <v>141</v>
      </c>
      <c r="Z1105" t="s">
        <v>367</v>
      </c>
      <c r="AA1105">
        <f t="shared" si="86"/>
        <v>140.62480492684867</v>
      </c>
      <c r="AB1105">
        <f>VLOOKUP(X1105,ReferenceProduction!$A$2:$G$1293,6,FALSE)</f>
        <v>715.18368747037175</v>
      </c>
      <c r="AC1105">
        <f>VLOOKUP(Z1105,ReferencePrices!$A$2:$C$22,2,FALSE)</f>
        <v>196.62753414335168</v>
      </c>
      <c r="AD1105">
        <f t="shared" si="87"/>
        <v>140.62480492684867</v>
      </c>
    </row>
    <row r="1106" spans="24:30" x14ac:dyDescent="0.35">
      <c r="X1106" t="str">
        <f t="shared" si="85"/>
        <v>UGACassava</v>
      </c>
      <c r="Y1106" t="s">
        <v>141</v>
      </c>
      <c r="Z1106" t="s">
        <v>368</v>
      </c>
      <c r="AA1106">
        <f t="shared" si="86"/>
        <v>714.15867085121533</v>
      </c>
      <c r="AB1106">
        <f>VLOOKUP(X1106,ReferenceProduction!$A$2:$G$1293,6,FALSE)</f>
        <v>6603.3682348416805</v>
      </c>
      <c r="AC1106">
        <f>VLOOKUP(Z1106,ReferencePrices!$A$2:$C$22,2,FALSE)</f>
        <v>108.15066575919005</v>
      </c>
      <c r="AD1106">
        <f t="shared" si="87"/>
        <v>714.15867085121533</v>
      </c>
    </row>
    <row r="1107" spans="24:30" x14ac:dyDescent="0.35">
      <c r="X1107" t="str">
        <f t="shared" si="85"/>
        <v>UGASweet Potato</v>
      </c>
      <c r="Y1107" t="s">
        <v>141</v>
      </c>
      <c r="Z1107" t="s">
        <v>358</v>
      </c>
      <c r="AA1107">
        <f t="shared" si="86"/>
        <v>279.65426749365224</v>
      </c>
      <c r="AB1107">
        <f>VLOOKUP(X1107,ReferenceProduction!$A$2:$G$1293,6,FALSE)</f>
        <v>3490.098153217069</v>
      </c>
      <c r="AC1107">
        <f>VLOOKUP(Z1107,ReferencePrices!$A$2:$C$22,2,FALSE)</f>
        <v>80.127909077822125</v>
      </c>
      <c r="AD1107">
        <f t="shared" si="87"/>
        <v>279.65426749365224</v>
      </c>
    </row>
    <row r="1108" spans="24:30" x14ac:dyDescent="0.35">
      <c r="X1108" t="str">
        <f t="shared" si="85"/>
        <v>UGABanana</v>
      </c>
      <c r="Y1108" t="s">
        <v>141</v>
      </c>
      <c r="Z1108" t="s">
        <v>455</v>
      </c>
      <c r="AA1108">
        <f t="shared" si="86"/>
        <v>241.17536688997998</v>
      </c>
      <c r="AB1108">
        <f>VLOOKUP(X1108,ReferenceProduction!$A$2:$G$1293,6,FALSE)</f>
        <v>720.90178377854079</v>
      </c>
      <c r="AC1108">
        <f>VLOOKUP(Z1108,ReferencePrices!$A$2:$C$22,2,FALSE)</f>
        <v>334.54677504871933</v>
      </c>
      <c r="AD1108">
        <f t="shared" si="87"/>
        <v>241.17536688997998</v>
      </c>
    </row>
    <row r="1109" spans="24:30" x14ac:dyDescent="0.35">
      <c r="X1109" t="str">
        <f t="shared" si="85"/>
        <v>UGAPlantain</v>
      </c>
      <c r="Y1109" t="s">
        <v>141</v>
      </c>
      <c r="Z1109" t="s">
        <v>456</v>
      </c>
      <c r="AA1109">
        <f t="shared" si="86"/>
        <v>3073.386338749589</v>
      </c>
      <c r="AB1109">
        <f>VLOOKUP(X1109,ReferenceProduction!$A$2:$G$1293,6,FALSE)</f>
        <v>12683.383296807795</v>
      </c>
      <c r="AC1109">
        <f>VLOOKUP(Z1109,ReferencePrices!$A$2:$C$22,2,FALSE)</f>
        <v>242.3159709699155</v>
      </c>
      <c r="AD1109">
        <f t="shared" si="87"/>
        <v>3073.386338749589</v>
      </c>
    </row>
    <row r="1110" spans="24:30" x14ac:dyDescent="0.35">
      <c r="X1110" t="str">
        <f t="shared" si="85"/>
        <v>UGABean</v>
      </c>
      <c r="Y1110" t="s">
        <v>141</v>
      </c>
      <c r="Z1110" t="s">
        <v>557</v>
      </c>
      <c r="AA1110">
        <f t="shared" si="86"/>
        <v>316.01705658331508</v>
      </c>
      <c r="AB1110">
        <f>VLOOKUP(X1110,ReferenceProduction!$A$2:$G$1293,6,FALSE)</f>
        <v>481.62686108560337</v>
      </c>
      <c r="AC1110">
        <f>VLOOKUP(Z1110,ReferencePrices!$A$2:$C$22,2,FALSE)</f>
        <v>656.14499961858826</v>
      </c>
      <c r="AD1110">
        <f t="shared" si="87"/>
        <v>316.01705658331508</v>
      </c>
    </row>
    <row r="1111" spans="24:30" x14ac:dyDescent="0.35">
      <c r="X1111" t="str">
        <f t="shared" si="85"/>
        <v>UGAChickpea</v>
      </c>
      <c r="Y1111" t="s">
        <v>141</v>
      </c>
      <c r="Z1111" t="s">
        <v>419</v>
      </c>
      <c r="AA1111">
        <f t="shared" si="86"/>
        <v>2.7768285359587632</v>
      </c>
      <c r="AB1111">
        <f>VLOOKUP(X1111,ReferenceProduction!$A$2:$G$1293,6,FALSE)</f>
        <v>4.8537681723316775</v>
      </c>
      <c r="AC1111">
        <f>VLOOKUP(Z1111,ReferencePrices!$A$2:$C$22,2,FALSE)</f>
        <v>572.09747918900223</v>
      </c>
      <c r="AD1111">
        <f t="shared" si="87"/>
        <v>2.7768285359587632</v>
      </c>
    </row>
    <row r="1112" spans="24:30" x14ac:dyDescent="0.35">
      <c r="X1112" t="str">
        <f t="shared" si="85"/>
        <v>UGACowpea</v>
      </c>
      <c r="Y1112" t="s">
        <v>141</v>
      </c>
      <c r="Z1112" t="s">
        <v>417</v>
      </c>
      <c r="AA1112">
        <f t="shared" si="86"/>
        <v>34.292552024804884</v>
      </c>
      <c r="AB1112">
        <f>VLOOKUP(X1112,ReferenceProduction!$A$2:$G$1293,6,FALSE)</f>
        <v>85.196294356441797</v>
      </c>
      <c r="AC1112">
        <f>VLOOKUP(Z1112,ReferencePrices!$A$2:$C$22,2,FALSE)</f>
        <v>402.51224872918414</v>
      </c>
      <c r="AD1112">
        <f t="shared" si="87"/>
        <v>34.292552024804884</v>
      </c>
    </row>
    <row r="1113" spans="24:30" x14ac:dyDescent="0.35">
      <c r="X1113" t="str">
        <f t="shared" si="85"/>
        <v>UGAPigeon Pea</v>
      </c>
      <c r="Y1113" t="s">
        <v>141</v>
      </c>
      <c r="Z1113" t="s">
        <v>420</v>
      </c>
      <c r="AA1113">
        <f t="shared" si="86"/>
        <v>67.417050229741037</v>
      </c>
      <c r="AB1113">
        <f>VLOOKUP(X1113,ReferenceProduction!$A$2:$G$1293,6,FALSE)</f>
        <v>106.28061754174566</v>
      </c>
      <c r="AC1113">
        <f>VLOOKUP(Z1113,ReferencePrices!$A$2:$C$22,2,FALSE)</f>
        <v>634.33062198063067</v>
      </c>
      <c r="AD1113">
        <f t="shared" si="87"/>
        <v>67.417050229741037</v>
      </c>
    </row>
    <row r="1114" spans="24:30" x14ac:dyDescent="0.35">
      <c r="X1114" t="str">
        <f t="shared" si="85"/>
        <v>UGAOther Pulses</v>
      </c>
      <c r="Y1114" t="s">
        <v>141</v>
      </c>
      <c r="Z1114" t="s">
        <v>421</v>
      </c>
      <c r="AA1114">
        <f t="shared" si="86"/>
        <v>5.494124694839142</v>
      </c>
      <c r="AB1114">
        <f>VLOOKUP(X1114,ReferenceProduction!$A$2:$G$1293,6,FALSE)</f>
        <v>14.748328270939812</v>
      </c>
      <c r="AC1114">
        <f>VLOOKUP(Z1114,ReferencePrices!$A$2:$C$22,2,FALSE)</f>
        <v>372.52525126286997</v>
      </c>
      <c r="AD1114">
        <f t="shared" si="87"/>
        <v>5.494124694839142</v>
      </c>
    </row>
    <row r="1115" spans="24:30" x14ac:dyDescent="0.35">
      <c r="X1115" t="str">
        <f t="shared" si="85"/>
        <v>UGAGroundnut</v>
      </c>
      <c r="Y1115" t="s">
        <v>141</v>
      </c>
      <c r="Z1115" t="s">
        <v>360</v>
      </c>
      <c r="AA1115">
        <f t="shared" si="86"/>
        <v>90.533626097809289</v>
      </c>
      <c r="AB1115">
        <f>VLOOKUP(X1115,ReferenceProduction!$A$2:$G$1293,6,FALSE)</f>
        <v>174.48179826692621</v>
      </c>
      <c r="AC1115">
        <f>VLOOKUP(Z1115,ReferencePrices!$A$2:$C$22,2,FALSE)</f>
        <v>518.87146394094873</v>
      </c>
      <c r="AD1115">
        <f t="shared" si="87"/>
        <v>90.533626097809289</v>
      </c>
    </row>
    <row r="1116" spans="24:30" x14ac:dyDescent="0.35">
      <c r="X1116" t="str">
        <f t="shared" si="85"/>
        <v>UGASoybean</v>
      </c>
      <c r="Y1116" t="s">
        <v>141</v>
      </c>
      <c r="Z1116" t="s">
        <v>446</v>
      </c>
      <c r="AA1116">
        <f t="shared" si="86"/>
        <v>12.778476090844588</v>
      </c>
      <c r="AB1116">
        <f>VLOOKUP(X1116,ReferenceProduction!$A$2:$G$1293,6,FALSE)</f>
        <v>37.68131552871759</v>
      </c>
      <c r="AC1116">
        <f>VLOOKUP(Z1116,ReferencePrices!$A$2:$C$22,2,FALSE)</f>
        <v>339.11969132568868</v>
      </c>
      <c r="AD1116">
        <f t="shared" si="87"/>
        <v>12.778476090844588</v>
      </c>
    </row>
    <row r="1117" spans="24:30" x14ac:dyDescent="0.35">
      <c r="X1117" t="str">
        <f t="shared" si="85"/>
        <v>UZBRice</v>
      </c>
      <c r="Y1117" t="s">
        <v>146</v>
      </c>
      <c r="Z1117" t="s">
        <v>365</v>
      </c>
      <c r="AA1117">
        <f t="shared" si="86"/>
        <v>58.60519745292283</v>
      </c>
      <c r="AB1117">
        <f>VLOOKUP(X1117,ReferenceProduction!$A$2:$G$1293,6,FALSE)</f>
        <v>181.881121824795</v>
      </c>
      <c r="AC1117">
        <f>VLOOKUP(Z1117,ReferencePrices!$A$2:$C$22,2,FALSE)</f>
        <v>322.21704410519783</v>
      </c>
      <c r="AD1117">
        <f t="shared" si="87"/>
        <v>58.60519745292283</v>
      </c>
    </row>
    <row r="1118" spans="24:30" x14ac:dyDescent="0.35">
      <c r="X1118" t="str">
        <f t="shared" si="85"/>
        <v>UZBMaize</v>
      </c>
      <c r="Y1118" t="s">
        <v>146</v>
      </c>
      <c r="Z1118" t="s">
        <v>361</v>
      </c>
      <c r="AA1118">
        <f t="shared" si="86"/>
        <v>30.525662353926123</v>
      </c>
      <c r="AB1118">
        <f>VLOOKUP(X1118,ReferenceProduction!$A$2:$G$1293,6,FALSE)</f>
        <v>168.58664607422986</v>
      </c>
      <c r="AC1118">
        <f>VLOOKUP(Z1118,ReferencePrices!$A$2:$C$22,2,FALSE)</f>
        <v>181.06809207465616</v>
      </c>
      <c r="AD1118">
        <f t="shared" si="87"/>
        <v>30.525662353926123</v>
      </c>
    </row>
    <row r="1119" spans="24:30" x14ac:dyDescent="0.35">
      <c r="X1119" t="str">
        <f t="shared" si="85"/>
        <v>UZBWheat</v>
      </c>
      <c r="Y1119" t="s">
        <v>146</v>
      </c>
      <c r="Z1119" t="s">
        <v>359</v>
      </c>
      <c r="AA1119">
        <f t="shared" si="86"/>
        <v>1191.2667252430542</v>
      </c>
      <c r="AB1119">
        <f>VLOOKUP(X1119,ReferenceProduction!$A$2:$G$1293,6,FALSE)</f>
        <v>4488.8317867409296</v>
      </c>
      <c r="AC1119">
        <f>VLOOKUP(Z1119,ReferencePrices!$A$2:$C$22,2,FALSE)</f>
        <v>265.38457706564259</v>
      </c>
      <c r="AD1119">
        <f t="shared" si="87"/>
        <v>1191.2667252430542</v>
      </c>
    </row>
    <row r="1120" spans="24:30" x14ac:dyDescent="0.35">
      <c r="X1120" t="str">
        <f t="shared" si="85"/>
        <v>UZBSorghum</v>
      </c>
      <c r="Y1120" t="s">
        <v>146</v>
      </c>
      <c r="Z1120" t="s">
        <v>362</v>
      </c>
      <c r="AA1120">
        <f t="shared" si="86"/>
        <v>2.3524750195921609</v>
      </c>
      <c r="AB1120">
        <f>VLOOKUP(X1120,ReferenceProduction!$A$2:$G$1293,6,FALSE)</f>
        <v>13.17855689442408</v>
      </c>
      <c r="AC1120">
        <f>VLOOKUP(Z1120,ReferencePrices!$A$2:$C$22,2,FALSE)</f>
        <v>178.50778643202628</v>
      </c>
      <c r="AD1120">
        <f t="shared" si="87"/>
        <v>2.3524750195921609</v>
      </c>
    </row>
    <row r="1121" spans="24:30" x14ac:dyDescent="0.35">
      <c r="X1121" t="str">
        <f t="shared" si="85"/>
        <v>UZBMillet</v>
      </c>
      <c r="Y1121" t="s">
        <v>146</v>
      </c>
      <c r="Z1121" t="s">
        <v>363</v>
      </c>
      <c r="AA1121">
        <f t="shared" si="86"/>
        <v>0.79503622223602477</v>
      </c>
      <c r="AB1121">
        <f>VLOOKUP(X1121,ReferenceProduction!$A$2:$G$1293,6,FALSE)</f>
        <v>3.7824849585994977</v>
      </c>
      <c r="AC1121">
        <f>VLOOKUP(Z1121,ReferencePrices!$A$2:$C$22,2,FALSE)</f>
        <v>210.18886550454246</v>
      </c>
      <c r="AD1121">
        <f t="shared" si="87"/>
        <v>0.79503622223602477</v>
      </c>
    </row>
    <row r="1122" spans="24:30" x14ac:dyDescent="0.35">
      <c r="X1122" t="str">
        <f t="shared" si="85"/>
        <v>UZBBarley</v>
      </c>
      <c r="Y1122" t="s">
        <v>146</v>
      </c>
      <c r="Z1122" t="s">
        <v>364</v>
      </c>
      <c r="AA1122">
        <f t="shared" si="86"/>
        <v>14.912282777777714</v>
      </c>
      <c r="AB1122">
        <f>VLOOKUP(X1122,ReferenceProduction!$A$2:$G$1293,6,FALSE)</f>
        <v>118.87094602404623</v>
      </c>
      <c r="AC1122">
        <f>VLOOKUP(Z1122,ReferencePrices!$A$2:$C$22,2,FALSE)</f>
        <v>125.44934886579541</v>
      </c>
      <c r="AD1122">
        <f t="shared" si="87"/>
        <v>14.912282777777714</v>
      </c>
    </row>
    <row r="1123" spans="24:30" x14ac:dyDescent="0.35">
      <c r="X1123" t="str">
        <f t="shared" si="85"/>
        <v>UZBPotato</v>
      </c>
      <c r="Y1123" t="s">
        <v>146</v>
      </c>
      <c r="Z1123" t="s">
        <v>367</v>
      </c>
      <c r="AA1123">
        <f t="shared" si="86"/>
        <v>224.28728968956455</v>
      </c>
      <c r="AB1123">
        <f>VLOOKUP(X1123,ReferenceProduction!$A$2:$G$1293,6,FALSE)</f>
        <v>1140.6708153398672</v>
      </c>
      <c r="AC1123">
        <f>VLOOKUP(Z1123,ReferencePrices!$A$2:$C$22,2,FALSE)</f>
        <v>196.62753414335168</v>
      </c>
      <c r="AD1123">
        <f t="shared" si="87"/>
        <v>224.28728968956455</v>
      </c>
    </row>
    <row r="1124" spans="24:30" x14ac:dyDescent="0.35">
      <c r="X1124" t="str">
        <f t="shared" si="85"/>
        <v>UZBChickpea</v>
      </c>
      <c r="Y1124" t="s">
        <v>146</v>
      </c>
      <c r="Z1124" t="s">
        <v>419</v>
      </c>
      <c r="AA1124">
        <f t="shared" si="86"/>
        <v>1.3572822499015558</v>
      </c>
      <c r="AB1124">
        <f>VLOOKUP(X1124,ReferenceProduction!$A$2:$G$1293,6,FALSE)</f>
        <v>2.3724667548362932</v>
      </c>
      <c r="AC1124">
        <f>VLOOKUP(Z1124,ReferencePrices!$A$2:$C$22,2,FALSE)</f>
        <v>572.09747918900223</v>
      </c>
      <c r="AD1124">
        <f t="shared" si="87"/>
        <v>1.3572822499015558</v>
      </c>
    </row>
    <row r="1125" spans="24:30" x14ac:dyDescent="0.35">
      <c r="X1125" t="str">
        <f t="shared" si="85"/>
        <v>UZBLentil</v>
      </c>
      <c r="Y1125" t="s">
        <v>146</v>
      </c>
      <c r="Z1125" t="s">
        <v>418</v>
      </c>
      <c r="AA1125">
        <f t="shared" si="86"/>
        <v>0.19633767380481484</v>
      </c>
      <c r="AB1125">
        <f>VLOOKUP(X1125,ReferenceProduction!$A$2:$G$1293,6,FALSE)</f>
        <v>0.42695842339341422</v>
      </c>
      <c r="AC1125">
        <f>VLOOKUP(Z1125,ReferencePrices!$A$2:$C$22,2,FALSE)</f>
        <v>459.85197397991732</v>
      </c>
      <c r="AD1125">
        <f t="shared" si="87"/>
        <v>0.19633767380481484</v>
      </c>
    </row>
    <row r="1126" spans="24:30" x14ac:dyDescent="0.35">
      <c r="X1126" t="str">
        <f t="shared" si="85"/>
        <v>UZBOther Pulses</v>
      </c>
      <c r="Y1126" t="s">
        <v>146</v>
      </c>
      <c r="Z1126" t="s">
        <v>421</v>
      </c>
      <c r="AA1126">
        <f t="shared" si="86"/>
        <v>4.4180142953714734</v>
      </c>
      <c r="AB1126">
        <f>VLOOKUP(X1126,ReferenceProduction!$A$2:$G$1293,6,FALSE)</f>
        <v>11.859637112905215</v>
      </c>
      <c r="AC1126">
        <f>VLOOKUP(Z1126,ReferencePrices!$A$2:$C$22,2,FALSE)</f>
        <v>372.52525126286997</v>
      </c>
      <c r="AD1126">
        <f t="shared" si="87"/>
        <v>4.4180142953714734</v>
      </c>
    </row>
    <row r="1127" spans="24:30" x14ac:dyDescent="0.35">
      <c r="X1127" t="str">
        <f t="shared" si="85"/>
        <v>UZBGroundnut</v>
      </c>
      <c r="Y1127" t="s">
        <v>146</v>
      </c>
      <c r="Z1127" t="s">
        <v>360</v>
      </c>
      <c r="AA1127">
        <f t="shared" si="86"/>
        <v>6.276254445557587</v>
      </c>
      <c r="AB1127">
        <f>VLOOKUP(X1127,ReferenceProduction!$A$2:$G$1293,6,FALSE)</f>
        <v>12.095971510724416</v>
      </c>
      <c r="AC1127">
        <f>VLOOKUP(Z1127,ReferencePrices!$A$2:$C$22,2,FALSE)</f>
        <v>518.87146394094873</v>
      </c>
      <c r="AD1127">
        <f t="shared" si="87"/>
        <v>6.276254445557587</v>
      </c>
    </row>
    <row r="1128" spans="24:30" x14ac:dyDescent="0.35">
      <c r="X1128" t="str">
        <f t="shared" si="85"/>
        <v>VENRice</v>
      </c>
      <c r="Y1128" t="s">
        <v>147</v>
      </c>
      <c r="Z1128" t="s">
        <v>365</v>
      </c>
      <c r="AA1128">
        <f t="shared" si="86"/>
        <v>235.83279752425338</v>
      </c>
      <c r="AB1128">
        <f>VLOOKUP(X1128,ReferenceProduction!$A$2:$G$1293,6,FALSE)</f>
        <v>731.90665062167966</v>
      </c>
      <c r="AC1128">
        <f>VLOOKUP(Z1128,ReferencePrices!$A$2:$C$22,2,FALSE)</f>
        <v>322.21704410519783</v>
      </c>
      <c r="AD1128">
        <f t="shared" si="87"/>
        <v>235.83279752425338</v>
      </c>
    </row>
    <row r="1129" spans="24:30" x14ac:dyDescent="0.35">
      <c r="X1129" t="str">
        <f t="shared" si="85"/>
        <v>VENMaize</v>
      </c>
      <c r="Y1129" t="s">
        <v>147</v>
      </c>
      <c r="Z1129" t="s">
        <v>361</v>
      </c>
      <c r="AA1129">
        <f t="shared" si="86"/>
        <v>438.98400089926884</v>
      </c>
      <c r="AB1129">
        <f>VLOOKUP(X1129,ReferenceProduction!$A$2:$G$1293,6,FALSE)</f>
        <v>2424.4139089855289</v>
      </c>
      <c r="AC1129">
        <f>VLOOKUP(Z1129,ReferencePrices!$A$2:$C$22,2,FALSE)</f>
        <v>181.06809207465616</v>
      </c>
      <c r="AD1129">
        <f t="shared" si="87"/>
        <v>438.98400089926884</v>
      </c>
    </row>
    <row r="1130" spans="24:30" x14ac:dyDescent="0.35">
      <c r="X1130" t="str">
        <f t="shared" si="85"/>
        <v>VENWheat</v>
      </c>
      <c r="Y1130" t="s">
        <v>147</v>
      </c>
      <c r="Z1130" t="s">
        <v>359</v>
      </c>
      <c r="AA1130">
        <f t="shared" si="86"/>
        <v>0.16816731791669398</v>
      </c>
      <c r="AB1130">
        <f>VLOOKUP(X1130,ReferenceProduction!$A$2:$G$1293,6,FALSE)</f>
        <v>0.63367404306655684</v>
      </c>
      <c r="AC1130">
        <f>VLOOKUP(Z1130,ReferencePrices!$A$2:$C$22,2,FALSE)</f>
        <v>265.38457706564259</v>
      </c>
      <c r="AD1130">
        <f t="shared" si="87"/>
        <v>0.16816731791669398</v>
      </c>
    </row>
    <row r="1131" spans="24:30" x14ac:dyDescent="0.35">
      <c r="X1131" t="str">
        <f t="shared" si="85"/>
        <v>VENSorghum</v>
      </c>
      <c r="Y1131" t="s">
        <v>147</v>
      </c>
      <c r="Z1131" t="s">
        <v>362</v>
      </c>
      <c r="AA1131">
        <f t="shared" si="86"/>
        <v>114.13447842367005</v>
      </c>
      <c r="AB1131">
        <f>VLOOKUP(X1131,ReferenceProduction!$A$2:$G$1293,6,FALSE)</f>
        <v>639.38095197394182</v>
      </c>
      <c r="AC1131">
        <f>VLOOKUP(Z1131,ReferencePrices!$A$2:$C$22,2,FALSE)</f>
        <v>178.50778643202628</v>
      </c>
      <c r="AD1131">
        <f t="shared" si="87"/>
        <v>114.13447842367005</v>
      </c>
    </row>
    <row r="1132" spans="24:30" x14ac:dyDescent="0.35">
      <c r="X1132" t="str">
        <f t="shared" si="85"/>
        <v>VENPotato</v>
      </c>
      <c r="Y1132" t="s">
        <v>147</v>
      </c>
      <c r="Z1132" t="s">
        <v>367</v>
      </c>
      <c r="AA1132">
        <f t="shared" si="86"/>
        <v>90.640988608522349</v>
      </c>
      <c r="AB1132">
        <f>VLOOKUP(X1132,ReferenceProduction!$A$2:$G$1293,6,FALSE)</f>
        <v>460.97810768679204</v>
      </c>
      <c r="AC1132">
        <f>VLOOKUP(Z1132,ReferencePrices!$A$2:$C$22,2,FALSE)</f>
        <v>196.62753414335168</v>
      </c>
      <c r="AD1132">
        <f t="shared" si="87"/>
        <v>90.640988608522349</v>
      </c>
    </row>
    <row r="1133" spans="24:30" x14ac:dyDescent="0.35">
      <c r="X1133" t="str">
        <f t="shared" si="85"/>
        <v>VENCassava</v>
      </c>
      <c r="Y1133" t="s">
        <v>147</v>
      </c>
      <c r="Z1133" t="s">
        <v>368</v>
      </c>
      <c r="AA1133">
        <f t="shared" si="86"/>
        <v>56.54540045965463</v>
      </c>
      <c r="AB1133">
        <f>VLOOKUP(X1133,ReferenceProduction!$A$2:$G$1293,6,FALSE)</f>
        <v>522.83913430139671</v>
      </c>
      <c r="AC1133">
        <f>VLOOKUP(Z1133,ReferencePrices!$A$2:$C$22,2,FALSE)</f>
        <v>108.15066575919005</v>
      </c>
      <c r="AD1133">
        <f t="shared" si="87"/>
        <v>56.54540045965463</v>
      </c>
    </row>
    <row r="1134" spans="24:30" x14ac:dyDescent="0.35">
      <c r="X1134" t="str">
        <f t="shared" si="85"/>
        <v>VENYams</v>
      </c>
      <c r="Y1134" t="s">
        <v>147</v>
      </c>
      <c r="Z1134" t="s">
        <v>366</v>
      </c>
      <c r="AA1134">
        <f t="shared" si="86"/>
        <v>29.524086144534017</v>
      </c>
      <c r="AB1134">
        <f>VLOOKUP(X1134,ReferenceProduction!$A$2:$G$1293,6,FALSE)</f>
        <v>108.34071355268814</v>
      </c>
      <c r="AC1134">
        <f>VLOOKUP(Z1134,ReferencePrices!$A$2:$C$22,2,FALSE)</f>
        <v>272.51146107853435</v>
      </c>
      <c r="AD1134">
        <f t="shared" si="87"/>
        <v>29.524086144534017</v>
      </c>
    </row>
    <row r="1135" spans="24:30" x14ac:dyDescent="0.35">
      <c r="X1135" t="str">
        <f t="shared" si="85"/>
        <v>VENSweet Potato</v>
      </c>
      <c r="Y1135" t="s">
        <v>147</v>
      </c>
      <c r="Z1135" t="s">
        <v>358</v>
      </c>
      <c r="AA1135">
        <f t="shared" si="86"/>
        <v>1.3611254708598288</v>
      </c>
      <c r="AB1135">
        <f>VLOOKUP(X1135,ReferenceProduction!$A$2:$G$1293,6,FALSE)</f>
        <v>16.986908638011151</v>
      </c>
      <c r="AC1135">
        <f>VLOOKUP(Z1135,ReferencePrices!$A$2:$C$22,2,FALSE)</f>
        <v>80.127909077822125</v>
      </c>
      <c r="AD1135">
        <f t="shared" si="87"/>
        <v>1.3611254708598288</v>
      </c>
    </row>
    <row r="1136" spans="24:30" x14ac:dyDescent="0.35">
      <c r="X1136" t="str">
        <f t="shared" si="85"/>
        <v>VENBanana</v>
      </c>
      <c r="Y1136" t="s">
        <v>147</v>
      </c>
      <c r="Z1136" t="s">
        <v>455</v>
      </c>
      <c r="AA1136">
        <f t="shared" si="86"/>
        <v>197.55873598041586</v>
      </c>
      <c r="AB1136">
        <f>VLOOKUP(X1136,ReferenceProduction!$A$2:$G$1293,6,FALSE)</f>
        <v>590.52649947573343</v>
      </c>
      <c r="AC1136">
        <f>VLOOKUP(Z1136,ReferencePrices!$A$2:$C$22,2,FALSE)</f>
        <v>334.54677504871933</v>
      </c>
      <c r="AD1136">
        <f t="shared" si="87"/>
        <v>197.55873598041586</v>
      </c>
    </row>
    <row r="1137" spans="24:30" x14ac:dyDescent="0.35">
      <c r="X1137" t="str">
        <f t="shared" si="85"/>
        <v>VENPlantain</v>
      </c>
      <c r="Y1137" t="s">
        <v>147</v>
      </c>
      <c r="Z1137" t="s">
        <v>456</v>
      </c>
      <c r="AA1137">
        <f t="shared" si="86"/>
        <v>124.01472981047549</v>
      </c>
      <c r="AB1137">
        <f>VLOOKUP(X1137,ReferenceProduction!$A$2:$G$1293,6,FALSE)</f>
        <v>511.7893356929099</v>
      </c>
      <c r="AC1137">
        <f>VLOOKUP(Z1137,ReferencePrices!$A$2:$C$22,2,FALSE)</f>
        <v>242.3159709699155</v>
      </c>
      <c r="AD1137">
        <f t="shared" si="87"/>
        <v>124.01472981047549</v>
      </c>
    </row>
    <row r="1138" spans="24:30" x14ac:dyDescent="0.35">
      <c r="X1138" t="str">
        <f t="shared" si="85"/>
        <v>VENBean</v>
      </c>
      <c r="Y1138" t="s">
        <v>147</v>
      </c>
      <c r="Z1138" t="s">
        <v>557</v>
      </c>
      <c r="AA1138">
        <f t="shared" si="86"/>
        <v>29.413072478373657</v>
      </c>
      <c r="AB1138">
        <f>VLOOKUP(X1138,ReferenceProduction!$A$2:$G$1293,6,FALSE)</f>
        <v>44.827092327871483</v>
      </c>
      <c r="AC1138">
        <f>VLOOKUP(Z1138,ReferencePrices!$A$2:$C$22,2,FALSE)</f>
        <v>656.14499961858826</v>
      </c>
      <c r="AD1138">
        <f t="shared" si="87"/>
        <v>29.413072478373657</v>
      </c>
    </row>
    <row r="1139" spans="24:30" x14ac:dyDescent="0.35">
      <c r="X1139" t="str">
        <f t="shared" si="85"/>
        <v>VENPigeon Pea</v>
      </c>
      <c r="Y1139" t="s">
        <v>147</v>
      </c>
      <c r="Z1139" t="s">
        <v>420</v>
      </c>
      <c r="AA1139">
        <f t="shared" si="86"/>
        <v>2.012924861200188</v>
      </c>
      <c r="AB1139">
        <f>VLOOKUP(X1139,ReferenceProduction!$A$2:$G$1293,6,FALSE)</f>
        <v>3.1733055152138832</v>
      </c>
      <c r="AC1139">
        <f>VLOOKUP(Z1139,ReferencePrices!$A$2:$C$22,2,FALSE)</f>
        <v>634.33062198063067</v>
      </c>
      <c r="AD1139">
        <f t="shared" si="87"/>
        <v>2.012924861200188</v>
      </c>
    </row>
    <row r="1140" spans="24:30" x14ac:dyDescent="0.35">
      <c r="X1140" t="str">
        <f t="shared" si="85"/>
        <v>VENOther Pulses</v>
      </c>
      <c r="Y1140" t="s">
        <v>147</v>
      </c>
      <c r="Z1140" t="s">
        <v>421</v>
      </c>
      <c r="AA1140">
        <f t="shared" si="86"/>
        <v>0.11523796574283</v>
      </c>
      <c r="AB1140">
        <f>VLOOKUP(X1140,ReferenceProduction!$A$2:$G$1293,6,FALSE)</f>
        <v>0.30934269650760693</v>
      </c>
      <c r="AC1140">
        <f>VLOOKUP(Z1140,ReferencePrices!$A$2:$C$22,2,FALSE)</f>
        <v>372.52525126286997</v>
      </c>
      <c r="AD1140">
        <f t="shared" si="87"/>
        <v>0.11523796574283</v>
      </c>
    </row>
    <row r="1141" spans="24:30" x14ac:dyDescent="0.35">
      <c r="X1141" t="str">
        <f t="shared" si="85"/>
        <v>VNMRice</v>
      </c>
      <c r="Y1141" t="s">
        <v>148</v>
      </c>
      <c r="Z1141" t="s">
        <v>365</v>
      </c>
      <c r="AA1141">
        <f t="shared" si="86"/>
        <v>8862.0703203516405</v>
      </c>
      <c r="AB1141">
        <f>VLOOKUP(X1141,ReferenceProduction!$A$2:$G$1293,6,FALSE)</f>
        <v>27503.418836709148</v>
      </c>
      <c r="AC1141">
        <f>VLOOKUP(Z1141,ReferencePrices!$A$2:$C$22,2,FALSE)</f>
        <v>322.21704410519783</v>
      </c>
      <c r="AD1141">
        <f t="shared" si="87"/>
        <v>8862.0703203516405</v>
      </c>
    </row>
    <row r="1142" spans="24:30" x14ac:dyDescent="0.35">
      <c r="X1142" t="str">
        <f t="shared" si="85"/>
        <v>VNMMaize</v>
      </c>
      <c r="Y1142" t="s">
        <v>148</v>
      </c>
      <c r="Z1142" t="s">
        <v>361</v>
      </c>
      <c r="AA1142">
        <f t="shared" si="86"/>
        <v>869.22404595903936</v>
      </c>
      <c r="AB1142">
        <f>VLOOKUP(X1142,ReferenceProduction!$A$2:$G$1293,6,FALSE)</f>
        <v>4800.5368367202418</v>
      </c>
      <c r="AC1142">
        <f>VLOOKUP(Z1142,ReferencePrices!$A$2:$C$22,2,FALSE)</f>
        <v>181.06809207465616</v>
      </c>
      <c r="AD1142">
        <f t="shared" si="87"/>
        <v>869.22404595903936</v>
      </c>
    </row>
    <row r="1143" spans="24:30" x14ac:dyDescent="0.35">
      <c r="X1143" t="str">
        <f t="shared" si="85"/>
        <v>VNMMillet</v>
      </c>
      <c r="Y1143" t="s">
        <v>148</v>
      </c>
      <c r="Z1143" t="s">
        <v>363</v>
      </c>
      <c r="AA1143">
        <f t="shared" si="86"/>
        <v>0.34218005477193653</v>
      </c>
      <c r="AB1143">
        <f>VLOOKUP(X1143,ReferenceProduction!$A$2:$G$1293,6,FALSE)</f>
        <v>1.6279647066487521</v>
      </c>
      <c r="AC1143">
        <f>VLOOKUP(Z1143,ReferencePrices!$A$2:$C$22,2,FALSE)</f>
        <v>210.18886550454246</v>
      </c>
      <c r="AD1143">
        <f t="shared" si="87"/>
        <v>0.34218005477193653</v>
      </c>
    </row>
    <row r="1144" spans="24:30" x14ac:dyDescent="0.35">
      <c r="X1144" t="str">
        <f t="shared" si="85"/>
        <v>VNMPotato</v>
      </c>
      <c r="Y1144" t="s">
        <v>148</v>
      </c>
      <c r="Z1144" t="s">
        <v>367</v>
      </c>
      <c r="AA1144">
        <f t="shared" si="86"/>
        <v>80.799913525968648</v>
      </c>
      <c r="AB1144">
        <f>VLOOKUP(X1144,ReferenceProduction!$A$2:$G$1293,6,FALSE)</f>
        <v>410.9287840992875</v>
      </c>
      <c r="AC1144">
        <f>VLOOKUP(Z1144,ReferencePrices!$A$2:$C$22,2,FALSE)</f>
        <v>196.62753414335168</v>
      </c>
      <c r="AD1144">
        <f t="shared" si="87"/>
        <v>80.799913525968648</v>
      </c>
    </row>
    <row r="1145" spans="24:30" x14ac:dyDescent="0.35">
      <c r="X1145" t="str">
        <f t="shared" si="85"/>
        <v>VNMCassava</v>
      </c>
      <c r="Y1145" t="s">
        <v>148</v>
      </c>
      <c r="Z1145" t="s">
        <v>368</v>
      </c>
      <c r="AA1145">
        <f t="shared" si="86"/>
        <v>961.96127150238135</v>
      </c>
      <c r="AB1145">
        <f>VLOOKUP(X1145,ReferenceProduction!$A$2:$G$1293,6,FALSE)</f>
        <v>8894.6403126569676</v>
      </c>
      <c r="AC1145">
        <f>VLOOKUP(Z1145,ReferencePrices!$A$2:$C$22,2,FALSE)</f>
        <v>108.15066575919005</v>
      </c>
      <c r="AD1145">
        <f t="shared" si="87"/>
        <v>961.96127150238135</v>
      </c>
    </row>
    <row r="1146" spans="24:30" x14ac:dyDescent="0.35">
      <c r="X1146" t="str">
        <f t="shared" si="85"/>
        <v>VNMSweet Potato</v>
      </c>
      <c r="Y1146" t="s">
        <v>148</v>
      </c>
      <c r="Z1146" t="s">
        <v>358</v>
      </c>
      <c r="AA1146">
        <f t="shared" si="86"/>
        <v>154.98291711070968</v>
      </c>
      <c r="AB1146">
        <f>VLOOKUP(X1146,ReferenceProduction!$A$2:$G$1293,6,FALSE)</f>
        <v>1934.1939518250326</v>
      </c>
      <c r="AC1146">
        <f>VLOOKUP(Z1146,ReferencePrices!$A$2:$C$22,2,FALSE)</f>
        <v>80.127909077822125</v>
      </c>
      <c r="AD1146">
        <f t="shared" si="87"/>
        <v>154.98291711070968</v>
      </c>
    </row>
    <row r="1147" spans="24:30" x14ac:dyDescent="0.35">
      <c r="X1147" t="str">
        <f t="shared" si="85"/>
        <v>VNMBanana</v>
      </c>
      <c r="Y1147" t="s">
        <v>148</v>
      </c>
      <c r="Z1147" t="s">
        <v>455</v>
      </c>
      <c r="AA1147">
        <f t="shared" si="86"/>
        <v>603.35359809661702</v>
      </c>
      <c r="AB1147">
        <f>VLOOKUP(X1147,ReferenceProduction!$A$2:$G$1293,6,FALSE)</f>
        <v>1803.4954843272722</v>
      </c>
      <c r="AC1147">
        <f>VLOOKUP(Z1147,ReferencePrices!$A$2:$C$22,2,FALSE)</f>
        <v>334.54677504871933</v>
      </c>
      <c r="AD1147">
        <f t="shared" si="87"/>
        <v>603.35359809661702</v>
      </c>
    </row>
    <row r="1148" spans="24:30" x14ac:dyDescent="0.35">
      <c r="X1148" t="str">
        <f t="shared" si="85"/>
        <v>VNMBean</v>
      </c>
      <c r="Y1148" t="s">
        <v>148</v>
      </c>
      <c r="Z1148" t="s">
        <v>557</v>
      </c>
      <c r="AA1148">
        <f t="shared" si="86"/>
        <v>127.71676662143113</v>
      </c>
      <c r="AB1148">
        <f>VLOOKUP(X1148,ReferenceProduction!$A$2:$G$1293,6,FALSE)</f>
        <v>194.64716898806185</v>
      </c>
      <c r="AC1148">
        <f>VLOOKUP(Z1148,ReferencePrices!$A$2:$C$22,2,FALSE)</f>
        <v>656.14499961858826</v>
      </c>
      <c r="AD1148">
        <f t="shared" si="87"/>
        <v>127.71676662143113</v>
      </c>
    </row>
    <row r="1149" spans="24:30" x14ac:dyDescent="0.35">
      <c r="X1149" t="str">
        <f t="shared" si="85"/>
        <v>VNMOther Pulses</v>
      </c>
      <c r="Y1149" t="s">
        <v>148</v>
      </c>
      <c r="Z1149" t="s">
        <v>421</v>
      </c>
      <c r="AA1149">
        <f t="shared" si="86"/>
        <v>43.722149162420003</v>
      </c>
      <c r="AB1149">
        <f>VLOOKUP(X1149,ReferenceProduction!$A$2:$G$1293,6,FALSE)</f>
        <v>117.3669409367575</v>
      </c>
      <c r="AC1149">
        <f>VLOOKUP(Z1149,ReferencePrices!$A$2:$C$22,2,FALSE)</f>
        <v>372.52525126286997</v>
      </c>
      <c r="AD1149">
        <f t="shared" si="87"/>
        <v>43.722149162420003</v>
      </c>
    </row>
    <row r="1150" spans="24:30" x14ac:dyDescent="0.35">
      <c r="X1150" t="str">
        <f t="shared" si="85"/>
        <v>VNMGroundnut</v>
      </c>
      <c r="Y1150" t="s">
        <v>148</v>
      </c>
      <c r="Z1150" t="s">
        <v>360</v>
      </c>
      <c r="AA1150">
        <f t="shared" si="86"/>
        <v>206.29867966137914</v>
      </c>
      <c r="AB1150">
        <f>VLOOKUP(X1150,ReferenceProduction!$A$2:$G$1293,6,FALSE)</f>
        <v>397.59110685041912</v>
      </c>
      <c r="AC1150">
        <f>VLOOKUP(Z1150,ReferencePrices!$A$2:$C$22,2,FALSE)</f>
        <v>518.87146394094873</v>
      </c>
      <c r="AD1150">
        <f t="shared" si="87"/>
        <v>206.29867966137914</v>
      </c>
    </row>
    <row r="1151" spans="24:30" x14ac:dyDescent="0.35">
      <c r="X1151" t="str">
        <f t="shared" si="85"/>
        <v>VNMSoybean</v>
      </c>
      <c r="Y1151" t="s">
        <v>148</v>
      </c>
      <c r="Z1151" t="s">
        <v>446</v>
      </c>
      <c r="AA1151">
        <f t="shared" si="86"/>
        <v>80.558518800220142</v>
      </c>
      <c r="AB1151">
        <f>VLOOKUP(X1151,ReferenceProduction!$A$2:$G$1293,6,FALSE)</f>
        <v>237.55187581499709</v>
      </c>
      <c r="AC1151">
        <f>VLOOKUP(Z1151,ReferencePrices!$A$2:$C$22,2,FALSE)</f>
        <v>339.11969132568868</v>
      </c>
      <c r="AD1151">
        <f t="shared" si="87"/>
        <v>80.558518800220142</v>
      </c>
    </row>
    <row r="1152" spans="24:30" x14ac:dyDescent="0.35">
      <c r="X1152" t="str">
        <f t="shared" si="85"/>
        <v>VUTMaize</v>
      </c>
      <c r="Y1152" t="s">
        <v>149</v>
      </c>
      <c r="Z1152" t="s">
        <v>361</v>
      </c>
      <c r="AA1152">
        <f t="shared" si="86"/>
        <v>0.16577796492965138</v>
      </c>
      <c r="AB1152">
        <f>VLOOKUP(X1152,ReferenceProduction!$A$2:$G$1293,6,FALSE)</f>
        <v>0.91555592722156409</v>
      </c>
      <c r="AC1152">
        <f>VLOOKUP(Z1152,ReferencePrices!$A$2:$C$22,2,FALSE)</f>
        <v>181.06809207465616</v>
      </c>
      <c r="AD1152">
        <f t="shared" si="87"/>
        <v>0.16577796492965138</v>
      </c>
    </row>
    <row r="1153" spans="24:30" x14ac:dyDescent="0.35">
      <c r="X1153" t="str">
        <f t="shared" si="85"/>
        <v>VUTBanana</v>
      </c>
      <c r="Y1153" t="s">
        <v>149</v>
      </c>
      <c r="Z1153" t="s">
        <v>455</v>
      </c>
      <c r="AA1153">
        <f t="shared" si="86"/>
        <v>5.7604083155036045</v>
      </c>
      <c r="AB1153">
        <f>VLOOKUP(X1153,ReferenceProduction!$A$2:$G$1293,6,FALSE)</f>
        <v>17.218543848359406</v>
      </c>
      <c r="AC1153">
        <f>VLOOKUP(Z1153,ReferencePrices!$A$2:$C$22,2,FALSE)</f>
        <v>334.54677504871933</v>
      </c>
      <c r="AD1153">
        <f t="shared" si="87"/>
        <v>5.7604083155036045</v>
      </c>
    </row>
    <row r="1154" spans="24:30" x14ac:dyDescent="0.35">
      <c r="X1154" t="str">
        <f t="shared" si="85"/>
        <v>VUTGroundnut</v>
      </c>
      <c r="Y1154" t="s">
        <v>149</v>
      </c>
      <c r="Z1154" t="s">
        <v>360</v>
      </c>
      <c r="AA1154">
        <f t="shared" si="86"/>
        <v>1.2905227148782197</v>
      </c>
      <c r="AB1154">
        <f>VLOOKUP(X1154,ReferenceProduction!$A$2:$G$1293,6,FALSE)</f>
        <v>2.4871722662803641</v>
      </c>
      <c r="AC1154">
        <f>VLOOKUP(Z1154,ReferencePrices!$A$2:$C$22,2,FALSE)</f>
        <v>518.87146394094873</v>
      </c>
      <c r="AD1154">
        <f t="shared" si="87"/>
        <v>1.2905227148782197</v>
      </c>
    </row>
    <row r="1155" spans="24:30" x14ac:dyDescent="0.35">
      <c r="X1155" t="str">
        <f t="shared" si="85"/>
        <v>YEMMaize</v>
      </c>
      <c r="Y1155" t="s">
        <v>150</v>
      </c>
      <c r="Z1155" t="s">
        <v>361</v>
      </c>
      <c r="AA1155">
        <f t="shared" si="86"/>
        <v>20.837281714069338</v>
      </c>
      <c r="AB1155">
        <f>VLOOKUP(X1155,ReferenceProduction!$A$2:$G$1293,6,FALSE)</f>
        <v>115.07981044765148</v>
      </c>
      <c r="AC1155">
        <f>VLOOKUP(Z1155,ReferencePrices!$A$2:$C$22,2,FALSE)</f>
        <v>181.06809207465616</v>
      </c>
      <c r="AD1155">
        <f t="shared" si="87"/>
        <v>20.837281714069338</v>
      </c>
    </row>
    <row r="1156" spans="24:30" x14ac:dyDescent="0.35">
      <c r="X1156" t="str">
        <f t="shared" si="85"/>
        <v>YEMWheat</v>
      </c>
      <c r="Y1156" t="s">
        <v>150</v>
      </c>
      <c r="Z1156" t="s">
        <v>359</v>
      </c>
      <c r="AA1156">
        <f t="shared" si="86"/>
        <v>37.905390540472666</v>
      </c>
      <c r="AB1156">
        <f>VLOOKUP(X1156,ReferenceProduction!$A$2:$G$1293,6,FALSE)</f>
        <v>142.83192700793916</v>
      </c>
      <c r="AC1156">
        <f>VLOOKUP(Z1156,ReferencePrices!$A$2:$C$22,2,FALSE)</f>
        <v>265.38457706564259</v>
      </c>
      <c r="AD1156">
        <f t="shared" si="87"/>
        <v>37.905390540472666</v>
      </c>
    </row>
    <row r="1157" spans="24:30" x14ac:dyDescent="0.35">
      <c r="X1157" t="str">
        <f t="shared" ref="X1157:X1206" si="88">+CONCATENATE(Y1157,Z1157)</f>
        <v>YEMSorghum</v>
      </c>
      <c r="Y1157" t="s">
        <v>150</v>
      </c>
      <c r="Z1157" t="s">
        <v>362</v>
      </c>
      <c r="AA1157">
        <f t="shared" ref="AA1157:AA1206" si="89">AD1157</f>
        <v>68.564497502574639</v>
      </c>
      <c r="AB1157">
        <f>VLOOKUP(X1157,ReferenceProduction!$A$2:$G$1293,6,FALSE)</f>
        <v>384.09807702524625</v>
      </c>
      <c r="AC1157">
        <f>VLOOKUP(Z1157,ReferencePrices!$A$2:$C$22,2,FALSE)</f>
        <v>178.50778643202628</v>
      </c>
      <c r="AD1157">
        <f t="shared" ref="AD1157:AD1206" si="90">(AB1157*AC1157)/1000</f>
        <v>68.564497502574639</v>
      </c>
    </row>
    <row r="1158" spans="24:30" x14ac:dyDescent="0.35">
      <c r="X1158" t="str">
        <f t="shared" si="88"/>
        <v>YEMMillet</v>
      </c>
      <c r="Y1158" t="s">
        <v>150</v>
      </c>
      <c r="Z1158" t="s">
        <v>363</v>
      </c>
      <c r="AA1158">
        <f t="shared" si="89"/>
        <v>31.587768921738636</v>
      </c>
      <c r="AB1158">
        <f>VLOOKUP(X1158,ReferenceProduction!$A$2:$G$1293,6,FALSE)</f>
        <v>150.28278898558489</v>
      </c>
      <c r="AC1158">
        <f>VLOOKUP(Z1158,ReferencePrices!$A$2:$C$22,2,FALSE)</f>
        <v>210.18886550454246</v>
      </c>
      <c r="AD1158">
        <f t="shared" si="90"/>
        <v>31.587768921738636</v>
      </c>
    </row>
    <row r="1159" spans="24:30" x14ac:dyDescent="0.35">
      <c r="X1159" t="str">
        <f t="shared" si="88"/>
        <v>YEMBarley</v>
      </c>
      <c r="Y1159" t="s">
        <v>150</v>
      </c>
      <c r="Z1159" t="s">
        <v>364</v>
      </c>
      <c r="AA1159">
        <f t="shared" si="89"/>
        <v>3.0627176499434801</v>
      </c>
      <c r="AB1159">
        <f>VLOOKUP(X1159,ReferenceProduction!$A$2:$G$1293,6,FALSE)</f>
        <v>24.41397805276732</v>
      </c>
      <c r="AC1159">
        <f>VLOOKUP(Z1159,ReferencePrices!$A$2:$C$22,2,FALSE)</f>
        <v>125.44934886579541</v>
      </c>
      <c r="AD1159">
        <f t="shared" si="90"/>
        <v>3.0627176499434801</v>
      </c>
    </row>
    <row r="1160" spans="24:30" x14ac:dyDescent="0.35">
      <c r="X1160" t="str">
        <f t="shared" si="88"/>
        <v>YEMPotato</v>
      </c>
      <c r="Y1160" t="s">
        <v>150</v>
      </c>
      <c r="Z1160" t="s">
        <v>367</v>
      </c>
      <c r="AA1160">
        <f t="shared" si="89"/>
        <v>58.811642127666268</v>
      </c>
      <c r="AB1160">
        <f>VLOOKUP(X1160,ReferenceProduction!$A$2:$G$1293,6,FALSE)</f>
        <v>299.10176305618279</v>
      </c>
      <c r="AC1160">
        <f>VLOOKUP(Z1160,ReferencePrices!$A$2:$C$22,2,FALSE)</f>
        <v>196.62753414335168</v>
      </c>
      <c r="AD1160">
        <f t="shared" si="90"/>
        <v>58.811642127666268</v>
      </c>
    </row>
    <row r="1161" spans="24:30" x14ac:dyDescent="0.35">
      <c r="X1161" t="str">
        <f t="shared" si="88"/>
        <v>YEMSweet Potato</v>
      </c>
      <c r="Y1161" t="s">
        <v>150</v>
      </c>
      <c r="Z1161" t="s">
        <v>358</v>
      </c>
      <c r="AA1161">
        <f t="shared" si="89"/>
        <v>3.4840749040132062E-2</v>
      </c>
      <c r="AB1161">
        <f>VLOOKUP(X1161,ReferenceProduction!$A$2:$G$1293,6,FALSE)</f>
        <v>0.43481415453252248</v>
      </c>
      <c r="AC1161">
        <f>VLOOKUP(Z1161,ReferencePrices!$A$2:$C$22,2,FALSE)</f>
        <v>80.127909077822125</v>
      </c>
      <c r="AD1161">
        <f t="shared" si="90"/>
        <v>3.4840749040132062E-2</v>
      </c>
    </row>
    <row r="1162" spans="24:30" x14ac:dyDescent="0.35">
      <c r="X1162" t="str">
        <f t="shared" si="88"/>
        <v>YEMBanana</v>
      </c>
      <c r="Y1162" t="s">
        <v>150</v>
      </c>
      <c r="Z1162" t="s">
        <v>455</v>
      </c>
      <c r="AA1162">
        <f t="shared" si="89"/>
        <v>47.473471379029505</v>
      </c>
      <c r="AB1162">
        <f>VLOOKUP(X1162,ReferenceProduction!$A$2:$G$1293,6,FALSE)</f>
        <v>141.90383802718185</v>
      </c>
      <c r="AC1162">
        <f>VLOOKUP(Z1162,ReferencePrices!$A$2:$C$22,2,FALSE)</f>
        <v>334.54677504871933</v>
      </c>
      <c r="AD1162">
        <f t="shared" si="90"/>
        <v>47.473471379029505</v>
      </c>
    </row>
    <row r="1163" spans="24:30" x14ac:dyDescent="0.35">
      <c r="X1163" t="str">
        <f t="shared" si="88"/>
        <v>YEMBean</v>
      </c>
      <c r="Y1163" t="s">
        <v>150</v>
      </c>
      <c r="Z1163" t="s">
        <v>557</v>
      </c>
      <c r="AA1163">
        <f t="shared" si="89"/>
        <v>2.2720338103974669</v>
      </c>
      <c r="AB1163">
        <f>VLOOKUP(X1163,ReferenceProduction!$A$2:$G$1293,6,FALSE)</f>
        <v>3.4627007928402742</v>
      </c>
      <c r="AC1163">
        <f>VLOOKUP(Z1163,ReferencePrices!$A$2:$C$22,2,FALSE)</f>
        <v>656.14499961858826</v>
      </c>
      <c r="AD1163">
        <f t="shared" si="90"/>
        <v>2.2720338103974669</v>
      </c>
    </row>
    <row r="1164" spans="24:30" x14ac:dyDescent="0.35">
      <c r="X1164" t="str">
        <f t="shared" si="88"/>
        <v>YEMChickpea</v>
      </c>
      <c r="Y1164" t="s">
        <v>150</v>
      </c>
      <c r="Z1164" t="s">
        <v>419</v>
      </c>
      <c r="AA1164">
        <f t="shared" si="89"/>
        <v>35.463361323336159</v>
      </c>
      <c r="AB1164">
        <f>VLOOKUP(X1164,ReferenceProduction!$A$2:$G$1293,6,FALSE)</f>
        <v>61.988319496895095</v>
      </c>
      <c r="AC1164">
        <f>VLOOKUP(Z1164,ReferencePrices!$A$2:$C$22,2,FALSE)</f>
        <v>572.09747918900223</v>
      </c>
      <c r="AD1164">
        <f t="shared" si="90"/>
        <v>35.463361323336159</v>
      </c>
    </row>
    <row r="1165" spans="24:30" x14ac:dyDescent="0.35">
      <c r="X1165" t="str">
        <f t="shared" si="88"/>
        <v>YEMLentil</v>
      </c>
      <c r="Y1165" t="s">
        <v>150</v>
      </c>
      <c r="Z1165" t="s">
        <v>418</v>
      </c>
      <c r="AA1165">
        <f t="shared" si="89"/>
        <v>5.332993323329525</v>
      </c>
      <c r="AB1165">
        <f>VLOOKUP(X1165,ReferenceProduction!$A$2:$G$1293,6,FALSE)</f>
        <v>11.597195674020153</v>
      </c>
      <c r="AC1165">
        <f>VLOOKUP(Z1165,ReferencePrices!$A$2:$C$22,2,FALSE)</f>
        <v>459.85197397991732</v>
      </c>
      <c r="AD1165">
        <f t="shared" si="90"/>
        <v>5.332993323329525</v>
      </c>
    </row>
    <row r="1166" spans="24:30" x14ac:dyDescent="0.35">
      <c r="X1166" t="str">
        <f t="shared" si="88"/>
        <v>YEMOther Pulses</v>
      </c>
      <c r="Y1166" t="s">
        <v>150</v>
      </c>
      <c r="Z1166" t="s">
        <v>421</v>
      </c>
      <c r="AA1166">
        <f t="shared" si="89"/>
        <v>11.142682068425858</v>
      </c>
      <c r="AB1166">
        <f>VLOOKUP(X1166,ReferenceProduction!$A$2:$G$1293,6,FALSE)</f>
        <v>29.911212812156723</v>
      </c>
      <c r="AC1166">
        <f>VLOOKUP(Z1166,ReferencePrices!$A$2:$C$22,2,FALSE)</f>
        <v>372.52525126286997</v>
      </c>
      <c r="AD1166">
        <f t="shared" si="90"/>
        <v>11.142682068425858</v>
      </c>
    </row>
    <row r="1167" spans="24:30" x14ac:dyDescent="0.35">
      <c r="X1167" t="str">
        <f t="shared" si="88"/>
        <v>ZAFRice</v>
      </c>
      <c r="Y1167" t="s">
        <v>151</v>
      </c>
      <c r="Z1167" t="s">
        <v>365</v>
      </c>
      <c r="AA1167">
        <f t="shared" si="89"/>
        <v>0.97128676109986134</v>
      </c>
      <c r="AB1167">
        <f>VLOOKUP(X1167,ReferenceProduction!$A$2:$G$1293,6,FALSE)</f>
        <v>3.014386665352049</v>
      </c>
      <c r="AC1167">
        <f>VLOOKUP(Z1167,ReferencePrices!$A$2:$C$22,2,FALSE)</f>
        <v>322.21704410519783</v>
      </c>
      <c r="AD1167">
        <f t="shared" si="90"/>
        <v>0.97128676109986134</v>
      </c>
    </row>
    <row r="1168" spans="24:30" x14ac:dyDescent="0.35">
      <c r="X1168" t="str">
        <f t="shared" si="88"/>
        <v>ZAFMaize</v>
      </c>
      <c r="Y1168" t="s">
        <v>151</v>
      </c>
      <c r="Z1168" t="s">
        <v>361</v>
      </c>
      <c r="AA1168">
        <f t="shared" si="89"/>
        <v>2154.3376740616518</v>
      </c>
      <c r="AB1168">
        <f>VLOOKUP(X1168,ReferenceProduction!$A$2:$G$1293,6,FALSE)</f>
        <v>11897.942091163124</v>
      </c>
      <c r="AC1168">
        <f>VLOOKUP(Z1168,ReferencePrices!$A$2:$C$22,2,FALSE)</f>
        <v>181.06809207465616</v>
      </c>
      <c r="AD1168">
        <f t="shared" si="90"/>
        <v>2154.3376740616518</v>
      </c>
    </row>
    <row r="1169" spans="24:30" x14ac:dyDescent="0.35">
      <c r="X1169" t="str">
        <f t="shared" si="88"/>
        <v>ZAFWheat</v>
      </c>
      <c r="Y1169" t="s">
        <v>151</v>
      </c>
      <c r="Z1169" t="s">
        <v>359</v>
      </c>
      <c r="AA1169">
        <f t="shared" si="89"/>
        <v>512.75198572162901</v>
      </c>
      <c r="AB1169">
        <f>VLOOKUP(X1169,ReferenceProduction!$A$2:$G$1293,6,FALSE)</f>
        <v>1932.1092106825799</v>
      </c>
      <c r="AC1169">
        <f>VLOOKUP(Z1169,ReferencePrices!$A$2:$C$22,2,FALSE)</f>
        <v>265.38457706564259</v>
      </c>
      <c r="AD1169">
        <f t="shared" si="90"/>
        <v>512.75198572162901</v>
      </c>
    </row>
    <row r="1170" spans="24:30" x14ac:dyDescent="0.35">
      <c r="X1170" t="str">
        <f t="shared" si="88"/>
        <v>ZAFSorghum</v>
      </c>
      <c r="Y1170" t="s">
        <v>151</v>
      </c>
      <c r="Z1170" t="s">
        <v>362</v>
      </c>
      <c r="AA1170">
        <f t="shared" si="89"/>
        <v>48.928187946019719</v>
      </c>
      <c r="AB1170">
        <f>VLOOKUP(X1170,ReferenceProduction!$A$2:$G$1293,6,FALSE)</f>
        <v>274.09553904614131</v>
      </c>
      <c r="AC1170">
        <f>VLOOKUP(Z1170,ReferencePrices!$A$2:$C$22,2,FALSE)</f>
        <v>178.50778643202628</v>
      </c>
      <c r="AD1170">
        <f t="shared" si="90"/>
        <v>48.928187946019719</v>
      </c>
    </row>
    <row r="1171" spans="24:30" x14ac:dyDescent="0.35">
      <c r="X1171" t="str">
        <f t="shared" si="88"/>
        <v>ZAFMillet</v>
      </c>
      <c r="Y1171" t="s">
        <v>151</v>
      </c>
      <c r="Z1171" t="s">
        <v>363</v>
      </c>
      <c r="AA1171">
        <f t="shared" si="89"/>
        <v>2.4454850696843549</v>
      </c>
      <c r="AB1171">
        <f>VLOOKUP(X1171,ReferenceProduction!$A$2:$G$1293,6,FALSE)</f>
        <v>11.634703217100265</v>
      </c>
      <c r="AC1171">
        <f>VLOOKUP(Z1171,ReferencePrices!$A$2:$C$22,2,FALSE)</f>
        <v>210.18886550454246</v>
      </c>
      <c r="AD1171">
        <f t="shared" si="90"/>
        <v>2.4454850696843549</v>
      </c>
    </row>
    <row r="1172" spans="24:30" x14ac:dyDescent="0.35">
      <c r="X1172" t="str">
        <f t="shared" si="88"/>
        <v>ZAFBarley</v>
      </c>
      <c r="Y1172" t="s">
        <v>151</v>
      </c>
      <c r="Z1172" t="s">
        <v>364</v>
      </c>
      <c r="AA1172">
        <f t="shared" si="89"/>
        <v>38.185639465285462</v>
      </c>
      <c r="AB1172">
        <f>VLOOKUP(X1172,ReferenceProduction!$A$2:$G$1293,6,FALSE)</f>
        <v>304.3908940981122</v>
      </c>
      <c r="AC1172">
        <f>VLOOKUP(Z1172,ReferencePrices!$A$2:$C$22,2,FALSE)</f>
        <v>125.44934886579541</v>
      </c>
      <c r="AD1172">
        <f t="shared" si="90"/>
        <v>38.185639465285462</v>
      </c>
    </row>
    <row r="1173" spans="24:30" x14ac:dyDescent="0.35">
      <c r="X1173" t="str">
        <f t="shared" si="88"/>
        <v>ZAFPotato</v>
      </c>
      <c r="Y1173" t="s">
        <v>151</v>
      </c>
      <c r="Z1173" t="s">
        <v>367</v>
      </c>
      <c r="AA1173">
        <f t="shared" si="89"/>
        <v>470.33658513507328</v>
      </c>
      <c r="AB1173">
        <f>VLOOKUP(X1173,ReferenceProduction!$A$2:$G$1293,6,FALSE)</f>
        <v>2392.0179194851394</v>
      </c>
      <c r="AC1173">
        <f>VLOOKUP(Z1173,ReferencePrices!$A$2:$C$22,2,FALSE)</f>
        <v>196.62753414335168</v>
      </c>
      <c r="AD1173">
        <f t="shared" si="90"/>
        <v>470.33658513507328</v>
      </c>
    </row>
    <row r="1174" spans="24:30" x14ac:dyDescent="0.35">
      <c r="X1174" t="str">
        <f t="shared" si="88"/>
        <v>ZAFSweet Potato</v>
      </c>
      <c r="Y1174" t="s">
        <v>151</v>
      </c>
      <c r="Z1174" t="s">
        <v>358</v>
      </c>
      <c r="AA1174">
        <f t="shared" si="89"/>
        <v>5.5346767859247432</v>
      </c>
      <c r="AB1174">
        <f>VLOOKUP(X1174,ReferenceProduction!$A$2:$G$1293,6,FALSE)</f>
        <v>69.073021493039761</v>
      </c>
      <c r="AC1174">
        <f>VLOOKUP(Z1174,ReferencePrices!$A$2:$C$22,2,FALSE)</f>
        <v>80.127909077822125</v>
      </c>
      <c r="AD1174">
        <f t="shared" si="90"/>
        <v>5.5346767859247432</v>
      </c>
    </row>
    <row r="1175" spans="24:30" x14ac:dyDescent="0.35">
      <c r="X1175" t="str">
        <f t="shared" si="88"/>
        <v>ZAFBanana</v>
      </c>
      <c r="Y1175" t="s">
        <v>151</v>
      </c>
      <c r="Z1175" t="s">
        <v>455</v>
      </c>
      <c r="AA1175">
        <f t="shared" si="89"/>
        <v>156.26492012098976</v>
      </c>
      <c r="AB1175">
        <f>VLOOKUP(X1175,ReferenceProduction!$A$2:$G$1293,6,FALSE)</f>
        <v>467.09438492788706</v>
      </c>
      <c r="AC1175">
        <f>VLOOKUP(Z1175,ReferencePrices!$A$2:$C$22,2,FALSE)</f>
        <v>334.54677504871933</v>
      </c>
      <c r="AD1175">
        <f t="shared" si="90"/>
        <v>156.26492012098976</v>
      </c>
    </row>
    <row r="1176" spans="24:30" x14ac:dyDescent="0.35">
      <c r="X1176" t="str">
        <f t="shared" si="88"/>
        <v>ZAFBean</v>
      </c>
      <c r="Y1176" t="s">
        <v>151</v>
      </c>
      <c r="Z1176" t="s">
        <v>557</v>
      </c>
      <c r="AA1176">
        <f t="shared" si="89"/>
        <v>56.022172693835834</v>
      </c>
      <c r="AB1176">
        <f>VLOOKUP(X1176,ReferenceProduction!$A$2:$G$1293,6,FALSE)</f>
        <v>85.380781269995296</v>
      </c>
      <c r="AC1176">
        <f>VLOOKUP(Z1176,ReferencePrices!$A$2:$C$22,2,FALSE)</f>
        <v>656.14499961858826</v>
      </c>
      <c r="AD1176">
        <f t="shared" si="90"/>
        <v>56.022172693835834</v>
      </c>
    </row>
    <row r="1177" spans="24:30" x14ac:dyDescent="0.35">
      <c r="X1177" t="str">
        <f t="shared" si="88"/>
        <v>ZAFCowpea</v>
      </c>
      <c r="Y1177" t="s">
        <v>151</v>
      </c>
      <c r="Z1177" t="s">
        <v>417</v>
      </c>
      <c r="AA1177">
        <f t="shared" si="89"/>
        <v>3.9483863670698089</v>
      </c>
      <c r="AB1177">
        <f>VLOOKUP(X1177,ReferenceProduction!$A$2:$G$1293,6,FALSE)</f>
        <v>9.8093570556813994</v>
      </c>
      <c r="AC1177">
        <f>VLOOKUP(Z1177,ReferencePrices!$A$2:$C$22,2,FALSE)</f>
        <v>402.51224872918414</v>
      </c>
      <c r="AD1177">
        <f t="shared" si="90"/>
        <v>3.9483863670698089</v>
      </c>
    </row>
    <row r="1178" spans="24:30" x14ac:dyDescent="0.35">
      <c r="X1178" t="str">
        <f t="shared" si="88"/>
        <v>ZAFOther Pulses</v>
      </c>
      <c r="Y1178" t="s">
        <v>151</v>
      </c>
      <c r="Z1178" t="s">
        <v>421</v>
      </c>
      <c r="AA1178">
        <f t="shared" si="89"/>
        <v>6.0315149658106417</v>
      </c>
      <c r="AB1178">
        <f>VLOOKUP(X1178,ReferenceProduction!$A$2:$G$1293,6,FALSE)</f>
        <v>16.190888927297291</v>
      </c>
      <c r="AC1178">
        <f>VLOOKUP(Z1178,ReferencePrices!$A$2:$C$22,2,FALSE)</f>
        <v>372.52525126286997</v>
      </c>
      <c r="AD1178">
        <f t="shared" si="90"/>
        <v>6.0315149658106417</v>
      </c>
    </row>
    <row r="1179" spans="24:30" x14ac:dyDescent="0.35">
      <c r="X1179" t="str">
        <f t="shared" si="88"/>
        <v>ZAFGroundnut</v>
      </c>
      <c r="Y1179" t="s">
        <v>151</v>
      </c>
      <c r="Z1179" t="s">
        <v>360</v>
      </c>
      <c r="AA1179">
        <f t="shared" si="89"/>
        <v>29.961882902105234</v>
      </c>
      <c r="AB1179">
        <f>VLOOKUP(X1179,ReferenceProduction!$A$2:$G$1293,6,FALSE)</f>
        <v>57.744325877044396</v>
      </c>
      <c r="AC1179">
        <f>VLOOKUP(Z1179,ReferencePrices!$A$2:$C$22,2,FALSE)</f>
        <v>518.87146394094873</v>
      </c>
      <c r="AD1179">
        <f t="shared" si="90"/>
        <v>29.961882902105234</v>
      </c>
    </row>
    <row r="1180" spans="24:30" x14ac:dyDescent="0.35">
      <c r="X1180" t="str">
        <f t="shared" si="88"/>
        <v>ZAFSoybean</v>
      </c>
      <c r="Y1180" t="s">
        <v>151</v>
      </c>
      <c r="Z1180" t="s">
        <v>446</v>
      </c>
      <c r="AA1180">
        <f t="shared" si="89"/>
        <v>18.480412386188718</v>
      </c>
      <c r="AB1180">
        <f>VLOOKUP(X1180,ReferenceProduction!$A$2:$G$1293,6,FALSE)</f>
        <v>54.495250081011164</v>
      </c>
      <c r="AC1180">
        <f>VLOOKUP(Z1180,ReferencePrices!$A$2:$C$22,2,FALSE)</f>
        <v>339.11969132568868</v>
      </c>
      <c r="AD1180">
        <f t="shared" si="90"/>
        <v>18.480412386188718</v>
      </c>
    </row>
    <row r="1181" spans="24:30" x14ac:dyDescent="0.35">
      <c r="X1181" t="str">
        <f t="shared" si="88"/>
        <v>ZMBRice</v>
      </c>
      <c r="Y1181" t="s">
        <v>152</v>
      </c>
      <c r="Z1181" t="s">
        <v>365</v>
      </c>
      <c r="AA1181">
        <f t="shared" si="89"/>
        <v>5.0453619304309436</v>
      </c>
      <c r="AB1181">
        <f>VLOOKUP(X1181,ReferenceProduction!$A$2:$G$1293,6,FALSE)</f>
        <v>15.658271412804989</v>
      </c>
      <c r="AC1181">
        <f>VLOOKUP(Z1181,ReferencePrices!$A$2:$C$22,2,FALSE)</f>
        <v>322.21704410519783</v>
      </c>
      <c r="AD1181">
        <f t="shared" si="90"/>
        <v>5.0453619304309436</v>
      </c>
    </row>
    <row r="1182" spans="24:30" x14ac:dyDescent="0.35">
      <c r="X1182" t="str">
        <f t="shared" si="88"/>
        <v>ZMBMaize</v>
      </c>
      <c r="Y1182" t="s">
        <v>152</v>
      </c>
      <c r="Z1182" t="s">
        <v>361</v>
      </c>
      <c r="AA1182">
        <f t="shared" si="89"/>
        <v>272.52158335401487</v>
      </c>
      <c r="AB1182">
        <f>VLOOKUP(X1182,ReferenceProduction!$A$2:$G$1293,6,FALSE)</f>
        <v>1505.0778976654346</v>
      </c>
      <c r="AC1182">
        <f>VLOOKUP(Z1182,ReferencePrices!$A$2:$C$22,2,FALSE)</f>
        <v>181.06809207465616</v>
      </c>
      <c r="AD1182">
        <f t="shared" si="90"/>
        <v>272.52158335401487</v>
      </c>
    </row>
    <row r="1183" spans="24:30" x14ac:dyDescent="0.35">
      <c r="X1183" t="str">
        <f t="shared" si="88"/>
        <v>ZMBWheat</v>
      </c>
      <c r="Y1183" t="s">
        <v>152</v>
      </c>
      <c r="Z1183" t="s">
        <v>359</v>
      </c>
      <c r="AA1183">
        <f t="shared" si="89"/>
        <v>32.360886389673752</v>
      </c>
      <c r="AB1183">
        <f>VLOOKUP(X1183,ReferenceProduction!$A$2:$G$1293,6,FALSE)</f>
        <v>121.93958951001632</v>
      </c>
      <c r="AC1183">
        <f>VLOOKUP(Z1183,ReferencePrices!$A$2:$C$22,2,FALSE)</f>
        <v>265.38457706564259</v>
      </c>
      <c r="AD1183">
        <f t="shared" si="90"/>
        <v>32.360886389673752</v>
      </c>
    </row>
    <row r="1184" spans="24:30" x14ac:dyDescent="0.35">
      <c r="X1184" t="str">
        <f t="shared" si="88"/>
        <v>ZMBSorghum</v>
      </c>
      <c r="Y1184" t="s">
        <v>152</v>
      </c>
      <c r="Z1184" t="s">
        <v>362</v>
      </c>
      <c r="AA1184">
        <f t="shared" si="89"/>
        <v>4.9477981176433747</v>
      </c>
      <c r="AB1184">
        <f>VLOOKUP(X1184,ReferenceProduction!$A$2:$G$1293,6,FALSE)</f>
        <v>27.717547881461407</v>
      </c>
      <c r="AC1184">
        <f>VLOOKUP(Z1184,ReferencePrices!$A$2:$C$22,2,FALSE)</f>
        <v>178.50778643202628</v>
      </c>
      <c r="AD1184">
        <f t="shared" si="90"/>
        <v>4.9477981176433747</v>
      </c>
    </row>
    <row r="1185" spans="24:30" x14ac:dyDescent="0.35">
      <c r="X1185" t="str">
        <f t="shared" si="88"/>
        <v>ZMBMillet</v>
      </c>
      <c r="Y1185" t="s">
        <v>152</v>
      </c>
      <c r="Z1185" t="s">
        <v>363</v>
      </c>
      <c r="AA1185">
        <f t="shared" si="89"/>
        <v>10.493395396512653</v>
      </c>
      <c r="AB1185">
        <f>VLOOKUP(X1185,ReferenceProduction!$A$2:$G$1293,6,FALSE)</f>
        <v>49.92365019585624</v>
      </c>
      <c r="AC1185">
        <f>VLOOKUP(Z1185,ReferencePrices!$A$2:$C$22,2,FALSE)</f>
        <v>210.18886550454246</v>
      </c>
      <c r="AD1185">
        <f t="shared" si="90"/>
        <v>10.493395396512653</v>
      </c>
    </row>
    <row r="1186" spans="24:30" x14ac:dyDescent="0.35">
      <c r="X1186" t="str">
        <f t="shared" si="88"/>
        <v>ZMBBarley</v>
      </c>
      <c r="Y1186" t="s">
        <v>152</v>
      </c>
      <c r="Z1186" t="s">
        <v>364</v>
      </c>
      <c r="AA1186">
        <f t="shared" si="89"/>
        <v>0.28427247742111789</v>
      </c>
      <c r="AB1186">
        <f>VLOOKUP(X1186,ReferenceProduction!$A$2:$G$1293,6,FALSE)</f>
        <v>2.2660339012618556</v>
      </c>
      <c r="AC1186">
        <f>VLOOKUP(Z1186,ReferencePrices!$A$2:$C$22,2,FALSE)</f>
        <v>125.44934886579541</v>
      </c>
      <c r="AD1186">
        <f t="shared" si="90"/>
        <v>0.28427247742111789</v>
      </c>
    </row>
    <row r="1187" spans="24:30" x14ac:dyDescent="0.35">
      <c r="X1187" t="str">
        <f t="shared" si="88"/>
        <v>ZMBPotato</v>
      </c>
      <c r="Y1187" t="s">
        <v>152</v>
      </c>
      <c r="Z1187" t="s">
        <v>367</v>
      </c>
      <c r="AA1187">
        <f t="shared" si="89"/>
        <v>2.0459152810157559</v>
      </c>
      <c r="AB1187">
        <f>VLOOKUP(X1187,ReferenceProduction!$A$2:$G$1293,6,FALSE)</f>
        <v>10.405029437658399</v>
      </c>
      <c r="AC1187">
        <f>VLOOKUP(Z1187,ReferencePrices!$A$2:$C$22,2,FALSE)</f>
        <v>196.62753414335168</v>
      </c>
      <c r="AD1187">
        <f t="shared" si="90"/>
        <v>2.0459152810157559</v>
      </c>
    </row>
    <row r="1188" spans="24:30" x14ac:dyDescent="0.35">
      <c r="X1188" t="str">
        <f t="shared" si="88"/>
        <v>ZMBCassava</v>
      </c>
      <c r="Y1188" t="s">
        <v>152</v>
      </c>
      <c r="Z1188" t="s">
        <v>368</v>
      </c>
      <c r="AA1188">
        <f t="shared" si="89"/>
        <v>121.36824938283823</v>
      </c>
      <c r="AB1188">
        <f>VLOOKUP(X1188,ReferenceProduction!$A$2:$G$1293,6,FALSE)</f>
        <v>1122.2145377549377</v>
      </c>
      <c r="AC1188">
        <f>VLOOKUP(Z1188,ReferencePrices!$A$2:$C$22,2,FALSE)</f>
        <v>108.15066575919005</v>
      </c>
      <c r="AD1188">
        <f t="shared" si="90"/>
        <v>121.36824938283823</v>
      </c>
    </row>
    <row r="1189" spans="24:30" x14ac:dyDescent="0.35">
      <c r="X1189" t="str">
        <f t="shared" si="88"/>
        <v>ZMBSweet Potato</v>
      </c>
      <c r="Y1189" t="s">
        <v>152</v>
      </c>
      <c r="Z1189" t="s">
        <v>358</v>
      </c>
      <c r="AA1189">
        <f t="shared" si="89"/>
        <v>6.8012851751726462</v>
      </c>
      <c r="AB1189">
        <f>VLOOKUP(X1189,ReferenceProduction!$A$2:$G$1293,6,FALSE)</f>
        <v>84.880352594338603</v>
      </c>
      <c r="AC1189">
        <f>VLOOKUP(Z1189,ReferencePrices!$A$2:$C$22,2,FALSE)</f>
        <v>80.127909077822125</v>
      </c>
      <c r="AD1189">
        <f t="shared" si="90"/>
        <v>6.8012851751726462</v>
      </c>
    </row>
    <row r="1190" spans="24:30" x14ac:dyDescent="0.35">
      <c r="X1190" t="str">
        <f t="shared" si="88"/>
        <v>ZMBBanana</v>
      </c>
      <c r="Y1190" t="s">
        <v>152</v>
      </c>
      <c r="Z1190" t="s">
        <v>455</v>
      </c>
      <c r="AA1190">
        <f t="shared" si="89"/>
        <v>0.33658800110777654</v>
      </c>
      <c r="AB1190">
        <f>VLOOKUP(X1190,ReferenceProduction!$A$2:$G$1293,6,FALSE)</f>
        <v>1.0061014668539547</v>
      </c>
      <c r="AC1190">
        <f>VLOOKUP(Z1190,ReferencePrices!$A$2:$C$22,2,FALSE)</f>
        <v>334.54677504871933</v>
      </c>
      <c r="AD1190">
        <f t="shared" si="90"/>
        <v>0.33658800110777654</v>
      </c>
    </row>
    <row r="1191" spans="24:30" x14ac:dyDescent="0.35">
      <c r="X1191" t="str">
        <f t="shared" si="88"/>
        <v>ZMBOther Pulses</v>
      </c>
      <c r="Y1191" t="s">
        <v>152</v>
      </c>
      <c r="Z1191" t="s">
        <v>421</v>
      </c>
      <c r="AA1191">
        <f t="shared" si="89"/>
        <v>9.3349961106633526</v>
      </c>
      <c r="AB1191">
        <f>VLOOKUP(X1191,ReferenceProduction!$A$2:$G$1293,6,FALSE)</f>
        <v>25.0586935490077</v>
      </c>
      <c r="AC1191">
        <f>VLOOKUP(Z1191,ReferencePrices!$A$2:$C$22,2,FALSE)</f>
        <v>372.52525126286997</v>
      </c>
      <c r="AD1191">
        <f t="shared" si="90"/>
        <v>9.3349961106633526</v>
      </c>
    </row>
    <row r="1192" spans="24:30" x14ac:dyDescent="0.35">
      <c r="X1192" t="str">
        <f t="shared" si="88"/>
        <v>ZMBGroundnut</v>
      </c>
      <c r="Y1192" t="s">
        <v>152</v>
      </c>
      <c r="Z1192" t="s">
        <v>360</v>
      </c>
      <c r="AA1192">
        <f t="shared" si="89"/>
        <v>52.681973044769975</v>
      </c>
      <c r="AB1192">
        <f>VLOOKUP(X1192,ReferenceProduction!$A$2:$G$1293,6,FALSE)</f>
        <v>101.53183727746023</v>
      </c>
      <c r="AC1192">
        <f>VLOOKUP(Z1192,ReferencePrices!$A$2:$C$22,2,FALSE)</f>
        <v>518.87146394094873</v>
      </c>
      <c r="AD1192">
        <f t="shared" si="90"/>
        <v>52.681973044769975</v>
      </c>
    </row>
    <row r="1193" spans="24:30" x14ac:dyDescent="0.35">
      <c r="X1193" t="str">
        <f t="shared" si="88"/>
        <v>ZMBSoybean</v>
      </c>
      <c r="Y1193" t="s">
        <v>152</v>
      </c>
      <c r="Z1193" t="s">
        <v>446</v>
      </c>
      <c r="AA1193">
        <f t="shared" si="89"/>
        <v>1.4023797772661126</v>
      </c>
      <c r="AB1193">
        <f>VLOOKUP(X1193,ReferenceProduction!$A$2:$G$1293,6,FALSE)</f>
        <v>4.135353425759269</v>
      </c>
      <c r="AC1193">
        <f>VLOOKUP(Z1193,ReferencePrices!$A$2:$C$22,2,FALSE)</f>
        <v>339.11969132568868</v>
      </c>
      <c r="AD1193">
        <f t="shared" si="90"/>
        <v>1.4023797772661126</v>
      </c>
    </row>
    <row r="1194" spans="24:30" x14ac:dyDescent="0.35">
      <c r="X1194" t="str">
        <f t="shared" si="88"/>
        <v>ZWEMaize</v>
      </c>
      <c r="Y1194" t="s">
        <v>153</v>
      </c>
      <c r="Z1194" t="s">
        <v>361</v>
      </c>
      <c r="AA1194">
        <f t="shared" si="89"/>
        <v>326.62962724831982</v>
      </c>
      <c r="AB1194">
        <f>VLOOKUP(X1194,ReferenceProduction!$A$2:$G$1293,6,FALSE)</f>
        <v>1803.9049481652858</v>
      </c>
      <c r="AC1194">
        <f>VLOOKUP(Z1194,ReferencePrices!$A$2:$C$22,2,FALSE)</f>
        <v>181.06809207465616</v>
      </c>
      <c r="AD1194">
        <f t="shared" si="90"/>
        <v>326.62962724831982</v>
      </c>
    </row>
    <row r="1195" spans="24:30" x14ac:dyDescent="0.35">
      <c r="X1195" t="str">
        <f t="shared" si="88"/>
        <v>ZWEWheat</v>
      </c>
      <c r="Y1195" t="s">
        <v>153</v>
      </c>
      <c r="Z1195" t="s">
        <v>359</v>
      </c>
      <c r="AA1195">
        <f t="shared" si="89"/>
        <v>79.537054411095269</v>
      </c>
      <c r="AB1195">
        <f>VLOOKUP(X1195,ReferenceProduction!$A$2:$G$1293,6,FALSE)</f>
        <v>299.70488598296305</v>
      </c>
      <c r="AC1195">
        <f>VLOOKUP(Z1195,ReferencePrices!$A$2:$C$22,2,FALSE)</f>
        <v>265.38457706564259</v>
      </c>
      <c r="AD1195">
        <f t="shared" si="90"/>
        <v>79.537054411095269</v>
      </c>
    </row>
    <row r="1196" spans="24:30" x14ac:dyDescent="0.35">
      <c r="X1196" t="str">
        <f t="shared" si="88"/>
        <v>ZWESorghum</v>
      </c>
      <c r="Y1196" t="s">
        <v>153</v>
      </c>
      <c r="Z1196" t="s">
        <v>362</v>
      </c>
      <c r="AA1196">
        <f t="shared" si="89"/>
        <v>19.183658632120604</v>
      </c>
      <c r="AB1196">
        <f>VLOOKUP(X1196,ReferenceProduction!$A$2:$G$1293,6,FALSE)</f>
        <v>107.46678907155416</v>
      </c>
      <c r="AC1196">
        <f>VLOOKUP(Z1196,ReferencePrices!$A$2:$C$22,2,FALSE)</f>
        <v>178.50778643202628</v>
      </c>
      <c r="AD1196">
        <f t="shared" si="90"/>
        <v>19.183658632120604</v>
      </c>
    </row>
    <row r="1197" spans="24:30" x14ac:dyDescent="0.35">
      <c r="X1197" t="str">
        <f t="shared" si="88"/>
        <v>ZWEMillet</v>
      </c>
      <c r="Y1197" t="s">
        <v>153</v>
      </c>
      <c r="Z1197" t="s">
        <v>363</v>
      </c>
      <c r="AA1197">
        <f t="shared" si="89"/>
        <v>19.742907833215121</v>
      </c>
      <c r="AB1197">
        <f>VLOOKUP(X1197,ReferenceProduction!$A$2:$G$1293,6,FALSE)</f>
        <v>93.929370548833617</v>
      </c>
      <c r="AC1197">
        <f>VLOOKUP(Z1197,ReferencePrices!$A$2:$C$22,2,FALSE)</f>
        <v>210.18886550454246</v>
      </c>
      <c r="AD1197">
        <f t="shared" si="90"/>
        <v>19.742907833215121</v>
      </c>
    </row>
    <row r="1198" spans="24:30" x14ac:dyDescent="0.35">
      <c r="X1198" t="str">
        <f t="shared" si="88"/>
        <v>ZWEBarley</v>
      </c>
      <c r="Y1198" t="s">
        <v>153</v>
      </c>
      <c r="Z1198" t="s">
        <v>364</v>
      </c>
      <c r="AA1198">
        <f t="shared" si="89"/>
        <v>6.6282543125801654</v>
      </c>
      <c r="AB1198">
        <f>VLOOKUP(X1198,ReferenceProduction!$A$2:$G$1293,6,FALSE)</f>
        <v>52.836099768608705</v>
      </c>
      <c r="AC1198">
        <f>VLOOKUP(Z1198,ReferencePrices!$A$2:$C$22,2,FALSE)</f>
        <v>125.44934886579541</v>
      </c>
      <c r="AD1198">
        <f t="shared" si="90"/>
        <v>6.6282543125801654</v>
      </c>
    </row>
    <row r="1199" spans="24:30" x14ac:dyDescent="0.35">
      <c r="X1199" t="str">
        <f t="shared" si="88"/>
        <v>ZWEPotato</v>
      </c>
      <c r="Y1199" t="s">
        <v>153</v>
      </c>
      <c r="Z1199" t="s">
        <v>367</v>
      </c>
      <c r="AA1199">
        <f t="shared" si="89"/>
        <v>7.3228193599139804</v>
      </c>
      <c r="AB1199">
        <f>VLOOKUP(X1199,ReferenceProduction!$A$2:$G$1293,6,FALSE)</f>
        <v>37.242085101750121</v>
      </c>
      <c r="AC1199">
        <f>VLOOKUP(Z1199,ReferencePrices!$A$2:$C$22,2,FALSE)</f>
        <v>196.62753414335168</v>
      </c>
      <c r="AD1199">
        <f t="shared" si="90"/>
        <v>7.3228193599139804</v>
      </c>
    </row>
    <row r="1200" spans="24:30" x14ac:dyDescent="0.35">
      <c r="X1200" t="str">
        <f t="shared" si="88"/>
        <v>ZWECassava</v>
      </c>
      <c r="Y1200" t="s">
        <v>153</v>
      </c>
      <c r="Z1200" t="s">
        <v>368</v>
      </c>
      <c r="AA1200">
        <f t="shared" si="89"/>
        <v>24.590174303954186</v>
      </c>
      <c r="AB1200">
        <f>VLOOKUP(X1200,ReferenceProduction!$A$2:$G$1293,6,FALSE)</f>
        <v>227.36960638510587</v>
      </c>
      <c r="AC1200">
        <f>VLOOKUP(Z1200,ReferencePrices!$A$2:$C$22,2,FALSE)</f>
        <v>108.15066575919005</v>
      </c>
      <c r="AD1200">
        <f t="shared" si="90"/>
        <v>24.590174303954186</v>
      </c>
    </row>
    <row r="1201" spans="24:30" x14ac:dyDescent="0.35">
      <c r="X1201" t="str">
        <f t="shared" si="88"/>
        <v>ZWESweet Potato</v>
      </c>
      <c r="Y1201" t="s">
        <v>153</v>
      </c>
      <c r="Z1201" t="s">
        <v>358</v>
      </c>
      <c r="AA1201">
        <f t="shared" si="89"/>
        <v>0.15128160115829151</v>
      </c>
      <c r="AB1201">
        <f>VLOOKUP(X1201,ReferenceProduction!$A$2:$G$1293,6,FALSE)</f>
        <v>1.8880013580706718</v>
      </c>
      <c r="AC1201">
        <f>VLOOKUP(Z1201,ReferencePrices!$A$2:$C$22,2,FALSE)</f>
        <v>80.127909077822125</v>
      </c>
      <c r="AD1201">
        <f t="shared" si="90"/>
        <v>0.15128160115829151</v>
      </c>
    </row>
    <row r="1202" spans="24:30" x14ac:dyDescent="0.35">
      <c r="X1202" t="str">
        <f t="shared" si="88"/>
        <v>ZWEBanana</v>
      </c>
      <c r="Y1202" t="s">
        <v>153</v>
      </c>
      <c r="Z1202" t="s">
        <v>455</v>
      </c>
      <c r="AA1202">
        <f t="shared" si="89"/>
        <v>41.243729214660789</v>
      </c>
      <c r="AB1202">
        <f>VLOOKUP(X1202,ReferenceProduction!$A$2:$G$1293,6,FALSE)</f>
        <v>123.28239962455042</v>
      </c>
      <c r="AC1202">
        <f>VLOOKUP(Z1202,ReferencePrices!$A$2:$C$22,2,FALSE)</f>
        <v>334.54677504871933</v>
      </c>
      <c r="AD1202">
        <f t="shared" si="90"/>
        <v>41.243729214660789</v>
      </c>
    </row>
    <row r="1203" spans="24:30" x14ac:dyDescent="0.35">
      <c r="X1203" t="str">
        <f t="shared" si="88"/>
        <v>ZWEBean</v>
      </c>
      <c r="Y1203" t="s">
        <v>153</v>
      </c>
      <c r="Z1203" t="s">
        <v>557</v>
      </c>
      <c r="AA1203">
        <f t="shared" si="89"/>
        <v>26.97377289125517</v>
      </c>
      <c r="AB1203">
        <f>VLOOKUP(X1203,ReferenceProduction!$A$2:$G$1293,6,FALSE)</f>
        <v>41.109469563792764</v>
      </c>
      <c r="AC1203">
        <f>VLOOKUP(Z1203,ReferencePrices!$A$2:$C$22,2,FALSE)</f>
        <v>656.14499961858826</v>
      </c>
      <c r="AD1203">
        <f t="shared" si="90"/>
        <v>26.97377289125517</v>
      </c>
    </row>
    <row r="1204" spans="24:30" x14ac:dyDescent="0.35">
      <c r="X1204" t="str">
        <f t="shared" si="88"/>
        <v>ZWEChickpea</v>
      </c>
      <c r="Y1204" t="s">
        <v>153</v>
      </c>
      <c r="Z1204" t="s">
        <v>419</v>
      </c>
      <c r="AA1204">
        <f t="shared" si="89"/>
        <v>0.20246746488554704</v>
      </c>
      <c r="AB1204">
        <f>VLOOKUP(X1204,ReferenceProduction!$A$2:$G$1293,6,FALSE)</f>
        <v>0.35390378781700316</v>
      </c>
      <c r="AC1204">
        <f>VLOOKUP(Z1204,ReferencePrices!$A$2:$C$22,2,FALSE)</f>
        <v>572.09747918900223</v>
      </c>
      <c r="AD1204">
        <f t="shared" si="90"/>
        <v>0.20246746488554704</v>
      </c>
    </row>
    <row r="1205" spans="24:30" x14ac:dyDescent="0.35">
      <c r="X1205" t="str">
        <f t="shared" si="88"/>
        <v>ZWEOther Pulses</v>
      </c>
      <c r="Y1205" t="s">
        <v>153</v>
      </c>
      <c r="Z1205" t="s">
        <v>421</v>
      </c>
      <c r="AA1205">
        <f t="shared" si="89"/>
        <v>1.2307577075766116</v>
      </c>
      <c r="AB1205">
        <f>VLOOKUP(X1205,ReferenceProduction!$A$2:$G$1293,6,FALSE)</f>
        <v>3.3038235754604877</v>
      </c>
      <c r="AC1205">
        <f>VLOOKUP(Z1205,ReferencePrices!$A$2:$C$22,2,FALSE)</f>
        <v>372.52525126286997</v>
      </c>
      <c r="AD1205">
        <f t="shared" si="90"/>
        <v>1.2307577075766116</v>
      </c>
    </row>
    <row r="1206" spans="24:30" x14ac:dyDescent="0.35">
      <c r="X1206" t="str">
        <f t="shared" si="88"/>
        <v>ZWEGroundnut</v>
      </c>
      <c r="Y1206" t="s">
        <v>153</v>
      </c>
      <c r="Z1206" t="s">
        <v>360</v>
      </c>
      <c r="AA1206">
        <f t="shared" si="89"/>
        <v>29.947234729003736</v>
      </c>
      <c r="AB1206">
        <f>VLOOKUP(X1206,ReferenceProduction!$A$2:$G$1293,6,FALSE)</f>
        <v>57.716095045095685</v>
      </c>
      <c r="AC1206">
        <f>VLOOKUP(Z1206,ReferencePrices!$A$2:$C$22,2,FALSE)</f>
        <v>518.87146394094873</v>
      </c>
      <c r="AD1206">
        <f t="shared" si="90"/>
        <v>29.947234729003736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D120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4.5" x14ac:dyDescent="0.35"/>
  <cols>
    <col min="2" max="3" width="12" customWidth="1"/>
    <col min="4" max="21" width="12" style="81" customWidth="1"/>
    <col min="22" max="22" width="12" customWidth="1"/>
    <col min="24" max="24" width="14" customWidth="1"/>
    <col min="25" max="25" width="11.7265625" bestFit="1" customWidth="1"/>
    <col min="26" max="26" width="12.81640625" bestFit="1" customWidth="1"/>
    <col min="27" max="27" width="28.7265625" bestFit="1" customWidth="1"/>
  </cols>
  <sheetData>
    <row r="1" spans="1:30" x14ac:dyDescent="0.35">
      <c r="A1" t="s">
        <v>561</v>
      </c>
      <c r="E1" s="81" t="s">
        <v>554</v>
      </c>
      <c r="G1" s="113"/>
      <c r="H1" s="113" t="s">
        <v>618</v>
      </c>
      <c r="I1" s="81">
        <f t="array" ref="I1">SUM(IF(ISERROR(B4:V159),1))</f>
        <v>0</v>
      </c>
      <c r="AB1" s="113" t="s">
        <v>618</v>
      </c>
      <c r="AC1" s="81">
        <f t="array" ref="AC1">SUM(IF(ISERROR(AA4:AD1206),1))</f>
        <v>0</v>
      </c>
    </row>
    <row r="2" spans="1:30" x14ac:dyDescent="0.35">
      <c r="A2" t="s">
        <v>560</v>
      </c>
    </row>
    <row r="3" spans="1:30" x14ac:dyDescent="0.35">
      <c r="B3" t="s">
        <v>364</v>
      </c>
      <c r="C3" t="s">
        <v>557</v>
      </c>
      <c r="D3" s="81" t="s">
        <v>368</v>
      </c>
      <c r="E3" s="81" t="s">
        <v>419</v>
      </c>
      <c r="F3" s="81" t="s">
        <v>417</v>
      </c>
      <c r="G3" s="81" t="s">
        <v>360</v>
      </c>
      <c r="H3" s="81" t="s">
        <v>418</v>
      </c>
      <c r="I3" s="81" t="s">
        <v>361</v>
      </c>
      <c r="J3" s="81" t="s">
        <v>363</v>
      </c>
      <c r="K3" s="81" t="s">
        <v>421</v>
      </c>
      <c r="L3" s="81" t="s">
        <v>420</v>
      </c>
      <c r="M3" s="81" t="s">
        <v>367</v>
      </c>
      <c r="N3" s="81" t="s">
        <v>365</v>
      </c>
      <c r="O3" s="81" t="s">
        <v>362</v>
      </c>
      <c r="P3" s="81" t="s">
        <v>358</v>
      </c>
      <c r="Q3" s="81" t="s">
        <v>359</v>
      </c>
      <c r="R3" s="81" t="s">
        <v>366</v>
      </c>
      <c r="S3" s="81" t="s">
        <v>455</v>
      </c>
      <c r="T3" s="81" t="s">
        <v>456</v>
      </c>
      <c r="U3" s="81" t="s">
        <v>446</v>
      </c>
      <c r="V3" s="81" t="s">
        <v>415</v>
      </c>
      <c r="W3" s="81"/>
      <c r="X3" t="s">
        <v>558</v>
      </c>
      <c r="Y3" t="s">
        <v>403</v>
      </c>
      <c r="Z3" t="s">
        <v>556</v>
      </c>
      <c r="AA3" t="s">
        <v>620</v>
      </c>
      <c r="AB3" t="s">
        <v>614</v>
      </c>
      <c r="AC3" t="s">
        <v>615</v>
      </c>
      <c r="AD3" t="s">
        <v>619</v>
      </c>
    </row>
    <row r="4" spans="1:30" x14ac:dyDescent="0.35">
      <c r="A4" t="s">
        <v>0</v>
      </c>
      <c r="B4" s="2">
        <f t="shared" ref="B4:K13" si="0">+SUMIF($X$4:$X$1206,+CONCATENATE($A4,B$3),$AA$4:$AA$1206)</f>
        <v>64.834479439516301</v>
      </c>
      <c r="C4" s="2">
        <f t="shared" si="0"/>
        <v>0</v>
      </c>
      <c r="D4" s="81">
        <f t="shared" si="0"/>
        <v>0</v>
      </c>
      <c r="E4" s="81">
        <f t="shared" si="0"/>
        <v>0</v>
      </c>
      <c r="F4" s="81">
        <f t="shared" si="0"/>
        <v>0</v>
      </c>
      <c r="G4" s="81">
        <f t="shared" si="0"/>
        <v>0</v>
      </c>
      <c r="H4" s="81">
        <f t="shared" si="0"/>
        <v>0</v>
      </c>
      <c r="I4" s="81">
        <f t="shared" si="0"/>
        <v>146.7059060293129</v>
      </c>
      <c r="J4" s="81">
        <f t="shared" si="0"/>
        <v>4.975377501694755</v>
      </c>
      <c r="K4" s="81">
        <f t="shared" si="0"/>
        <v>19.91802607605981</v>
      </c>
      <c r="L4" s="81">
        <f t="shared" ref="L4:U13" si="1">+SUMIF($X$4:$X$1206,+CONCATENATE($A4,L$3),$AA$4:$AA$1206)</f>
        <v>0</v>
      </c>
      <c r="M4" s="81">
        <f t="shared" si="1"/>
        <v>128.06672952772374</v>
      </c>
      <c r="N4" s="81">
        <f t="shared" si="1"/>
        <v>198.39281319973688</v>
      </c>
      <c r="O4" s="81">
        <f t="shared" si="1"/>
        <v>0</v>
      </c>
      <c r="P4" s="81">
        <f t="shared" si="1"/>
        <v>0</v>
      </c>
      <c r="Q4" s="81">
        <f t="shared" si="1"/>
        <v>1198.9929612149317</v>
      </c>
      <c r="R4" s="81">
        <f t="shared" si="1"/>
        <v>0</v>
      </c>
      <c r="S4" s="81">
        <f t="shared" si="1"/>
        <v>0</v>
      </c>
      <c r="T4" s="81">
        <f t="shared" si="1"/>
        <v>0</v>
      </c>
      <c r="U4" s="81">
        <f t="shared" si="1"/>
        <v>0</v>
      </c>
      <c r="V4" s="2">
        <f t="shared" ref="V4:V67" si="2">+SUM(B4:U4)</f>
        <v>1761.886292988976</v>
      </c>
      <c r="W4" s="2"/>
      <c r="X4" t="str">
        <f>+CONCATENATE(Y4,Z4)</f>
        <v>AFGRice</v>
      </c>
      <c r="Y4" t="s">
        <v>0</v>
      </c>
      <c r="Z4" t="s">
        <v>365</v>
      </c>
      <c r="AA4">
        <f>AD4</f>
        <v>198.39281319973688</v>
      </c>
      <c r="AB4">
        <f>VLOOKUP(X4,ReferenceProduction!$A$2:$G$1293,7,FALSE)</f>
        <v>525.18897349032977</v>
      </c>
      <c r="AC4">
        <f>VLOOKUP(Z4,ReferencePrices!$A$2:$C$22,3,FALSE)</f>
        <v>377.75510000000003</v>
      </c>
      <c r="AD4">
        <f>(AB4*AC4)/1000</f>
        <v>198.39281319973688</v>
      </c>
    </row>
    <row r="5" spans="1:30" x14ac:dyDescent="0.35">
      <c r="A5" t="s">
        <v>1</v>
      </c>
      <c r="B5" s="2">
        <f t="shared" si="0"/>
        <v>0</v>
      </c>
      <c r="C5" s="2">
        <f t="shared" si="0"/>
        <v>145.62399899988475</v>
      </c>
      <c r="D5" s="81">
        <f t="shared" si="0"/>
        <v>1572.296850252181</v>
      </c>
      <c r="E5" s="81">
        <f t="shared" si="0"/>
        <v>0</v>
      </c>
      <c r="F5" s="81">
        <f t="shared" si="0"/>
        <v>0</v>
      </c>
      <c r="G5" s="81">
        <f t="shared" si="0"/>
        <v>30.621589305187758</v>
      </c>
      <c r="H5" s="81">
        <f t="shared" si="0"/>
        <v>0</v>
      </c>
      <c r="I5" s="81">
        <f t="shared" si="0"/>
        <v>267.52657842649376</v>
      </c>
      <c r="J5" s="81">
        <f t="shared" si="0"/>
        <v>59.883171230334952</v>
      </c>
      <c r="K5" s="81">
        <f t="shared" si="0"/>
        <v>0</v>
      </c>
      <c r="L5" s="81">
        <f t="shared" si="1"/>
        <v>0</v>
      </c>
      <c r="M5" s="81">
        <f t="shared" si="1"/>
        <v>145.30837668619486</v>
      </c>
      <c r="N5" s="81">
        <f t="shared" si="1"/>
        <v>7.9272031609171734</v>
      </c>
      <c r="O5" s="81">
        <f t="shared" si="1"/>
        <v>0</v>
      </c>
      <c r="P5" s="81">
        <f t="shared" si="1"/>
        <v>91.380852018706875</v>
      </c>
      <c r="Q5" s="81">
        <f t="shared" si="1"/>
        <v>1.0649729669321804</v>
      </c>
      <c r="R5" s="81">
        <f t="shared" si="1"/>
        <v>0</v>
      </c>
      <c r="S5" s="81">
        <f t="shared" si="1"/>
        <v>307.4539047050506</v>
      </c>
      <c r="T5" s="81">
        <f t="shared" si="1"/>
        <v>0</v>
      </c>
      <c r="U5" s="81">
        <f t="shared" si="1"/>
        <v>0</v>
      </c>
      <c r="V5" s="2">
        <f t="shared" si="2"/>
        <v>2629.0874977518838</v>
      </c>
      <c r="W5" s="2"/>
      <c r="X5" t="str">
        <f t="shared" ref="X5:X68" si="3">+CONCATENATE(Y5,Z5)</f>
        <v>AFGMaize</v>
      </c>
      <c r="Y5" t="s">
        <v>0</v>
      </c>
      <c r="Z5" t="s">
        <v>361</v>
      </c>
      <c r="AA5">
        <f t="shared" ref="AA5:AA68" si="4">AD5</f>
        <v>146.7059060293129</v>
      </c>
      <c r="AB5">
        <f>VLOOKUP(X5,ReferenceProduction!$A$2:$G$1293,7,FALSE)</f>
        <v>604.52583318524853</v>
      </c>
      <c r="AC5">
        <f>VLOOKUP(Z5,ReferencePrices!$A$2:$C$22,3,FALSE)</f>
        <v>242.67930000000001</v>
      </c>
      <c r="AD5">
        <f t="shared" ref="AD5:AD68" si="5">(AB5*AC5)/1000</f>
        <v>146.7059060293129</v>
      </c>
    </row>
    <row r="6" spans="1:30" x14ac:dyDescent="0.35">
      <c r="A6" t="s">
        <v>2</v>
      </c>
      <c r="B6" s="2">
        <f t="shared" si="0"/>
        <v>0</v>
      </c>
      <c r="C6" s="2">
        <f t="shared" si="0"/>
        <v>0</v>
      </c>
      <c r="D6" s="81">
        <f t="shared" si="0"/>
        <v>0</v>
      </c>
      <c r="E6" s="81">
        <f t="shared" si="0"/>
        <v>0</v>
      </c>
      <c r="F6" s="81">
        <f t="shared" si="0"/>
        <v>0</v>
      </c>
      <c r="G6" s="81">
        <f t="shared" si="0"/>
        <v>0</v>
      </c>
      <c r="H6" s="81">
        <f t="shared" si="0"/>
        <v>0</v>
      </c>
      <c r="I6" s="81">
        <f t="shared" si="0"/>
        <v>0</v>
      </c>
      <c r="J6" s="81">
        <f t="shared" si="0"/>
        <v>0</v>
      </c>
      <c r="K6" s="81">
        <f t="shared" si="0"/>
        <v>0</v>
      </c>
      <c r="L6" s="81">
        <f t="shared" si="1"/>
        <v>0</v>
      </c>
      <c r="M6" s="81">
        <f t="shared" si="1"/>
        <v>0</v>
      </c>
      <c r="N6" s="81">
        <f t="shared" si="1"/>
        <v>0</v>
      </c>
      <c r="O6" s="81">
        <f t="shared" si="1"/>
        <v>0</v>
      </c>
      <c r="P6" s="81">
        <f t="shared" si="1"/>
        <v>0</v>
      </c>
      <c r="Q6" s="81">
        <f t="shared" si="1"/>
        <v>0</v>
      </c>
      <c r="R6" s="81">
        <f t="shared" si="1"/>
        <v>0</v>
      </c>
      <c r="S6" s="81">
        <f t="shared" si="1"/>
        <v>0</v>
      </c>
      <c r="T6" s="81">
        <f t="shared" si="1"/>
        <v>0</v>
      </c>
      <c r="U6" s="81">
        <f t="shared" si="1"/>
        <v>0</v>
      </c>
      <c r="V6" s="2">
        <f t="shared" si="2"/>
        <v>0</v>
      </c>
      <c r="W6" s="2"/>
      <c r="X6" t="str">
        <f t="shared" si="3"/>
        <v>AFGWheat</v>
      </c>
      <c r="Y6" t="s">
        <v>0</v>
      </c>
      <c r="Z6" t="s">
        <v>359</v>
      </c>
      <c r="AA6">
        <f t="shared" si="4"/>
        <v>1198.9929612149317</v>
      </c>
      <c r="AB6">
        <f>VLOOKUP(X6,ReferenceProduction!$A$2:$G$1293,7,FALSE)</f>
        <v>4011.9904046778001</v>
      </c>
      <c r="AC6">
        <f>VLOOKUP(Z6,ReferencePrices!$A$2:$C$22,3,FALSE)</f>
        <v>298.85239999999999</v>
      </c>
      <c r="AD6">
        <f t="shared" si="5"/>
        <v>1198.9929612149317</v>
      </c>
    </row>
    <row r="7" spans="1:30" x14ac:dyDescent="0.35">
      <c r="A7" t="s">
        <v>3</v>
      </c>
      <c r="B7" s="2">
        <f t="shared" si="0"/>
        <v>0</v>
      </c>
      <c r="C7" s="2">
        <f t="shared" si="0"/>
        <v>0</v>
      </c>
      <c r="D7" s="81">
        <f t="shared" si="0"/>
        <v>0</v>
      </c>
      <c r="E7" s="81">
        <f t="shared" si="0"/>
        <v>0</v>
      </c>
      <c r="F7" s="81">
        <f t="shared" si="0"/>
        <v>0</v>
      </c>
      <c r="G7" s="81">
        <f t="shared" si="0"/>
        <v>0</v>
      </c>
      <c r="H7" s="81">
        <f t="shared" si="0"/>
        <v>0</v>
      </c>
      <c r="I7" s="81">
        <f t="shared" si="0"/>
        <v>0</v>
      </c>
      <c r="J7" s="81">
        <f t="shared" si="0"/>
        <v>0</v>
      </c>
      <c r="K7" s="81">
        <f t="shared" si="0"/>
        <v>0</v>
      </c>
      <c r="L7" s="81">
        <f t="shared" si="1"/>
        <v>0</v>
      </c>
      <c r="M7" s="81">
        <f t="shared" si="1"/>
        <v>0</v>
      </c>
      <c r="N7" s="81">
        <f t="shared" si="1"/>
        <v>0</v>
      </c>
      <c r="O7" s="81">
        <f t="shared" si="1"/>
        <v>0</v>
      </c>
      <c r="P7" s="81">
        <f t="shared" si="1"/>
        <v>0</v>
      </c>
      <c r="Q7" s="81">
        <f t="shared" si="1"/>
        <v>0</v>
      </c>
      <c r="R7" s="81">
        <f t="shared" si="1"/>
        <v>0</v>
      </c>
      <c r="S7" s="81">
        <f t="shared" si="1"/>
        <v>0</v>
      </c>
      <c r="T7" s="81">
        <f t="shared" si="1"/>
        <v>0</v>
      </c>
      <c r="U7" s="81">
        <f t="shared" si="1"/>
        <v>0</v>
      </c>
      <c r="V7" s="2">
        <f t="shared" si="2"/>
        <v>0</v>
      </c>
      <c r="W7" s="2"/>
      <c r="X7" t="str">
        <f t="shared" si="3"/>
        <v>AFGMillet</v>
      </c>
      <c r="Y7" t="s">
        <v>0</v>
      </c>
      <c r="Z7" t="s">
        <v>363</v>
      </c>
      <c r="AA7">
        <f t="shared" si="4"/>
        <v>4.975377501694755</v>
      </c>
      <c r="AB7">
        <f>VLOOKUP(X7,ReferenceProduction!$A$2:$G$1293,7,FALSE)</f>
        <v>20.03739560883993</v>
      </c>
      <c r="AC7">
        <f>VLOOKUP(Z7,ReferencePrices!$A$2:$C$22,3,FALSE)</f>
        <v>248.30459999999999</v>
      </c>
      <c r="AD7">
        <f t="shared" si="5"/>
        <v>4.975377501694755</v>
      </c>
    </row>
    <row r="8" spans="1:30" x14ac:dyDescent="0.35">
      <c r="A8" t="s">
        <v>4</v>
      </c>
      <c r="B8" s="2">
        <f t="shared" si="0"/>
        <v>23.66716987425594</v>
      </c>
      <c r="C8" s="2">
        <f t="shared" si="0"/>
        <v>5.4189639993641201</v>
      </c>
      <c r="D8" s="81">
        <f t="shared" si="0"/>
        <v>0</v>
      </c>
      <c r="E8" s="81">
        <f t="shared" si="0"/>
        <v>0</v>
      </c>
      <c r="F8" s="81">
        <f t="shared" si="0"/>
        <v>0</v>
      </c>
      <c r="G8" s="81">
        <f t="shared" si="0"/>
        <v>0</v>
      </c>
      <c r="H8" s="81">
        <f t="shared" si="0"/>
        <v>1.7133796295908194E-2</v>
      </c>
      <c r="I8" s="81">
        <f t="shared" si="0"/>
        <v>7.9312150708264584</v>
      </c>
      <c r="J8" s="81">
        <f t="shared" si="0"/>
        <v>0</v>
      </c>
      <c r="K8" s="81">
        <f t="shared" si="0"/>
        <v>0.13463753209744017</v>
      </c>
      <c r="L8" s="81">
        <f t="shared" si="1"/>
        <v>0</v>
      </c>
      <c r="M8" s="81">
        <f t="shared" si="1"/>
        <v>212.11939702560568</v>
      </c>
      <c r="N8" s="81">
        <f t="shared" si="1"/>
        <v>0</v>
      </c>
      <c r="O8" s="81">
        <f t="shared" si="1"/>
        <v>0</v>
      </c>
      <c r="P8" s="81">
        <f t="shared" si="1"/>
        <v>0</v>
      </c>
      <c r="Q8" s="81">
        <f t="shared" si="1"/>
        <v>91.151076235250841</v>
      </c>
      <c r="R8" s="81">
        <f t="shared" si="1"/>
        <v>0</v>
      </c>
      <c r="S8" s="81">
        <f t="shared" si="1"/>
        <v>0</v>
      </c>
      <c r="T8" s="81">
        <f t="shared" si="1"/>
        <v>0</v>
      </c>
      <c r="U8" s="81">
        <f t="shared" si="1"/>
        <v>0</v>
      </c>
      <c r="V8" s="2">
        <f t="shared" si="2"/>
        <v>340.43959353369638</v>
      </c>
      <c r="W8" s="2"/>
      <c r="X8" t="str">
        <f t="shared" si="3"/>
        <v>AFGBarley</v>
      </c>
      <c r="Y8" t="s">
        <v>0</v>
      </c>
      <c r="Z8" t="s">
        <v>364</v>
      </c>
      <c r="AA8">
        <f t="shared" si="4"/>
        <v>64.834479439516301</v>
      </c>
      <c r="AB8">
        <f>VLOOKUP(X8,ReferenceProduction!$A$2:$G$1293,7,FALSE)</f>
        <v>484.38197891456252</v>
      </c>
      <c r="AC8">
        <f>VLOOKUP(Z8,ReferencePrices!$A$2:$C$22,3,FALSE)</f>
        <v>133.84989999999999</v>
      </c>
      <c r="AD8">
        <f t="shared" si="5"/>
        <v>64.834479439516301</v>
      </c>
    </row>
    <row r="9" spans="1:30" x14ac:dyDescent="0.35">
      <c r="A9" t="s">
        <v>5</v>
      </c>
      <c r="B9" s="2">
        <f t="shared" si="0"/>
        <v>0</v>
      </c>
      <c r="C9" s="2">
        <f t="shared" si="0"/>
        <v>0</v>
      </c>
      <c r="D9" s="81">
        <f t="shared" si="0"/>
        <v>0</v>
      </c>
      <c r="E9" s="81">
        <f t="shared" si="0"/>
        <v>0</v>
      </c>
      <c r="F9" s="81">
        <f t="shared" si="0"/>
        <v>0</v>
      </c>
      <c r="G9" s="81">
        <f t="shared" si="0"/>
        <v>0</v>
      </c>
      <c r="H9" s="81">
        <f t="shared" si="0"/>
        <v>0</v>
      </c>
      <c r="I9" s="81">
        <f t="shared" si="0"/>
        <v>0</v>
      </c>
      <c r="J9" s="81">
        <f t="shared" si="0"/>
        <v>0</v>
      </c>
      <c r="K9" s="81">
        <f t="shared" si="0"/>
        <v>0</v>
      </c>
      <c r="L9" s="81">
        <f t="shared" si="1"/>
        <v>0</v>
      </c>
      <c r="M9" s="81">
        <f t="shared" si="1"/>
        <v>0</v>
      </c>
      <c r="N9" s="81">
        <f t="shared" si="1"/>
        <v>0</v>
      </c>
      <c r="O9" s="81">
        <f t="shared" si="1"/>
        <v>0</v>
      </c>
      <c r="P9" s="81">
        <f t="shared" si="1"/>
        <v>0</v>
      </c>
      <c r="Q9" s="81">
        <f t="shared" si="1"/>
        <v>0</v>
      </c>
      <c r="R9" s="81">
        <f t="shared" si="1"/>
        <v>0</v>
      </c>
      <c r="S9" s="81">
        <f t="shared" si="1"/>
        <v>0</v>
      </c>
      <c r="T9" s="81">
        <f t="shared" si="1"/>
        <v>0</v>
      </c>
      <c r="U9" s="81">
        <f t="shared" si="1"/>
        <v>0</v>
      </c>
      <c r="V9" s="2">
        <f t="shared" si="2"/>
        <v>0</v>
      </c>
      <c r="W9" s="2"/>
      <c r="X9" t="str">
        <f t="shared" si="3"/>
        <v>AFGPotato</v>
      </c>
      <c r="Y9" t="s">
        <v>0</v>
      </c>
      <c r="Z9" t="s">
        <v>367</v>
      </c>
      <c r="AA9">
        <f t="shared" si="4"/>
        <v>128.06672952772374</v>
      </c>
      <c r="AB9">
        <f>VLOOKUP(X9,ReferenceProduction!$A$2:$G$1293,7,FALSE)</f>
        <v>508.50560386026132</v>
      </c>
      <c r="AC9">
        <f>VLOOKUP(Z9,ReferencePrices!$A$2:$C$22,3,FALSE)</f>
        <v>251.8492</v>
      </c>
      <c r="AD9">
        <f t="shared" si="5"/>
        <v>128.06672952772374</v>
      </c>
    </row>
    <row r="10" spans="1:30" x14ac:dyDescent="0.35">
      <c r="A10" t="s">
        <v>6</v>
      </c>
      <c r="B10" s="2">
        <f t="shared" si="0"/>
        <v>0</v>
      </c>
      <c r="C10" s="2">
        <f t="shared" si="0"/>
        <v>0</v>
      </c>
      <c r="D10" s="81">
        <f t="shared" si="0"/>
        <v>0</v>
      </c>
      <c r="E10" s="81">
        <f t="shared" si="0"/>
        <v>0</v>
      </c>
      <c r="F10" s="81">
        <f t="shared" si="0"/>
        <v>0</v>
      </c>
      <c r="G10" s="81">
        <f t="shared" si="0"/>
        <v>0</v>
      </c>
      <c r="H10" s="81">
        <f t="shared" si="0"/>
        <v>0</v>
      </c>
      <c r="I10" s="81">
        <f t="shared" si="0"/>
        <v>0</v>
      </c>
      <c r="J10" s="81">
        <f t="shared" si="0"/>
        <v>0</v>
      </c>
      <c r="K10" s="81">
        <f t="shared" si="0"/>
        <v>0</v>
      </c>
      <c r="L10" s="81">
        <f t="shared" si="1"/>
        <v>0</v>
      </c>
      <c r="M10" s="81">
        <f t="shared" si="1"/>
        <v>0</v>
      </c>
      <c r="N10" s="81">
        <f t="shared" si="1"/>
        <v>0</v>
      </c>
      <c r="O10" s="81">
        <f t="shared" si="1"/>
        <v>0</v>
      </c>
      <c r="P10" s="81">
        <f t="shared" si="1"/>
        <v>0</v>
      </c>
      <c r="Q10" s="81">
        <f t="shared" si="1"/>
        <v>0</v>
      </c>
      <c r="R10" s="81">
        <f t="shared" si="1"/>
        <v>0</v>
      </c>
      <c r="S10" s="81">
        <f t="shared" si="1"/>
        <v>0</v>
      </c>
      <c r="T10" s="81">
        <f t="shared" si="1"/>
        <v>0</v>
      </c>
      <c r="U10" s="81">
        <f t="shared" si="1"/>
        <v>0</v>
      </c>
      <c r="V10" s="2">
        <f t="shared" si="2"/>
        <v>0</v>
      </c>
      <c r="W10" s="2"/>
      <c r="X10" t="str">
        <f t="shared" si="3"/>
        <v>AFGOther Pulses</v>
      </c>
      <c r="Y10" t="s">
        <v>0</v>
      </c>
      <c r="Z10" t="s">
        <v>421</v>
      </c>
      <c r="AA10">
        <f t="shared" si="4"/>
        <v>19.91802607605981</v>
      </c>
      <c r="AB10">
        <f>VLOOKUP(X10,ReferenceProduction!$A$2:$G$1293,7,FALSE)</f>
        <v>51.680861049188636</v>
      </c>
      <c r="AC10">
        <f>VLOOKUP(Z10,ReferencePrices!$A$2:$C$22,3,FALSE)</f>
        <v>385.40429999999998</v>
      </c>
      <c r="AD10">
        <f t="shared" si="5"/>
        <v>19.91802607605981</v>
      </c>
    </row>
    <row r="11" spans="1:30" x14ac:dyDescent="0.35">
      <c r="A11" t="s">
        <v>7</v>
      </c>
      <c r="B11" s="2">
        <f t="shared" si="0"/>
        <v>75.111632991285333</v>
      </c>
      <c r="C11" s="2">
        <f t="shared" si="0"/>
        <v>15.346000910635322</v>
      </c>
      <c r="D11" s="81">
        <f t="shared" si="0"/>
        <v>0</v>
      </c>
      <c r="E11" s="81">
        <f t="shared" si="0"/>
        <v>0</v>
      </c>
      <c r="F11" s="81">
        <f t="shared" si="0"/>
        <v>0</v>
      </c>
      <c r="G11" s="81">
        <f t="shared" si="0"/>
        <v>0</v>
      </c>
      <c r="H11" s="81">
        <f t="shared" si="0"/>
        <v>2.1465980911494404</v>
      </c>
      <c r="I11" s="81">
        <f t="shared" si="0"/>
        <v>74.392048655331195</v>
      </c>
      <c r="J11" s="81">
        <f t="shared" si="0"/>
        <v>1.0506926356725706E-2</v>
      </c>
      <c r="K11" s="81">
        <f t="shared" si="0"/>
        <v>6.538143799333068</v>
      </c>
      <c r="L11" s="81">
        <f t="shared" si="1"/>
        <v>0</v>
      </c>
      <c r="M11" s="81">
        <f t="shared" si="1"/>
        <v>338.45075646454205</v>
      </c>
      <c r="N11" s="81">
        <f t="shared" si="1"/>
        <v>3.669580230887056</v>
      </c>
      <c r="O11" s="81">
        <f t="shared" si="1"/>
        <v>3.2149926399511634E-4</v>
      </c>
      <c r="P11" s="81">
        <f t="shared" si="1"/>
        <v>0</v>
      </c>
      <c r="Q11" s="81">
        <f t="shared" si="1"/>
        <v>481.01951832469405</v>
      </c>
      <c r="R11" s="81">
        <f t="shared" si="1"/>
        <v>0</v>
      </c>
      <c r="S11" s="81">
        <f t="shared" si="1"/>
        <v>0</v>
      </c>
      <c r="T11" s="81">
        <f t="shared" si="1"/>
        <v>0</v>
      </c>
      <c r="U11" s="81">
        <f t="shared" si="1"/>
        <v>3.3510402152745054E-2</v>
      </c>
      <c r="V11" s="2">
        <f t="shared" si="2"/>
        <v>996.71861829563102</v>
      </c>
      <c r="W11" s="2"/>
      <c r="X11" t="str">
        <f t="shared" si="3"/>
        <v>AGORice</v>
      </c>
      <c r="Y11" t="s">
        <v>1</v>
      </c>
      <c r="Z11" t="s">
        <v>365</v>
      </c>
      <c r="AA11">
        <f t="shared" si="4"/>
        <v>7.9272031609171734</v>
      </c>
      <c r="AB11">
        <f>VLOOKUP(X11,ReferenceProduction!$A$2:$G$1293,7,FALSE)</f>
        <v>20.985032792190424</v>
      </c>
      <c r="AC11">
        <f>VLOOKUP(Z11,ReferencePrices!$A$2:$C$22,3,FALSE)</f>
        <v>377.75510000000003</v>
      </c>
      <c r="AD11">
        <f t="shared" si="5"/>
        <v>7.9272031609171734</v>
      </c>
    </row>
    <row r="12" spans="1:30" x14ac:dyDescent="0.35">
      <c r="A12" t="s">
        <v>8</v>
      </c>
      <c r="B12" s="2">
        <f t="shared" si="0"/>
        <v>0</v>
      </c>
      <c r="C12" s="2">
        <f t="shared" si="0"/>
        <v>271.58415838211982</v>
      </c>
      <c r="D12" s="81">
        <f t="shared" si="0"/>
        <v>126.43699810218422</v>
      </c>
      <c r="E12" s="81">
        <f t="shared" si="0"/>
        <v>0</v>
      </c>
      <c r="F12" s="81">
        <f t="shared" si="0"/>
        <v>0</v>
      </c>
      <c r="G12" s="81">
        <f t="shared" si="0"/>
        <v>8.0493741740219704</v>
      </c>
      <c r="H12" s="81">
        <f t="shared" si="0"/>
        <v>0</v>
      </c>
      <c r="I12" s="81">
        <f t="shared" si="0"/>
        <v>40.410202753376062</v>
      </c>
      <c r="J12" s="81">
        <f t="shared" si="0"/>
        <v>4.2191076681632085</v>
      </c>
      <c r="K12" s="81">
        <f t="shared" si="0"/>
        <v>18.068975445942066</v>
      </c>
      <c r="L12" s="81">
        <f t="shared" si="1"/>
        <v>2.6280872706888583</v>
      </c>
      <c r="M12" s="81">
        <f t="shared" si="1"/>
        <v>17.129397004855097</v>
      </c>
      <c r="N12" s="81">
        <f t="shared" si="1"/>
        <v>53.791438791820745</v>
      </c>
      <c r="O12" s="81">
        <f t="shared" si="1"/>
        <v>23.611983073108103</v>
      </c>
      <c r="P12" s="81">
        <f t="shared" si="1"/>
        <v>149.35815985894112</v>
      </c>
      <c r="Q12" s="81">
        <f t="shared" si="1"/>
        <v>4.3946353434706591</v>
      </c>
      <c r="R12" s="81">
        <f t="shared" si="1"/>
        <v>6.8897777426784783</v>
      </c>
      <c r="S12" s="81">
        <f t="shared" si="1"/>
        <v>1312.5647490143283</v>
      </c>
      <c r="T12" s="81">
        <f t="shared" si="1"/>
        <v>0</v>
      </c>
      <c r="U12" s="81">
        <f t="shared" si="1"/>
        <v>1.1090847436690037</v>
      </c>
      <c r="V12" s="2">
        <f t="shared" si="2"/>
        <v>2040.2461293693677</v>
      </c>
      <c r="W12" s="2"/>
      <c r="X12" t="str">
        <f t="shared" si="3"/>
        <v>AGOMaize</v>
      </c>
      <c r="Y12" t="s">
        <v>1</v>
      </c>
      <c r="Z12" t="s">
        <v>361</v>
      </c>
      <c r="AA12">
        <f t="shared" si="4"/>
        <v>267.52657842649376</v>
      </c>
      <c r="AB12">
        <f>VLOOKUP(X12,ReferenceProduction!$A$2:$G$1293,7,FALSE)</f>
        <v>1102.3873005505361</v>
      </c>
      <c r="AC12">
        <f>VLOOKUP(Z12,ReferencePrices!$A$2:$C$22,3,FALSE)</f>
        <v>242.67930000000001</v>
      </c>
      <c r="AD12">
        <f t="shared" si="5"/>
        <v>267.52657842649376</v>
      </c>
    </row>
    <row r="13" spans="1:30" x14ac:dyDescent="0.35">
      <c r="A13" t="s">
        <v>9</v>
      </c>
      <c r="B13" s="2">
        <f t="shared" si="0"/>
        <v>0</v>
      </c>
      <c r="C13" s="2">
        <f t="shared" si="0"/>
        <v>121.85910044207166</v>
      </c>
      <c r="D13" s="81">
        <f t="shared" si="0"/>
        <v>616.12915857384462</v>
      </c>
      <c r="E13" s="81">
        <f t="shared" si="0"/>
        <v>0</v>
      </c>
      <c r="F13" s="81">
        <f t="shared" si="0"/>
        <v>0</v>
      </c>
      <c r="G13" s="81">
        <f t="shared" si="0"/>
        <v>106.78651334508511</v>
      </c>
      <c r="H13" s="81">
        <f t="shared" si="0"/>
        <v>0</v>
      </c>
      <c r="I13" s="81">
        <f t="shared" si="0"/>
        <v>291.45768846584042</v>
      </c>
      <c r="J13" s="81">
        <f t="shared" si="0"/>
        <v>22.74928427730034</v>
      </c>
      <c r="K13" s="81">
        <f t="shared" si="0"/>
        <v>8.7919102037662622</v>
      </c>
      <c r="L13" s="81">
        <f t="shared" si="1"/>
        <v>0</v>
      </c>
      <c r="M13" s="81">
        <f t="shared" si="1"/>
        <v>1.9401667547706513E-2</v>
      </c>
      <c r="N13" s="81">
        <f t="shared" si="1"/>
        <v>50.804514297070483</v>
      </c>
      <c r="O13" s="81">
        <f t="shared" si="1"/>
        <v>82.057293021562373</v>
      </c>
      <c r="P13" s="81">
        <f t="shared" si="1"/>
        <v>9.2501343407699839</v>
      </c>
      <c r="Q13" s="81">
        <f t="shared" si="1"/>
        <v>0</v>
      </c>
      <c r="R13" s="81">
        <f t="shared" si="1"/>
        <v>1439.0465162148496</v>
      </c>
      <c r="S13" s="81">
        <f t="shared" si="1"/>
        <v>9.864157401001556</v>
      </c>
      <c r="T13" s="81">
        <f t="shared" si="1"/>
        <v>0</v>
      </c>
      <c r="U13" s="81">
        <f t="shared" si="1"/>
        <v>8.3341663429498961E-2</v>
      </c>
      <c r="V13" s="2">
        <f t="shared" si="2"/>
        <v>2758.8990139141397</v>
      </c>
      <c r="W13" s="2"/>
      <c r="X13" t="str">
        <f t="shared" si="3"/>
        <v>AGOWheat</v>
      </c>
      <c r="Y13" t="s">
        <v>1</v>
      </c>
      <c r="Z13" t="s">
        <v>359</v>
      </c>
      <c r="AA13">
        <f t="shared" si="4"/>
        <v>1.0649729669321804</v>
      </c>
      <c r="AB13">
        <f>VLOOKUP(X13,ReferenceProduction!$A$2:$G$1293,7,FALSE)</f>
        <v>3.5635416243342206</v>
      </c>
      <c r="AC13">
        <f>VLOOKUP(Z13,ReferencePrices!$A$2:$C$22,3,FALSE)</f>
        <v>298.85239999999999</v>
      </c>
      <c r="AD13">
        <f t="shared" si="5"/>
        <v>1.0649729669321804</v>
      </c>
    </row>
    <row r="14" spans="1:30" x14ac:dyDescent="0.35">
      <c r="A14" t="s">
        <v>10</v>
      </c>
      <c r="B14" s="2">
        <f t="shared" ref="B14:K23" si="6">+SUMIF($X$4:$X$1206,+CONCATENATE($A14,B$3),$AA$4:$AA$1206)</f>
        <v>0</v>
      </c>
      <c r="C14" s="2">
        <f t="shared" si="6"/>
        <v>0</v>
      </c>
      <c r="D14" s="81">
        <f t="shared" si="6"/>
        <v>0.98376574960658558</v>
      </c>
      <c r="E14" s="81">
        <f t="shared" si="6"/>
        <v>0</v>
      </c>
      <c r="F14" s="81">
        <f t="shared" si="6"/>
        <v>339.00351366668582</v>
      </c>
      <c r="G14" s="81">
        <f t="shared" si="6"/>
        <v>280.68779286945448</v>
      </c>
      <c r="H14" s="81">
        <f t="shared" si="6"/>
        <v>0</v>
      </c>
      <c r="I14" s="81">
        <f t="shared" si="6"/>
        <v>197.72433748728972</v>
      </c>
      <c r="J14" s="81">
        <f t="shared" si="6"/>
        <v>509.32874770724658</v>
      </c>
      <c r="K14" s="81">
        <f t="shared" si="6"/>
        <v>27.888833279300155</v>
      </c>
      <c r="L14" s="81">
        <f t="shared" ref="L14:U23" si="7">+SUMIF($X$4:$X$1206,+CONCATENATE($A14,L$3),$AA$4:$AA$1206)</f>
        <v>0</v>
      </c>
      <c r="M14" s="81">
        <f t="shared" si="7"/>
        <v>1.5597374923753444</v>
      </c>
      <c r="N14" s="81">
        <f t="shared" si="7"/>
        <v>57.406922956993888</v>
      </c>
      <c r="O14" s="81">
        <f t="shared" si="7"/>
        <v>541.54918970737606</v>
      </c>
      <c r="P14" s="81">
        <f t="shared" si="7"/>
        <v>7.9741742995977773</v>
      </c>
      <c r="Q14" s="81">
        <f t="shared" si="7"/>
        <v>0</v>
      </c>
      <c r="R14" s="81">
        <f t="shared" si="7"/>
        <v>20.996934268705179</v>
      </c>
      <c r="S14" s="81">
        <f t="shared" si="7"/>
        <v>0</v>
      </c>
      <c r="T14" s="81">
        <f t="shared" si="7"/>
        <v>0</v>
      </c>
      <c r="U14" s="81">
        <f t="shared" si="7"/>
        <v>1.4254903563448567</v>
      </c>
      <c r="V14" s="2">
        <f t="shared" si="2"/>
        <v>1986.5294398409762</v>
      </c>
      <c r="W14" s="2"/>
      <c r="X14" t="str">
        <f t="shared" si="3"/>
        <v>AGOMillet</v>
      </c>
      <c r="Y14" t="s">
        <v>1</v>
      </c>
      <c r="Z14" t="s">
        <v>363</v>
      </c>
      <c r="AA14">
        <f t="shared" si="4"/>
        <v>59.883171230334952</v>
      </c>
      <c r="AB14">
        <f>VLOOKUP(X14,ReferenceProduction!$A$2:$G$1293,7,FALSE)</f>
        <v>241.16819112628178</v>
      </c>
      <c r="AC14">
        <f>VLOOKUP(Z14,ReferencePrices!$A$2:$C$22,3,FALSE)</f>
        <v>248.30459999999999</v>
      </c>
      <c r="AD14">
        <f t="shared" si="5"/>
        <v>59.883171230334952</v>
      </c>
    </row>
    <row r="15" spans="1:30" x14ac:dyDescent="0.35">
      <c r="A15" t="s">
        <v>11</v>
      </c>
      <c r="B15" s="2">
        <f t="shared" si="6"/>
        <v>0.26345751048559851</v>
      </c>
      <c r="C15" s="2">
        <f t="shared" si="6"/>
        <v>34.7026842883242</v>
      </c>
      <c r="D15" s="81">
        <f t="shared" si="6"/>
        <v>0</v>
      </c>
      <c r="E15" s="81">
        <f t="shared" si="6"/>
        <v>11.173940142281623</v>
      </c>
      <c r="F15" s="81">
        <f t="shared" si="6"/>
        <v>0</v>
      </c>
      <c r="G15" s="81">
        <f t="shared" si="6"/>
        <v>9.0534742588500006</v>
      </c>
      <c r="H15" s="81">
        <f t="shared" si="6"/>
        <v>78.612007854583652</v>
      </c>
      <c r="I15" s="81">
        <f t="shared" si="6"/>
        <v>99.524602098234013</v>
      </c>
      <c r="J15" s="81">
        <f t="shared" si="6"/>
        <v>6.7507949984459028</v>
      </c>
      <c r="K15" s="81">
        <f t="shared" si="6"/>
        <v>62.098281453436158</v>
      </c>
      <c r="L15" s="81">
        <f t="shared" si="7"/>
        <v>1.3085149238808818</v>
      </c>
      <c r="M15" s="81">
        <f t="shared" si="7"/>
        <v>1411.9829909122554</v>
      </c>
      <c r="N15" s="81">
        <f t="shared" si="7"/>
        <v>14240.183285243491</v>
      </c>
      <c r="O15" s="81">
        <f t="shared" si="7"/>
        <v>0.15393348377532359</v>
      </c>
      <c r="P15" s="81">
        <f t="shared" si="7"/>
        <v>35.768289976756421</v>
      </c>
      <c r="Q15" s="81">
        <f t="shared" si="7"/>
        <v>331.19693635487448</v>
      </c>
      <c r="R15" s="81">
        <f t="shared" si="7"/>
        <v>0</v>
      </c>
      <c r="S15" s="81">
        <f t="shared" si="7"/>
        <v>703.93547272657133</v>
      </c>
      <c r="T15" s="81">
        <f t="shared" si="7"/>
        <v>0</v>
      </c>
      <c r="U15" s="81">
        <f t="shared" si="7"/>
        <v>18.605913104736153</v>
      </c>
      <c r="V15" s="2">
        <f t="shared" si="2"/>
        <v>17045.314579330985</v>
      </c>
      <c r="W15" s="2"/>
      <c r="X15" t="str">
        <f t="shared" si="3"/>
        <v>AGOPotato</v>
      </c>
      <c r="Y15" t="s">
        <v>1</v>
      </c>
      <c r="Z15" t="s">
        <v>367</v>
      </c>
      <c r="AA15">
        <f t="shared" si="4"/>
        <v>145.30837668619486</v>
      </c>
      <c r="AB15">
        <f>VLOOKUP(X15,ReferenceProduction!$A$2:$G$1293,7,FALSE)</f>
        <v>576.96580607043757</v>
      </c>
      <c r="AC15">
        <f>VLOOKUP(Z15,ReferencePrices!$A$2:$C$22,3,FALSE)</f>
        <v>251.8492</v>
      </c>
      <c r="AD15">
        <f t="shared" si="5"/>
        <v>145.30837668619486</v>
      </c>
    </row>
    <row r="16" spans="1:30" x14ac:dyDescent="0.35">
      <c r="A16" t="s">
        <v>12</v>
      </c>
      <c r="B16" s="2">
        <f t="shared" si="6"/>
        <v>0</v>
      </c>
      <c r="C16" s="2">
        <f t="shared" si="6"/>
        <v>0</v>
      </c>
      <c r="D16" s="81">
        <f t="shared" si="6"/>
        <v>0</v>
      </c>
      <c r="E16" s="81">
        <f t="shared" si="6"/>
        <v>0</v>
      </c>
      <c r="F16" s="81">
        <f t="shared" si="6"/>
        <v>0</v>
      </c>
      <c r="G16" s="81">
        <f t="shared" si="6"/>
        <v>0</v>
      </c>
      <c r="H16" s="81">
        <f t="shared" si="6"/>
        <v>0</v>
      </c>
      <c r="I16" s="81">
        <f t="shared" si="6"/>
        <v>0</v>
      </c>
      <c r="J16" s="81">
        <f t="shared" si="6"/>
        <v>0</v>
      </c>
      <c r="K16" s="81">
        <f t="shared" si="6"/>
        <v>0</v>
      </c>
      <c r="L16" s="81">
        <f t="shared" si="7"/>
        <v>0</v>
      </c>
      <c r="M16" s="81">
        <f t="shared" si="7"/>
        <v>0</v>
      </c>
      <c r="N16" s="81">
        <f t="shared" si="7"/>
        <v>0</v>
      </c>
      <c r="O16" s="81">
        <f t="shared" si="7"/>
        <v>0</v>
      </c>
      <c r="P16" s="81">
        <f t="shared" si="7"/>
        <v>0</v>
      </c>
      <c r="Q16" s="81">
        <f t="shared" si="7"/>
        <v>0</v>
      </c>
      <c r="R16" s="81">
        <f t="shared" si="7"/>
        <v>0</v>
      </c>
      <c r="S16" s="81">
        <f t="shared" si="7"/>
        <v>0</v>
      </c>
      <c r="T16" s="81">
        <f t="shared" si="7"/>
        <v>0</v>
      </c>
      <c r="U16" s="81">
        <f t="shared" si="7"/>
        <v>0</v>
      </c>
      <c r="V16" s="2">
        <f t="shared" si="2"/>
        <v>0</v>
      </c>
      <c r="W16" s="2"/>
      <c r="X16" t="str">
        <f t="shared" si="3"/>
        <v>AGOCassava</v>
      </c>
      <c r="Y16" t="s">
        <v>1</v>
      </c>
      <c r="Z16" t="s">
        <v>368</v>
      </c>
      <c r="AA16">
        <f t="shared" si="4"/>
        <v>1572.296850252181</v>
      </c>
      <c r="AB16">
        <f>VLOOKUP(X16,ReferenceProduction!$A$2:$G$1293,7,FALSE)</f>
        <v>12539.682358133192</v>
      </c>
      <c r="AC16">
        <f>VLOOKUP(Z16,ReferencePrices!$A$2:$C$22,3,FALSE)</f>
        <v>125.3857</v>
      </c>
      <c r="AD16">
        <f t="shared" si="5"/>
        <v>1572.296850252181</v>
      </c>
    </row>
    <row r="17" spans="1:30" x14ac:dyDescent="0.35">
      <c r="A17" t="s">
        <v>13</v>
      </c>
      <c r="B17" s="2">
        <f t="shared" si="6"/>
        <v>0</v>
      </c>
      <c r="C17" s="2">
        <f t="shared" si="6"/>
        <v>0</v>
      </c>
      <c r="D17" s="81">
        <f t="shared" si="6"/>
        <v>0</v>
      </c>
      <c r="E17" s="81">
        <f t="shared" si="6"/>
        <v>0</v>
      </c>
      <c r="F17" s="81">
        <f t="shared" si="6"/>
        <v>0</v>
      </c>
      <c r="G17" s="81">
        <f t="shared" si="6"/>
        <v>0</v>
      </c>
      <c r="H17" s="81">
        <f t="shared" si="6"/>
        <v>0</v>
      </c>
      <c r="I17" s="81">
        <f t="shared" si="6"/>
        <v>0</v>
      </c>
      <c r="J17" s="81">
        <f t="shared" si="6"/>
        <v>0</v>
      </c>
      <c r="K17" s="81">
        <f t="shared" si="6"/>
        <v>0</v>
      </c>
      <c r="L17" s="81">
        <f t="shared" si="7"/>
        <v>0</v>
      </c>
      <c r="M17" s="81">
        <f t="shared" si="7"/>
        <v>0</v>
      </c>
      <c r="N17" s="81">
        <f t="shared" si="7"/>
        <v>0</v>
      </c>
      <c r="O17" s="81">
        <f t="shared" si="7"/>
        <v>0</v>
      </c>
      <c r="P17" s="81">
        <f t="shared" si="7"/>
        <v>0</v>
      </c>
      <c r="Q17" s="81">
        <f t="shared" si="7"/>
        <v>0</v>
      </c>
      <c r="R17" s="81">
        <f t="shared" si="7"/>
        <v>0</v>
      </c>
      <c r="S17" s="81">
        <f t="shared" si="7"/>
        <v>0</v>
      </c>
      <c r="T17" s="81">
        <f t="shared" si="7"/>
        <v>0</v>
      </c>
      <c r="U17" s="81">
        <f t="shared" si="7"/>
        <v>0</v>
      </c>
      <c r="V17" s="2">
        <f t="shared" si="2"/>
        <v>0</v>
      </c>
      <c r="W17" s="2"/>
      <c r="X17" t="str">
        <f t="shared" si="3"/>
        <v>AGOSweet Potato</v>
      </c>
      <c r="Y17" t="s">
        <v>1</v>
      </c>
      <c r="Z17" t="s">
        <v>358</v>
      </c>
      <c r="AA17">
        <f t="shared" si="4"/>
        <v>91.380852018706875</v>
      </c>
      <c r="AB17">
        <f>VLOOKUP(X17,ReferenceProduction!$A$2:$G$1293,7,FALSE)</f>
        <v>998.65112340872884</v>
      </c>
      <c r="AC17">
        <f>VLOOKUP(Z17,ReferencePrices!$A$2:$C$22,3,FALSE)</f>
        <v>91.504279999999994</v>
      </c>
      <c r="AD17">
        <f t="shared" si="5"/>
        <v>91.380852018706875</v>
      </c>
    </row>
    <row r="18" spans="1:30" x14ac:dyDescent="0.35">
      <c r="A18" t="s">
        <v>14</v>
      </c>
      <c r="B18" s="2">
        <f t="shared" si="6"/>
        <v>0</v>
      </c>
      <c r="C18" s="2">
        <f t="shared" si="6"/>
        <v>0</v>
      </c>
      <c r="D18" s="81">
        <f t="shared" si="6"/>
        <v>0</v>
      </c>
      <c r="E18" s="81">
        <f t="shared" si="6"/>
        <v>0</v>
      </c>
      <c r="F18" s="81">
        <f t="shared" si="6"/>
        <v>0</v>
      </c>
      <c r="G18" s="81">
        <f t="shared" si="6"/>
        <v>0</v>
      </c>
      <c r="H18" s="81">
        <f t="shared" si="6"/>
        <v>0</v>
      </c>
      <c r="I18" s="81">
        <f t="shared" si="6"/>
        <v>0</v>
      </c>
      <c r="J18" s="81">
        <f t="shared" si="6"/>
        <v>0</v>
      </c>
      <c r="K18" s="81">
        <f t="shared" si="6"/>
        <v>0</v>
      </c>
      <c r="L18" s="81">
        <f t="shared" si="7"/>
        <v>0</v>
      </c>
      <c r="M18" s="81">
        <f t="shared" si="7"/>
        <v>0</v>
      </c>
      <c r="N18" s="81">
        <f t="shared" si="7"/>
        <v>0</v>
      </c>
      <c r="O18" s="81">
        <f t="shared" si="7"/>
        <v>0</v>
      </c>
      <c r="P18" s="81">
        <f t="shared" si="7"/>
        <v>0</v>
      </c>
      <c r="Q18" s="81">
        <f t="shared" si="7"/>
        <v>0</v>
      </c>
      <c r="R18" s="81">
        <f t="shared" si="7"/>
        <v>0</v>
      </c>
      <c r="S18" s="81">
        <f t="shared" si="7"/>
        <v>0</v>
      </c>
      <c r="T18" s="81">
        <f t="shared" si="7"/>
        <v>0</v>
      </c>
      <c r="U18" s="81">
        <f t="shared" si="7"/>
        <v>0</v>
      </c>
      <c r="V18" s="2">
        <f t="shared" si="2"/>
        <v>0</v>
      </c>
      <c r="W18" s="2"/>
      <c r="X18" t="str">
        <f t="shared" si="3"/>
        <v>AGOBanana</v>
      </c>
      <c r="Y18" t="s">
        <v>1</v>
      </c>
      <c r="Z18" t="s">
        <v>455</v>
      </c>
      <c r="AA18">
        <f t="shared" si="4"/>
        <v>307.4539047050506</v>
      </c>
      <c r="AB18">
        <f>VLOOKUP(X18,ReferenceProduction!$A$2:$G$1293,7,FALSE)</f>
        <v>764.59179151703222</v>
      </c>
      <c r="AC18">
        <f>VLOOKUP(Z18,ReferencePrices!$A$2:$C$22,3,FALSE)</f>
        <v>402.11509999999998</v>
      </c>
      <c r="AD18">
        <f t="shared" si="5"/>
        <v>307.4539047050506</v>
      </c>
    </row>
    <row r="19" spans="1:30" x14ac:dyDescent="0.35">
      <c r="A19" t="s">
        <v>15</v>
      </c>
      <c r="B19" s="2">
        <f t="shared" si="6"/>
        <v>0</v>
      </c>
      <c r="C19" s="2">
        <f t="shared" si="6"/>
        <v>0</v>
      </c>
      <c r="D19" s="81">
        <f t="shared" si="6"/>
        <v>0</v>
      </c>
      <c r="E19" s="81">
        <f t="shared" si="6"/>
        <v>0</v>
      </c>
      <c r="F19" s="81">
        <f t="shared" si="6"/>
        <v>0</v>
      </c>
      <c r="G19" s="81">
        <f t="shared" si="6"/>
        <v>0</v>
      </c>
      <c r="H19" s="81">
        <f t="shared" si="6"/>
        <v>0</v>
      </c>
      <c r="I19" s="81">
        <f t="shared" si="6"/>
        <v>0</v>
      </c>
      <c r="J19" s="81">
        <f t="shared" si="6"/>
        <v>0</v>
      </c>
      <c r="K19" s="81">
        <f t="shared" si="6"/>
        <v>0</v>
      </c>
      <c r="L19" s="81">
        <f t="shared" si="7"/>
        <v>0</v>
      </c>
      <c r="M19" s="81">
        <f t="shared" si="7"/>
        <v>0</v>
      </c>
      <c r="N19" s="81">
        <f t="shared" si="7"/>
        <v>0</v>
      </c>
      <c r="O19" s="81">
        <f t="shared" si="7"/>
        <v>0</v>
      </c>
      <c r="P19" s="81">
        <f t="shared" si="7"/>
        <v>0</v>
      </c>
      <c r="Q19" s="81">
        <f t="shared" si="7"/>
        <v>0</v>
      </c>
      <c r="R19" s="81">
        <f t="shared" si="7"/>
        <v>0</v>
      </c>
      <c r="S19" s="81">
        <f t="shared" si="7"/>
        <v>0</v>
      </c>
      <c r="T19" s="81">
        <f t="shared" si="7"/>
        <v>0</v>
      </c>
      <c r="U19" s="81">
        <f t="shared" si="7"/>
        <v>0</v>
      </c>
      <c r="V19" s="2">
        <f t="shared" si="2"/>
        <v>0</v>
      </c>
      <c r="W19" s="2"/>
      <c r="X19" t="str">
        <f t="shared" si="3"/>
        <v>AGOBean</v>
      </c>
      <c r="Y19" t="s">
        <v>1</v>
      </c>
      <c r="Z19" t="s">
        <v>557</v>
      </c>
      <c r="AA19">
        <f t="shared" si="4"/>
        <v>145.62399899988475</v>
      </c>
      <c r="AB19">
        <f>VLOOKUP(X19,ReferenceProduction!$A$2:$G$1293,7,FALSE)</f>
        <v>192.1783868463495</v>
      </c>
      <c r="AC19">
        <f>VLOOKUP(Z19,ReferencePrices!$A$2:$C$22,3,FALSE)</f>
        <v>757.75429999999994</v>
      </c>
      <c r="AD19">
        <f t="shared" si="5"/>
        <v>145.62399899988475</v>
      </c>
    </row>
    <row r="20" spans="1:30" x14ac:dyDescent="0.35">
      <c r="A20" t="s">
        <v>16</v>
      </c>
      <c r="B20" s="2">
        <f t="shared" si="6"/>
        <v>0</v>
      </c>
      <c r="C20" s="2">
        <f t="shared" si="6"/>
        <v>4.1134480452872513</v>
      </c>
      <c r="D20" s="81">
        <f t="shared" si="6"/>
        <v>0.1071852906727931</v>
      </c>
      <c r="E20" s="81">
        <f t="shared" si="6"/>
        <v>0</v>
      </c>
      <c r="F20" s="81">
        <f t="shared" si="6"/>
        <v>0</v>
      </c>
      <c r="G20" s="81">
        <f t="shared" si="6"/>
        <v>4.7641745390538247E-2</v>
      </c>
      <c r="H20" s="81">
        <f t="shared" si="6"/>
        <v>0</v>
      </c>
      <c r="I20" s="81">
        <f t="shared" si="6"/>
        <v>7.4279060686721037</v>
      </c>
      <c r="J20" s="81">
        <f t="shared" si="6"/>
        <v>0</v>
      </c>
      <c r="K20" s="81">
        <f t="shared" si="6"/>
        <v>0.93651510519656234</v>
      </c>
      <c r="L20" s="81">
        <f t="shared" si="7"/>
        <v>0</v>
      </c>
      <c r="M20" s="81">
        <f t="shared" si="7"/>
        <v>0.18576592840990733</v>
      </c>
      <c r="N20" s="81">
        <f t="shared" si="7"/>
        <v>4.3009955941006561</v>
      </c>
      <c r="O20" s="81">
        <f t="shared" si="7"/>
        <v>2.1166474094549925</v>
      </c>
      <c r="P20" s="81">
        <f t="shared" si="7"/>
        <v>9.9563703326733533E-3</v>
      </c>
      <c r="Q20" s="81">
        <f t="shared" si="7"/>
        <v>0</v>
      </c>
      <c r="R20" s="81">
        <f t="shared" si="7"/>
        <v>3.9928714684290025E-2</v>
      </c>
      <c r="S20" s="81">
        <f t="shared" si="7"/>
        <v>47.527582730548659</v>
      </c>
      <c r="T20" s="81">
        <f t="shared" si="7"/>
        <v>4.275130142930327</v>
      </c>
      <c r="U20" s="81">
        <f t="shared" si="7"/>
        <v>9.6873024360193155E-2</v>
      </c>
      <c r="V20" s="2">
        <f t="shared" si="2"/>
        <v>71.185576170040932</v>
      </c>
      <c r="W20" s="2"/>
      <c r="X20" t="str">
        <f t="shared" si="3"/>
        <v>AGOGroundnut</v>
      </c>
      <c r="Y20" t="s">
        <v>1</v>
      </c>
      <c r="Z20" t="s">
        <v>360</v>
      </c>
      <c r="AA20">
        <f t="shared" si="4"/>
        <v>30.621589305187758</v>
      </c>
      <c r="AB20">
        <f>VLOOKUP(X20,ReferenceProduction!$A$2:$G$1293,7,FALSE)</f>
        <v>48.752589636246476</v>
      </c>
      <c r="AC20">
        <f>VLOOKUP(Z20,ReferencePrices!$A$2:$C$22,3,FALSE)</f>
        <v>628.10180000000003</v>
      </c>
      <c r="AD20">
        <f t="shared" si="5"/>
        <v>30.621589305187758</v>
      </c>
    </row>
    <row r="21" spans="1:30" x14ac:dyDescent="0.35">
      <c r="A21" t="s">
        <v>17</v>
      </c>
      <c r="B21" s="2">
        <f t="shared" si="6"/>
        <v>15.199001918289602</v>
      </c>
      <c r="C21" s="2">
        <f t="shared" si="6"/>
        <v>35.315389542805427</v>
      </c>
      <c r="D21" s="81">
        <f t="shared" si="6"/>
        <v>85.849740754182278</v>
      </c>
      <c r="E21" s="81">
        <f t="shared" si="6"/>
        <v>1.0369787484908459</v>
      </c>
      <c r="F21" s="81">
        <f t="shared" si="6"/>
        <v>0</v>
      </c>
      <c r="G21" s="81">
        <f t="shared" si="6"/>
        <v>14.337311800854462</v>
      </c>
      <c r="H21" s="81">
        <f t="shared" si="6"/>
        <v>0</v>
      </c>
      <c r="I21" s="81">
        <f t="shared" si="6"/>
        <v>315.62906349902238</v>
      </c>
      <c r="J21" s="81">
        <f t="shared" si="6"/>
        <v>0</v>
      </c>
      <c r="K21" s="81">
        <f t="shared" si="6"/>
        <v>7.6018293671670678</v>
      </c>
      <c r="L21" s="81">
        <f t="shared" si="7"/>
        <v>0</v>
      </c>
      <c r="M21" s="81">
        <f t="shared" si="7"/>
        <v>456.41900085988374</v>
      </c>
      <c r="N21" s="81">
        <f t="shared" si="7"/>
        <v>169.81750253981897</v>
      </c>
      <c r="O21" s="81">
        <f t="shared" si="7"/>
        <v>58.61209063575545</v>
      </c>
      <c r="P21" s="81">
        <f t="shared" si="7"/>
        <v>1.1854051560848247</v>
      </c>
      <c r="Q21" s="81">
        <f t="shared" si="7"/>
        <v>74.726286284898066</v>
      </c>
      <c r="R21" s="81">
        <f t="shared" si="7"/>
        <v>0</v>
      </c>
      <c r="S21" s="81">
        <f t="shared" si="7"/>
        <v>106.00685817200998</v>
      </c>
      <c r="T21" s="81">
        <f t="shared" si="7"/>
        <v>215.37049887007569</v>
      </c>
      <c r="U21" s="81">
        <f t="shared" si="7"/>
        <v>0</v>
      </c>
      <c r="V21" s="2">
        <f t="shared" si="2"/>
        <v>1557.1069581493389</v>
      </c>
      <c r="W21" s="2"/>
      <c r="X21" t="str">
        <f t="shared" si="3"/>
        <v>ARMMaize</v>
      </c>
      <c r="Y21" t="s">
        <v>4</v>
      </c>
      <c r="Z21" t="s">
        <v>361</v>
      </c>
      <c r="AA21">
        <f t="shared" si="4"/>
        <v>7.9312150708264584</v>
      </c>
      <c r="AB21">
        <f>VLOOKUP(X21,ReferenceProduction!$A$2:$G$1293,7,FALSE)</f>
        <v>32.681877155680183</v>
      </c>
      <c r="AC21">
        <f>VLOOKUP(Z21,ReferencePrices!$A$2:$C$22,3,FALSE)</f>
        <v>242.67930000000001</v>
      </c>
      <c r="AD21">
        <f t="shared" si="5"/>
        <v>7.9312150708264584</v>
      </c>
    </row>
    <row r="22" spans="1:30" x14ac:dyDescent="0.35">
      <c r="A22" t="s">
        <v>18</v>
      </c>
      <c r="B22" s="2">
        <f t="shared" si="6"/>
        <v>0</v>
      </c>
      <c r="C22" s="2">
        <f t="shared" si="6"/>
        <v>0</v>
      </c>
      <c r="D22" s="81">
        <f t="shared" si="6"/>
        <v>0</v>
      </c>
      <c r="E22" s="81">
        <f t="shared" si="6"/>
        <v>0</v>
      </c>
      <c r="F22" s="81">
        <f t="shared" si="6"/>
        <v>0</v>
      </c>
      <c r="G22" s="81">
        <f t="shared" si="6"/>
        <v>0</v>
      </c>
      <c r="H22" s="81">
        <f t="shared" si="6"/>
        <v>0</v>
      </c>
      <c r="I22" s="81">
        <f t="shared" si="6"/>
        <v>0</v>
      </c>
      <c r="J22" s="81">
        <f t="shared" si="6"/>
        <v>0</v>
      </c>
      <c r="K22" s="81">
        <f t="shared" si="6"/>
        <v>0</v>
      </c>
      <c r="L22" s="81">
        <f t="shared" si="7"/>
        <v>0</v>
      </c>
      <c r="M22" s="81">
        <f t="shared" si="7"/>
        <v>0</v>
      </c>
      <c r="N22" s="81">
        <f t="shared" si="7"/>
        <v>0</v>
      </c>
      <c r="O22" s="81">
        <f t="shared" si="7"/>
        <v>0</v>
      </c>
      <c r="P22" s="81">
        <f t="shared" si="7"/>
        <v>0</v>
      </c>
      <c r="Q22" s="81">
        <f t="shared" si="7"/>
        <v>0</v>
      </c>
      <c r="R22" s="81">
        <f t="shared" si="7"/>
        <v>0</v>
      </c>
      <c r="S22" s="81">
        <f t="shared" si="7"/>
        <v>0</v>
      </c>
      <c r="T22" s="81">
        <f t="shared" si="7"/>
        <v>0</v>
      </c>
      <c r="U22" s="81">
        <f t="shared" si="7"/>
        <v>0</v>
      </c>
      <c r="V22" s="2">
        <f t="shared" si="2"/>
        <v>0</v>
      </c>
      <c r="W22" s="2"/>
      <c r="X22" t="str">
        <f t="shared" si="3"/>
        <v>ARMWheat</v>
      </c>
      <c r="Y22" t="s">
        <v>4</v>
      </c>
      <c r="Z22" t="s">
        <v>359</v>
      </c>
      <c r="AA22">
        <f t="shared" si="4"/>
        <v>91.151076235250841</v>
      </c>
      <c r="AB22">
        <f>VLOOKUP(X22,ReferenceProduction!$A$2:$G$1293,7,FALSE)</f>
        <v>305.00366145713019</v>
      </c>
      <c r="AC22">
        <f>VLOOKUP(Z22,ReferencePrices!$A$2:$C$22,3,FALSE)</f>
        <v>298.85239999999999</v>
      </c>
      <c r="AD22">
        <f t="shared" si="5"/>
        <v>91.151076235250841</v>
      </c>
    </row>
    <row r="23" spans="1:30" x14ac:dyDescent="0.35">
      <c r="A23" t="s">
        <v>19</v>
      </c>
      <c r="B23" s="2">
        <f t="shared" si="6"/>
        <v>0.78688013362446241</v>
      </c>
      <c r="C23" s="2">
        <f t="shared" si="6"/>
        <v>2.3929047985999952</v>
      </c>
      <c r="D23" s="81">
        <f t="shared" si="6"/>
        <v>0</v>
      </c>
      <c r="E23" s="81">
        <f t="shared" si="6"/>
        <v>0</v>
      </c>
      <c r="F23" s="81">
        <f t="shared" si="6"/>
        <v>0</v>
      </c>
      <c r="G23" s="81">
        <f t="shared" si="6"/>
        <v>0</v>
      </c>
      <c r="H23" s="81">
        <f t="shared" si="6"/>
        <v>0</v>
      </c>
      <c r="I23" s="81">
        <f t="shared" si="6"/>
        <v>31.592607928908585</v>
      </c>
      <c r="J23" s="81">
        <f t="shared" si="6"/>
        <v>2.2084335626728042</v>
      </c>
      <c r="K23" s="81">
        <f t="shared" si="6"/>
        <v>1.4585872695886695</v>
      </c>
      <c r="L23" s="81">
        <f t="shared" si="7"/>
        <v>0</v>
      </c>
      <c r="M23" s="81">
        <f t="shared" si="7"/>
        <v>30.195595199935518</v>
      </c>
      <c r="N23" s="81">
        <f t="shared" si="7"/>
        <v>25.667139422262082</v>
      </c>
      <c r="O23" s="81">
        <f t="shared" si="7"/>
        <v>0</v>
      </c>
      <c r="P23" s="81">
        <f t="shared" si="7"/>
        <v>0</v>
      </c>
      <c r="Q23" s="81">
        <f t="shared" si="7"/>
        <v>3.5757186433012418</v>
      </c>
      <c r="R23" s="81">
        <f t="shared" si="7"/>
        <v>0</v>
      </c>
      <c r="S23" s="81">
        <f t="shared" si="7"/>
        <v>0</v>
      </c>
      <c r="T23" s="81">
        <f t="shared" si="7"/>
        <v>0</v>
      </c>
      <c r="U23" s="81">
        <f t="shared" si="7"/>
        <v>0.64998150985489334</v>
      </c>
      <c r="V23" s="2">
        <f t="shared" si="2"/>
        <v>98.527848468748246</v>
      </c>
      <c r="W23" s="2"/>
      <c r="X23" t="str">
        <f t="shared" si="3"/>
        <v>ARMBarley</v>
      </c>
      <c r="Y23" t="s">
        <v>4</v>
      </c>
      <c r="Z23" t="s">
        <v>364</v>
      </c>
      <c r="AA23">
        <f t="shared" si="4"/>
        <v>23.66716987425594</v>
      </c>
      <c r="AB23">
        <f>VLOOKUP(X23,ReferenceProduction!$A$2:$G$1293,7,FALSE)</f>
        <v>176.81873407642397</v>
      </c>
      <c r="AC23">
        <f>VLOOKUP(Z23,ReferencePrices!$A$2:$C$22,3,FALSE)</f>
        <v>133.84989999999999</v>
      </c>
      <c r="AD23">
        <f t="shared" si="5"/>
        <v>23.66716987425594</v>
      </c>
    </row>
    <row r="24" spans="1:30" x14ac:dyDescent="0.35">
      <c r="A24" t="s">
        <v>20</v>
      </c>
      <c r="B24" s="2">
        <f t="shared" ref="B24:K33" si="8">+SUMIF($X$4:$X$1206,+CONCATENATE($A24,B$3),$AA$4:$AA$1206)</f>
        <v>0</v>
      </c>
      <c r="C24" s="2">
        <f t="shared" si="8"/>
        <v>0</v>
      </c>
      <c r="D24" s="81">
        <f t="shared" si="8"/>
        <v>0</v>
      </c>
      <c r="E24" s="81">
        <f t="shared" si="8"/>
        <v>0</v>
      </c>
      <c r="F24" s="81">
        <f t="shared" si="8"/>
        <v>0</v>
      </c>
      <c r="G24" s="81">
        <f t="shared" si="8"/>
        <v>0.8031054888096496</v>
      </c>
      <c r="H24" s="81">
        <f t="shared" si="8"/>
        <v>0</v>
      </c>
      <c r="I24" s="81">
        <f t="shared" si="8"/>
        <v>2.1154264807496972</v>
      </c>
      <c r="J24" s="81">
        <f t="shared" si="8"/>
        <v>0.34876790029278032</v>
      </c>
      <c r="K24" s="81">
        <f t="shared" si="8"/>
        <v>10.177447494556224</v>
      </c>
      <c r="L24" s="81">
        <f t="shared" ref="L24:U33" si="9">+SUMIF($X$4:$X$1206,+CONCATENATE($A24,L$3),$AA$4:$AA$1206)</f>
        <v>0</v>
      </c>
      <c r="M24" s="81">
        <f t="shared" si="9"/>
        <v>0</v>
      </c>
      <c r="N24" s="81">
        <f t="shared" si="9"/>
        <v>0</v>
      </c>
      <c r="O24" s="81">
        <f t="shared" si="9"/>
        <v>15.245108770341499</v>
      </c>
      <c r="P24" s="81">
        <f t="shared" si="9"/>
        <v>0</v>
      </c>
      <c r="Q24" s="81">
        <f t="shared" si="9"/>
        <v>0.13495808756334463</v>
      </c>
      <c r="R24" s="81">
        <f t="shared" si="9"/>
        <v>0</v>
      </c>
      <c r="S24" s="81">
        <f t="shared" si="9"/>
        <v>0</v>
      </c>
      <c r="T24" s="81">
        <f t="shared" si="9"/>
        <v>0</v>
      </c>
      <c r="U24" s="81">
        <f t="shared" si="9"/>
        <v>0</v>
      </c>
      <c r="V24" s="2">
        <f t="shared" si="2"/>
        <v>28.824814222313197</v>
      </c>
      <c r="W24" s="2"/>
      <c r="X24" t="str">
        <f t="shared" si="3"/>
        <v>ARMPotato</v>
      </c>
      <c r="Y24" t="s">
        <v>4</v>
      </c>
      <c r="Z24" t="s">
        <v>367</v>
      </c>
      <c r="AA24">
        <f t="shared" si="4"/>
        <v>212.11939702560568</v>
      </c>
      <c r="AB24">
        <f>VLOOKUP(X24,ReferenceProduction!$A$2:$G$1293,7,FALSE)</f>
        <v>842.24765067987391</v>
      </c>
      <c r="AC24">
        <f>VLOOKUP(Z24,ReferencePrices!$A$2:$C$22,3,FALSE)</f>
        <v>251.8492</v>
      </c>
      <c r="AD24">
        <f t="shared" si="5"/>
        <v>212.11939702560568</v>
      </c>
    </row>
    <row r="25" spans="1:30" x14ac:dyDescent="0.35">
      <c r="A25" t="s">
        <v>21</v>
      </c>
      <c r="B25" s="2">
        <f t="shared" si="8"/>
        <v>0</v>
      </c>
      <c r="C25" s="2">
        <f t="shared" si="8"/>
        <v>0</v>
      </c>
      <c r="D25" s="81">
        <f t="shared" si="8"/>
        <v>194.99901976788732</v>
      </c>
      <c r="E25" s="81">
        <f t="shared" si="8"/>
        <v>0</v>
      </c>
      <c r="F25" s="81">
        <f t="shared" si="8"/>
        <v>0</v>
      </c>
      <c r="G25" s="81">
        <f t="shared" si="8"/>
        <v>55.1398612056242</v>
      </c>
      <c r="H25" s="81">
        <f t="shared" si="8"/>
        <v>0</v>
      </c>
      <c r="I25" s="81">
        <f t="shared" si="8"/>
        <v>51.17855077899857</v>
      </c>
      <c r="J25" s="81">
        <f t="shared" si="8"/>
        <v>8.3985150301166716</v>
      </c>
      <c r="K25" s="81">
        <f t="shared" si="8"/>
        <v>13.242740580335445</v>
      </c>
      <c r="L25" s="81">
        <f t="shared" si="9"/>
        <v>0</v>
      </c>
      <c r="M25" s="81">
        <f t="shared" si="9"/>
        <v>1.490721367341804</v>
      </c>
      <c r="N25" s="81">
        <f t="shared" si="9"/>
        <v>36.162056378393267</v>
      </c>
      <c r="O25" s="81">
        <f t="shared" si="9"/>
        <v>26.098350171095916</v>
      </c>
      <c r="P25" s="81">
        <f t="shared" si="9"/>
        <v>0</v>
      </c>
      <c r="Q25" s="81">
        <f t="shared" si="9"/>
        <v>0</v>
      </c>
      <c r="R25" s="81">
        <f t="shared" si="9"/>
        <v>166.72919149286801</v>
      </c>
      <c r="S25" s="81">
        <f t="shared" si="9"/>
        <v>80.346519542086881</v>
      </c>
      <c r="T25" s="81">
        <f t="shared" si="9"/>
        <v>48.756860981712322</v>
      </c>
      <c r="U25" s="81">
        <f t="shared" si="9"/>
        <v>0</v>
      </c>
      <c r="V25" s="2">
        <f t="shared" si="2"/>
        <v>682.54238729646045</v>
      </c>
      <c r="W25" s="2"/>
      <c r="X25" t="str">
        <f t="shared" si="3"/>
        <v>ARMBean</v>
      </c>
      <c r="Y25" t="s">
        <v>4</v>
      </c>
      <c r="Z25" t="s">
        <v>557</v>
      </c>
      <c r="AA25">
        <f t="shared" si="4"/>
        <v>5.4189639993641201</v>
      </c>
      <c r="AB25">
        <f>VLOOKUP(X25,ReferenceProduction!$A$2:$G$1293,7,FALSE)</f>
        <v>7.1513470782866166</v>
      </c>
      <c r="AC25">
        <f>VLOOKUP(Z25,ReferencePrices!$A$2:$C$22,3,FALSE)</f>
        <v>757.75429999999994</v>
      </c>
      <c r="AD25">
        <f t="shared" si="5"/>
        <v>5.4189639993641201</v>
      </c>
    </row>
    <row r="26" spans="1:30" x14ac:dyDescent="0.35">
      <c r="A26" t="s">
        <v>22</v>
      </c>
      <c r="B26" s="2">
        <f t="shared" si="8"/>
        <v>0</v>
      </c>
      <c r="C26" s="2">
        <f t="shared" si="8"/>
        <v>0</v>
      </c>
      <c r="D26" s="81">
        <f t="shared" si="8"/>
        <v>0</v>
      </c>
      <c r="E26" s="81">
        <f t="shared" si="8"/>
        <v>0</v>
      </c>
      <c r="F26" s="81">
        <f t="shared" si="8"/>
        <v>0</v>
      </c>
      <c r="G26" s="81">
        <f t="shared" si="8"/>
        <v>0</v>
      </c>
      <c r="H26" s="81">
        <f t="shared" si="8"/>
        <v>0</v>
      </c>
      <c r="I26" s="81">
        <f t="shared" si="8"/>
        <v>0</v>
      </c>
      <c r="J26" s="81">
        <f t="shared" si="8"/>
        <v>0</v>
      </c>
      <c r="K26" s="81">
        <f t="shared" si="8"/>
        <v>0</v>
      </c>
      <c r="L26" s="81">
        <f t="shared" si="9"/>
        <v>0</v>
      </c>
      <c r="M26" s="81">
        <f t="shared" si="9"/>
        <v>0</v>
      </c>
      <c r="N26" s="81">
        <f t="shared" si="9"/>
        <v>0</v>
      </c>
      <c r="O26" s="81">
        <f t="shared" si="9"/>
        <v>0</v>
      </c>
      <c r="P26" s="81">
        <f t="shared" si="9"/>
        <v>0</v>
      </c>
      <c r="Q26" s="81">
        <f t="shared" si="9"/>
        <v>0</v>
      </c>
      <c r="R26" s="81">
        <f t="shared" si="9"/>
        <v>0</v>
      </c>
      <c r="S26" s="81">
        <f t="shared" si="9"/>
        <v>0</v>
      </c>
      <c r="T26" s="81">
        <f t="shared" si="9"/>
        <v>0</v>
      </c>
      <c r="U26" s="81">
        <f t="shared" si="9"/>
        <v>0</v>
      </c>
      <c r="V26" s="2">
        <f t="shared" si="2"/>
        <v>0</v>
      </c>
      <c r="W26" s="2"/>
      <c r="X26" t="str">
        <f t="shared" si="3"/>
        <v>ARMLentil</v>
      </c>
      <c r="Y26" t="s">
        <v>4</v>
      </c>
      <c r="Z26" t="s">
        <v>418</v>
      </c>
      <c r="AA26">
        <f t="shared" si="4"/>
        <v>1.7133796295908194E-2</v>
      </c>
      <c r="AB26">
        <f>VLOOKUP(X26,ReferenceProduction!$A$2:$G$1293,7,FALSE)</f>
        <v>3.4819806872976297E-2</v>
      </c>
      <c r="AC26">
        <f>VLOOKUP(Z26,ReferencePrices!$A$2:$C$22,3,FALSE)</f>
        <v>492.07040000000001</v>
      </c>
      <c r="AD26">
        <f t="shared" si="5"/>
        <v>1.7133796295908194E-2</v>
      </c>
    </row>
    <row r="27" spans="1:30" x14ac:dyDescent="0.35">
      <c r="A27" t="s">
        <v>23</v>
      </c>
      <c r="B27" s="2">
        <f t="shared" si="8"/>
        <v>0</v>
      </c>
      <c r="C27" s="2">
        <f t="shared" si="8"/>
        <v>0</v>
      </c>
      <c r="D27" s="81">
        <f t="shared" si="8"/>
        <v>0</v>
      </c>
      <c r="E27" s="81">
        <f t="shared" si="8"/>
        <v>0</v>
      </c>
      <c r="F27" s="81">
        <f t="shared" si="8"/>
        <v>0</v>
      </c>
      <c r="G27" s="81">
        <f t="shared" si="8"/>
        <v>0</v>
      </c>
      <c r="H27" s="81">
        <f t="shared" si="8"/>
        <v>0</v>
      </c>
      <c r="I27" s="81">
        <f t="shared" si="8"/>
        <v>0</v>
      </c>
      <c r="J27" s="81">
        <f t="shared" si="8"/>
        <v>0</v>
      </c>
      <c r="K27" s="81">
        <f t="shared" si="8"/>
        <v>0</v>
      </c>
      <c r="L27" s="81">
        <f t="shared" si="9"/>
        <v>0</v>
      </c>
      <c r="M27" s="81">
        <f t="shared" si="9"/>
        <v>0</v>
      </c>
      <c r="N27" s="81">
        <f t="shared" si="9"/>
        <v>0</v>
      </c>
      <c r="O27" s="81">
        <f t="shared" si="9"/>
        <v>0</v>
      </c>
      <c r="P27" s="81">
        <f t="shared" si="9"/>
        <v>0</v>
      </c>
      <c r="Q27" s="81">
        <f t="shared" si="9"/>
        <v>0</v>
      </c>
      <c r="R27" s="81">
        <f t="shared" si="9"/>
        <v>0</v>
      </c>
      <c r="S27" s="81">
        <f t="shared" si="9"/>
        <v>0</v>
      </c>
      <c r="T27" s="81">
        <f t="shared" si="9"/>
        <v>0</v>
      </c>
      <c r="U27" s="81">
        <f t="shared" si="9"/>
        <v>0</v>
      </c>
      <c r="V27" s="2">
        <f t="shared" si="2"/>
        <v>0</v>
      </c>
      <c r="W27" s="2"/>
      <c r="X27" t="str">
        <f t="shared" si="3"/>
        <v>ARMOther Pulses</v>
      </c>
      <c r="Y27" t="s">
        <v>4</v>
      </c>
      <c r="Z27" t="s">
        <v>421</v>
      </c>
      <c r="AA27">
        <f t="shared" si="4"/>
        <v>0.13463753209744017</v>
      </c>
      <c r="AB27">
        <f>VLOOKUP(X27,ReferenceProduction!$A$2:$G$1293,7,FALSE)</f>
        <v>0.3493410221355604</v>
      </c>
      <c r="AC27">
        <f>VLOOKUP(Z27,ReferencePrices!$A$2:$C$22,3,FALSE)</f>
        <v>385.40429999999998</v>
      </c>
      <c r="AD27">
        <f t="shared" si="5"/>
        <v>0.13463753209744017</v>
      </c>
    </row>
    <row r="28" spans="1:30" x14ac:dyDescent="0.35">
      <c r="A28" t="s">
        <v>24</v>
      </c>
      <c r="B28" s="2">
        <f t="shared" si="8"/>
        <v>0</v>
      </c>
      <c r="C28" s="2">
        <f t="shared" si="8"/>
        <v>0</v>
      </c>
      <c r="D28" s="81">
        <f t="shared" si="8"/>
        <v>0</v>
      </c>
      <c r="E28" s="81">
        <f t="shared" si="8"/>
        <v>0</v>
      </c>
      <c r="F28" s="81">
        <f t="shared" si="8"/>
        <v>0</v>
      </c>
      <c r="G28" s="81">
        <f t="shared" si="8"/>
        <v>0</v>
      </c>
      <c r="H28" s="81">
        <f t="shared" si="8"/>
        <v>0</v>
      </c>
      <c r="I28" s="81">
        <f t="shared" si="8"/>
        <v>0</v>
      </c>
      <c r="J28" s="81">
        <f t="shared" si="8"/>
        <v>0</v>
      </c>
      <c r="K28" s="81">
        <f t="shared" si="8"/>
        <v>0</v>
      </c>
      <c r="L28" s="81">
        <f t="shared" si="9"/>
        <v>0</v>
      </c>
      <c r="M28" s="81">
        <f t="shared" si="9"/>
        <v>0</v>
      </c>
      <c r="N28" s="81">
        <f t="shared" si="9"/>
        <v>0</v>
      </c>
      <c r="O28" s="81">
        <f t="shared" si="9"/>
        <v>0</v>
      </c>
      <c r="P28" s="81">
        <f t="shared" si="9"/>
        <v>0</v>
      </c>
      <c r="Q28" s="81">
        <f t="shared" si="9"/>
        <v>0</v>
      </c>
      <c r="R28" s="81">
        <f t="shared" si="9"/>
        <v>0</v>
      </c>
      <c r="S28" s="81">
        <f t="shared" si="9"/>
        <v>0</v>
      </c>
      <c r="T28" s="81">
        <f t="shared" si="9"/>
        <v>0</v>
      </c>
      <c r="U28" s="81">
        <f t="shared" si="9"/>
        <v>0</v>
      </c>
      <c r="V28" s="2">
        <f t="shared" si="2"/>
        <v>0</v>
      </c>
      <c r="W28" s="2"/>
      <c r="X28" t="str">
        <f t="shared" si="3"/>
        <v>AZERice</v>
      </c>
      <c r="Y28" t="s">
        <v>7</v>
      </c>
      <c r="Z28" t="s">
        <v>365</v>
      </c>
      <c r="AA28">
        <f t="shared" si="4"/>
        <v>3.669580230887056</v>
      </c>
      <c r="AB28">
        <f>VLOOKUP(X28,ReferenceProduction!$A$2:$G$1293,7,FALSE)</f>
        <v>9.7141778652017035</v>
      </c>
      <c r="AC28">
        <f>VLOOKUP(Z28,ReferencePrices!$A$2:$C$22,3,FALSE)</f>
        <v>377.75510000000003</v>
      </c>
      <c r="AD28">
        <f t="shared" si="5"/>
        <v>3.669580230887056</v>
      </c>
    </row>
    <row r="29" spans="1:30" x14ac:dyDescent="0.35">
      <c r="A29" t="s">
        <v>25</v>
      </c>
      <c r="B29" s="2">
        <f t="shared" si="8"/>
        <v>0</v>
      </c>
      <c r="C29" s="2">
        <f t="shared" si="8"/>
        <v>0</v>
      </c>
      <c r="D29" s="81">
        <f t="shared" si="8"/>
        <v>0</v>
      </c>
      <c r="E29" s="81">
        <f t="shared" si="8"/>
        <v>0</v>
      </c>
      <c r="F29" s="81">
        <f t="shared" si="8"/>
        <v>0</v>
      </c>
      <c r="G29" s="81">
        <f t="shared" si="8"/>
        <v>0</v>
      </c>
      <c r="H29" s="81">
        <f t="shared" si="8"/>
        <v>0</v>
      </c>
      <c r="I29" s="81">
        <f t="shared" si="8"/>
        <v>0</v>
      </c>
      <c r="J29" s="81">
        <f t="shared" si="8"/>
        <v>0</v>
      </c>
      <c r="K29" s="81">
        <f t="shared" si="8"/>
        <v>0</v>
      </c>
      <c r="L29" s="81">
        <f t="shared" si="9"/>
        <v>0</v>
      </c>
      <c r="M29" s="81">
        <f t="shared" si="9"/>
        <v>0</v>
      </c>
      <c r="N29" s="81">
        <f t="shared" si="9"/>
        <v>0</v>
      </c>
      <c r="O29" s="81">
        <f t="shared" si="9"/>
        <v>0</v>
      </c>
      <c r="P29" s="81">
        <f t="shared" si="9"/>
        <v>0</v>
      </c>
      <c r="Q29" s="81">
        <f t="shared" si="9"/>
        <v>0</v>
      </c>
      <c r="R29" s="81">
        <f t="shared" si="9"/>
        <v>0</v>
      </c>
      <c r="S29" s="81">
        <f t="shared" si="9"/>
        <v>0</v>
      </c>
      <c r="T29" s="81">
        <f t="shared" si="9"/>
        <v>0</v>
      </c>
      <c r="U29" s="81">
        <f t="shared" si="9"/>
        <v>0</v>
      </c>
      <c r="V29" s="2">
        <f t="shared" si="2"/>
        <v>0</v>
      </c>
      <c r="W29" s="2"/>
      <c r="X29" t="str">
        <f t="shared" si="3"/>
        <v>AZEMaize</v>
      </c>
      <c r="Y29" t="s">
        <v>7</v>
      </c>
      <c r="Z29" t="s">
        <v>361</v>
      </c>
      <c r="AA29">
        <f t="shared" si="4"/>
        <v>74.392048655331195</v>
      </c>
      <c r="AB29">
        <f>VLOOKUP(X29,ReferenceProduction!$A$2:$G$1293,7,FALSE)</f>
        <v>306.54468121232912</v>
      </c>
      <c r="AC29">
        <f>VLOOKUP(Z29,ReferencePrices!$A$2:$C$22,3,FALSE)</f>
        <v>242.67930000000001</v>
      </c>
      <c r="AD29">
        <f t="shared" si="5"/>
        <v>74.392048655331195</v>
      </c>
    </row>
    <row r="30" spans="1:30" x14ac:dyDescent="0.35">
      <c r="A30" t="s">
        <v>26</v>
      </c>
      <c r="B30" s="2">
        <f t="shared" si="8"/>
        <v>0</v>
      </c>
      <c r="C30" s="2">
        <f t="shared" si="8"/>
        <v>33.964498781272951</v>
      </c>
      <c r="D30" s="81">
        <f t="shared" si="8"/>
        <v>491.05604310605128</v>
      </c>
      <c r="E30" s="81">
        <f t="shared" si="8"/>
        <v>0</v>
      </c>
      <c r="F30" s="81">
        <f t="shared" si="8"/>
        <v>0</v>
      </c>
      <c r="G30" s="81">
        <f t="shared" si="8"/>
        <v>119.79940359545108</v>
      </c>
      <c r="H30" s="81">
        <f t="shared" si="8"/>
        <v>0</v>
      </c>
      <c r="I30" s="81">
        <f t="shared" si="8"/>
        <v>293.02269081944775</v>
      </c>
      <c r="J30" s="81">
        <f t="shared" si="8"/>
        <v>25.146429317073633</v>
      </c>
      <c r="K30" s="81">
        <f t="shared" si="8"/>
        <v>5.8870566283251033</v>
      </c>
      <c r="L30" s="81">
        <f t="shared" si="9"/>
        <v>0</v>
      </c>
      <c r="M30" s="81">
        <f t="shared" si="9"/>
        <v>0</v>
      </c>
      <c r="N30" s="81">
        <f t="shared" si="9"/>
        <v>411.77242817451986</v>
      </c>
      <c r="O30" s="81">
        <f t="shared" si="9"/>
        <v>17.964977000083376</v>
      </c>
      <c r="P30" s="81">
        <f t="shared" si="9"/>
        <v>6.0498039209356698</v>
      </c>
      <c r="Q30" s="81">
        <f t="shared" si="9"/>
        <v>0</v>
      </c>
      <c r="R30" s="81">
        <f t="shared" si="9"/>
        <v>2501.3431048107032</v>
      </c>
      <c r="S30" s="81">
        <f t="shared" si="9"/>
        <v>397.84316467613746</v>
      </c>
      <c r="T30" s="81">
        <f t="shared" si="9"/>
        <v>1104.3307055379332</v>
      </c>
      <c r="U30" s="81">
        <f t="shared" si="9"/>
        <v>0.19711051369320629</v>
      </c>
      <c r="V30" s="2">
        <f t="shared" si="2"/>
        <v>5408.3774168816281</v>
      </c>
      <c r="W30" s="2"/>
      <c r="X30" t="str">
        <f t="shared" si="3"/>
        <v>AZEWheat</v>
      </c>
      <c r="Y30" t="s">
        <v>7</v>
      </c>
      <c r="Z30" t="s">
        <v>359</v>
      </c>
      <c r="AA30">
        <f t="shared" si="4"/>
        <v>481.01951832469405</v>
      </c>
      <c r="AB30">
        <f>VLOOKUP(X30,ReferenceProduction!$A$2:$G$1293,7,FALSE)</f>
        <v>1609.5554806476177</v>
      </c>
      <c r="AC30">
        <f>VLOOKUP(Z30,ReferencePrices!$A$2:$C$22,3,FALSE)</f>
        <v>298.85239999999999</v>
      </c>
      <c r="AD30">
        <f t="shared" si="5"/>
        <v>481.01951832469405</v>
      </c>
    </row>
    <row r="31" spans="1:30" x14ac:dyDescent="0.35">
      <c r="A31" t="s">
        <v>27</v>
      </c>
      <c r="B31" s="2">
        <f t="shared" si="8"/>
        <v>0</v>
      </c>
      <c r="C31" s="2">
        <f t="shared" si="8"/>
        <v>346.07110193263622</v>
      </c>
      <c r="D31" s="81">
        <f t="shared" si="8"/>
        <v>538.58742758697895</v>
      </c>
      <c r="E31" s="81">
        <f t="shared" si="8"/>
        <v>0</v>
      </c>
      <c r="F31" s="81">
        <f t="shared" si="8"/>
        <v>113.06060469808963</v>
      </c>
      <c r="G31" s="81">
        <f t="shared" si="8"/>
        <v>287.43172892887958</v>
      </c>
      <c r="H31" s="81">
        <f t="shared" si="8"/>
        <v>0</v>
      </c>
      <c r="I31" s="81">
        <f t="shared" si="8"/>
        <v>505.53061299641695</v>
      </c>
      <c r="J31" s="81">
        <f t="shared" si="8"/>
        <v>38.549141044815933</v>
      </c>
      <c r="K31" s="81">
        <f t="shared" si="8"/>
        <v>10.597269146532318</v>
      </c>
      <c r="L31" s="81">
        <f t="shared" si="9"/>
        <v>0</v>
      </c>
      <c r="M31" s="81">
        <f t="shared" si="9"/>
        <v>97.073219420115166</v>
      </c>
      <c r="N31" s="81">
        <f t="shared" si="9"/>
        <v>61.550568586040882</v>
      </c>
      <c r="O31" s="81">
        <f t="shared" si="9"/>
        <v>351.970915141521</v>
      </c>
      <c r="P31" s="81">
        <f t="shared" si="9"/>
        <v>26.754337668849772</v>
      </c>
      <c r="Q31" s="81">
        <f t="shared" si="9"/>
        <v>0.23162325586972116</v>
      </c>
      <c r="R31" s="81">
        <f t="shared" si="9"/>
        <v>160.10242991417141</v>
      </c>
      <c r="S31" s="81">
        <f t="shared" si="9"/>
        <v>626.40018338676225</v>
      </c>
      <c r="T31" s="81">
        <f t="shared" si="9"/>
        <v>1013.8133247937078</v>
      </c>
      <c r="U31" s="81">
        <f t="shared" si="9"/>
        <v>2.9876809902731343</v>
      </c>
      <c r="V31" s="2">
        <f t="shared" si="2"/>
        <v>4180.7121694916614</v>
      </c>
      <c r="W31" s="2"/>
      <c r="X31" t="str">
        <f t="shared" si="3"/>
        <v>AZESorghum</v>
      </c>
      <c r="Y31" t="s">
        <v>7</v>
      </c>
      <c r="Z31" t="s">
        <v>362</v>
      </c>
      <c r="AA31">
        <f t="shared" si="4"/>
        <v>3.2149926399511634E-4</v>
      </c>
      <c r="AB31">
        <f>VLOOKUP(X31,ReferenceProduction!$A$2:$G$1293,7,FALSE)</f>
        <v>1.5310115747364718E-3</v>
      </c>
      <c r="AC31">
        <f>VLOOKUP(Z31,ReferencePrices!$A$2:$C$22,3,FALSE)</f>
        <v>209.9914</v>
      </c>
      <c r="AD31">
        <f t="shared" si="5"/>
        <v>3.2149926399511634E-4</v>
      </c>
    </row>
    <row r="32" spans="1:30" x14ac:dyDescent="0.35">
      <c r="A32" t="s">
        <v>28</v>
      </c>
      <c r="B32" s="2">
        <f t="shared" si="8"/>
        <v>0.15086133163568891</v>
      </c>
      <c r="C32" s="2">
        <f t="shared" si="8"/>
        <v>160.59190515878862</v>
      </c>
      <c r="D32" s="81">
        <f t="shared" si="8"/>
        <v>3288.872008446865</v>
      </c>
      <c r="E32" s="81">
        <f t="shared" si="8"/>
        <v>0</v>
      </c>
      <c r="F32" s="81">
        <f t="shared" si="8"/>
        <v>73.152742511294917</v>
      </c>
      <c r="G32" s="81">
        <f t="shared" si="8"/>
        <v>506.93161402027118</v>
      </c>
      <c r="H32" s="81">
        <f t="shared" si="8"/>
        <v>0</v>
      </c>
      <c r="I32" s="81">
        <f t="shared" si="8"/>
        <v>438.38666585265969</v>
      </c>
      <c r="J32" s="81">
        <f t="shared" si="8"/>
        <v>30.280773764809982</v>
      </c>
      <c r="K32" s="81">
        <f t="shared" si="8"/>
        <v>11.238514726617739</v>
      </c>
      <c r="L32" s="81">
        <f t="shared" si="9"/>
        <v>9.7731309964382955</v>
      </c>
      <c r="M32" s="81">
        <f t="shared" si="9"/>
        <v>51.959726246037739</v>
      </c>
      <c r="N32" s="81">
        <f t="shared" si="9"/>
        <v>289.19163928681331</v>
      </c>
      <c r="O32" s="81">
        <f t="shared" si="9"/>
        <v>3.6013180023927704</v>
      </c>
      <c r="P32" s="81">
        <f t="shared" si="9"/>
        <v>40.338365297857415</v>
      </c>
      <c r="Q32" s="81">
        <f t="shared" si="9"/>
        <v>3.7202241549002957</v>
      </c>
      <c r="R32" s="81">
        <f t="shared" si="9"/>
        <v>58.299174269269386</v>
      </c>
      <c r="S32" s="81">
        <f t="shared" si="9"/>
        <v>270.97102994916878</v>
      </c>
      <c r="T32" s="81">
        <f t="shared" si="9"/>
        <v>665.97327448125952</v>
      </c>
      <c r="U32" s="81">
        <f t="shared" si="9"/>
        <v>8.636096186388011</v>
      </c>
      <c r="V32" s="2">
        <f t="shared" si="2"/>
        <v>5912.0690646834682</v>
      </c>
      <c r="W32" s="2"/>
      <c r="X32" t="str">
        <f t="shared" si="3"/>
        <v>AZEMillet</v>
      </c>
      <c r="Y32" t="s">
        <v>7</v>
      </c>
      <c r="Z32" t="s">
        <v>363</v>
      </c>
      <c r="AA32">
        <f t="shared" si="4"/>
        <v>1.0506926356725706E-2</v>
      </c>
      <c r="AB32">
        <f>VLOOKUP(X32,ReferenceProduction!$A$2:$G$1293,7,FALSE)</f>
        <v>4.2314666569711987E-2</v>
      </c>
      <c r="AC32">
        <f>VLOOKUP(Z32,ReferencePrices!$A$2:$C$22,3,FALSE)</f>
        <v>248.30459999999999</v>
      </c>
      <c r="AD32">
        <f t="shared" si="5"/>
        <v>1.0506926356725706E-2</v>
      </c>
    </row>
    <row r="33" spans="1:30" x14ac:dyDescent="0.35">
      <c r="A33" t="s">
        <v>29</v>
      </c>
      <c r="B33" s="2">
        <f t="shared" si="8"/>
        <v>0</v>
      </c>
      <c r="C33" s="2">
        <f t="shared" si="8"/>
        <v>4.2294889240906501</v>
      </c>
      <c r="D33" s="81">
        <f t="shared" si="8"/>
        <v>203.69032448844052</v>
      </c>
      <c r="E33" s="81">
        <f t="shared" si="8"/>
        <v>0</v>
      </c>
      <c r="F33" s="81">
        <f t="shared" si="8"/>
        <v>0</v>
      </c>
      <c r="G33" s="81">
        <f t="shared" si="8"/>
        <v>26.687710187001628</v>
      </c>
      <c r="H33" s="81">
        <f t="shared" si="8"/>
        <v>0</v>
      </c>
      <c r="I33" s="81">
        <f t="shared" si="8"/>
        <v>3.2409982857849537</v>
      </c>
      <c r="J33" s="81">
        <f t="shared" si="8"/>
        <v>3.0111395969477064</v>
      </c>
      <c r="K33" s="81">
        <f t="shared" si="8"/>
        <v>2.8117686783812821</v>
      </c>
      <c r="L33" s="81">
        <f t="shared" si="9"/>
        <v>0</v>
      </c>
      <c r="M33" s="81">
        <f t="shared" si="9"/>
        <v>2.1174252545478178</v>
      </c>
      <c r="N33" s="81">
        <f t="shared" si="9"/>
        <v>2.8020066401705876</v>
      </c>
      <c r="O33" s="81">
        <f t="shared" si="9"/>
        <v>0</v>
      </c>
      <c r="P33" s="81">
        <f t="shared" si="9"/>
        <v>0.93950686413493234</v>
      </c>
      <c r="Q33" s="81">
        <f t="shared" si="9"/>
        <v>0</v>
      </c>
      <c r="R33" s="81">
        <f t="shared" si="9"/>
        <v>8.8153958895955338</v>
      </c>
      <c r="S33" s="81">
        <f t="shared" si="9"/>
        <v>66.773872223931846</v>
      </c>
      <c r="T33" s="81">
        <f t="shared" si="9"/>
        <v>38.08582939890497</v>
      </c>
      <c r="U33" s="81">
        <f t="shared" si="9"/>
        <v>0</v>
      </c>
      <c r="V33" s="2">
        <f t="shared" si="2"/>
        <v>363.20546643193239</v>
      </c>
      <c r="W33" s="2"/>
      <c r="X33" t="str">
        <f t="shared" si="3"/>
        <v>AZEBarley</v>
      </c>
      <c r="Y33" t="s">
        <v>7</v>
      </c>
      <c r="Z33" t="s">
        <v>364</v>
      </c>
      <c r="AA33">
        <f t="shared" si="4"/>
        <v>75.111632991285333</v>
      </c>
      <c r="AB33">
        <f>VLOOKUP(X33,ReferenceProduction!$A$2:$G$1293,7,FALSE)</f>
        <v>561.16316105791145</v>
      </c>
      <c r="AC33">
        <f>VLOOKUP(Z33,ReferencePrices!$A$2:$C$22,3,FALSE)</f>
        <v>133.84989999999999</v>
      </c>
      <c r="AD33">
        <f t="shared" si="5"/>
        <v>75.111632991285333</v>
      </c>
    </row>
    <row r="34" spans="1:30" x14ac:dyDescent="0.35">
      <c r="A34" t="s">
        <v>30</v>
      </c>
      <c r="B34" s="2">
        <f t="shared" ref="B34:K43" si="10">+SUMIF($X$4:$X$1206,+CONCATENATE($A34,B$3),$AA$4:$AA$1206)</f>
        <v>1.3609896392763241</v>
      </c>
      <c r="C34" s="2">
        <f t="shared" si="10"/>
        <v>156.15325137446663</v>
      </c>
      <c r="D34" s="81">
        <f t="shared" si="10"/>
        <v>332.11615717229523</v>
      </c>
      <c r="E34" s="81">
        <f t="shared" si="10"/>
        <v>0</v>
      </c>
      <c r="F34" s="81">
        <f t="shared" si="10"/>
        <v>0</v>
      </c>
      <c r="G34" s="81">
        <f t="shared" si="10"/>
        <v>2.0626850046034031</v>
      </c>
      <c r="H34" s="81">
        <f t="shared" si="10"/>
        <v>0.90706847126616275</v>
      </c>
      <c r="I34" s="81">
        <f t="shared" si="10"/>
        <v>448.19452426171955</v>
      </c>
      <c r="J34" s="81">
        <f t="shared" si="10"/>
        <v>0</v>
      </c>
      <c r="K34" s="81">
        <f t="shared" si="10"/>
        <v>25.000186320330947</v>
      </c>
      <c r="L34" s="81">
        <f t="shared" ref="L34:U43" si="11">+SUMIF($X$4:$X$1206,+CONCATENATE($A34,L$3),$AA$4:$AA$1206)</f>
        <v>0</v>
      </c>
      <c r="M34" s="81">
        <f t="shared" si="11"/>
        <v>889.87486702816784</v>
      </c>
      <c r="N34" s="81">
        <f t="shared" si="11"/>
        <v>740.86886776832273</v>
      </c>
      <c r="O34" s="81">
        <f t="shared" si="11"/>
        <v>54.548147224779683</v>
      </c>
      <c r="P34" s="81">
        <f t="shared" si="11"/>
        <v>0</v>
      </c>
      <c r="Q34" s="81">
        <f t="shared" si="11"/>
        <v>15.961306697522854</v>
      </c>
      <c r="R34" s="81">
        <f t="shared" si="11"/>
        <v>168.90381965314847</v>
      </c>
      <c r="S34" s="81">
        <f t="shared" si="11"/>
        <v>1168.6664505296471</v>
      </c>
      <c r="T34" s="81">
        <f t="shared" si="11"/>
        <v>1634.514860243348</v>
      </c>
      <c r="U34" s="81">
        <f t="shared" si="11"/>
        <v>0</v>
      </c>
      <c r="V34" s="2">
        <f t="shared" si="2"/>
        <v>5639.1331813888946</v>
      </c>
      <c r="W34" s="2"/>
      <c r="X34" t="str">
        <f t="shared" si="3"/>
        <v>AZEPotato</v>
      </c>
      <c r="Y34" t="s">
        <v>7</v>
      </c>
      <c r="Z34" t="s">
        <v>367</v>
      </c>
      <c r="AA34">
        <f t="shared" si="4"/>
        <v>338.45075646454205</v>
      </c>
      <c r="AB34">
        <f>VLOOKUP(X34,ReferenceProduction!$A$2:$G$1293,7,FALSE)</f>
        <v>1343.8627419286704</v>
      </c>
      <c r="AC34">
        <f>VLOOKUP(Z34,ReferencePrices!$A$2:$C$22,3,FALSE)</f>
        <v>251.8492</v>
      </c>
      <c r="AD34">
        <f t="shared" si="5"/>
        <v>338.45075646454205</v>
      </c>
    </row>
    <row r="35" spans="1:30" x14ac:dyDescent="0.35">
      <c r="A35" t="s">
        <v>31</v>
      </c>
      <c r="B35" s="2">
        <f t="shared" si="10"/>
        <v>0</v>
      </c>
      <c r="C35" s="2">
        <f t="shared" si="10"/>
        <v>0.33613281259664363</v>
      </c>
      <c r="D35" s="81">
        <f t="shared" si="10"/>
        <v>0.93648959991532843</v>
      </c>
      <c r="E35" s="81">
        <f t="shared" si="10"/>
        <v>0</v>
      </c>
      <c r="F35" s="81">
        <f t="shared" si="10"/>
        <v>0.28372341814149982</v>
      </c>
      <c r="G35" s="81">
        <f t="shared" si="10"/>
        <v>0</v>
      </c>
      <c r="H35" s="81">
        <f t="shared" si="10"/>
        <v>0.43244898070990595</v>
      </c>
      <c r="I35" s="81">
        <f t="shared" si="10"/>
        <v>1.1979815112417564</v>
      </c>
      <c r="J35" s="81">
        <f t="shared" si="10"/>
        <v>0</v>
      </c>
      <c r="K35" s="81">
        <f t="shared" si="10"/>
        <v>0.50425475969712075</v>
      </c>
      <c r="L35" s="81">
        <f t="shared" si="11"/>
        <v>1.6736933785915229</v>
      </c>
      <c r="M35" s="81">
        <f t="shared" si="11"/>
        <v>0.14643076100948982</v>
      </c>
      <c r="N35" s="81">
        <f t="shared" si="11"/>
        <v>0.6756219109676751</v>
      </c>
      <c r="O35" s="81">
        <f t="shared" si="11"/>
        <v>0</v>
      </c>
      <c r="P35" s="81">
        <f t="shared" si="11"/>
        <v>1.4044687931534492</v>
      </c>
      <c r="Q35" s="81">
        <f t="shared" si="11"/>
        <v>0</v>
      </c>
      <c r="R35" s="81">
        <f t="shared" si="11"/>
        <v>7.4467897228325075</v>
      </c>
      <c r="S35" s="81">
        <f t="shared" si="11"/>
        <v>265.90656582618021</v>
      </c>
      <c r="T35" s="81">
        <f t="shared" si="11"/>
        <v>56.488556907373628</v>
      </c>
      <c r="U35" s="81">
        <f t="shared" si="11"/>
        <v>0</v>
      </c>
      <c r="V35" s="2">
        <f t="shared" si="2"/>
        <v>337.43315838241074</v>
      </c>
      <c r="W35" s="2"/>
      <c r="X35" t="str">
        <f t="shared" si="3"/>
        <v>AZEBean</v>
      </c>
      <c r="Y35" t="s">
        <v>7</v>
      </c>
      <c r="Z35" t="s">
        <v>557</v>
      </c>
      <c r="AA35">
        <f t="shared" si="4"/>
        <v>15.346000910635322</v>
      </c>
      <c r="AB35">
        <f>VLOOKUP(X35,ReferenceProduction!$A$2:$G$1293,7,FALSE)</f>
        <v>20.251948303870165</v>
      </c>
      <c r="AC35">
        <f>VLOOKUP(Z35,ReferencePrices!$A$2:$C$22,3,FALSE)</f>
        <v>757.75429999999994</v>
      </c>
      <c r="AD35">
        <f t="shared" si="5"/>
        <v>15.346000910635322</v>
      </c>
    </row>
    <row r="36" spans="1:30" x14ac:dyDescent="0.35">
      <c r="A36" t="s">
        <v>32</v>
      </c>
      <c r="B36" s="2">
        <f t="shared" si="10"/>
        <v>0</v>
      </c>
      <c r="C36" s="2">
        <f t="shared" si="10"/>
        <v>15.472315086426718</v>
      </c>
      <c r="D36" s="81">
        <f t="shared" si="10"/>
        <v>84.655154808445033</v>
      </c>
      <c r="E36" s="81">
        <f t="shared" si="10"/>
        <v>0</v>
      </c>
      <c r="F36" s="81">
        <f t="shared" si="10"/>
        <v>0</v>
      </c>
      <c r="G36" s="81">
        <f t="shared" si="10"/>
        <v>0.21115654126478997</v>
      </c>
      <c r="H36" s="81">
        <f t="shared" si="10"/>
        <v>0</v>
      </c>
      <c r="I36" s="81">
        <f t="shared" si="10"/>
        <v>5.3253822714954495</v>
      </c>
      <c r="J36" s="81">
        <f t="shared" si="10"/>
        <v>0</v>
      </c>
      <c r="K36" s="81">
        <f t="shared" si="10"/>
        <v>0</v>
      </c>
      <c r="L36" s="81">
        <f t="shared" si="11"/>
        <v>0</v>
      </c>
      <c r="M36" s="81">
        <f t="shared" si="11"/>
        <v>15.415439859673249</v>
      </c>
      <c r="N36" s="81">
        <f t="shared" si="11"/>
        <v>65.476782896412857</v>
      </c>
      <c r="O36" s="81">
        <f t="shared" si="11"/>
        <v>0</v>
      </c>
      <c r="P36" s="81">
        <f t="shared" si="11"/>
        <v>0</v>
      </c>
      <c r="Q36" s="81">
        <f t="shared" si="11"/>
        <v>0</v>
      </c>
      <c r="R36" s="81">
        <f t="shared" si="11"/>
        <v>17.221167497409709</v>
      </c>
      <c r="S36" s="81">
        <f t="shared" si="11"/>
        <v>1237.1938920594798</v>
      </c>
      <c r="T36" s="81">
        <f t="shared" si="11"/>
        <v>27.664398999586123</v>
      </c>
      <c r="U36" s="81">
        <f t="shared" si="11"/>
        <v>0</v>
      </c>
      <c r="V36" s="2">
        <f t="shared" si="2"/>
        <v>1468.6356900201938</v>
      </c>
      <c r="W36" s="2"/>
      <c r="X36" t="str">
        <f t="shared" si="3"/>
        <v>AZELentil</v>
      </c>
      <c r="Y36" t="s">
        <v>7</v>
      </c>
      <c r="Z36" t="s">
        <v>418</v>
      </c>
      <c r="AA36">
        <f t="shared" si="4"/>
        <v>2.1465980911494404</v>
      </c>
      <c r="AB36">
        <f>VLOOKUP(X36,ReferenceProduction!$A$2:$G$1293,7,FALSE)</f>
        <v>4.3623800398264967</v>
      </c>
      <c r="AC36">
        <f>VLOOKUP(Z36,ReferencePrices!$A$2:$C$22,3,FALSE)</f>
        <v>492.07040000000001</v>
      </c>
      <c r="AD36">
        <f t="shared" si="5"/>
        <v>2.1465980911494404</v>
      </c>
    </row>
    <row r="37" spans="1:30" x14ac:dyDescent="0.35">
      <c r="A37" t="s">
        <v>33</v>
      </c>
      <c r="B37" s="2">
        <f t="shared" si="10"/>
        <v>0</v>
      </c>
      <c r="C37" s="2">
        <f t="shared" si="10"/>
        <v>100.79746676955025</v>
      </c>
      <c r="D37" s="81">
        <f t="shared" si="10"/>
        <v>126.63557299171708</v>
      </c>
      <c r="E37" s="81">
        <f t="shared" si="10"/>
        <v>0</v>
      </c>
      <c r="F37" s="81">
        <f t="shared" si="10"/>
        <v>0</v>
      </c>
      <c r="G37" s="81">
        <f t="shared" si="10"/>
        <v>11.158151203106879</v>
      </c>
      <c r="H37" s="81">
        <f t="shared" si="10"/>
        <v>0</v>
      </c>
      <c r="I37" s="81">
        <f t="shared" si="10"/>
        <v>119.79656461587828</v>
      </c>
      <c r="J37" s="81">
        <f t="shared" si="10"/>
        <v>0</v>
      </c>
      <c r="K37" s="81">
        <f t="shared" si="10"/>
        <v>0</v>
      </c>
      <c r="L37" s="81">
        <f t="shared" si="11"/>
        <v>0</v>
      </c>
      <c r="M37" s="81">
        <f t="shared" si="11"/>
        <v>61.401943848462295</v>
      </c>
      <c r="N37" s="81">
        <f t="shared" si="11"/>
        <v>128.56861140879715</v>
      </c>
      <c r="O37" s="81">
        <f t="shared" si="11"/>
        <v>1.089494453608562</v>
      </c>
      <c r="P37" s="81">
        <f t="shared" si="11"/>
        <v>52.143092767515817</v>
      </c>
      <c r="Q37" s="81">
        <f t="shared" si="11"/>
        <v>0</v>
      </c>
      <c r="R37" s="81">
        <f t="shared" si="11"/>
        <v>63.826377481660614</v>
      </c>
      <c r="S37" s="81">
        <f t="shared" si="11"/>
        <v>168.88956562861432</v>
      </c>
      <c r="T37" s="81">
        <f t="shared" si="11"/>
        <v>194.50999530484526</v>
      </c>
      <c r="U37" s="81">
        <f t="shared" si="11"/>
        <v>0</v>
      </c>
      <c r="V37" s="2">
        <f t="shared" si="2"/>
        <v>1028.8168364737564</v>
      </c>
      <c r="W37" s="2"/>
      <c r="X37" t="str">
        <f t="shared" si="3"/>
        <v>AZEOther Pulses</v>
      </c>
      <c r="Y37" t="s">
        <v>7</v>
      </c>
      <c r="Z37" t="s">
        <v>421</v>
      </c>
      <c r="AA37">
        <f t="shared" si="4"/>
        <v>6.538143799333068</v>
      </c>
      <c r="AB37">
        <f>VLOOKUP(X37,ReferenceProduction!$A$2:$G$1293,7,FALSE)</f>
        <v>16.964376887681503</v>
      </c>
      <c r="AC37">
        <f>VLOOKUP(Z37,ReferencePrices!$A$2:$C$22,3,FALSE)</f>
        <v>385.40429999999998</v>
      </c>
      <c r="AD37">
        <f t="shared" si="5"/>
        <v>6.538143799333068</v>
      </c>
    </row>
    <row r="38" spans="1:30" x14ac:dyDescent="0.35">
      <c r="A38" t="s">
        <v>34</v>
      </c>
      <c r="B38" s="2">
        <f t="shared" si="10"/>
        <v>0</v>
      </c>
      <c r="C38" s="2">
        <f t="shared" si="10"/>
        <v>0</v>
      </c>
      <c r="D38" s="81">
        <f t="shared" si="10"/>
        <v>0</v>
      </c>
      <c r="E38" s="81">
        <f t="shared" si="10"/>
        <v>0</v>
      </c>
      <c r="F38" s="81">
        <f t="shared" si="10"/>
        <v>0</v>
      </c>
      <c r="G38" s="81">
        <f t="shared" si="10"/>
        <v>0</v>
      </c>
      <c r="H38" s="81">
        <f t="shared" si="10"/>
        <v>0</v>
      </c>
      <c r="I38" s="81">
        <f t="shared" si="10"/>
        <v>0</v>
      </c>
      <c r="J38" s="81">
        <f t="shared" si="10"/>
        <v>0</v>
      </c>
      <c r="K38" s="81">
        <f t="shared" si="10"/>
        <v>0</v>
      </c>
      <c r="L38" s="81">
        <f t="shared" si="11"/>
        <v>0</v>
      </c>
      <c r="M38" s="81">
        <f t="shared" si="11"/>
        <v>0</v>
      </c>
      <c r="N38" s="81">
        <f t="shared" si="11"/>
        <v>0</v>
      </c>
      <c r="O38" s="81">
        <f t="shared" si="11"/>
        <v>0</v>
      </c>
      <c r="P38" s="81">
        <f t="shared" si="11"/>
        <v>0</v>
      </c>
      <c r="Q38" s="81">
        <f t="shared" si="11"/>
        <v>0</v>
      </c>
      <c r="R38" s="81">
        <f t="shared" si="11"/>
        <v>0</v>
      </c>
      <c r="S38" s="81">
        <f t="shared" si="11"/>
        <v>0</v>
      </c>
      <c r="T38" s="81">
        <f t="shared" si="11"/>
        <v>0</v>
      </c>
      <c r="U38" s="81">
        <f t="shared" si="11"/>
        <v>0</v>
      </c>
      <c r="V38" s="2">
        <f t="shared" si="2"/>
        <v>0</v>
      </c>
      <c r="W38" s="2"/>
      <c r="X38" t="str">
        <f t="shared" si="3"/>
        <v>AZESoybean</v>
      </c>
      <c r="Y38" t="s">
        <v>7</v>
      </c>
      <c r="Z38" t="s">
        <v>446</v>
      </c>
      <c r="AA38">
        <f t="shared" si="4"/>
        <v>3.3510402152745054E-2</v>
      </c>
      <c r="AB38">
        <f>VLOOKUP(X38,ReferenceProduction!$A$2:$G$1293,7,FALSE)</f>
        <v>8.018331190849079E-2</v>
      </c>
      <c r="AC38">
        <f>VLOOKUP(Z38,ReferencePrices!$A$2:$C$22,3,FALSE)</f>
        <v>417.92239999999998</v>
      </c>
      <c r="AD38">
        <f t="shared" si="5"/>
        <v>3.3510402152745054E-2</v>
      </c>
    </row>
    <row r="39" spans="1:30" x14ac:dyDescent="0.35">
      <c r="A39" t="s">
        <v>35</v>
      </c>
      <c r="B39" s="2">
        <f t="shared" si="10"/>
        <v>0</v>
      </c>
      <c r="C39" s="2">
        <f t="shared" si="10"/>
        <v>0</v>
      </c>
      <c r="D39" s="81">
        <f t="shared" si="10"/>
        <v>0</v>
      </c>
      <c r="E39" s="81">
        <f t="shared" si="10"/>
        <v>0</v>
      </c>
      <c r="F39" s="81">
        <f t="shared" si="10"/>
        <v>0</v>
      </c>
      <c r="G39" s="81">
        <f t="shared" si="10"/>
        <v>0</v>
      </c>
      <c r="H39" s="81">
        <f t="shared" si="10"/>
        <v>0</v>
      </c>
      <c r="I39" s="81">
        <f t="shared" si="10"/>
        <v>0</v>
      </c>
      <c r="J39" s="81">
        <f t="shared" si="10"/>
        <v>0</v>
      </c>
      <c r="K39" s="81">
        <f t="shared" si="10"/>
        <v>0</v>
      </c>
      <c r="L39" s="81">
        <f t="shared" si="11"/>
        <v>0</v>
      </c>
      <c r="M39" s="81">
        <f t="shared" si="11"/>
        <v>0</v>
      </c>
      <c r="N39" s="81">
        <f t="shared" si="11"/>
        <v>0</v>
      </c>
      <c r="O39" s="81">
        <f t="shared" si="11"/>
        <v>0</v>
      </c>
      <c r="P39" s="81">
        <f t="shared" si="11"/>
        <v>0</v>
      </c>
      <c r="Q39" s="81">
        <f t="shared" si="11"/>
        <v>0</v>
      </c>
      <c r="R39" s="81">
        <f t="shared" si="11"/>
        <v>0</v>
      </c>
      <c r="S39" s="81">
        <f t="shared" si="11"/>
        <v>0</v>
      </c>
      <c r="T39" s="81">
        <f t="shared" si="11"/>
        <v>0</v>
      </c>
      <c r="U39" s="81">
        <f t="shared" si="11"/>
        <v>0</v>
      </c>
      <c r="V39" s="2">
        <f t="shared" si="2"/>
        <v>0</v>
      </c>
      <c r="W39" s="2"/>
      <c r="X39" t="str">
        <f t="shared" si="3"/>
        <v>BDIRice</v>
      </c>
      <c r="Y39" t="s">
        <v>8</v>
      </c>
      <c r="Z39" t="s">
        <v>365</v>
      </c>
      <c r="AA39">
        <f t="shared" si="4"/>
        <v>53.791438791820745</v>
      </c>
      <c r="AB39">
        <f>VLOOKUP(X39,ReferenceProduction!$A$2:$G$1293,7,FALSE)</f>
        <v>142.39765073144144</v>
      </c>
      <c r="AC39">
        <f>VLOOKUP(Z39,ReferencePrices!$A$2:$C$22,3,FALSE)</f>
        <v>377.75510000000003</v>
      </c>
      <c r="AD39">
        <f t="shared" si="5"/>
        <v>53.791438791820745</v>
      </c>
    </row>
    <row r="40" spans="1:30" x14ac:dyDescent="0.35">
      <c r="A40" t="s">
        <v>36</v>
      </c>
      <c r="B40" s="2">
        <f t="shared" si="10"/>
        <v>0</v>
      </c>
      <c r="C40" s="2">
        <f t="shared" si="10"/>
        <v>0</v>
      </c>
      <c r="D40" s="81">
        <f t="shared" si="10"/>
        <v>0</v>
      </c>
      <c r="E40" s="81">
        <f t="shared" si="10"/>
        <v>0</v>
      </c>
      <c r="F40" s="81">
        <f t="shared" si="10"/>
        <v>0</v>
      </c>
      <c r="G40" s="81">
        <f t="shared" si="10"/>
        <v>0</v>
      </c>
      <c r="H40" s="81">
        <f t="shared" si="10"/>
        <v>0</v>
      </c>
      <c r="I40" s="81">
        <f t="shared" si="10"/>
        <v>0</v>
      </c>
      <c r="J40" s="81">
        <f t="shared" si="10"/>
        <v>0</v>
      </c>
      <c r="K40" s="81">
        <f t="shared" si="10"/>
        <v>0</v>
      </c>
      <c r="L40" s="81">
        <f t="shared" si="11"/>
        <v>0</v>
      </c>
      <c r="M40" s="81">
        <f t="shared" si="11"/>
        <v>0</v>
      </c>
      <c r="N40" s="81">
        <f t="shared" si="11"/>
        <v>0</v>
      </c>
      <c r="O40" s="81">
        <f t="shared" si="11"/>
        <v>0</v>
      </c>
      <c r="P40" s="81">
        <f t="shared" si="11"/>
        <v>0</v>
      </c>
      <c r="Q40" s="81">
        <f t="shared" si="11"/>
        <v>0</v>
      </c>
      <c r="R40" s="81">
        <f t="shared" si="11"/>
        <v>0</v>
      </c>
      <c r="S40" s="81">
        <f t="shared" si="11"/>
        <v>0</v>
      </c>
      <c r="T40" s="81">
        <f t="shared" si="11"/>
        <v>0</v>
      </c>
      <c r="U40" s="81">
        <f t="shared" si="11"/>
        <v>0</v>
      </c>
      <c r="V40" s="2">
        <f t="shared" si="2"/>
        <v>0</v>
      </c>
      <c r="W40" s="2"/>
      <c r="X40" t="str">
        <f t="shared" si="3"/>
        <v>BDIMaize</v>
      </c>
      <c r="Y40" t="s">
        <v>8</v>
      </c>
      <c r="Z40" t="s">
        <v>361</v>
      </c>
      <c r="AA40">
        <f t="shared" si="4"/>
        <v>40.410202753376062</v>
      </c>
      <c r="AB40">
        <f>VLOOKUP(X40,ReferenceProduction!$A$2:$G$1293,7,FALSE)</f>
        <v>166.51689185429521</v>
      </c>
      <c r="AC40">
        <f>VLOOKUP(Z40,ReferencePrices!$A$2:$C$22,3,FALSE)</f>
        <v>242.67930000000001</v>
      </c>
      <c r="AD40">
        <f t="shared" si="5"/>
        <v>40.410202753376062</v>
      </c>
    </row>
    <row r="41" spans="1:30" x14ac:dyDescent="0.35">
      <c r="A41" t="s">
        <v>37</v>
      </c>
      <c r="B41" s="2">
        <f t="shared" si="10"/>
        <v>0</v>
      </c>
      <c r="C41" s="2">
        <f t="shared" si="10"/>
        <v>2.2689126970571536</v>
      </c>
      <c r="D41" s="81">
        <f t="shared" si="10"/>
        <v>0</v>
      </c>
      <c r="E41" s="81">
        <f t="shared" si="10"/>
        <v>0</v>
      </c>
      <c r="F41" s="81">
        <f t="shared" si="10"/>
        <v>0</v>
      </c>
      <c r="G41" s="81">
        <f t="shared" si="10"/>
        <v>0</v>
      </c>
      <c r="H41" s="81">
        <f t="shared" si="10"/>
        <v>0</v>
      </c>
      <c r="I41" s="81">
        <f t="shared" si="10"/>
        <v>6.3560272343828241E-3</v>
      </c>
      <c r="J41" s="81">
        <f t="shared" si="10"/>
        <v>0</v>
      </c>
      <c r="K41" s="81">
        <f t="shared" si="10"/>
        <v>0</v>
      </c>
      <c r="L41" s="81">
        <f t="shared" si="11"/>
        <v>0</v>
      </c>
      <c r="M41" s="81">
        <f t="shared" si="11"/>
        <v>0</v>
      </c>
      <c r="N41" s="81">
        <f t="shared" si="11"/>
        <v>0</v>
      </c>
      <c r="O41" s="81">
        <f t="shared" si="11"/>
        <v>0</v>
      </c>
      <c r="P41" s="81">
        <f t="shared" si="11"/>
        <v>0</v>
      </c>
      <c r="Q41" s="81">
        <f t="shared" si="11"/>
        <v>0</v>
      </c>
      <c r="R41" s="81">
        <f t="shared" si="11"/>
        <v>0</v>
      </c>
      <c r="S41" s="81">
        <f t="shared" si="11"/>
        <v>0</v>
      </c>
      <c r="T41" s="81">
        <f t="shared" si="11"/>
        <v>0</v>
      </c>
      <c r="U41" s="81">
        <f t="shared" si="11"/>
        <v>0</v>
      </c>
      <c r="V41" s="2">
        <f t="shared" si="2"/>
        <v>2.2752687242915366</v>
      </c>
      <c r="W41" s="2"/>
      <c r="X41" t="str">
        <f t="shared" si="3"/>
        <v>BDIWheat</v>
      </c>
      <c r="Y41" t="s">
        <v>8</v>
      </c>
      <c r="Z41" t="s">
        <v>359</v>
      </c>
      <c r="AA41">
        <f t="shared" si="4"/>
        <v>4.3946353434706591</v>
      </c>
      <c r="AB41">
        <f>VLOOKUP(X41,ReferenceProduction!$A$2:$G$1293,7,FALSE)</f>
        <v>14.705036143161838</v>
      </c>
      <c r="AC41">
        <f>VLOOKUP(Z41,ReferencePrices!$A$2:$C$22,3,FALSE)</f>
        <v>298.85239999999999</v>
      </c>
      <c r="AD41">
        <f t="shared" si="5"/>
        <v>4.3946353434706591</v>
      </c>
    </row>
    <row r="42" spans="1:30" x14ac:dyDescent="0.35">
      <c r="A42" t="s">
        <v>38</v>
      </c>
      <c r="B42" s="2">
        <f t="shared" si="10"/>
        <v>0</v>
      </c>
      <c r="C42" s="2">
        <f t="shared" si="10"/>
        <v>0</v>
      </c>
      <c r="D42" s="81">
        <f t="shared" si="10"/>
        <v>0</v>
      </c>
      <c r="E42" s="81">
        <f t="shared" si="10"/>
        <v>0</v>
      </c>
      <c r="F42" s="81">
        <f t="shared" si="10"/>
        <v>0</v>
      </c>
      <c r="G42" s="81">
        <f t="shared" si="10"/>
        <v>0</v>
      </c>
      <c r="H42" s="81">
        <f t="shared" si="10"/>
        <v>0</v>
      </c>
      <c r="I42" s="81">
        <f t="shared" si="10"/>
        <v>0</v>
      </c>
      <c r="J42" s="81">
        <f t="shared" si="10"/>
        <v>0</v>
      </c>
      <c r="K42" s="81">
        <f t="shared" si="10"/>
        <v>0</v>
      </c>
      <c r="L42" s="81">
        <f t="shared" si="11"/>
        <v>0</v>
      </c>
      <c r="M42" s="81">
        <f t="shared" si="11"/>
        <v>0</v>
      </c>
      <c r="N42" s="81">
        <f t="shared" si="11"/>
        <v>0</v>
      </c>
      <c r="O42" s="81">
        <f t="shared" si="11"/>
        <v>0</v>
      </c>
      <c r="P42" s="81">
        <f t="shared" si="11"/>
        <v>0</v>
      </c>
      <c r="Q42" s="81">
        <f t="shared" si="11"/>
        <v>0</v>
      </c>
      <c r="R42" s="81">
        <f t="shared" si="11"/>
        <v>0</v>
      </c>
      <c r="S42" s="81">
        <f t="shared" si="11"/>
        <v>0</v>
      </c>
      <c r="T42" s="81">
        <f t="shared" si="11"/>
        <v>0</v>
      </c>
      <c r="U42" s="81">
        <f t="shared" si="11"/>
        <v>0</v>
      </c>
      <c r="V42" s="2">
        <f t="shared" si="2"/>
        <v>0</v>
      </c>
      <c r="W42" s="2"/>
      <c r="X42" t="str">
        <f t="shared" si="3"/>
        <v>BDISorghum</v>
      </c>
      <c r="Y42" t="s">
        <v>8</v>
      </c>
      <c r="Z42" t="s">
        <v>362</v>
      </c>
      <c r="AA42">
        <f t="shared" si="4"/>
        <v>23.611983073108103</v>
      </c>
      <c r="AB42">
        <f>VLOOKUP(X42,ReferenceProduction!$A$2:$G$1293,7,FALSE)</f>
        <v>112.44261942683416</v>
      </c>
      <c r="AC42">
        <f>VLOOKUP(Z42,ReferencePrices!$A$2:$C$22,3,FALSE)</f>
        <v>209.9914</v>
      </c>
      <c r="AD42">
        <f t="shared" si="5"/>
        <v>23.611983073108103</v>
      </c>
    </row>
    <row r="43" spans="1:30" x14ac:dyDescent="0.35">
      <c r="A43" t="s">
        <v>39</v>
      </c>
      <c r="B43" s="2">
        <f t="shared" si="10"/>
        <v>0</v>
      </c>
      <c r="C43" s="2">
        <f t="shared" si="10"/>
        <v>39.50888922445408</v>
      </c>
      <c r="D43" s="81">
        <f t="shared" si="10"/>
        <v>25.908562155028768</v>
      </c>
      <c r="E43" s="81">
        <f t="shared" si="10"/>
        <v>0</v>
      </c>
      <c r="F43" s="81">
        <f t="shared" si="10"/>
        <v>0</v>
      </c>
      <c r="G43" s="81">
        <f t="shared" si="10"/>
        <v>0.85990685872762318</v>
      </c>
      <c r="H43" s="81">
        <f t="shared" si="10"/>
        <v>0</v>
      </c>
      <c r="I43" s="81">
        <f t="shared" si="10"/>
        <v>16.070291335502652</v>
      </c>
      <c r="J43" s="81">
        <f t="shared" si="10"/>
        <v>0</v>
      </c>
      <c r="K43" s="81">
        <f t="shared" si="10"/>
        <v>6.2282842886702579</v>
      </c>
      <c r="L43" s="81">
        <f t="shared" si="11"/>
        <v>35.360581038185707</v>
      </c>
      <c r="M43" s="81">
        <f t="shared" si="11"/>
        <v>29.069366790147214</v>
      </c>
      <c r="N43" s="81">
        <f t="shared" si="11"/>
        <v>248.07179709939655</v>
      </c>
      <c r="O43" s="81">
        <f t="shared" si="11"/>
        <v>1.7038755494414548</v>
      </c>
      <c r="P43" s="81">
        <f t="shared" si="11"/>
        <v>4.660610260276397</v>
      </c>
      <c r="Q43" s="81">
        <f t="shared" si="11"/>
        <v>0</v>
      </c>
      <c r="R43" s="81">
        <f t="shared" si="11"/>
        <v>11.314454972897835</v>
      </c>
      <c r="S43" s="81">
        <f t="shared" si="11"/>
        <v>345.76686133154294</v>
      </c>
      <c r="T43" s="81">
        <f t="shared" si="11"/>
        <v>226.57400281451061</v>
      </c>
      <c r="U43" s="81">
        <f t="shared" si="11"/>
        <v>0</v>
      </c>
      <c r="V43" s="2">
        <f t="shared" si="2"/>
        <v>991.09748371878209</v>
      </c>
      <c r="W43" s="2"/>
      <c r="X43" t="str">
        <f t="shared" si="3"/>
        <v>BDIMillet</v>
      </c>
      <c r="Y43" t="s">
        <v>8</v>
      </c>
      <c r="Z43" t="s">
        <v>363</v>
      </c>
      <c r="AA43">
        <f t="shared" si="4"/>
        <v>4.2191076681632085</v>
      </c>
      <c r="AB43">
        <f>VLOOKUP(X43,ReferenceProduction!$A$2:$G$1293,7,FALSE)</f>
        <v>16.991661323081445</v>
      </c>
      <c r="AC43">
        <f>VLOOKUP(Z43,ReferencePrices!$A$2:$C$22,3,FALSE)</f>
        <v>248.30459999999999</v>
      </c>
      <c r="AD43">
        <f t="shared" si="5"/>
        <v>4.2191076681632085</v>
      </c>
    </row>
    <row r="44" spans="1:30" x14ac:dyDescent="0.35">
      <c r="A44" t="s">
        <v>40</v>
      </c>
      <c r="B44" s="2">
        <f t="shared" ref="B44:K53" si="12">+SUMIF($X$4:$X$1206,+CONCATENATE($A44,B$3),$AA$4:$AA$1206)</f>
        <v>251.85738837615247</v>
      </c>
      <c r="C44" s="2">
        <f t="shared" si="12"/>
        <v>1.2136530514961237</v>
      </c>
      <c r="D44" s="81">
        <f t="shared" si="12"/>
        <v>0</v>
      </c>
      <c r="E44" s="81">
        <f t="shared" si="12"/>
        <v>18.011454969651531</v>
      </c>
      <c r="F44" s="81">
        <f t="shared" si="12"/>
        <v>0</v>
      </c>
      <c r="G44" s="81">
        <f t="shared" si="12"/>
        <v>0</v>
      </c>
      <c r="H44" s="81">
        <f t="shared" si="12"/>
        <v>0.42188566079275636</v>
      </c>
      <c r="I44" s="81">
        <f t="shared" si="12"/>
        <v>0.3805727649743334</v>
      </c>
      <c r="J44" s="81">
        <f t="shared" si="12"/>
        <v>0</v>
      </c>
      <c r="K44" s="81">
        <f t="shared" si="12"/>
        <v>16.770489791525865</v>
      </c>
      <c r="L44" s="81">
        <f t="shared" ref="L44:U53" si="13">+SUMIF($X$4:$X$1206,+CONCATENATE($A44,L$3),$AA$4:$AA$1206)</f>
        <v>0</v>
      </c>
      <c r="M44" s="81">
        <f t="shared" si="13"/>
        <v>591.09688286521578</v>
      </c>
      <c r="N44" s="81">
        <f t="shared" si="13"/>
        <v>0.22665311174383648</v>
      </c>
      <c r="O44" s="81">
        <f t="shared" si="13"/>
        <v>0.27033852072635578</v>
      </c>
      <c r="P44" s="81">
        <f t="shared" si="13"/>
        <v>0</v>
      </c>
      <c r="Q44" s="81">
        <f t="shared" si="13"/>
        <v>1087.6118950167104</v>
      </c>
      <c r="R44" s="81">
        <f t="shared" si="13"/>
        <v>0</v>
      </c>
      <c r="S44" s="81">
        <f t="shared" si="13"/>
        <v>0.16317589828005402</v>
      </c>
      <c r="T44" s="81">
        <f t="shared" si="13"/>
        <v>0</v>
      </c>
      <c r="U44" s="81">
        <f t="shared" si="13"/>
        <v>0</v>
      </c>
      <c r="V44" s="2">
        <f t="shared" si="2"/>
        <v>1968.0243900272696</v>
      </c>
      <c r="W44" s="2"/>
      <c r="X44" t="str">
        <f t="shared" si="3"/>
        <v>BDIPotato</v>
      </c>
      <c r="Y44" t="s">
        <v>8</v>
      </c>
      <c r="Z44" t="s">
        <v>367</v>
      </c>
      <c r="AA44">
        <f t="shared" si="4"/>
        <v>17.129397004855097</v>
      </c>
      <c r="AB44">
        <f>VLOOKUP(X44,ReferenceProduction!$A$2:$G$1293,7,FALSE)</f>
        <v>68.014498377819336</v>
      </c>
      <c r="AC44">
        <f>VLOOKUP(Z44,ReferencePrices!$A$2:$C$22,3,FALSE)</f>
        <v>251.8492</v>
      </c>
      <c r="AD44">
        <f t="shared" si="5"/>
        <v>17.129397004855097</v>
      </c>
    </row>
    <row r="45" spans="1:30" x14ac:dyDescent="0.35">
      <c r="A45" t="s">
        <v>41</v>
      </c>
      <c r="B45" s="2">
        <f t="shared" si="12"/>
        <v>4.1974906265747522</v>
      </c>
      <c r="C45" s="2">
        <f t="shared" si="12"/>
        <v>28.759014616746221</v>
      </c>
      <c r="D45" s="81">
        <f t="shared" si="12"/>
        <v>17.727093134549897</v>
      </c>
      <c r="E45" s="81">
        <f t="shared" si="12"/>
        <v>0</v>
      </c>
      <c r="F45" s="81">
        <f t="shared" si="12"/>
        <v>0</v>
      </c>
      <c r="G45" s="81">
        <f t="shared" si="12"/>
        <v>21.880615821937312</v>
      </c>
      <c r="H45" s="81">
        <f t="shared" si="12"/>
        <v>1.7452144798166955</v>
      </c>
      <c r="I45" s="81">
        <f t="shared" si="12"/>
        <v>322.22787632813873</v>
      </c>
      <c r="J45" s="81">
        <f t="shared" si="12"/>
        <v>0</v>
      </c>
      <c r="K45" s="81">
        <f t="shared" si="12"/>
        <v>4.0296903095292507</v>
      </c>
      <c r="L45" s="81">
        <f t="shared" si="13"/>
        <v>0</v>
      </c>
      <c r="M45" s="81">
        <f t="shared" si="13"/>
        <v>217.13563128422388</v>
      </c>
      <c r="N45" s="81">
        <f t="shared" si="13"/>
        <v>505.73125102288617</v>
      </c>
      <c r="O45" s="81">
        <f t="shared" si="13"/>
        <v>4.2141909544325253</v>
      </c>
      <c r="P45" s="81">
        <f t="shared" si="13"/>
        <v>0.47489137901394618</v>
      </c>
      <c r="Q45" s="81">
        <f t="shared" si="13"/>
        <v>3.9004633650664937</v>
      </c>
      <c r="R45" s="81">
        <f t="shared" si="13"/>
        <v>0</v>
      </c>
      <c r="S45" s="81">
        <f t="shared" si="13"/>
        <v>4226.0199485987805</v>
      </c>
      <c r="T45" s="81">
        <f t="shared" si="13"/>
        <v>353.6338949800284</v>
      </c>
      <c r="U45" s="81">
        <f t="shared" si="13"/>
        <v>2.7689533130137702</v>
      </c>
      <c r="V45" s="2">
        <f t="shared" si="2"/>
        <v>5714.4462202147388</v>
      </c>
      <c r="W45" s="2"/>
      <c r="X45" t="str">
        <f t="shared" si="3"/>
        <v>BDICassava</v>
      </c>
      <c r="Y45" t="s">
        <v>8</v>
      </c>
      <c r="Z45" t="s">
        <v>368</v>
      </c>
      <c r="AA45">
        <f t="shared" si="4"/>
        <v>126.43699810218422</v>
      </c>
      <c r="AB45">
        <f>VLOOKUP(X45,ReferenceProduction!$A$2:$G$1293,7,FALSE)</f>
        <v>1008.3845135624256</v>
      </c>
      <c r="AC45">
        <f>VLOOKUP(Z45,ReferencePrices!$A$2:$C$22,3,FALSE)</f>
        <v>125.3857</v>
      </c>
      <c r="AD45">
        <f t="shared" si="5"/>
        <v>126.43699810218422</v>
      </c>
    </row>
    <row r="46" spans="1:30" x14ac:dyDescent="0.35">
      <c r="A46" t="s">
        <v>42</v>
      </c>
      <c r="B46" s="2">
        <f t="shared" si="12"/>
        <v>35.494436513944812</v>
      </c>
      <c r="C46" s="2">
        <f t="shared" si="12"/>
        <v>71.384513059662225</v>
      </c>
      <c r="D46" s="81">
        <f t="shared" si="12"/>
        <v>0</v>
      </c>
      <c r="E46" s="81">
        <f t="shared" si="12"/>
        <v>15.639670562661793</v>
      </c>
      <c r="F46" s="81">
        <f t="shared" si="12"/>
        <v>5.5128752698850771</v>
      </c>
      <c r="G46" s="81">
        <f t="shared" si="12"/>
        <v>110.7309894058051</v>
      </c>
      <c r="H46" s="81">
        <f t="shared" si="12"/>
        <v>1.7501634633718566</v>
      </c>
      <c r="I46" s="81">
        <f t="shared" si="12"/>
        <v>2104.3302414306795</v>
      </c>
      <c r="J46" s="81">
        <f t="shared" si="12"/>
        <v>0</v>
      </c>
      <c r="K46" s="81">
        <f t="shared" si="12"/>
        <v>165.27768523350807</v>
      </c>
      <c r="L46" s="81">
        <f t="shared" si="13"/>
        <v>0</v>
      </c>
      <c r="M46" s="81">
        <f t="shared" si="13"/>
        <v>1629.6917145392572</v>
      </c>
      <c r="N46" s="81">
        <f t="shared" si="13"/>
        <v>1337.8129285388698</v>
      </c>
      <c r="O46" s="81">
        <f t="shared" si="13"/>
        <v>208.04605870747682</v>
      </c>
      <c r="P46" s="81">
        <f t="shared" si="13"/>
        <v>43.563146955946316</v>
      </c>
      <c r="Q46" s="81">
        <f t="shared" si="13"/>
        <v>2603.0908601533883</v>
      </c>
      <c r="R46" s="81">
        <f t="shared" si="13"/>
        <v>0</v>
      </c>
      <c r="S46" s="81">
        <f t="shared" si="13"/>
        <v>774.37661724728707</v>
      </c>
      <c r="T46" s="81">
        <f t="shared" si="13"/>
        <v>0</v>
      </c>
      <c r="U46" s="81">
        <f t="shared" si="13"/>
        <v>0</v>
      </c>
      <c r="V46" s="2">
        <f t="shared" si="2"/>
        <v>9106.7019010817439</v>
      </c>
      <c r="W46" s="2"/>
      <c r="X46" t="str">
        <f t="shared" si="3"/>
        <v>BDIYams</v>
      </c>
      <c r="Y46" t="s">
        <v>8</v>
      </c>
      <c r="Z46" t="s">
        <v>366</v>
      </c>
      <c r="AA46">
        <f t="shared" si="4"/>
        <v>6.8897777426784783</v>
      </c>
      <c r="AB46">
        <f>VLOOKUP(X46,ReferenceProduction!$A$2:$G$1293,7,FALSE)</f>
        <v>22.089233580432342</v>
      </c>
      <c r="AC46">
        <f>VLOOKUP(Z46,ReferencePrices!$A$2:$C$22,3,FALSE)</f>
        <v>311.90660000000003</v>
      </c>
      <c r="AD46">
        <f t="shared" si="5"/>
        <v>6.8897777426784783</v>
      </c>
    </row>
    <row r="47" spans="1:30" x14ac:dyDescent="0.35">
      <c r="A47" t="s">
        <v>43</v>
      </c>
      <c r="B47" s="2">
        <f t="shared" si="12"/>
        <v>11.813491064176723</v>
      </c>
      <c r="C47" s="2">
        <f t="shared" si="12"/>
        <v>0.55920606285327368</v>
      </c>
      <c r="D47" s="81">
        <f t="shared" si="12"/>
        <v>0</v>
      </c>
      <c r="E47" s="81">
        <f t="shared" si="12"/>
        <v>5.7735442372437698</v>
      </c>
      <c r="F47" s="81">
        <f t="shared" si="12"/>
        <v>0</v>
      </c>
      <c r="G47" s="81">
        <f t="shared" si="12"/>
        <v>1.7336763986177008</v>
      </c>
      <c r="H47" s="81">
        <f t="shared" si="12"/>
        <v>0.20268284398963554</v>
      </c>
      <c r="I47" s="81">
        <f t="shared" si="12"/>
        <v>4.3902497733605657</v>
      </c>
      <c r="J47" s="81">
        <f t="shared" si="12"/>
        <v>18.443551960885518</v>
      </c>
      <c r="K47" s="81">
        <f t="shared" si="12"/>
        <v>17.936262562090153</v>
      </c>
      <c r="L47" s="81">
        <f t="shared" si="13"/>
        <v>0</v>
      </c>
      <c r="M47" s="81">
        <f t="shared" si="13"/>
        <v>2.0199707425840199</v>
      </c>
      <c r="N47" s="81">
        <f t="shared" si="13"/>
        <v>0</v>
      </c>
      <c r="O47" s="81">
        <f t="shared" si="13"/>
        <v>68.499420068462385</v>
      </c>
      <c r="P47" s="81">
        <f t="shared" si="13"/>
        <v>0</v>
      </c>
      <c r="Q47" s="81">
        <f t="shared" si="13"/>
        <v>5.9918339244876391</v>
      </c>
      <c r="R47" s="81">
        <f t="shared" si="13"/>
        <v>0</v>
      </c>
      <c r="S47" s="81">
        <f t="shared" si="13"/>
        <v>0</v>
      </c>
      <c r="T47" s="81">
        <f t="shared" si="13"/>
        <v>0</v>
      </c>
      <c r="U47" s="81">
        <f t="shared" si="13"/>
        <v>0</v>
      </c>
      <c r="V47" s="2">
        <f t="shared" si="2"/>
        <v>137.3638896387514</v>
      </c>
      <c r="W47" s="2"/>
      <c r="X47" t="str">
        <f t="shared" si="3"/>
        <v>BDISweet Potato</v>
      </c>
      <c r="Y47" t="s">
        <v>8</v>
      </c>
      <c r="Z47" t="s">
        <v>358</v>
      </c>
      <c r="AA47">
        <f t="shared" si="4"/>
        <v>149.35815985894112</v>
      </c>
      <c r="AB47">
        <f>VLOOKUP(X47,ReferenceProduction!$A$2:$G$1293,7,FALSE)</f>
        <v>1632.253265737309</v>
      </c>
      <c r="AC47">
        <f>VLOOKUP(Z47,ReferencePrices!$A$2:$C$22,3,FALSE)</f>
        <v>91.504279999999994</v>
      </c>
      <c r="AD47">
        <f t="shared" si="5"/>
        <v>149.35815985894112</v>
      </c>
    </row>
    <row r="48" spans="1:30" x14ac:dyDescent="0.35">
      <c r="A48" t="s">
        <v>44</v>
      </c>
      <c r="B48" s="2">
        <f t="shared" si="12"/>
        <v>382.81056627838558</v>
      </c>
      <c r="C48" s="2">
        <f t="shared" si="12"/>
        <v>242.83935877514307</v>
      </c>
      <c r="D48" s="81">
        <f t="shared" si="12"/>
        <v>0</v>
      </c>
      <c r="E48" s="81">
        <f t="shared" si="12"/>
        <v>289.95291049788108</v>
      </c>
      <c r="F48" s="81">
        <f t="shared" si="12"/>
        <v>0</v>
      </c>
      <c r="G48" s="81">
        <f t="shared" si="12"/>
        <v>26.768684939837719</v>
      </c>
      <c r="H48" s="81">
        <f t="shared" si="12"/>
        <v>54.54800313168284</v>
      </c>
      <c r="I48" s="81">
        <f t="shared" si="12"/>
        <v>1149.6009331191219</v>
      </c>
      <c r="J48" s="81">
        <f t="shared" si="12"/>
        <v>316.36257995428275</v>
      </c>
      <c r="K48" s="81">
        <f t="shared" si="12"/>
        <v>565.20722938141523</v>
      </c>
      <c r="L48" s="81">
        <f t="shared" si="13"/>
        <v>0</v>
      </c>
      <c r="M48" s="81">
        <f t="shared" si="13"/>
        <v>353.46391734875482</v>
      </c>
      <c r="N48" s="81">
        <f t="shared" si="13"/>
        <v>3.3732748216752046</v>
      </c>
      <c r="O48" s="81">
        <f t="shared" si="13"/>
        <v>1108.1231102235865</v>
      </c>
      <c r="P48" s="81">
        <f t="shared" si="13"/>
        <v>80.468117900255791</v>
      </c>
      <c r="Q48" s="81">
        <f t="shared" si="13"/>
        <v>1513.1860134408851</v>
      </c>
      <c r="R48" s="81">
        <f t="shared" si="13"/>
        <v>123.18199594454205</v>
      </c>
      <c r="S48" s="81">
        <f t="shared" si="13"/>
        <v>197.76990485720515</v>
      </c>
      <c r="T48" s="81">
        <f t="shared" si="13"/>
        <v>0</v>
      </c>
      <c r="U48" s="81">
        <f t="shared" si="13"/>
        <v>2.4306003223272823</v>
      </c>
      <c r="V48" s="2">
        <f t="shared" si="2"/>
        <v>6410.0872009369823</v>
      </c>
      <c r="W48" s="2"/>
      <c r="X48" t="str">
        <f t="shared" si="3"/>
        <v>BDIBanana</v>
      </c>
      <c r="Y48" t="s">
        <v>8</v>
      </c>
      <c r="Z48" t="s">
        <v>455</v>
      </c>
      <c r="AA48">
        <f t="shared" si="4"/>
        <v>1312.5647490143283</v>
      </c>
      <c r="AB48">
        <f>VLOOKUP(X48,ReferenceProduction!$A$2:$G$1293,7,FALSE)</f>
        <v>3264.1518535720948</v>
      </c>
      <c r="AC48">
        <f>VLOOKUP(Z48,ReferencePrices!$A$2:$C$22,3,FALSE)</f>
        <v>402.11509999999998</v>
      </c>
      <c r="AD48">
        <f t="shared" si="5"/>
        <v>1312.5647490143283</v>
      </c>
    </row>
    <row r="49" spans="1:30" x14ac:dyDescent="0.35">
      <c r="A49" t="s">
        <v>45</v>
      </c>
      <c r="B49" s="2">
        <f t="shared" si="12"/>
        <v>0</v>
      </c>
      <c r="C49" s="2">
        <f t="shared" si="12"/>
        <v>0</v>
      </c>
      <c r="D49" s="81">
        <f t="shared" si="12"/>
        <v>8.5944857136131318</v>
      </c>
      <c r="E49" s="81">
        <f t="shared" si="12"/>
        <v>0</v>
      </c>
      <c r="F49" s="81">
        <f t="shared" si="12"/>
        <v>0</v>
      </c>
      <c r="G49" s="81">
        <f t="shared" si="12"/>
        <v>0.10665670232402932</v>
      </c>
      <c r="H49" s="81">
        <f t="shared" si="12"/>
        <v>0</v>
      </c>
      <c r="I49" s="81">
        <f t="shared" si="12"/>
        <v>0.21322465389007614</v>
      </c>
      <c r="J49" s="81">
        <f t="shared" si="12"/>
        <v>0</v>
      </c>
      <c r="K49" s="81">
        <f t="shared" si="12"/>
        <v>7.0831525910595841E-2</v>
      </c>
      <c r="L49" s="81">
        <f t="shared" si="13"/>
        <v>0</v>
      </c>
      <c r="M49" s="81">
        <f t="shared" si="13"/>
        <v>3.0077164792426152E-2</v>
      </c>
      <c r="N49" s="81">
        <f t="shared" si="13"/>
        <v>3.8201560376821999</v>
      </c>
      <c r="O49" s="81">
        <f t="shared" si="13"/>
        <v>6.459966382246338E-3</v>
      </c>
      <c r="P49" s="81">
        <f t="shared" si="13"/>
        <v>0.46109799783078587</v>
      </c>
      <c r="Q49" s="81">
        <f t="shared" si="13"/>
        <v>0</v>
      </c>
      <c r="R49" s="81">
        <f t="shared" si="13"/>
        <v>1.359463387663288</v>
      </c>
      <c r="S49" s="81">
        <f t="shared" si="13"/>
        <v>2.0644950062011427</v>
      </c>
      <c r="T49" s="81">
        <f t="shared" si="13"/>
        <v>0</v>
      </c>
      <c r="U49" s="81">
        <f t="shared" si="13"/>
        <v>0</v>
      </c>
      <c r="V49" s="2">
        <f t="shared" si="2"/>
        <v>16.726948156289922</v>
      </c>
      <c r="W49" s="2"/>
      <c r="X49" t="str">
        <f t="shared" si="3"/>
        <v>BDIBean</v>
      </c>
      <c r="Y49" t="s">
        <v>8</v>
      </c>
      <c r="Z49" t="s">
        <v>557</v>
      </c>
      <c r="AA49">
        <f t="shared" si="4"/>
        <v>271.58415838211982</v>
      </c>
      <c r="AB49">
        <f>VLOOKUP(X49,ReferenceProduction!$A$2:$G$1293,7,FALSE)</f>
        <v>358.40662122553431</v>
      </c>
      <c r="AC49">
        <f>VLOOKUP(Z49,ReferencePrices!$A$2:$C$22,3,FALSE)</f>
        <v>757.75429999999994</v>
      </c>
      <c r="AD49">
        <f t="shared" si="5"/>
        <v>271.58415838211982</v>
      </c>
    </row>
    <row r="50" spans="1:30" x14ac:dyDescent="0.35">
      <c r="A50" t="s">
        <v>46</v>
      </c>
      <c r="B50" s="2">
        <f t="shared" si="12"/>
        <v>0</v>
      </c>
      <c r="C50" s="2">
        <f t="shared" si="12"/>
        <v>0</v>
      </c>
      <c r="D50" s="81">
        <f t="shared" si="12"/>
        <v>0</v>
      </c>
      <c r="E50" s="81">
        <f t="shared" si="12"/>
        <v>0</v>
      </c>
      <c r="F50" s="81">
        <f t="shared" si="12"/>
        <v>0</v>
      </c>
      <c r="G50" s="81">
        <f t="shared" si="12"/>
        <v>0</v>
      </c>
      <c r="H50" s="81">
        <f t="shared" si="12"/>
        <v>0</v>
      </c>
      <c r="I50" s="81">
        <f t="shared" si="12"/>
        <v>0</v>
      </c>
      <c r="J50" s="81">
        <f t="shared" si="12"/>
        <v>0</v>
      </c>
      <c r="K50" s="81">
        <f t="shared" si="12"/>
        <v>0</v>
      </c>
      <c r="L50" s="81">
        <f t="shared" si="13"/>
        <v>0</v>
      </c>
      <c r="M50" s="81">
        <f t="shared" si="13"/>
        <v>0</v>
      </c>
      <c r="N50" s="81">
        <f t="shared" si="13"/>
        <v>0</v>
      </c>
      <c r="O50" s="81">
        <f t="shared" si="13"/>
        <v>0</v>
      </c>
      <c r="P50" s="81">
        <f t="shared" si="13"/>
        <v>0</v>
      </c>
      <c r="Q50" s="81">
        <f t="shared" si="13"/>
        <v>0</v>
      </c>
      <c r="R50" s="81">
        <f t="shared" si="13"/>
        <v>0</v>
      </c>
      <c r="S50" s="81">
        <f t="shared" si="13"/>
        <v>0</v>
      </c>
      <c r="T50" s="81">
        <f t="shared" si="13"/>
        <v>0</v>
      </c>
      <c r="U50" s="81">
        <f t="shared" si="13"/>
        <v>0</v>
      </c>
      <c r="V50" s="2">
        <f t="shared" si="2"/>
        <v>0</v>
      </c>
      <c r="W50" s="2"/>
      <c r="X50" t="str">
        <f t="shared" si="3"/>
        <v>BDIPigeon pea</v>
      </c>
      <c r="Y50" t="s">
        <v>8</v>
      </c>
      <c r="Z50" t="s">
        <v>616</v>
      </c>
      <c r="AA50">
        <f t="shared" si="4"/>
        <v>2.6280872706888583</v>
      </c>
      <c r="AB50">
        <f>VLOOKUP(X50,ReferenceProduction!$A$2:$G$1293,7,FALSE)</f>
        <v>3.5697662664335321</v>
      </c>
      <c r="AC50">
        <f>VLOOKUP(Z50,ReferencePrices!$A$2:$C$22,3,FALSE)</f>
        <v>736.20709999999997</v>
      </c>
      <c r="AD50">
        <f t="shared" si="5"/>
        <v>2.6280872706888583</v>
      </c>
    </row>
    <row r="51" spans="1:30" x14ac:dyDescent="0.35">
      <c r="A51" t="s">
        <v>47</v>
      </c>
      <c r="B51" s="2">
        <f t="shared" si="12"/>
        <v>0</v>
      </c>
      <c r="C51" s="2">
        <f t="shared" si="12"/>
        <v>0</v>
      </c>
      <c r="D51" s="81">
        <f t="shared" si="12"/>
        <v>0</v>
      </c>
      <c r="E51" s="81">
        <f t="shared" si="12"/>
        <v>0</v>
      </c>
      <c r="F51" s="81">
        <f t="shared" si="12"/>
        <v>0</v>
      </c>
      <c r="G51" s="81">
        <f t="shared" si="12"/>
        <v>0</v>
      </c>
      <c r="H51" s="81">
        <f t="shared" si="12"/>
        <v>0</v>
      </c>
      <c r="I51" s="81">
        <f t="shared" si="12"/>
        <v>0</v>
      </c>
      <c r="J51" s="81">
        <f t="shared" si="12"/>
        <v>0</v>
      </c>
      <c r="K51" s="81">
        <f t="shared" si="12"/>
        <v>0</v>
      </c>
      <c r="L51" s="81">
        <f t="shared" si="13"/>
        <v>0</v>
      </c>
      <c r="M51" s="81">
        <f t="shared" si="13"/>
        <v>0</v>
      </c>
      <c r="N51" s="81">
        <f t="shared" si="13"/>
        <v>0</v>
      </c>
      <c r="O51" s="81">
        <f t="shared" si="13"/>
        <v>0</v>
      </c>
      <c r="P51" s="81">
        <f t="shared" si="13"/>
        <v>0</v>
      </c>
      <c r="Q51" s="81">
        <f t="shared" si="13"/>
        <v>0</v>
      </c>
      <c r="R51" s="81">
        <f t="shared" si="13"/>
        <v>0</v>
      </c>
      <c r="S51" s="81">
        <f t="shared" si="13"/>
        <v>0</v>
      </c>
      <c r="T51" s="81">
        <f t="shared" si="13"/>
        <v>0</v>
      </c>
      <c r="U51" s="81">
        <f t="shared" si="13"/>
        <v>0</v>
      </c>
      <c r="V51" s="2">
        <f t="shared" si="2"/>
        <v>0</v>
      </c>
      <c r="W51" s="2"/>
      <c r="X51" t="str">
        <f t="shared" si="3"/>
        <v>BDIOther Pulses</v>
      </c>
      <c r="Y51" t="s">
        <v>8</v>
      </c>
      <c r="Z51" t="s">
        <v>421</v>
      </c>
      <c r="AA51">
        <f t="shared" si="4"/>
        <v>18.068975445942066</v>
      </c>
      <c r="AB51">
        <f>VLOOKUP(X51,ReferenceProduction!$A$2:$G$1293,7,FALSE)</f>
        <v>46.883170338115242</v>
      </c>
      <c r="AC51">
        <f>VLOOKUP(Z51,ReferencePrices!$A$2:$C$22,3,FALSE)</f>
        <v>385.40429999999998</v>
      </c>
      <c r="AD51">
        <f t="shared" si="5"/>
        <v>18.068975445942066</v>
      </c>
    </row>
    <row r="52" spans="1:30" x14ac:dyDescent="0.35">
      <c r="A52" t="s">
        <v>48</v>
      </c>
      <c r="B52" s="2">
        <f t="shared" si="12"/>
        <v>0</v>
      </c>
      <c r="C52" s="2">
        <f t="shared" si="12"/>
        <v>0</v>
      </c>
      <c r="D52" s="81">
        <f t="shared" si="12"/>
        <v>40.381212767136674</v>
      </c>
      <c r="E52" s="81">
        <f t="shared" si="12"/>
        <v>0</v>
      </c>
      <c r="F52" s="81">
        <f t="shared" si="12"/>
        <v>0</v>
      </c>
      <c r="G52" s="81">
        <f t="shared" si="12"/>
        <v>17.701839974975279</v>
      </c>
      <c r="H52" s="81">
        <f t="shared" si="12"/>
        <v>0</v>
      </c>
      <c r="I52" s="81">
        <f t="shared" si="12"/>
        <v>14.696671479116482</v>
      </c>
      <c r="J52" s="81">
        <f t="shared" si="12"/>
        <v>0</v>
      </c>
      <c r="K52" s="81">
        <f t="shared" si="12"/>
        <v>0.16576947542669521</v>
      </c>
      <c r="L52" s="81">
        <f t="shared" si="13"/>
        <v>0</v>
      </c>
      <c r="M52" s="81">
        <f t="shared" si="13"/>
        <v>0</v>
      </c>
      <c r="N52" s="81">
        <f t="shared" si="13"/>
        <v>1.2454229023473438</v>
      </c>
      <c r="O52" s="81">
        <f t="shared" si="13"/>
        <v>0</v>
      </c>
      <c r="P52" s="81">
        <f t="shared" si="13"/>
        <v>0.38448568164414648</v>
      </c>
      <c r="Q52" s="81">
        <f t="shared" si="13"/>
        <v>0</v>
      </c>
      <c r="R52" s="81">
        <f t="shared" si="13"/>
        <v>76.151783725564854</v>
      </c>
      <c r="S52" s="81">
        <f t="shared" si="13"/>
        <v>13.979243113741566</v>
      </c>
      <c r="T52" s="81">
        <f t="shared" si="13"/>
        <v>152.36580923759453</v>
      </c>
      <c r="U52" s="81">
        <f t="shared" si="13"/>
        <v>0</v>
      </c>
      <c r="V52" s="2">
        <f t="shared" si="2"/>
        <v>317.07223835754758</v>
      </c>
      <c r="W52" s="2"/>
      <c r="X52" t="str">
        <f t="shared" si="3"/>
        <v>BDIGroundnut</v>
      </c>
      <c r="Y52" t="s">
        <v>8</v>
      </c>
      <c r="Z52" t="s">
        <v>360</v>
      </c>
      <c r="AA52">
        <f t="shared" si="4"/>
        <v>8.0493741740219704</v>
      </c>
      <c r="AB52">
        <f>VLOOKUP(X52,ReferenceProduction!$A$2:$G$1293,7,FALSE)</f>
        <v>12.815397398991644</v>
      </c>
      <c r="AC52">
        <f>VLOOKUP(Z52,ReferencePrices!$A$2:$C$22,3,FALSE)</f>
        <v>628.10180000000003</v>
      </c>
      <c r="AD52">
        <f t="shared" si="5"/>
        <v>8.0493741740219704</v>
      </c>
    </row>
    <row r="53" spans="1:30" x14ac:dyDescent="0.35">
      <c r="A53" t="s">
        <v>49</v>
      </c>
      <c r="B53" s="2">
        <f t="shared" si="12"/>
        <v>10.828220612491702</v>
      </c>
      <c r="C53" s="2">
        <f t="shared" si="12"/>
        <v>17.716306864637211</v>
      </c>
      <c r="D53" s="81">
        <f t="shared" si="12"/>
        <v>0</v>
      </c>
      <c r="E53" s="81">
        <f t="shared" si="12"/>
        <v>0</v>
      </c>
      <c r="F53" s="81">
        <f t="shared" si="12"/>
        <v>0</v>
      </c>
      <c r="G53" s="81">
        <f t="shared" si="12"/>
        <v>0.21385921081609804</v>
      </c>
      <c r="H53" s="81">
        <f t="shared" si="12"/>
        <v>0</v>
      </c>
      <c r="I53" s="81">
        <f t="shared" si="12"/>
        <v>141.60896969194383</v>
      </c>
      <c r="J53" s="81">
        <f t="shared" si="12"/>
        <v>0</v>
      </c>
      <c r="K53" s="81">
        <f t="shared" si="12"/>
        <v>5.1293944196337725E-2</v>
      </c>
      <c r="L53" s="81">
        <f t="shared" si="13"/>
        <v>0</v>
      </c>
      <c r="M53" s="81">
        <f t="shared" si="13"/>
        <v>130.9876274930368</v>
      </c>
      <c r="N53" s="81">
        <f t="shared" si="13"/>
        <v>0</v>
      </c>
      <c r="O53" s="81">
        <f t="shared" si="13"/>
        <v>0</v>
      </c>
      <c r="P53" s="81">
        <f t="shared" si="13"/>
        <v>0</v>
      </c>
      <c r="Q53" s="81">
        <f t="shared" si="13"/>
        <v>45.034018096439816</v>
      </c>
      <c r="R53" s="81">
        <f t="shared" si="13"/>
        <v>0</v>
      </c>
      <c r="S53" s="81">
        <f t="shared" si="13"/>
        <v>0</v>
      </c>
      <c r="T53" s="81">
        <f t="shared" si="13"/>
        <v>0</v>
      </c>
      <c r="U53" s="81">
        <f t="shared" si="13"/>
        <v>1.7211837259584695</v>
      </c>
      <c r="V53" s="2">
        <f t="shared" si="2"/>
        <v>348.16147963952028</v>
      </c>
      <c r="W53" s="2"/>
      <c r="X53" t="str">
        <f t="shared" si="3"/>
        <v>BDISoybean</v>
      </c>
      <c r="Y53" t="s">
        <v>8</v>
      </c>
      <c r="Z53" t="s">
        <v>446</v>
      </c>
      <c r="AA53">
        <f t="shared" si="4"/>
        <v>1.1090847436690037</v>
      </c>
      <c r="AB53">
        <f>VLOOKUP(X53,ReferenceProduction!$A$2:$G$1293,7,FALSE)</f>
        <v>2.6538054520863295</v>
      </c>
      <c r="AC53">
        <f>VLOOKUP(Z53,ReferencePrices!$A$2:$C$22,3,FALSE)</f>
        <v>417.92239999999998</v>
      </c>
      <c r="AD53">
        <f t="shared" si="5"/>
        <v>1.1090847436690037</v>
      </c>
    </row>
    <row r="54" spans="1:30" x14ac:dyDescent="0.35">
      <c r="A54" t="s">
        <v>50</v>
      </c>
      <c r="B54" s="2">
        <f t="shared" ref="B54:K63" si="14">+SUMIF($X$4:$X$1206,+CONCATENATE($A54,B$3),$AA$4:$AA$1206)</f>
        <v>0</v>
      </c>
      <c r="C54" s="2">
        <f t="shared" si="14"/>
        <v>0</v>
      </c>
      <c r="D54" s="81">
        <f t="shared" si="14"/>
        <v>1658.2809293466348</v>
      </c>
      <c r="E54" s="81">
        <f t="shared" si="14"/>
        <v>0</v>
      </c>
      <c r="F54" s="81">
        <f t="shared" si="14"/>
        <v>0</v>
      </c>
      <c r="G54" s="81">
        <f t="shared" si="14"/>
        <v>279.15580735197523</v>
      </c>
      <c r="H54" s="81">
        <f t="shared" si="14"/>
        <v>0</v>
      </c>
      <c r="I54" s="81">
        <f t="shared" si="14"/>
        <v>467.64309789737689</v>
      </c>
      <c r="J54" s="81">
        <f t="shared" si="14"/>
        <v>102.38482950526226</v>
      </c>
      <c r="K54" s="81">
        <f t="shared" si="14"/>
        <v>25.800921800174891</v>
      </c>
      <c r="L54" s="81">
        <f t="shared" ref="L54:U63" si="15">+SUMIF($X$4:$X$1206,+CONCATENATE($A54,L$3),$AA$4:$AA$1206)</f>
        <v>0</v>
      </c>
      <c r="M54" s="81">
        <f t="shared" si="15"/>
        <v>0</v>
      </c>
      <c r="N54" s="81">
        <f t="shared" si="15"/>
        <v>176.01436113248533</v>
      </c>
      <c r="O54" s="81">
        <f t="shared" si="15"/>
        <v>174.12140231124579</v>
      </c>
      <c r="P54" s="81">
        <f t="shared" si="15"/>
        <v>14.790155810896879</v>
      </c>
      <c r="Q54" s="81">
        <f t="shared" si="15"/>
        <v>0</v>
      </c>
      <c r="R54" s="81">
        <f t="shared" si="15"/>
        <v>3004.9323163723211</v>
      </c>
      <c r="S54" s="81">
        <f t="shared" si="15"/>
        <v>26.009821108482743</v>
      </c>
      <c r="T54" s="81">
        <f t="shared" si="15"/>
        <v>1475.8442473201146</v>
      </c>
      <c r="U54" s="81">
        <f t="shared" si="15"/>
        <v>0</v>
      </c>
      <c r="V54" s="2">
        <f t="shared" si="2"/>
        <v>7404.9778899569701</v>
      </c>
      <c r="W54" s="2"/>
      <c r="X54" t="str">
        <f t="shared" si="3"/>
        <v>BENRice</v>
      </c>
      <c r="Y54" t="s">
        <v>9</v>
      </c>
      <c r="Z54" t="s">
        <v>365</v>
      </c>
      <c r="AA54">
        <f t="shared" si="4"/>
        <v>50.804514297070483</v>
      </c>
      <c r="AB54">
        <f>VLOOKUP(X54,ReferenceProduction!$A$2:$G$1293,7,FALSE)</f>
        <v>134.49061123746702</v>
      </c>
      <c r="AC54">
        <f>VLOOKUP(Z54,ReferencePrices!$A$2:$C$22,3,FALSE)</f>
        <v>377.75510000000003</v>
      </c>
      <c r="AD54">
        <f t="shared" si="5"/>
        <v>50.804514297070483</v>
      </c>
    </row>
    <row r="55" spans="1:30" x14ac:dyDescent="0.35">
      <c r="A55" t="s">
        <v>51</v>
      </c>
      <c r="B55" s="2">
        <f t="shared" si="14"/>
        <v>0</v>
      </c>
      <c r="C55" s="2">
        <f t="shared" si="14"/>
        <v>0</v>
      </c>
      <c r="D55" s="81">
        <f t="shared" si="14"/>
        <v>232.87954476405957</v>
      </c>
      <c r="E55" s="81">
        <f t="shared" si="14"/>
        <v>0</v>
      </c>
      <c r="F55" s="81">
        <f t="shared" si="14"/>
        <v>0</v>
      </c>
      <c r="G55" s="81">
        <f t="shared" si="14"/>
        <v>140.38601331535281</v>
      </c>
      <c r="H55" s="81">
        <f t="shared" si="14"/>
        <v>0</v>
      </c>
      <c r="I55" s="81">
        <f t="shared" si="14"/>
        <v>251.80776576239177</v>
      </c>
      <c r="J55" s="81">
        <f t="shared" si="14"/>
        <v>172.58157408212335</v>
      </c>
      <c r="K55" s="81">
        <f t="shared" si="14"/>
        <v>38.959796859699395</v>
      </c>
      <c r="L55" s="81">
        <f t="shared" si="15"/>
        <v>0</v>
      </c>
      <c r="M55" s="81">
        <f t="shared" si="15"/>
        <v>6.3569431995101136</v>
      </c>
      <c r="N55" s="81">
        <f t="shared" si="15"/>
        <v>668.00782800113063</v>
      </c>
      <c r="O55" s="81">
        <f t="shared" si="15"/>
        <v>14.855426564019991</v>
      </c>
      <c r="P55" s="81">
        <f t="shared" si="15"/>
        <v>30.939483799073734</v>
      </c>
      <c r="Q55" s="81">
        <f t="shared" si="15"/>
        <v>0</v>
      </c>
      <c r="R55" s="81">
        <f t="shared" si="15"/>
        <v>16.254305891267716</v>
      </c>
      <c r="S55" s="81">
        <f t="shared" si="15"/>
        <v>128.943061958675</v>
      </c>
      <c r="T55" s="81">
        <f t="shared" si="15"/>
        <v>330.40220129897227</v>
      </c>
      <c r="U55" s="81">
        <f t="shared" si="15"/>
        <v>0</v>
      </c>
      <c r="V55" s="2">
        <f t="shared" si="2"/>
        <v>2032.3739454962765</v>
      </c>
      <c r="W55" s="2"/>
      <c r="X55" t="str">
        <f t="shared" si="3"/>
        <v>BENMaize</v>
      </c>
      <c r="Y55" t="s">
        <v>9</v>
      </c>
      <c r="Z55" t="s">
        <v>361</v>
      </c>
      <c r="AA55">
        <f t="shared" si="4"/>
        <v>291.45768846584042</v>
      </c>
      <c r="AB55">
        <f>VLOOKUP(X55,ReferenceProduction!$A$2:$G$1293,7,FALSE)</f>
        <v>1200.9993784630185</v>
      </c>
      <c r="AC55">
        <f>VLOOKUP(Z55,ReferencePrices!$A$2:$C$22,3,FALSE)</f>
        <v>242.67930000000001</v>
      </c>
      <c r="AD55">
        <f t="shared" si="5"/>
        <v>291.45768846584042</v>
      </c>
    </row>
    <row r="56" spans="1:30" x14ac:dyDescent="0.35">
      <c r="A56" t="s">
        <v>52</v>
      </c>
      <c r="B56" s="2">
        <f t="shared" si="14"/>
        <v>0</v>
      </c>
      <c r="C56" s="2">
        <f t="shared" si="14"/>
        <v>0</v>
      </c>
      <c r="D56" s="81">
        <f t="shared" si="14"/>
        <v>2.1203147667472551</v>
      </c>
      <c r="E56" s="81">
        <f t="shared" si="14"/>
        <v>0</v>
      </c>
      <c r="F56" s="81">
        <f t="shared" si="14"/>
        <v>0</v>
      </c>
      <c r="G56" s="81">
        <f t="shared" si="14"/>
        <v>31.434221357371474</v>
      </c>
      <c r="H56" s="81">
        <f t="shared" si="14"/>
        <v>0</v>
      </c>
      <c r="I56" s="81">
        <f t="shared" si="14"/>
        <v>8.6087355883160903</v>
      </c>
      <c r="J56" s="81">
        <f t="shared" si="14"/>
        <v>69.868553088615641</v>
      </c>
      <c r="K56" s="81">
        <f t="shared" si="14"/>
        <v>1.5715135201155774</v>
      </c>
      <c r="L56" s="81">
        <f t="shared" si="15"/>
        <v>0</v>
      </c>
      <c r="M56" s="81">
        <f t="shared" si="15"/>
        <v>0</v>
      </c>
      <c r="N56" s="81">
        <f t="shared" si="15"/>
        <v>25.707348805285378</v>
      </c>
      <c r="O56" s="81">
        <f t="shared" si="15"/>
        <v>14.862964324081563</v>
      </c>
      <c r="P56" s="81">
        <f t="shared" si="15"/>
        <v>0</v>
      </c>
      <c r="Q56" s="81">
        <f t="shared" si="15"/>
        <v>0</v>
      </c>
      <c r="R56" s="81">
        <f t="shared" si="15"/>
        <v>0</v>
      </c>
      <c r="S56" s="81">
        <f t="shared" si="15"/>
        <v>0</v>
      </c>
      <c r="T56" s="81">
        <f t="shared" si="15"/>
        <v>0</v>
      </c>
      <c r="U56" s="81">
        <f t="shared" si="15"/>
        <v>0</v>
      </c>
      <c r="V56" s="2">
        <f t="shared" si="2"/>
        <v>154.17365145053296</v>
      </c>
      <c r="W56" s="2"/>
      <c r="X56" t="str">
        <f t="shared" si="3"/>
        <v>BENSorghum</v>
      </c>
      <c r="Y56" t="s">
        <v>9</v>
      </c>
      <c r="Z56" t="s">
        <v>362</v>
      </c>
      <c r="AA56">
        <f t="shared" si="4"/>
        <v>82.057293021562373</v>
      </c>
      <c r="AB56">
        <f>VLOOKUP(X56,ReferenceProduction!$A$2:$G$1293,7,FALSE)</f>
        <v>390.76501714623731</v>
      </c>
      <c r="AC56">
        <f>VLOOKUP(Z56,ReferencePrices!$A$2:$C$22,3,FALSE)</f>
        <v>209.9914</v>
      </c>
      <c r="AD56">
        <f t="shared" si="5"/>
        <v>82.057293021562373</v>
      </c>
    </row>
    <row r="57" spans="1:30" x14ac:dyDescent="0.35">
      <c r="A57" t="s">
        <v>53</v>
      </c>
      <c r="B57" s="2">
        <f t="shared" si="14"/>
        <v>0</v>
      </c>
      <c r="C57" s="2">
        <f t="shared" si="14"/>
        <v>0</v>
      </c>
      <c r="D57" s="81">
        <f t="shared" si="14"/>
        <v>8.4665026913203913</v>
      </c>
      <c r="E57" s="81">
        <f t="shared" si="14"/>
        <v>0</v>
      </c>
      <c r="F57" s="81">
        <f t="shared" si="14"/>
        <v>0</v>
      </c>
      <c r="G57" s="81">
        <f t="shared" si="14"/>
        <v>9.9586894359214853</v>
      </c>
      <c r="H57" s="81">
        <f t="shared" si="14"/>
        <v>0</v>
      </c>
      <c r="I57" s="81">
        <f t="shared" si="14"/>
        <v>12.519510139334759</v>
      </c>
      <c r="J57" s="81">
        <f t="shared" si="14"/>
        <v>27.640465238612233</v>
      </c>
      <c r="K57" s="81">
        <f t="shared" si="14"/>
        <v>1.1919189961263559</v>
      </c>
      <c r="L57" s="81">
        <f t="shared" si="15"/>
        <v>0</v>
      </c>
      <c r="M57" s="81">
        <f t="shared" si="15"/>
        <v>0</v>
      </c>
      <c r="N57" s="81">
        <f t="shared" si="15"/>
        <v>65.5605492233815</v>
      </c>
      <c r="O57" s="81">
        <f t="shared" si="15"/>
        <v>11.130369892571377</v>
      </c>
      <c r="P57" s="81">
        <f t="shared" si="15"/>
        <v>0</v>
      </c>
      <c r="Q57" s="81">
        <f t="shared" si="15"/>
        <v>0</v>
      </c>
      <c r="R57" s="81">
        <f t="shared" si="15"/>
        <v>0</v>
      </c>
      <c r="S57" s="81">
        <f t="shared" si="15"/>
        <v>3.1336012780955866</v>
      </c>
      <c r="T57" s="81">
        <f t="shared" si="15"/>
        <v>24.685214412915936</v>
      </c>
      <c r="U57" s="81">
        <f t="shared" si="15"/>
        <v>0</v>
      </c>
      <c r="V57" s="2">
        <f t="shared" si="2"/>
        <v>164.28682130827963</v>
      </c>
      <c r="W57" s="2"/>
      <c r="X57" t="str">
        <f t="shared" si="3"/>
        <v>BENMillet</v>
      </c>
      <c r="Y57" t="s">
        <v>9</v>
      </c>
      <c r="Z57" t="s">
        <v>363</v>
      </c>
      <c r="AA57">
        <f t="shared" si="4"/>
        <v>22.74928427730034</v>
      </c>
      <c r="AB57">
        <f>VLOOKUP(X57,ReferenceProduction!$A$2:$G$1293,7,FALSE)</f>
        <v>91.618456836080924</v>
      </c>
      <c r="AC57">
        <f>VLOOKUP(Z57,ReferencePrices!$A$2:$C$22,3,FALSE)</f>
        <v>248.30459999999999</v>
      </c>
      <c r="AD57">
        <f t="shared" si="5"/>
        <v>22.74928427730034</v>
      </c>
    </row>
    <row r="58" spans="1:30" x14ac:dyDescent="0.35">
      <c r="A58" t="s">
        <v>54</v>
      </c>
      <c r="B58" s="2">
        <f t="shared" si="14"/>
        <v>0</v>
      </c>
      <c r="C58" s="2">
        <f t="shared" si="14"/>
        <v>0</v>
      </c>
      <c r="D58" s="81">
        <f t="shared" si="14"/>
        <v>14.557439827109969</v>
      </c>
      <c r="E58" s="81">
        <f t="shared" si="14"/>
        <v>0</v>
      </c>
      <c r="F58" s="81">
        <f t="shared" si="14"/>
        <v>0</v>
      </c>
      <c r="G58" s="81">
        <f t="shared" si="14"/>
        <v>0</v>
      </c>
      <c r="H58" s="81">
        <f t="shared" si="14"/>
        <v>0</v>
      </c>
      <c r="I58" s="81">
        <f t="shared" si="14"/>
        <v>0</v>
      </c>
      <c r="J58" s="81">
        <f t="shared" si="14"/>
        <v>0</v>
      </c>
      <c r="K58" s="81">
        <f t="shared" si="14"/>
        <v>0</v>
      </c>
      <c r="L58" s="81">
        <f t="shared" si="15"/>
        <v>0</v>
      </c>
      <c r="M58" s="81">
        <f t="shared" si="15"/>
        <v>0</v>
      </c>
      <c r="N58" s="81">
        <f t="shared" si="15"/>
        <v>0</v>
      </c>
      <c r="O58" s="81">
        <f t="shared" si="15"/>
        <v>0</v>
      </c>
      <c r="P58" s="81">
        <f t="shared" si="15"/>
        <v>11.72808924233439</v>
      </c>
      <c r="Q58" s="81">
        <f t="shared" si="15"/>
        <v>0</v>
      </c>
      <c r="R58" s="81">
        <f t="shared" si="15"/>
        <v>0</v>
      </c>
      <c r="S58" s="81">
        <f t="shared" si="15"/>
        <v>13.678454287691734</v>
      </c>
      <c r="T58" s="81">
        <f t="shared" si="15"/>
        <v>15.261738011817435</v>
      </c>
      <c r="U58" s="81">
        <f t="shared" si="15"/>
        <v>0</v>
      </c>
      <c r="V58" s="2">
        <f t="shared" si="2"/>
        <v>55.225721368953529</v>
      </c>
      <c r="W58" s="2"/>
      <c r="X58" t="str">
        <f t="shared" si="3"/>
        <v>BENPotato</v>
      </c>
      <c r="Y58" t="s">
        <v>9</v>
      </c>
      <c r="Z58" t="s">
        <v>367</v>
      </c>
      <c r="AA58">
        <f t="shared" si="4"/>
        <v>1.9401667547706513E-2</v>
      </c>
      <c r="AB58">
        <f>VLOOKUP(X58,ReferenceProduction!$A$2:$G$1293,7,FALSE)</f>
        <v>7.703684406266334E-2</v>
      </c>
      <c r="AC58">
        <f>VLOOKUP(Z58,ReferencePrices!$A$2:$C$22,3,FALSE)</f>
        <v>251.8492</v>
      </c>
      <c r="AD58">
        <f t="shared" si="5"/>
        <v>1.9401667547706513E-2</v>
      </c>
    </row>
    <row r="59" spans="1:30" x14ac:dyDescent="0.35">
      <c r="A59" t="s">
        <v>55</v>
      </c>
      <c r="B59" s="2">
        <f t="shared" si="14"/>
        <v>0</v>
      </c>
      <c r="C59" s="2">
        <f t="shared" si="14"/>
        <v>0</v>
      </c>
      <c r="D59" s="81">
        <f t="shared" si="14"/>
        <v>0</v>
      </c>
      <c r="E59" s="81">
        <f t="shared" si="14"/>
        <v>0</v>
      </c>
      <c r="F59" s="81">
        <f t="shared" si="14"/>
        <v>0</v>
      </c>
      <c r="G59" s="81">
        <f t="shared" si="14"/>
        <v>0</v>
      </c>
      <c r="H59" s="81">
        <f t="shared" si="14"/>
        <v>0</v>
      </c>
      <c r="I59" s="81">
        <f t="shared" si="14"/>
        <v>0</v>
      </c>
      <c r="J59" s="81">
        <f t="shared" si="14"/>
        <v>0</v>
      </c>
      <c r="K59" s="81">
        <f t="shared" si="14"/>
        <v>0</v>
      </c>
      <c r="L59" s="81">
        <f t="shared" si="15"/>
        <v>0</v>
      </c>
      <c r="M59" s="81">
        <f t="shared" si="15"/>
        <v>0</v>
      </c>
      <c r="N59" s="81">
        <f t="shared" si="15"/>
        <v>0</v>
      </c>
      <c r="O59" s="81">
        <f t="shared" si="15"/>
        <v>0</v>
      </c>
      <c r="P59" s="81">
        <f t="shared" si="15"/>
        <v>0</v>
      </c>
      <c r="Q59" s="81">
        <f t="shared" si="15"/>
        <v>0</v>
      </c>
      <c r="R59" s="81">
        <f t="shared" si="15"/>
        <v>0</v>
      </c>
      <c r="S59" s="81">
        <f t="shared" si="15"/>
        <v>0</v>
      </c>
      <c r="T59" s="81">
        <f t="shared" si="15"/>
        <v>0</v>
      </c>
      <c r="U59" s="81">
        <f t="shared" si="15"/>
        <v>0</v>
      </c>
      <c r="V59" s="2">
        <f t="shared" si="2"/>
        <v>0</v>
      </c>
      <c r="W59" s="2"/>
      <c r="X59" t="str">
        <f t="shared" si="3"/>
        <v>BENCassava</v>
      </c>
      <c r="Y59" t="s">
        <v>9</v>
      </c>
      <c r="Z59" t="s">
        <v>368</v>
      </c>
      <c r="AA59">
        <f t="shared" si="4"/>
        <v>616.12915857384462</v>
      </c>
      <c r="AB59">
        <f>VLOOKUP(X59,ReferenceProduction!$A$2:$G$1293,7,FALSE)</f>
        <v>4913.8710281463082</v>
      </c>
      <c r="AC59">
        <f>VLOOKUP(Z59,ReferencePrices!$A$2:$C$22,3,FALSE)</f>
        <v>125.3857</v>
      </c>
      <c r="AD59">
        <f t="shared" si="5"/>
        <v>616.12915857384462</v>
      </c>
    </row>
    <row r="60" spans="1:30" x14ac:dyDescent="0.35">
      <c r="A60" t="s">
        <v>56</v>
      </c>
      <c r="B60" s="2">
        <f t="shared" si="14"/>
        <v>0</v>
      </c>
      <c r="C60" s="2">
        <f t="shared" si="14"/>
        <v>0</v>
      </c>
      <c r="D60" s="81">
        <f t="shared" si="14"/>
        <v>0</v>
      </c>
      <c r="E60" s="81">
        <f t="shared" si="14"/>
        <v>0</v>
      </c>
      <c r="F60" s="81">
        <f t="shared" si="14"/>
        <v>0</v>
      </c>
      <c r="G60" s="81">
        <f t="shared" si="14"/>
        <v>0</v>
      </c>
      <c r="H60" s="81">
        <f t="shared" si="14"/>
        <v>0</v>
      </c>
      <c r="I60" s="81">
        <f t="shared" si="14"/>
        <v>0</v>
      </c>
      <c r="J60" s="81">
        <f t="shared" si="14"/>
        <v>0</v>
      </c>
      <c r="K60" s="81">
        <f t="shared" si="14"/>
        <v>0</v>
      </c>
      <c r="L60" s="81">
        <f t="shared" si="15"/>
        <v>0</v>
      </c>
      <c r="M60" s="81">
        <f t="shared" si="15"/>
        <v>0</v>
      </c>
      <c r="N60" s="81">
        <f t="shared" si="15"/>
        <v>0</v>
      </c>
      <c r="O60" s="81">
        <f t="shared" si="15"/>
        <v>0</v>
      </c>
      <c r="P60" s="81">
        <f t="shared" si="15"/>
        <v>0</v>
      </c>
      <c r="Q60" s="81">
        <f t="shared" si="15"/>
        <v>0</v>
      </c>
      <c r="R60" s="81">
        <f t="shared" si="15"/>
        <v>0</v>
      </c>
      <c r="S60" s="81">
        <f t="shared" si="15"/>
        <v>0</v>
      </c>
      <c r="T60" s="81">
        <f t="shared" si="15"/>
        <v>0</v>
      </c>
      <c r="U60" s="81">
        <f t="shared" si="15"/>
        <v>0</v>
      </c>
      <c r="V60" s="2">
        <f t="shared" si="2"/>
        <v>0</v>
      </c>
      <c r="W60" s="2"/>
      <c r="X60" t="str">
        <f t="shared" si="3"/>
        <v>BENYams</v>
      </c>
      <c r="Y60" t="s">
        <v>9</v>
      </c>
      <c r="Z60" t="s">
        <v>366</v>
      </c>
      <c r="AA60">
        <f t="shared" si="4"/>
        <v>1439.0465162148496</v>
      </c>
      <c r="AB60">
        <f>VLOOKUP(X60,ReferenceProduction!$A$2:$G$1293,7,FALSE)</f>
        <v>4613.7097330253655</v>
      </c>
      <c r="AC60">
        <f>VLOOKUP(Z60,ReferencePrices!$A$2:$C$22,3,FALSE)</f>
        <v>311.90660000000003</v>
      </c>
      <c r="AD60">
        <f t="shared" si="5"/>
        <v>1439.0465162148496</v>
      </c>
    </row>
    <row r="61" spans="1:30" x14ac:dyDescent="0.35">
      <c r="A61" t="s">
        <v>57</v>
      </c>
      <c r="B61" s="2">
        <f t="shared" si="14"/>
        <v>0</v>
      </c>
      <c r="C61" s="2">
        <f t="shared" si="14"/>
        <v>0</v>
      </c>
      <c r="D61" s="81">
        <f t="shared" si="14"/>
        <v>5.9443110096597804</v>
      </c>
      <c r="E61" s="81">
        <f t="shared" si="14"/>
        <v>0</v>
      </c>
      <c r="F61" s="81">
        <f t="shared" si="14"/>
        <v>0.17565198241042262</v>
      </c>
      <c r="G61" s="81">
        <f t="shared" si="14"/>
        <v>1.4104563877739169</v>
      </c>
      <c r="H61" s="81">
        <f t="shared" si="14"/>
        <v>0</v>
      </c>
      <c r="I61" s="81">
        <f t="shared" si="14"/>
        <v>0.94406078611795796</v>
      </c>
      <c r="J61" s="81">
        <f t="shared" si="14"/>
        <v>0</v>
      </c>
      <c r="K61" s="81">
        <f t="shared" si="14"/>
        <v>0.36976664667636061</v>
      </c>
      <c r="L61" s="81">
        <f t="shared" si="15"/>
        <v>0</v>
      </c>
      <c r="M61" s="81">
        <f t="shared" si="15"/>
        <v>0</v>
      </c>
      <c r="N61" s="81">
        <f t="shared" si="15"/>
        <v>195.06056904642958</v>
      </c>
      <c r="O61" s="81">
        <f t="shared" si="15"/>
        <v>0</v>
      </c>
      <c r="P61" s="81">
        <f t="shared" si="15"/>
        <v>0.38250841176892297</v>
      </c>
      <c r="Q61" s="81">
        <f t="shared" si="15"/>
        <v>0</v>
      </c>
      <c r="R61" s="81">
        <f t="shared" si="15"/>
        <v>0.95881164591894241</v>
      </c>
      <c r="S61" s="81">
        <f t="shared" si="15"/>
        <v>56.359485898560685</v>
      </c>
      <c r="T61" s="81">
        <f t="shared" si="15"/>
        <v>10.195193393926893</v>
      </c>
      <c r="U61" s="81">
        <f t="shared" si="15"/>
        <v>1.1274698313126514E-2</v>
      </c>
      <c r="V61" s="2">
        <f t="shared" si="2"/>
        <v>271.81208990755658</v>
      </c>
      <c r="W61" s="2"/>
      <c r="X61" t="str">
        <f t="shared" si="3"/>
        <v>BENSweet Potato</v>
      </c>
      <c r="Y61" t="s">
        <v>9</v>
      </c>
      <c r="Z61" t="s">
        <v>358</v>
      </c>
      <c r="AA61">
        <f t="shared" si="4"/>
        <v>9.2501343407699839</v>
      </c>
      <c r="AB61">
        <f>VLOOKUP(X61,ReferenceProduction!$A$2:$G$1293,7,FALSE)</f>
        <v>101.08963581561414</v>
      </c>
      <c r="AC61">
        <f>VLOOKUP(Z61,ReferencePrices!$A$2:$C$22,3,FALSE)</f>
        <v>91.504279999999994</v>
      </c>
      <c r="AD61">
        <f t="shared" si="5"/>
        <v>9.2501343407699839</v>
      </c>
    </row>
    <row r="62" spans="1:30" x14ac:dyDescent="0.35">
      <c r="A62" t="s">
        <v>58</v>
      </c>
      <c r="B62" s="2">
        <f t="shared" si="14"/>
        <v>0.33634962227091619</v>
      </c>
      <c r="C62" s="2">
        <f t="shared" si="14"/>
        <v>141.3189170316503</v>
      </c>
      <c r="D62" s="81">
        <f t="shared" si="14"/>
        <v>4.251521919692137</v>
      </c>
      <c r="E62" s="81">
        <f t="shared" si="14"/>
        <v>0</v>
      </c>
      <c r="F62" s="81">
        <f t="shared" si="14"/>
        <v>0</v>
      </c>
      <c r="G62" s="81">
        <f t="shared" si="14"/>
        <v>1.2156065775908351</v>
      </c>
      <c r="H62" s="81">
        <f t="shared" si="14"/>
        <v>0</v>
      </c>
      <c r="I62" s="81">
        <f t="shared" si="14"/>
        <v>390.75250911879999</v>
      </c>
      <c r="J62" s="81">
        <f t="shared" si="14"/>
        <v>0</v>
      </c>
      <c r="K62" s="81">
        <f t="shared" si="14"/>
        <v>18.918737434356931</v>
      </c>
      <c r="L62" s="81">
        <f t="shared" si="15"/>
        <v>0</v>
      </c>
      <c r="M62" s="81">
        <f t="shared" si="15"/>
        <v>131.22882799239596</v>
      </c>
      <c r="N62" s="81">
        <f t="shared" si="15"/>
        <v>11.599507144866188</v>
      </c>
      <c r="O62" s="81">
        <f t="shared" si="15"/>
        <v>20.514705913641237</v>
      </c>
      <c r="P62" s="81">
        <f t="shared" si="15"/>
        <v>0</v>
      </c>
      <c r="Q62" s="81">
        <f t="shared" si="15"/>
        <v>5.104624053599423</v>
      </c>
      <c r="R62" s="81">
        <f t="shared" si="15"/>
        <v>0</v>
      </c>
      <c r="S62" s="81">
        <f t="shared" si="15"/>
        <v>714.6357195317787</v>
      </c>
      <c r="T62" s="81">
        <f t="shared" si="15"/>
        <v>100.30634979548437</v>
      </c>
      <c r="U62" s="81">
        <f t="shared" si="15"/>
        <v>0</v>
      </c>
      <c r="V62" s="2">
        <f t="shared" si="2"/>
        <v>1540.183376136127</v>
      </c>
      <c r="W62" s="2"/>
      <c r="X62" t="str">
        <f t="shared" si="3"/>
        <v>BENBanana</v>
      </c>
      <c r="Y62" t="s">
        <v>9</v>
      </c>
      <c r="Z62" t="s">
        <v>455</v>
      </c>
      <c r="AA62">
        <f t="shared" si="4"/>
        <v>9.864157401001556</v>
      </c>
      <c r="AB62">
        <f>VLOOKUP(X62,ReferenceProduction!$A$2:$G$1293,7,FALSE)</f>
        <v>24.530681391973481</v>
      </c>
      <c r="AC62">
        <f>VLOOKUP(Z62,ReferencePrices!$A$2:$C$22,3,FALSE)</f>
        <v>402.11509999999998</v>
      </c>
      <c r="AD62">
        <f t="shared" si="5"/>
        <v>9.864157401001556</v>
      </c>
    </row>
    <row r="63" spans="1:30" x14ac:dyDescent="0.35">
      <c r="A63" t="s">
        <v>59</v>
      </c>
      <c r="B63" s="2">
        <f t="shared" si="14"/>
        <v>0</v>
      </c>
      <c r="C63" s="2">
        <f t="shared" si="14"/>
        <v>100.12388703153856</v>
      </c>
      <c r="D63" s="81">
        <f t="shared" si="14"/>
        <v>3.6217932691087094</v>
      </c>
      <c r="E63" s="81">
        <f t="shared" si="14"/>
        <v>0</v>
      </c>
      <c r="F63" s="81">
        <f t="shared" si="14"/>
        <v>0</v>
      </c>
      <c r="G63" s="81">
        <f t="shared" si="14"/>
        <v>4.6380232219246573E-2</v>
      </c>
      <c r="H63" s="81">
        <f t="shared" si="14"/>
        <v>0</v>
      </c>
      <c r="I63" s="81">
        <f t="shared" si="14"/>
        <v>166.22090339130048</v>
      </c>
      <c r="J63" s="81">
        <f t="shared" si="14"/>
        <v>0</v>
      </c>
      <c r="K63" s="81">
        <f t="shared" si="14"/>
        <v>0</v>
      </c>
      <c r="L63" s="81">
        <f t="shared" si="15"/>
        <v>0</v>
      </c>
      <c r="M63" s="81">
        <f t="shared" si="15"/>
        <v>4.5828638425424</v>
      </c>
      <c r="N63" s="81">
        <f t="shared" si="15"/>
        <v>10.270536949089516</v>
      </c>
      <c r="O63" s="81">
        <f t="shared" si="15"/>
        <v>16.973283564847986</v>
      </c>
      <c r="P63" s="81">
        <f t="shared" si="15"/>
        <v>0.37623999238628741</v>
      </c>
      <c r="Q63" s="81">
        <f t="shared" si="15"/>
        <v>0.45886961844608742</v>
      </c>
      <c r="R63" s="81">
        <f t="shared" si="15"/>
        <v>0</v>
      </c>
      <c r="S63" s="81">
        <f t="shared" si="15"/>
        <v>472.65060097944797</v>
      </c>
      <c r="T63" s="81">
        <f t="shared" si="15"/>
        <v>25.705522521401946</v>
      </c>
      <c r="U63" s="81">
        <f t="shared" si="15"/>
        <v>0</v>
      </c>
      <c r="V63" s="2">
        <f t="shared" si="2"/>
        <v>801.03088139232909</v>
      </c>
      <c r="W63" s="2"/>
      <c r="X63" t="str">
        <f t="shared" si="3"/>
        <v>BENBean</v>
      </c>
      <c r="Y63" t="s">
        <v>9</v>
      </c>
      <c r="Z63" t="s">
        <v>557</v>
      </c>
      <c r="AA63">
        <f t="shared" si="4"/>
        <v>121.85910044207166</v>
      </c>
      <c r="AB63">
        <f>VLOOKUP(X63,ReferenceProduction!$A$2:$G$1293,7,FALSE)</f>
        <v>160.81611208550274</v>
      </c>
      <c r="AC63">
        <f>VLOOKUP(Z63,ReferencePrices!$A$2:$C$22,3,FALSE)</f>
        <v>757.75429999999994</v>
      </c>
      <c r="AD63">
        <f t="shared" si="5"/>
        <v>121.85910044207166</v>
      </c>
    </row>
    <row r="64" spans="1:30" x14ac:dyDescent="0.35">
      <c r="A64" t="s">
        <v>60</v>
      </c>
      <c r="B64" s="2">
        <f t="shared" ref="B64:K73" si="16">+SUMIF($X$4:$X$1206,+CONCATENATE($A64,B$3),$AA$4:$AA$1206)</f>
        <v>0</v>
      </c>
      <c r="C64" s="2">
        <f t="shared" si="16"/>
        <v>0</v>
      </c>
      <c r="D64" s="81">
        <f t="shared" si="16"/>
        <v>0</v>
      </c>
      <c r="E64" s="81">
        <f t="shared" si="16"/>
        <v>0</v>
      </c>
      <c r="F64" s="81">
        <f t="shared" si="16"/>
        <v>0</v>
      </c>
      <c r="G64" s="81">
        <f t="shared" si="16"/>
        <v>0</v>
      </c>
      <c r="H64" s="81">
        <f t="shared" si="16"/>
        <v>0</v>
      </c>
      <c r="I64" s="81">
        <f t="shared" si="16"/>
        <v>0</v>
      </c>
      <c r="J64" s="81">
        <f t="shared" si="16"/>
        <v>0</v>
      </c>
      <c r="K64" s="81">
        <f t="shared" si="16"/>
        <v>0</v>
      </c>
      <c r="L64" s="81">
        <f t="shared" ref="L64:U73" si="17">+SUMIF($X$4:$X$1206,+CONCATENATE($A64,L$3),$AA$4:$AA$1206)</f>
        <v>0</v>
      </c>
      <c r="M64" s="81">
        <f t="shared" si="17"/>
        <v>0</v>
      </c>
      <c r="N64" s="81">
        <f t="shared" si="17"/>
        <v>0</v>
      </c>
      <c r="O64" s="81">
        <f t="shared" si="17"/>
        <v>0</v>
      </c>
      <c r="P64" s="81">
        <f t="shared" si="17"/>
        <v>0</v>
      </c>
      <c r="Q64" s="81">
        <f t="shared" si="17"/>
        <v>0</v>
      </c>
      <c r="R64" s="81">
        <f t="shared" si="17"/>
        <v>0</v>
      </c>
      <c r="S64" s="81">
        <f t="shared" si="17"/>
        <v>0</v>
      </c>
      <c r="T64" s="81">
        <f t="shared" si="17"/>
        <v>0</v>
      </c>
      <c r="U64" s="81">
        <f t="shared" si="17"/>
        <v>0</v>
      </c>
      <c r="V64" s="2">
        <f t="shared" si="2"/>
        <v>0</v>
      </c>
      <c r="W64" s="2"/>
      <c r="X64" t="str">
        <f t="shared" si="3"/>
        <v>BENOther Pulses</v>
      </c>
      <c r="Y64" t="s">
        <v>9</v>
      </c>
      <c r="Z64" t="s">
        <v>421</v>
      </c>
      <c r="AA64">
        <f t="shared" si="4"/>
        <v>8.7919102037662622</v>
      </c>
      <c r="AB64">
        <f>VLOOKUP(X64,ReferenceProduction!$A$2:$G$1293,7,FALSE)</f>
        <v>22.812174653386748</v>
      </c>
      <c r="AC64">
        <f>VLOOKUP(Z64,ReferencePrices!$A$2:$C$22,3,FALSE)</f>
        <v>385.40429999999998</v>
      </c>
      <c r="AD64">
        <f t="shared" si="5"/>
        <v>8.7919102037662622</v>
      </c>
    </row>
    <row r="65" spans="1:30" x14ac:dyDescent="0.35">
      <c r="A65" t="s">
        <v>61</v>
      </c>
      <c r="B65" s="2">
        <f t="shared" si="16"/>
        <v>0</v>
      </c>
      <c r="C65" s="2">
        <f t="shared" si="16"/>
        <v>46.786613058546301</v>
      </c>
      <c r="D65" s="81">
        <f t="shared" si="16"/>
        <v>82.761566841352533</v>
      </c>
      <c r="E65" s="81">
        <f t="shared" si="16"/>
        <v>0</v>
      </c>
      <c r="F65" s="81">
        <f t="shared" si="16"/>
        <v>30.870481140340836</v>
      </c>
      <c r="G65" s="81">
        <f t="shared" si="16"/>
        <v>20.927175786017994</v>
      </c>
      <c r="H65" s="81">
        <f t="shared" si="16"/>
        <v>0</v>
      </c>
      <c r="I65" s="81">
        <f t="shared" si="16"/>
        <v>94.58569517374724</v>
      </c>
      <c r="J65" s="81">
        <f t="shared" si="16"/>
        <v>0</v>
      </c>
      <c r="K65" s="81">
        <f t="shared" si="16"/>
        <v>0</v>
      </c>
      <c r="L65" s="81">
        <f t="shared" si="17"/>
        <v>4.4508418906725202</v>
      </c>
      <c r="M65" s="81">
        <f t="shared" si="17"/>
        <v>2.3837346004609405</v>
      </c>
      <c r="N65" s="81">
        <f t="shared" si="17"/>
        <v>53.543629444086584</v>
      </c>
      <c r="O65" s="81">
        <f t="shared" si="17"/>
        <v>49.166412254923095</v>
      </c>
      <c r="P65" s="81">
        <f t="shared" si="17"/>
        <v>28.89444966466603</v>
      </c>
      <c r="Q65" s="81">
        <f t="shared" si="17"/>
        <v>0</v>
      </c>
      <c r="R65" s="81">
        <f t="shared" si="17"/>
        <v>125.97393412624587</v>
      </c>
      <c r="S65" s="81">
        <f t="shared" si="17"/>
        <v>191.01553302690508</v>
      </c>
      <c r="T65" s="81">
        <f t="shared" si="17"/>
        <v>134.25442507142895</v>
      </c>
      <c r="U65" s="81">
        <f t="shared" si="17"/>
        <v>0</v>
      </c>
      <c r="V65" s="2">
        <f t="shared" si="2"/>
        <v>865.61449207939393</v>
      </c>
      <c r="W65" s="2"/>
      <c r="X65" t="str">
        <f t="shared" si="3"/>
        <v>BENGroundnut</v>
      </c>
      <c r="Y65" t="s">
        <v>9</v>
      </c>
      <c r="Z65" t="s">
        <v>360</v>
      </c>
      <c r="AA65">
        <f t="shared" si="4"/>
        <v>106.78651334508511</v>
      </c>
      <c r="AB65">
        <f>VLOOKUP(X65,ReferenceProduction!$A$2:$G$1293,7,FALSE)</f>
        <v>170.01465900127195</v>
      </c>
      <c r="AC65">
        <f>VLOOKUP(Z65,ReferencePrices!$A$2:$C$22,3,FALSE)</f>
        <v>628.10180000000003</v>
      </c>
      <c r="AD65">
        <f t="shared" si="5"/>
        <v>106.78651334508511</v>
      </c>
    </row>
    <row r="66" spans="1:30" x14ac:dyDescent="0.35">
      <c r="A66" t="s">
        <v>62</v>
      </c>
      <c r="B66" s="2">
        <f t="shared" si="16"/>
        <v>0</v>
      </c>
      <c r="C66" s="2">
        <f t="shared" si="16"/>
        <v>0</v>
      </c>
      <c r="D66" s="81">
        <f t="shared" si="16"/>
        <v>0</v>
      </c>
      <c r="E66" s="81">
        <f t="shared" si="16"/>
        <v>0</v>
      </c>
      <c r="F66" s="81">
        <f t="shared" si="16"/>
        <v>0</v>
      </c>
      <c r="G66" s="81">
        <f t="shared" si="16"/>
        <v>0</v>
      </c>
      <c r="H66" s="81">
        <f t="shared" si="16"/>
        <v>0</v>
      </c>
      <c r="I66" s="81">
        <f t="shared" si="16"/>
        <v>0</v>
      </c>
      <c r="J66" s="81">
        <f t="shared" si="16"/>
        <v>0</v>
      </c>
      <c r="K66" s="81">
        <f t="shared" si="16"/>
        <v>0</v>
      </c>
      <c r="L66" s="81">
        <f t="shared" si="17"/>
        <v>0</v>
      </c>
      <c r="M66" s="81">
        <f t="shared" si="17"/>
        <v>0</v>
      </c>
      <c r="N66" s="81">
        <f t="shared" si="17"/>
        <v>0</v>
      </c>
      <c r="O66" s="81">
        <f t="shared" si="17"/>
        <v>0</v>
      </c>
      <c r="P66" s="81">
        <f t="shared" si="17"/>
        <v>0</v>
      </c>
      <c r="Q66" s="81">
        <f t="shared" si="17"/>
        <v>0</v>
      </c>
      <c r="R66" s="81">
        <f t="shared" si="17"/>
        <v>0</v>
      </c>
      <c r="S66" s="81">
        <f t="shared" si="17"/>
        <v>0</v>
      </c>
      <c r="T66" s="81">
        <f t="shared" si="17"/>
        <v>0</v>
      </c>
      <c r="U66" s="81">
        <f t="shared" si="17"/>
        <v>0</v>
      </c>
      <c r="V66" s="2">
        <f t="shared" si="2"/>
        <v>0</v>
      </c>
      <c r="W66" s="2"/>
      <c r="X66" t="str">
        <f t="shared" si="3"/>
        <v>BENSoybean</v>
      </c>
      <c r="Y66" t="s">
        <v>9</v>
      </c>
      <c r="Z66" t="s">
        <v>446</v>
      </c>
      <c r="AA66">
        <f t="shared" si="4"/>
        <v>8.3341663429498961E-2</v>
      </c>
      <c r="AB66">
        <f>VLOOKUP(X66,ReferenceProduction!$A$2:$G$1293,7,FALSE)</f>
        <v>0.19941899125172274</v>
      </c>
      <c r="AC66">
        <f>VLOOKUP(Z66,ReferencePrices!$A$2:$C$22,3,FALSE)</f>
        <v>417.92239999999998</v>
      </c>
      <c r="AD66">
        <f t="shared" si="5"/>
        <v>8.3341663429498961E-2</v>
      </c>
    </row>
    <row r="67" spans="1:30" x14ac:dyDescent="0.35">
      <c r="A67" t="s">
        <v>63</v>
      </c>
      <c r="B67" s="2">
        <f t="shared" si="16"/>
        <v>0</v>
      </c>
      <c r="C67" s="2">
        <f t="shared" si="16"/>
        <v>303.04451339861953</v>
      </c>
      <c r="D67" s="81">
        <f t="shared" si="16"/>
        <v>3214.0273815092337</v>
      </c>
      <c r="E67" s="81">
        <f t="shared" si="16"/>
        <v>0</v>
      </c>
      <c r="F67" s="81">
        <f t="shared" si="16"/>
        <v>0</v>
      </c>
      <c r="G67" s="81">
        <f t="shared" si="16"/>
        <v>1191.7650882527259</v>
      </c>
      <c r="H67" s="81">
        <f t="shared" si="16"/>
        <v>0</v>
      </c>
      <c r="I67" s="81">
        <f t="shared" si="16"/>
        <v>3158.1756824392714</v>
      </c>
      <c r="J67" s="81">
        <f t="shared" si="16"/>
        <v>0</v>
      </c>
      <c r="K67" s="81">
        <f t="shared" si="16"/>
        <v>0.5496670899968612</v>
      </c>
      <c r="L67" s="81">
        <f t="shared" si="17"/>
        <v>0</v>
      </c>
      <c r="M67" s="81">
        <f t="shared" si="17"/>
        <v>302.76125220972631</v>
      </c>
      <c r="N67" s="81">
        <f t="shared" si="17"/>
        <v>17487.60082627074</v>
      </c>
      <c r="O67" s="81">
        <f t="shared" si="17"/>
        <v>0</v>
      </c>
      <c r="P67" s="81">
        <f t="shared" si="17"/>
        <v>219.17294331476424</v>
      </c>
      <c r="Q67" s="81">
        <f t="shared" si="17"/>
        <v>0</v>
      </c>
      <c r="R67" s="81">
        <f t="shared" si="17"/>
        <v>0</v>
      </c>
      <c r="S67" s="81">
        <f t="shared" si="17"/>
        <v>3465.0392115759514</v>
      </c>
      <c r="T67" s="81">
        <f t="shared" si="17"/>
        <v>0</v>
      </c>
      <c r="U67" s="81">
        <f t="shared" si="17"/>
        <v>0</v>
      </c>
      <c r="V67" s="2">
        <f t="shared" si="2"/>
        <v>29342.136566061032</v>
      </c>
      <c r="W67" s="2"/>
      <c r="X67" t="str">
        <f t="shared" si="3"/>
        <v>BFARice</v>
      </c>
      <c r="Y67" t="s">
        <v>10</v>
      </c>
      <c r="Z67" t="s">
        <v>365</v>
      </c>
      <c r="AA67">
        <f t="shared" si="4"/>
        <v>57.406922956993888</v>
      </c>
      <c r="AB67">
        <f>VLOOKUP(X67,ReferenceProduction!$A$2:$G$1293,7,FALSE)</f>
        <v>151.96862453212117</v>
      </c>
      <c r="AC67">
        <f>VLOOKUP(Z67,ReferencePrices!$A$2:$C$22,3,FALSE)</f>
        <v>377.75510000000003</v>
      </c>
      <c r="AD67">
        <f t="shared" si="5"/>
        <v>57.406922956993888</v>
      </c>
    </row>
    <row r="68" spans="1:30" x14ac:dyDescent="0.35">
      <c r="A68" t="s">
        <v>64</v>
      </c>
      <c r="B68" s="2">
        <f t="shared" si="16"/>
        <v>229.15168608984447</v>
      </c>
      <c r="C68" s="2">
        <f t="shared" si="16"/>
        <v>2376.65826863865</v>
      </c>
      <c r="D68" s="81">
        <f t="shared" si="16"/>
        <v>886.15026377594324</v>
      </c>
      <c r="E68" s="81">
        <f t="shared" si="16"/>
        <v>5517.026749902645</v>
      </c>
      <c r="F68" s="81">
        <f t="shared" si="16"/>
        <v>0</v>
      </c>
      <c r="G68" s="81">
        <f t="shared" si="16"/>
        <v>1460.0707755626331</v>
      </c>
      <c r="H68" s="81">
        <f t="shared" si="16"/>
        <v>562.44782926106302</v>
      </c>
      <c r="I68" s="81">
        <f t="shared" si="16"/>
        <v>5857.1396641981601</v>
      </c>
      <c r="J68" s="81">
        <f t="shared" si="16"/>
        <v>2895.5569831048056</v>
      </c>
      <c r="K68" s="81">
        <f t="shared" si="16"/>
        <v>537.89015632720839</v>
      </c>
      <c r="L68" s="81">
        <f t="shared" si="17"/>
        <v>2968.3973546685438</v>
      </c>
      <c r="M68" s="81">
        <f t="shared" si="17"/>
        <v>13855.820357588866</v>
      </c>
      <c r="N68" s="81">
        <f t="shared" si="17"/>
        <v>39182.437738706591</v>
      </c>
      <c r="O68" s="81">
        <f t="shared" si="17"/>
        <v>1502.6324987292385</v>
      </c>
      <c r="P68" s="81">
        <f t="shared" si="17"/>
        <v>120.13637380039387</v>
      </c>
      <c r="Q68" s="81">
        <f t="shared" si="17"/>
        <v>36469.606102339923</v>
      </c>
      <c r="R68" s="81">
        <f t="shared" si="17"/>
        <v>0</v>
      </c>
      <c r="S68" s="81">
        <f t="shared" si="17"/>
        <v>14514.726448244421</v>
      </c>
      <c r="T68" s="81">
        <f t="shared" si="17"/>
        <v>0</v>
      </c>
      <c r="U68" s="81">
        <f t="shared" si="17"/>
        <v>967.5408311943703</v>
      </c>
      <c r="V68" s="2">
        <f t="shared" ref="V68:V131" si="18">+SUM(B68:U68)</f>
        <v>129903.39008213331</v>
      </c>
      <c r="W68" s="2"/>
      <c r="X68" t="str">
        <f t="shared" si="3"/>
        <v>BFAMaize</v>
      </c>
      <c r="Y68" t="s">
        <v>10</v>
      </c>
      <c r="Z68" t="s">
        <v>361</v>
      </c>
      <c r="AA68">
        <f t="shared" si="4"/>
        <v>197.72433748728972</v>
      </c>
      <c r="AB68">
        <f>VLOOKUP(X68,ReferenceProduction!$A$2:$G$1293,7,FALSE)</f>
        <v>814.75567750232381</v>
      </c>
      <c r="AC68">
        <f>VLOOKUP(Z68,ReferencePrices!$A$2:$C$22,3,FALSE)</f>
        <v>242.67930000000001</v>
      </c>
      <c r="AD68">
        <f t="shared" si="5"/>
        <v>197.72433748728972</v>
      </c>
    </row>
    <row r="69" spans="1:30" x14ac:dyDescent="0.35">
      <c r="A69" t="s">
        <v>65</v>
      </c>
      <c r="B69" s="2">
        <f t="shared" si="16"/>
        <v>0</v>
      </c>
      <c r="C69" s="2">
        <f t="shared" si="16"/>
        <v>0</v>
      </c>
      <c r="D69" s="81">
        <f t="shared" si="16"/>
        <v>0</v>
      </c>
      <c r="E69" s="81">
        <f t="shared" si="16"/>
        <v>0</v>
      </c>
      <c r="F69" s="81">
        <f t="shared" si="16"/>
        <v>0</v>
      </c>
      <c r="G69" s="81">
        <f t="shared" si="16"/>
        <v>0</v>
      </c>
      <c r="H69" s="81">
        <f t="shared" si="16"/>
        <v>0</v>
      </c>
      <c r="I69" s="81">
        <f t="shared" si="16"/>
        <v>0</v>
      </c>
      <c r="J69" s="81">
        <f t="shared" si="16"/>
        <v>0</v>
      </c>
      <c r="K69" s="81">
        <f t="shared" si="16"/>
        <v>0</v>
      </c>
      <c r="L69" s="81">
        <f t="shared" si="17"/>
        <v>0</v>
      </c>
      <c r="M69" s="81">
        <f t="shared" si="17"/>
        <v>0</v>
      </c>
      <c r="N69" s="81">
        <f t="shared" si="17"/>
        <v>0</v>
      </c>
      <c r="O69" s="81">
        <f t="shared" si="17"/>
        <v>0</v>
      </c>
      <c r="P69" s="81">
        <f t="shared" si="17"/>
        <v>0</v>
      </c>
      <c r="Q69" s="81">
        <f t="shared" si="17"/>
        <v>0</v>
      </c>
      <c r="R69" s="81">
        <f t="shared" si="17"/>
        <v>0</v>
      </c>
      <c r="S69" s="81">
        <f t="shared" si="17"/>
        <v>0</v>
      </c>
      <c r="T69" s="81">
        <f t="shared" si="17"/>
        <v>0</v>
      </c>
      <c r="U69" s="81">
        <f t="shared" si="17"/>
        <v>0</v>
      </c>
      <c r="V69" s="2">
        <f t="shared" si="18"/>
        <v>0</v>
      </c>
      <c r="W69" s="2"/>
      <c r="X69" t="str">
        <f t="shared" ref="X69:X132" si="19">+CONCATENATE(Y69,Z69)</f>
        <v>BFASorghum</v>
      </c>
      <c r="Y69" t="s">
        <v>10</v>
      </c>
      <c r="Z69" t="s">
        <v>362</v>
      </c>
      <c r="AA69">
        <f t="shared" ref="AA69:AA132" si="20">AD69</f>
        <v>541.54918970737606</v>
      </c>
      <c r="AB69">
        <f>VLOOKUP(X69,ReferenceProduction!$A$2:$G$1293,7,FALSE)</f>
        <v>2578.9112778303115</v>
      </c>
      <c r="AC69">
        <f>VLOOKUP(Z69,ReferencePrices!$A$2:$C$22,3,FALSE)</f>
        <v>209.9914</v>
      </c>
      <c r="AD69">
        <f t="shared" ref="AD69:AD132" si="21">(AB69*AC69)/1000</f>
        <v>541.54918970737606</v>
      </c>
    </row>
    <row r="70" spans="1:30" x14ac:dyDescent="0.35">
      <c r="A70" t="s">
        <v>66</v>
      </c>
      <c r="B70" s="2">
        <f t="shared" si="16"/>
        <v>580.00969435381421</v>
      </c>
      <c r="C70" s="2">
        <f t="shared" si="16"/>
        <v>172.40434600410646</v>
      </c>
      <c r="D70" s="81">
        <f t="shared" si="16"/>
        <v>0</v>
      </c>
      <c r="E70" s="81">
        <f t="shared" si="16"/>
        <v>246.18083738191999</v>
      </c>
      <c r="F70" s="81">
        <f t="shared" si="16"/>
        <v>0</v>
      </c>
      <c r="G70" s="81">
        <f t="shared" si="16"/>
        <v>2.7988588079405292</v>
      </c>
      <c r="H70" s="81">
        <f t="shared" si="16"/>
        <v>58.405042992351461</v>
      </c>
      <c r="I70" s="81">
        <f t="shared" si="16"/>
        <v>774.19932787755181</v>
      </c>
      <c r="J70" s="81">
        <f t="shared" si="16"/>
        <v>2.7661370412442743</v>
      </c>
      <c r="K70" s="81">
        <f t="shared" si="16"/>
        <v>14.29059643542803</v>
      </c>
      <c r="L70" s="81">
        <f t="shared" si="17"/>
        <v>0</v>
      </c>
      <c r="M70" s="81">
        <f t="shared" si="17"/>
        <v>1070.0755410870704</v>
      </c>
      <c r="N70" s="81">
        <f t="shared" si="17"/>
        <v>1365.4761319636898</v>
      </c>
      <c r="O70" s="81">
        <f t="shared" si="17"/>
        <v>0</v>
      </c>
      <c r="P70" s="81">
        <f t="shared" si="17"/>
        <v>0</v>
      </c>
      <c r="Q70" s="81">
        <f t="shared" si="17"/>
        <v>8514.2164867960582</v>
      </c>
      <c r="R70" s="81">
        <f t="shared" si="17"/>
        <v>0</v>
      </c>
      <c r="S70" s="81">
        <f t="shared" si="17"/>
        <v>58.290050920443143</v>
      </c>
      <c r="T70" s="81">
        <f t="shared" si="17"/>
        <v>0</v>
      </c>
      <c r="U70" s="81">
        <f t="shared" si="17"/>
        <v>0</v>
      </c>
      <c r="V70" s="2">
        <f t="shared" si="18"/>
        <v>12859.113051661619</v>
      </c>
      <c r="W70" s="2"/>
      <c r="X70" t="str">
        <f t="shared" si="19"/>
        <v>BFAMillet</v>
      </c>
      <c r="Y70" t="s">
        <v>10</v>
      </c>
      <c r="Z70" t="s">
        <v>363</v>
      </c>
      <c r="AA70">
        <f t="shared" si="20"/>
        <v>509.32874770724658</v>
      </c>
      <c r="AB70">
        <f>VLOOKUP(X70,ReferenceProduction!$A$2:$G$1293,7,FALSE)</f>
        <v>2051.2255822374882</v>
      </c>
      <c r="AC70">
        <f>VLOOKUP(Z70,ReferencePrices!$A$2:$C$22,3,FALSE)</f>
        <v>248.30459999999999</v>
      </c>
      <c r="AD70">
        <f t="shared" si="21"/>
        <v>509.32874770724658</v>
      </c>
    </row>
    <row r="71" spans="1:30" x14ac:dyDescent="0.35">
      <c r="A71" t="s">
        <v>67</v>
      </c>
      <c r="B71" s="2">
        <f t="shared" si="16"/>
        <v>252.6466426035532</v>
      </c>
      <c r="C71" s="2">
        <f t="shared" si="16"/>
        <v>8.7319407955151824</v>
      </c>
      <c r="D71" s="81">
        <f t="shared" si="16"/>
        <v>0</v>
      </c>
      <c r="E71" s="81">
        <f t="shared" si="16"/>
        <v>34.929845510858605</v>
      </c>
      <c r="F71" s="81">
        <f t="shared" si="16"/>
        <v>0.50179293949240888</v>
      </c>
      <c r="G71" s="81">
        <f t="shared" si="16"/>
        <v>0.11925118443822881</v>
      </c>
      <c r="H71" s="81">
        <f t="shared" si="16"/>
        <v>6.2552945926787613</v>
      </c>
      <c r="I71" s="81">
        <f t="shared" si="16"/>
        <v>125.2724650420671</v>
      </c>
      <c r="J71" s="81">
        <f t="shared" si="16"/>
        <v>0.94456090117858704</v>
      </c>
      <c r="K71" s="81">
        <f t="shared" si="16"/>
        <v>3.6363523143384686</v>
      </c>
      <c r="L71" s="81">
        <f t="shared" si="17"/>
        <v>0</v>
      </c>
      <c r="M71" s="81">
        <f t="shared" si="17"/>
        <v>206.91761210424653</v>
      </c>
      <c r="N71" s="81">
        <f t="shared" si="17"/>
        <v>109.24044713358602</v>
      </c>
      <c r="O71" s="81">
        <f t="shared" si="17"/>
        <v>0.25227475181634706</v>
      </c>
      <c r="P71" s="81">
        <f t="shared" si="17"/>
        <v>0</v>
      </c>
      <c r="Q71" s="81">
        <f t="shared" si="17"/>
        <v>1181.1056584385494</v>
      </c>
      <c r="R71" s="81">
        <f t="shared" si="17"/>
        <v>0</v>
      </c>
      <c r="S71" s="81">
        <f t="shared" si="17"/>
        <v>0</v>
      </c>
      <c r="T71" s="81">
        <f t="shared" si="17"/>
        <v>0</v>
      </c>
      <c r="U71" s="81">
        <f t="shared" si="17"/>
        <v>0</v>
      </c>
      <c r="V71" s="2">
        <f t="shared" si="18"/>
        <v>1930.5541383123189</v>
      </c>
      <c r="W71" s="2"/>
      <c r="X71" t="str">
        <f t="shared" si="19"/>
        <v>BFAPotato</v>
      </c>
      <c r="Y71" t="s">
        <v>10</v>
      </c>
      <c r="Z71" t="s">
        <v>367</v>
      </c>
      <c r="AA71">
        <f t="shared" si="20"/>
        <v>1.5597374923753444</v>
      </c>
      <c r="AB71">
        <f>VLOOKUP(X71,ReferenceProduction!$A$2:$G$1293,7,FALSE)</f>
        <v>6.1931405474996319</v>
      </c>
      <c r="AC71">
        <f>VLOOKUP(Z71,ReferencePrices!$A$2:$C$22,3,FALSE)</f>
        <v>251.8492</v>
      </c>
      <c r="AD71">
        <f t="shared" si="21"/>
        <v>1.5597374923753444</v>
      </c>
    </row>
    <row r="72" spans="1:30" x14ac:dyDescent="0.35">
      <c r="A72" t="s">
        <v>68</v>
      </c>
      <c r="B72" s="2">
        <f t="shared" si="16"/>
        <v>0</v>
      </c>
      <c r="C72" s="2">
        <f t="shared" si="16"/>
        <v>0</v>
      </c>
      <c r="D72" s="81">
        <f t="shared" si="16"/>
        <v>0</v>
      </c>
      <c r="E72" s="81">
        <f t="shared" si="16"/>
        <v>0</v>
      </c>
      <c r="F72" s="81">
        <f t="shared" si="16"/>
        <v>0</v>
      </c>
      <c r="G72" s="81">
        <f t="shared" si="16"/>
        <v>0</v>
      </c>
      <c r="H72" s="81">
        <f t="shared" si="16"/>
        <v>0</v>
      </c>
      <c r="I72" s="81">
        <f t="shared" si="16"/>
        <v>0</v>
      </c>
      <c r="J72" s="81">
        <f t="shared" si="16"/>
        <v>0</v>
      </c>
      <c r="K72" s="81">
        <f t="shared" si="16"/>
        <v>0</v>
      </c>
      <c r="L72" s="81">
        <f t="shared" si="17"/>
        <v>0</v>
      </c>
      <c r="M72" s="81">
        <f t="shared" si="17"/>
        <v>0</v>
      </c>
      <c r="N72" s="81">
        <f t="shared" si="17"/>
        <v>0</v>
      </c>
      <c r="O72" s="81">
        <f t="shared" si="17"/>
        <v>0</v>
      </c>
      <c r="P72" s="81">
        <f t="shared" si="17"/>
        <v>0</v>
      </c>
      <c r="Q72" s="81">
        <f t="shared" si="17"/>
        <v>0</v>
      </c>
      <c r="R72" s="81">
        <f t="shared" si="17"/>
        <v>0</v>
      </c>
      <c r="S72" s="81">
        <f t="shared" si="17"/>
        <v>0</v>
      </c>
      <c r="T72" s="81">
        <f t="shared" si="17"/>
        <v>0</v>
      </c>
      <c r="U72" s="81">
        <f t="shared" si="17"/>
        <v>0</v>
      </c>
      <c r="V72" s="2">
        <f t="shared" si="18"/>
        <v>0</v>
      </c>
      <c r="W72" s="2"/>
      <c r="X72" t="str">
        <f t="shared" si="19"/>
        <v>BFACassava</v>
      </c>
      <c r="Y72" t="s">
        <v>10</v>
      </c>
      <c r="Z72" t="s">
        <v>368</v>
      </c>
      <c r="AA72">
        <f t="shared" si="20"/>
        <v>0.98376574960658558</v>
      </c>
      <c r="AB72">
        <f>VLOOKUP(X72,ReferenceProduction!$A$2:$G$1293,7,FALSE)</f>
        <v>7.8459166364791644</v>
      </c>
      <c r="AC72">
        <f>VLOOKUP(Z72,ReferencePrices!$A$2:$C$22,3,FALSE)</f>
        <v>125.3857</v>
      </c>
      <c r="AD72">
        <f t="shared" si="21"/>
        <v>0.98376574960658558</v>
      </c>
    </row>
    <row r="73" spans="1:30" x14ac:dyDescent="0.35">
      <c r="A73" t="s">
        <v>69</v>
      </c>
      <c r="B73" s="2">
        <f t="shared" si="16"/>
        <v>2.318616480173151</v>
      </c>
      <c r="C73" s="2">
        <f t="shared" si="16"/>
        <v>0</v>
      </c>
      <c r="D73" s="81">
        <f t="shared" si="16"/>
        <v>0</v>
      </c>
      <c r="E73" s="81">
        <f t="shared" si="16"/>
        <v>15.800071764113873</v>
      </c>
      <c r="F73" s="81">
        <f t="shared" si="16"/>
        <v>0</v>
      </c>
      <c r="G73" s="81">
        <f t="shared" si="16"/>
        <v>25.103482457069642</v>
      </c>
      <c r="H73" s="81">
        <f t="shared" si="16"/>
        <v>3.3350598545084695E-2</v>
      </c>
      <c r="I73" s="81">
        <f t="shared" si="16"/>
        <v>26.475324777493643</v>
      </c>
      <c r="J73" s="81">
        <f t="shared" si="16"/>
        <v>0</v>
      </c>
      <c r="K73" s="81">
        <f t="shared" si="16"/>
        <v>13.99053826384476</v>
      </c>
      <c r="L73" s="81">
        <f t="shared" si="17"/>
        <v>0</v>
      </c>
      <c r="M73" s="81">
        <f t="shared" si="17"/>
        <v>210.0818703066769</v>
      </c>
      <c r="N73" s="81">
        <f t="shared" si="17"/>
        <v>0</v>
      </c>
      <c r="O73" s="81">
        <f t="shared" si="17"/>
        <v>11.48652860362141</v>
      </c>
      <c r="P73" s="81">
        <f t="shared" si="17"/>
        <v>2.2475470466165661</v>
      </c>
      <c r="Q73" s="81">
        <f t="shared" si="17"/>
        <v>53.49192212430961</v>
      </c>
      <c r="R73" s="81">
        <f t="shared" si="17"/>
        <v>0</v>
      </c>
      <c r="S73" s="81">
        <f t="shared" si="17"/>
        <v>87.593999618645185</v>
      </c>
      <c r="T73" s="81">
        <f t="shared" si="17"/>
        <v>0</v>
      </c>
      <c r="U73" s="81">
        <f t="shared" si="17"/>
        <v>0</v>
      </c>
      <c r="V73" s="2">
        <f t="shared" si="18"/>
        <v>448.62325204110982</v>
      </c>
      <c r="W73" s="2"/>
      <c r="X73" t="str">
        <f t="shared" si="19"/>
        <v>BFAYams</v>
      </c>
      <c r="Y73" t="s">
        <v>10</v>
      </c>
      <c r="Z73" t="s">
        <v>366</v>
      </c>
      <c r="AA73">
        <f t="shared" si="20"/>
        <v>20.996934268705179</v>
      </c>
      <c r="AB73">
        <f>VLOOKUP(X73,ReferenceProduction!$A$2:$G$1293,7,FALSE)</f>
        <v>67.318018498823619</v>
      </c>
      <c r="AC73">
        <f>VLOOKUP(Z73,ReferencePrices!$A$2:$C$22,3,FALSE)</f>
        <v>311.90660000000003</v>
      </c>
      <c r="AD73">
        <f t="shared" si="21"/>
        <v>20.996934268705179</v>
      </c>
    </row>
    <row r="74" spans="1:30" x14ac:dyDescent="0.35">
      <c r="A74" t="s">
        <v>70</v>
      </c>
      <c r="B74" s="2">
        <f t="shared" ref="B74:K83" si="22">+SUMIF($X$4:$X$1206,+CONCATENATE($A74,B$3),$AA$4:$AA$1206)</f>
        <v>0</v>
      </c>
      <c r="C74" s="2">
        <f t="shared" si="22"/>
        <v>0</v>
      </c>
      <c r="D74" s="81">
        <f t="shared" si="22"/>
        <v>0</v>
      </c>
      <c r="E74" s="81">
        <f t="shared" si="22"/>
        <v>0</v>
      </c>
      <c r="F74" s="81">
        <f t="shared" si="22"/>
        <v>0</v>
      </c>
      <c r="G74" s="81">
        <f t="shared" si="22"/>
        <v>0</v>
      </c>
      <c r="H74" s="81">
        <f t="shared" si="22"/>
        <v>0</v>
      </c>
      <c r="I74" s="81">
        <f t="shared" si="22"/>
        <v>0</v>
      </c>
      <c r="J74" s="81">
        <f t="shared" si="22"/>
        <v>0</v>
      </c>
      <c r="K74" s="81">
        <f t="shared" si="22"/>
        <v>0</v>
      </c>
      <c r="L74" s="81">
        <f t="shared" ref="L74:U83" si="23">+SUMIF($X$4:$X$1206,+CONCATENATE($A74,L$3),$AA$4:$AA$1206)</f>
        <v>0</v>
      </c>
      <c r="M74" s="81">
        <f t="shared" si="23"/>
        <v>0</v>
      </c>
      <c r="N74" s="81">
        <f t="shared" si="23"/>
        <v>0</v>
      </c>
      <c r="O74" s="81">
        <f t="shared" si="23"/>
        <v>0</v>
      </c>
      <c r="P74" s="81">
        <f t="shared" si="23"/>
        <v>0</v>
      </c>
      <c r="Q74" s="81">
        <f t="shared" si="23"/>
        <v>0</v>
      </c>
      <c r="R74" s="81">
        <f t="shared" si="23"/>
        <v>0</v>
      </c>
      <c r="S74" s="81">
        <f t="shared" si="23"/>
        <v>0</v>
      </c>
      <c r="T74" s="81">
        <f t="shared" si="23"/>
        <v>0</v>
      </c>
      <c r="U74" s="81">
        <f t="shared" si="23"/>
        <v>0</v>
      </c>
      <c r="V74" s="2">
        <f t="shared" si="18"/>
        <v>0</v>
      </c>
      <c r="W74" s="2"/>
      <c r="X74" t="str">
        <f t="shared" si="19"/>
        <v>BFASweet Potato</v>
      </c>
      <c r="Y74" t="s">
        <v>10</v>
      </c>
      <c r="Z74" t="s">
        <v>358</v>
      </c>
      <c r="AA74">
        <f t="shared" si="20"/>
        <v>7.9741742995977773</v>
      </c>
      <c r="AB74">
        <f>VLOOKUP(X74,ReferenceProduction!$A$2:$G$1293,7,FALSE)</f>
        <v>87.145369589245206</v>
      </c>
      <c r="AC74">
        <f>VLOOKUP(Z74,ReferencePrices!$A$2:$C$22,3,FALSE)</f>
        <v>91.504279999999994</v>
      </c>
      <c r="AD74">
        <f t="shared" si="21"/>
        <v>7.9741742995977773</v>
      </c>
    </row>
    <row r="75" spans="1:30" x14ac:dyDescent="0.35">
      <c r="A75" t="s">
        <v>71</v>
      </c>
      <c r="B75" s="2">
        <f t="shared" si="22"/>
        <v>0</v>
      </c>
      <c r="C75" s="2">
        <f t="shared" si="22"/>
        <v>0.26463470423314939</v>
      </c>
      <c r="D75" s="81">
        <f t="shared" si="22"/>
        <v>2.4477355634509599</v>
      </c>
      <c r="E75" s="81">
        <f t="shared" si="22"/>
        <v>0</v>
      </c>
      <c r="F75" s="81">
        <f t="shared" si="22"/>
        <v>0.17511613900998493</v>
      </c>
      <c r="G75" s="81">
        <f t="shared" si="22"/>
        <v>1.5925019148979915</v>
      </c>
      <c r="H75" s="81">
        <f t="shared" si="22"/>
        <v>0</v>
      </c>
      <c r="I75" s="81">
        <f t="shared" si="22"/>
        <v>0.52738490484735612</v>
      </c>
      <c r="J75" s="81">
        <f t="shared" si="22"/>
        <v>0</v>
      </c>
      <c r="K75" s="81">
        <f t="shared" si="22"/>
        <v>0.37151329211529893</v>
      </c>
      <c r="L75" s="81">
        <f t="shared" si="23"/>
        <v>0.84546442436003455</v>
      </c>
      <c r="M75" s="81">
        <f t="shared" si="23"/>
        <v>2.5379507555528384</v>
      </c>
      <c r="N75" s="81">
        <f t="shared" si="23"/>
        <v>0</v>
      </c>
      <c r="O75" s="81">
        <f t="shared" si="23"/>
        <v>0</v>
      </c>
      <c r="P75" s="81">
        <f t="shared" si="23"/>
        <v>2.5252249316350106</v>
      </c>
      <c r="Q75" s="81">
        <f t="shared" si="23"/>
        <v>0</v>
      </c>
      <c r="R75" s="81">
        <f t="shared" si="23"/>
        <v>48.375406098855045</v>
      </c>
      <c r="S75" s="81">
        <f t="shared" si="23"/>
        <v>57.694996603742212</v>
      </c>
      <c r="T75" s="81">
        <f t="shared" si="23"/>
        <v>6.9810476860536133</v>
      </c>
      <c r="U75" s="81">
        <f t="shared" si="23"/>
        <v>0</v>
      </c>
      <c r="V75" s="2">
        <f t="shared" si="18"/>
        <v>124.3389770187535</v>
      </c>
      <c r="W75" s="2"/>
      <c r="X75" t="str">
        <f t="shared" si="19"/>
        <v>BFACowpea</v>
      </c>
      <c r="Y75" t="s">
        <v>10</v>
      </c>
      <c r="Z75" t="s">
        <v>417</v>
      </c>
      <c r="AA75">
        <f t="shared" si="20"/>
        <v>339.00351366668582</v>
      </c>
      <c r="AB75">
        <f>VLOOKUP(X75,ReferenceProduction!$A$2:$G$1293,7,FALSE)</f>
        <v>693.40420641771846</v>
      </c>
      <c r="AC75">
        <f>VLOOKUP(Z75,ReferencePrices!$A$2:$C$22,3,FALSE)</f>
        <v>488.8974</v>
      </c>
      <c r="AD75">
        <f t="shared" si="21"/>
        <v>339.00351366668582</v>
      </c>
    </row>
    <row r="76" spans="1:30" x14ac:dyDescent="0.35">
      <c r="A76" t="s">
        <v>72</v>
      </c>
      <c r="B76" s="2">
        <f t="shared" si="22"/>
        <v>3.9807855419239164</v>
      </c>
      <c r="C76" s="2">
        <f t="shared" si="22"/>
        <v>0</v>
      </c>
      <c r="D76" s="81">
        <f t="shared" si="22"/>
        <v>0</v>
      </c>
      <c r="E76" s="81">
        <f t="shared" si="22"/>
        <v>1.6040079364175899</v>
      </c>
      <c r="F76" s="81">
        <f t="shared" si="22"/>
        <v>0</v>
      </c>
      <c r="G76" s="81">
        <f t="shared" si="22"/>
        <v>0</v>
      </c>
      <c r="H76" s="81">
        <f t="shared" si="22"/>
        <v>0.31947591134336678</v>
      </c>
      <c r="I76" s="81">
        <f t="shared" si="22"/>
        <v>3.1982670920601981</v>
      </c>
      <c r="J76" s="81">
        <f t="shared" si="22"/>
        <v>2.9310239085898259E-2</v>
      </c>
      <c r="K76" s="81">
        <f t="shared" si="22"/>
        <v>0.52300311739196859</v>
      </c>
      <c r="L76" s="81">
        <f t="shared" si="23"/>
        <v>0</v>
      </c>
      <c r="M76" s="81">
        <f t="shared" si="23"/>
        <v>68.104875118772142</v>
      </c>
      <c r="N76" s="81">
        <f t="shared" si="23"/>
        <v>0</v>
      </c>
      <c r="O76" s="81">
        <f t="shared" si="23"/>
        <v>1.5340571633424549</v>
      </c>
      <c r="P76" s="81">
        <f t="shared" si="23"/>
        <v>0</v>
      </c>
      <c r="Q76" s="81">
        <f t="shared" si="23"/>
        <v>9.6202699953298723</v>
      </c>
      <c r="R76" s="81">
        <f t="shared" si="23"/>
        <v>0</v>
      </c>
      <c r="S76" s="81">
        <f t="shared" si="23"/>
        <v>39.573998146737367</v>
      </c>
      <c r="T76" s="81">
        <f t="shared" si="23"/>
        <v>0</v>
      </c>
      <c r="U76" s="81">
        <f t="shared" si="23"/>
        <v>0</v>
      </c>
      <c r="V76" s="2">
        <f t="shared" si="18"/>
        <v>128.48805026240478</v>
      </c>
      <c r="W76" s="2"/>
      <c r="X76" t="str">
        <f t="shared" si="19"/>
        <v>BFAOther Pulses</v>
      </c>
      <c r="Y76" t="s">
        <v>10</v>
      </c>
      <c r="Z76" t="s">
        <v>421</v>
      </c>
      <c r="AA76">
        <f t="shared" si="20"/>
        <v>27.888833279300155</v>
      </c>
      <c r="AB76">
        <f>VLOOKUP(X76,ReferenceProduction!$A$2:$G$1293,7,FALSE)</f>
        <v>72.362537935617624</v>
      </c>
      <c r="AC76">
        <f>VLOOKUP(Z76,ReferencePrices!$A$2:$C$22,3,FALSE)</f>
        <v>385.40429999999998</v>
      </c>
      <c r="AD76">
        <f t="shared" si="21"/>
        <v>27.888833279300155</v>
      </c>
    </row>
    <row r="77" spans="1:30" x14ac:dyDescent="0.35">
      <c r="A77" t="s">
        <v>73</v>
      </c>
      <c r="B77" s="2">
        <f t="shared" si="22"/>
        <v>0</v>
      </c>
      <c r="C77" s="2">
        <f t="shared" si="22"/>
        <v>0</v>
      </c>
      <c r="D77" s="81">
        <f t="shared" si="22"/>
        <v>0</v>
      </c>
      <c r="E77" s="81">
        <f t="shared" si="22"/>
        <v>0</v>
      </c>
      <c r="F77" s="81">
        <f t="shared" si="22"/>
        <v>0</v>
      </c>
      <c r="G77" s="81">
        <f t="shared" si="22"/>
        <v>0</v>
      </c>
      <c r="H77" s="81">
        <f t="shared" si="22"/>
        <v>0</v>
      </c>
      <c r="I77" s="81">
        <f t="shared" si="22"/>
        <v>0</v>
      </c>
      <c r="J77" s="81">
        <f t="shared" si="22"/>
        <v>0</v>
      </c>
      <c r="K77" s="81">
        <f t="shared" si="22"/>
        <v>0</v>
      </c>
      <c r="L77" s="81">
        <f t="shared" si="23"/>
        <v>0</v>
      </c>
      <c r="M77" s="81">
        <f t="shared" si="23"/>
        <v>0</v>
      </c>
      <c r="N77" s="81">
        <f t="shared" si="23"/>
        <v>0</v>
      </c>
      <c r="O77" s="81">
        <f t="shared" si="23"/>
        <v>0</v>
      </c>
      <c r="P77" s="81">
        <f t="shared" si="23"/>
        <v>0</v>
      </c>
      <c r="Q77" s="81">
        <f t="shared" si="23"/>
        <v>0</v>
      </c>
      <c r="R77" s="81">
        <f t="shared" si="23"/>
        <v>0</v>
      </c>
      <c r="S77" s="81">
        <f t="shared" si="23"/>
        <v>0</v>
      </c>
      <c r="T77" s="81">
        <f t="shared" si="23"/>
        <v>0</v>
      </c>
      <c r="U77" s="81">
        <f t="shared" si="23"/>
        <v>0</v>
      </c>
      <c r="V77" s="2">
        <f t="shared" si="18"/>
        <v>0</v>
      </c>
      <c r="W77" s="2"/>
      <c r="X77" t="str">
        <f t="shared" si="19"/>
        <v>BFAGroundnut</v>
      </c>
      <c r="Y77" t="s">
        <v>10</v>
      </c>
      <c r="Z77" t="s">
        <v>360</v>
      </c>
      <c r="AA77">
        <f t="shared" si="20"/>
        <v>280.68779286945448</v>
      </c>
      <c r="AB77">
        <f>VLOOKUP(X77,ReferenceProduction!$A$2:$G$1293,7,FALSE)</f>
        <v>446.88264365657676</v>
      </c>
      <c r="AC77">
        <f>VLOOKUP(Z77,ReferencePrices!$A$2:$C$22,3,FALSE)</f>
        <v>628.10180000000003</v>
      </c>
      <c r="AD77">
        <f t="shared" si="21"/>
        <v>280.68779286945448</v>
      </c>
    </row>
    <row r="78" spans="1:30" x14ac:dyDescent="0.35">
      <c r="A78" t="s">
        <v>74</v>
      </c>
      <c r="B78" s="2">
        <f t="shared" si="22"/>
        <v>0</v>
      </c>
      <c r="C78" s="2">
        <f t="shared" si="22"/>
        <v>0</v>
      </c>
      <c r="D78" s="81">
        <f t="shared" si="22"/>
        <v>0</v>
      </c>
      <c r="E78" s="81">
        <f t="shared" si="22"/>
        <v>0</v>
      </c>
      <c r="F78" s="81">
        <f t="shared" si="22"/>
        <v>0</v>
      </c>
      <c r="G78" s="81">
        <f t="shared" si="22"/>
        <v>0</v>
      </c>
      <c r="H78" s="81">
        <f t="shared" si="22"/>
        <v>0</v>
      </c>
      <c r="I78" s="81">
        <f t="shared" si="22"/>
        <v>0</v>
      </c>
      <c r="J78" s="81">
        <f t="shared" si="22"/>
        <v>0</v>
      </c>
      <c r="K78" s="81">
        <f t="shared" si="22"/>
        <v>0</v>
      </c>
      <c r="L78" s="81">
        <f t="shared" si="23"/>
        <v>0</v>
      </c>
      <c r="M78" s="81">
        <f t="shared" si="23"/>
        <v>0</v>
      </c>
      <c r="N78" s="81">
        <f t="shared" si="23"/>
        <v>0</v>
      </c>
      <c r="O78" s="81">
        <f t="shared" si="23"/>
        <v>0</v>
      </c>
      <c r="P78" s="81">
        <f t="shared" si="23"/>
        <v>0</v>
      </c>
      <c r="Q78" s="81">
        <f t="shared" si="23"/>
        <v>0</v>
      </c>
      <c r="R78" s="81">
        <f t="shared" si="23"/>
        <v>0</v>
      </c>
      <c r="S78" s="81">
        <f t="shared" si="23"/>
        <v>0</v>
      </c>
      <c r="T78" s="81">
        <f t="shared" si="23"/>
        <v>0</v>
      </c>
      <c r="U78" s="81">
        <f t="shared" si="23"/>
        <v>0</v>
      </c>
      <c r="V78" s="2">
        <f t="shared" si="18"/>
        <v>0</v>
      </c>
      <c r="W78" s="2"/>
      <c r="X78" t="str">
        <f t="shared" si="19"/>
        <v>BFASoybean</v>
      </c>
      <c r="Y78" t="s">
        <v>10</v>
      </c>
      <c r="Z78" t="s">
        <v>446</v>
      </c>
      <c r="AA78">
        <f t="shared" si="20"/>
        <v>1.4254903563448567</v>
      </c>
      <c r="AB78">
        <f>VLOOKUP(X78,ReferenceProduction!$A$2:$G$1293,7,FALSE)</f>
        <v>3.4108972295929982</v>
      </c>
      <c r="AC78">
        <f>VLOOKUP(Z78,ReferencePrices!$A$2:$C$22,3,FALSE)</f>
        <v>417.92239999999998</v>
      </c>
      <c r="AD78">
        <f t="shared" si="21"/>
        <v>1.4254903563448567</v>
      </c>
    </row>
    <row r="79" spans="1:30" x14ac:dyDescent="0.35">
      <c r="A79" t="s">
        <v>75</v>
      </c>
      <c r="B79" s="2">
        <f t="shared" si="22"/>
        <v>11.616592577857475</v>
      </c>
      <c r="C79" s="2">
        <f t="shared" si="22"/>
        <v>445.95460610443138</v>
      </c>
      <c r="D79" s="81">
        <f t="shared" si="22"/>
        <v>105.89650205804705</v>
      </c>
      <c r="E79" s="81">
        <f t="shared" si="22"/>
        <v>0.17771239827742299</v>
      </c>
      <c r="F79" s="81">
        <f t="shared" si="22"/>
        <v>57.339450172970814</v>
      </c>
      <c r="G79" s="81">
        <f t="shared" si="22"/>
        <v>29.655399783744336</v>
      </c>
      <c r="H79" s="81">
        <f t="shared" si="22"/>
        <v>0.58171492946352676</v>
      </c>
      <c r="I79" s="81">
        <f t="shared" si="22"/>
        <v>1036.8269563605456</v>
      </c>
      <c r="J79" s="81">
        <f t="shared" si="22"/>
        <v>36.101809382717569</v>
      </c>
      <c r="K79" s="81">
        <f t="shared" si="22"/>
        <v>8.0880586810987047</v>
      </c>
      <c r="L79" s="81">
        <f t="shared" si="23"/>
        <v>127.90430160374619</v>
      </c>
      <c r="M79" s="81">
        <f t="shared" si="23"/>
        <v>461.77783956401316</v>
      </c>
      <c r="N79" s="81">
        <f t="shared" si="23"/>
        <v>60.61251168044268</v>
      </c>
      <c r="O79" s="81">
        <f t="shared" si="23"/>
        <v>73.232743158217829</v>
      </c>
      <c r="P79" s="81">
        <f t="shared" si="23"/>
        <v>73.647467770118041</v>
      </c>
      <c r="Q79" s="81">
        <f t="shared" si="23"/>
        <v>206.61235881306959</v>
      </c>
      <c r="R79" s="81">
        <f t="shared" si="23"/>
        <v>4.2217677510893292</v>
      </c>
      <c r="S79" s="81">
        <f t="shared" si="23"/>
        <v>543.37061169026447</v>
      </c>
      <c r="T79" s="81">
        <f t="shared" si="23"/>
        <v>419.06781642488721</v>
      </c>
      <c r="U79" s="81">
        <f t="shared" si="23"/>
        <v>0.83390502802864874</v>
      </c>
      <c r="V79" s="2">
        <f t="shared" si="18"/>
        <v>3703.5201259330315</v>
      </c>
      <c r="W79" s="2"/>
      <c r="X79" t="str">
        <f t="shared" si="19"/>
        <v>BGDRice</v>
      </c>
      <c r="Y79" t="s">
        <v>11</v>
      </c>
      <c r="Z79" t="s">
        <v>365</v>
      </c>
      <c r="AA79">
        <f t="shared" si="20"/>
        <v>14240.183285243491</v>
      </c>
      <c r="AB79">
        <f>VLOOKUP(X79,ReferenceProduction!$A$2:$G$1293,7,FALSE)</f>
        <v>37696.865734555242</v>
      </c>
      <c r="AC79">
        <f>VLOOKUP(Z79,ReferencePrices!$A$2:$C$22,3,FALSE)</f>
        <v>377.75510000000003</v>
      </c>
      <c r="AD79">
        <f t="shared" si="21"/>
        <v>14240.183285243491</v>
      </c>
    </row>
    <row r="80" spans="1:30" x14ac:dyDescent="0.35">
      <c r="A80" t="s">
        <v>76</v>
      </c>
      <c r="B80" s="2">
        <f t="shared" si="22"/>
        <v>60.462367508843855</v>
      </c>
      <c r="C80" s="2">
        <f t="shared" si="22"/>
        <v>59.281998965005165</v>
      </c>
      <c r="D80" s="81">
        <f t="shared" si="22"/>
        <v>0</v>
      </c>
      <c r="E80" s="81">
        <f t="shared" si="22"/>
        <v>0</v>
      </c>
      <c r="F80" s="81">
        <f t="shared" si="22"/>
        <v>0</v>
      </c>
      <c r="G80" s="81">
        <f t="shared" si="22"/>
        <v>0.44089133856980706</v>
      </c>
      <c r="H80" s="81">
        <f t="shared" si="22"/>
        <v>0</v>
      </c>
      <c r="I80" s="81">
        <f t="shared" si="22"/>
        <v>144.02478169534086</v>
      </c>
      <c r="J80" s="81">
        <f t="shared" si="22"/>
        <v>7.2850607753110308E-2</v>
      </c>
      <c r="K80" s="81">
        <f t="shared" si="22"/>
        <v>0.92669562366192659</v>
      </c>
      <c r="L80" s="81">
        <f t="shared" si="23"/>
        <v>0</v>
      </c>
      <c r="M80" s="81">
        <f t="shared" si="23"/>
        <v>576.68500917609924</v>
      </c>
      <c r="N80" s="81">
        <f t="shared" si="23"/>
        <v>8.1049548976831876</v>
      </c>
      <c r="O80" s="81">
        <f t="shared" si="23"/>
        <v>1.7079225097398735E-2</v>
      </c>
      <c r="P80" s="81">
        <f t="shared" si="23"/>
        <v>0</v>
      </c>
      <c r="Q80" s="81">
        <f t="shared" si="23"/>
        <v>346.73084181690467</v>
      </c>
      <c r="R80" s="81">
        <f t="shared" si="23"/>
        <v>0</v>
      </c>
      <c r="S80" s="81">
        <f t="shared" si="23"/>
        <v>0</v>
      </c>
      <c r="T80" s="81">
        <f t="shared" si="23"/>
        <v>0</v>
      </c>
      <c r="U80" s="81">
        <f t="shared" si="23"/>
        <v>0.31038814391332969</v>
      </c>
      <c r="V80" s="2">
        <f t="shared" si="18"/>
        <v>1197.0578589988727</v>
      </c>
      <c r="W80" s="2"/>
      <c r="X80" t="str">
        <f t="shared" si="19"/>
        <v>BGDMaize</v>
      </c>
      <c r="Y80" t="s">
        <v>11</v>
      </c>
      <c r="Z80" t="s">
        <v>361</v>
      </c>
      <c r="AA80">
        <f t="shared" si="20"/>
        <v>99.524602098234013</v>
      </c>
      <c r="AB80">
        <f>VLOOKUP(X80,ReferenceProduction!$A$2:$G$1293,7,FALSE)</f>
        <v>410.10750442346756</v>
      </c>
      <c r="AC80">
        <f>VLOOKUP(Z80,ReferencePrices!$A$2:$C$22,3,FALSE)</f>
        <v>242.67930000000001</v>
      </c>
      <c r="AD80">
        <f t="shared" si="21"/>
        <v>99.524602098234013</v>
      </c>
    </row>
    <row r="81" spans="1:30" x14ac:dyDescent="0.35">
      <c r="A81" t="s">
        <v>77</v>
      </c>
      <c r="B81" s="2">
        <f t="shared" si="22"/>
        <v>0</v>
      </c>
      <c r="C81" s="2">
        <f t="shared" si="22"/>
        <v>49.544226400219429</v>
      </c>
      <c r="D81" s="81">
        <f t="shared" si="22"/>
        <v>162.66212117730879</v>
      </c>
      <c r="E81" s="81">
        <f t="shared" si="22"/>
        <v>0</v>
      </c>
      <c r="F81" s="81">
        <f t="shared" si="22"/>
        <v>0</v>
      </c>
      <c r="G81" s="81">
        <f t="shared" si="22"/>
        <v>18.077024260961586</v>
      </c>
      <c r="H81" s="81">
        <f t="shared" si="22"/>
        <v>0</v>
      </c>
      <c r="I81" s="81">
        <f t="shared" si="22"/>
        <v>63.512321029376906</v>
      </c>
      <c r="J81" s="81">
        <f t="shared" si="22"/>
        <v>0</v>
      </c>
      <c r="K81" s="81">
        <f t="shared" si="22"/>
        <v>0</v>
      </c>
      <c r="L81" s="81">
        <f t="shared" si="23"/>
        <v>0</v>
      </c>
      <c r="M81" s="81">
        <f t="shared" si="23"/>
        <v>0</v>
      </c>
      <c r="N81" s="81">
        <f t="shared" si="23"/>
        <v>1656.4551307672509</v>
      </c>
      <c r="O81" s="81">
        <f t="shared" si="23"/>
        <v>0</v>
      </c>
      <c r="P81" s="81">
        <f t="shared" si="23"/>
        <v>7.3737167063001294</v>
      </c>
      <c r="Q81" s="81">
        <f t="shared" si="23"/>
        <v>0</v>
      </c>
      <c r="R81" s="81">
        <f t="shared" si="23"/>
        <v>0</v>
      </c>
      <c r="S81" s="81">
        <f t="shared" si="23"/>
        <v>73.559764628467732</v>
      </c>
      <c r="T81" s="81">
        <f t="shared" si="23"/>
        <v>0</v>
      </c>
      <c r="U81" s="81">
        <f t="shared" si="23"/>
        <v>32.375295056597935</v>
      </c>
      <c r="V81" s="2">
        <f t="shared" si="18"/>
        <v>2063.5596000264836</v>
      </c>
      <c r="W81" s="2"/>
      <c r="X81" t="str">
        <f t="shared" si="19"/>
        <v>BGDWheat</v>
      </c>
      <c r="Y81" t="s">
        <v>11</v>
      </c>
      <c r="Z81" t="s">
        <v>359</v>
      </c>
      <c r="AA81">
        <f t="shared" si="20"/>
        <v>331.19693635487448</v>
      </c>
      <c r="AB81">
        <f>VLOOKUP(X81,ReferenceProduction!$A$2:$G$1293,7,FALSE)</f>
        <v>1108.2291336956787</v>
      </c>
      <c r="AC81">
        <f>VLOOKUP(Z81,ReferencePrices!$A$2:$C$22,3,FALSE)</f>
        <v>298.85239999999999</v>
      </c>
      <c r="AD81">
        <f t="shared" si="21"/>
        <v>331.19693635487448</v>
      </c>
    </row>
    <row r="82" spans="1:30" x14ac:dyDescent="0.35">
      <c r="A82" t="s">
        <v>78</v>
      </c>
      <c r="B82" s="2">
        <f t="shared" si="22"/>
        <v>0</v>
      </c>
      <c r="C82" s="2">
        <f t="shared" si="22"/>
        <v>0</v>
      </c>
      <c r="D82" s="81">
        <f t="shared" si="22"/>
        <v>0</v>
      </c>
      <c r="E82" s="81">
        <f t="shared" si="22"/>
        <v>0</v>
      </c>
      <c r="F82" s="81">
        <f t="shared" si="22"/>
        <v>0</v>
      </c>
      <c r="G82" s="81">
        <f t="shared" si="22"/>
        <v>0</v>
      </c>
      <c r="H82" s="81">
        <f t="shared" si="22"/>
        <v>0</v>
      </c>
      <c r="I82" s="81">
        <f t="shared" si="22"/>
        <v>0</v>
      </c>
      <c r="J82" s="81">
        <f t="shared" si="22"/>
        <v>0</v>
      </c>
      <c r="K82" s="81">
        <f t="shared" si="22"/>
        <v>0</v>
      </c>
      <c r="L82" s="81">
        <f t="shared" si="23"/>
        <v>0</v>
      </c>
      <c r="M82" s="81">
        <f t="shared" si="23"/>
        <v>0</v>
      </c>
      <c r="N82" s="81">
        <f t="shared" si="23"/>
        <v>0</v>
      </c>
      <c r="O82" s="81">
        <f t="shared" si="23"/>
        <v>0</v>
      </c>
      <c r="P82" s="81">
        <f t="shared" si="23"/>
        <v>0</v>
      </c>
      <c r="Q82" s="81">
        <f t="shared" si="23"/>
        <v>0</v>
      </c>
      <c r="R82" s="81">
        <f t="shared" si="23"/>
        <v>0</v>
      </c>
      <c r="S82" s="81">
        <f t="shared" si="23"/>
        <v>0</v>
      </c>
      <c r="T82" s="81">
        <f t="shared" si="23"/>
        <v>0</v>
      </c>
      <c r="U82" s="81">
        <f t="shared" si="23"/>
        <v>0</v>
      </c>
      <c r="V82" s="2">
        <f t="shared" si="18"/>
        <v>0</v>
      </c>
      <c r="W82" s="2"/>
      <c r="X82" t="str">
        <f t="shared" si="19"/>
        <v>BGDSorghum</v>
      </c>
      <c r="Y82" t="s">
        <v>11</v>
      </c>
      <c r="Z82" t="s">
        <v>362</v>
      </c>
      <c r="AA82">
        <f t="shared" si="20"/>
        <v>0.15393348377532359</v>
      </c>
      <c r="AB82">
        <f>VLOOKUP(X82,ReferenceProduction!$A$2:$G$1293,7,FALSE)</f>
        <v>0.7330466094103073</v>
      </c>
      <c r="AC82">
        <f>VLOOKUP(Z82,ReferencePrices!$A$2:$C$22,3,FALSE)</f>
        <v>209.9914</v>
      </c>
      <c r="AD82">
        <f t="shared" si="21"/>
        <v>0.15393348377532359</v>
      </c>
    </row>
    <row r="83" spans="1:30" x14ac:dyDescent="0.35">
      <c r="A83" t="s">
        <v>79</v>
      </c>
      <c r="B83" s="2">
        <f t="shared" si="22"/>
        <v>0</v>
      </c>
      <c r="C83" s="2">
        <f t="shared" si="22"/>
        <v>2.9245716683440501</v>
      </c>
      <c r="D83" s="81">
        <f t="shared" si="22"/>
        <v>15.170270375311262</v>
      </c>
      <c r="E83" s="81">
        <f t="shared" si="22"/>
        <v>0</v>
      </c>
      <c r="F83" s="81">
        <f t="shared" si="22"/>
        <v>0</v>
      </c>
      <c r="G83" s="81">
        <f t="shared" si="22"/>
        <v>9.0920085232410308</v>
      </c>
      <c r="H83" s="81">
        <f t="shared" si="22"/>
        <v>0</v>
      </c>
      <c r="I83" s="81">
        <f t="shared" si="22"/>
        <v>95.482677035271934</v>
      </c>
      <c r="J83" s="81">
        <f t="shared" si="22"/>
        <v>0</v>
      </c>
      <c r="K83" s="81">
        <f t="shared" si="22"/>
        <v>6.0291060813191768</v>
      </c>
      <c r="L83" s="81">
        <f t="shared" si="23"/>
        <v>0</v>
      </c>
      <c r="M83" s="81">
        <f t="shared" si="23"/>
        <v>7.4518098452174382</v>
      </c>
      <c r="N83" s="81">
        <f t="shared" si="23"/>
        <v>916.7397705444854</v>
      </c>
      <c r="O83" s="81">
        <f t="shared" si="23"/>
        <v>0</v>
      </c>
      <c r="P83" s="81">
        <f t="shared" si="23"/>
        <v>22.681648292369736</v>
      </c>
      <c r="Q83" s="81">
        <f t="shared" si="23"/>
        <v>0</v>
      </c>
      <c r="R83" s="81">
        <f t="shared" si="23"/>
        <v>0</v>
      </c>
      <c r="S83" s="81">
        <f t="shared" si="23"/>
        <v>26.672285922358828</v>
      </c>
      <c r="T83" s="81">
        <f t="shared" si="23"/>
        <v>0</v>
      </c>
      <c r="U83" s="81">
        <f t="shared" si="23"/>
        <v>2.3002103710274002</v>
      </c>
      <c r="V83" s="2">
        <f t="shared" si="18"/>
        <v>1104.5443586589463</v>
      </c>
      <c r="W83" s="2"/>
      <c r="X83" t="str">
        <f t="shared" si="19"/>
        <v>BGDMillet</v>
      </c>
      <c r="Y83" t="s">
        <v>11</v>
      </c>
      <c r="Z83" t="s">
        <v>363</v>
      </c>
      <c r="AA83">
        <f t="shared" si="20"/>
        <v>6.7507949984459028</v>
      </c>
      <c r="AB83">
        <f>VLOOKUP(X83,ReferenceProduction!$A$2:$G$1293,7,FALSE)</f>
        <v>27.187555117568916</v>
      </c>
      <c r="AC83">
        <f>VLOOKUP(Z83,ReferencePrices!$A$2:$C$22,3,FALSE)</f>
        <v>248.30459999999999</v>
      </c>
      <c r="AD83">
        <f t="shared" si="21"/>
        <v>6.7507949984459028</v>
      </c>
    </row>
    <row r="84" spans="1:30" x14ac:dyDescent="0.35">
      <c r="A84" t="s">
        <v>80</v>
      </c>
      <c r="B84" s="2">
        <f t="shared" ref="B84:K93" si="24">+SUMIF($X$4:$X$1206,+CONCATENATE($A84,B$3),$AA$4:$AA$1206)</f>
        <v>5.8108349072718033</v>
      </c>
      <c r="C84" s="2">
        <f t="shared" si="24"/>
        <v>0.37468351417302675</v>
      </c>
      <c r="D84" s="81">
        <f t="shared" si="24"/>
        <v>0</v>
      </c>
      <c r="E84" s="81">
        <f t="shared" si="24"/>
        <v>2.061281440123429</v>
      </c>
      <c r="F84" s="81">
        <f t="shared" si="24"/>
        <v>0</v>
      </c>
      <c r="G84" s="81">
        <f t="shared" si="24"/>
        <v>0</v>
      </c>
      <c r="H84" s="81">
        <f t="shared" si="24"/>
        <v>0.6250015282123399</v>
      </c>
      <c r="I84" s="81">
        <f t="shared" si="24"/>
        <v>1.075990976221699</v>
      </c>
      <c r="J84" s="81">
        <f t="shared" si="24"/>
        <v>0</v>
      </c>
      <c r="K84" s="81">
        <f t="shared" si="24"/>
        <v>3.0230115999328975</v>
      </c>
      <c r="L84" s="81">
        <f t="shared" ref="L84:U93" si="25">+SUMIF($X$4:$X$1206,+CONCATENATE($A84,L$3),$AA$4:$AA$1206)</f>
        <v>0</v>
      </c>
      <c r="M84" s="81">
        <f t="shared" si="25"/>
        <v>178.59118999158184</v>
      </c>
      <c r="N84" s="81">
        <f t="shared" si="25"/>
        <v>0</v>
      </c>
      <c r="O84" s="81">
        <f t="shared" si="25"/>
        <v>0.5330852849487977</v>
      </c>
      <c r="P84" s="81">
        <f t="shared" si="25"/>
        <v>0</v>
      </c>
      <c r="Q84" s="81">
        <f t="shared" si="25"/>
        <v>52.471387997203593</v>
      </c>
      <c r="R84" s="81">
        <f t="shared" si="25"/>
        <v>0</v>
      </c>
      <c r="S84" s="81">
        <f t="shared" si="25"/>
        <v>75.429667275998668</v>
      </c>
      <c r="T84" s="81">
        <f t="shared" si="25"/>
        <v>0</v>
      </c>
      <c r="U84" s="81">
        <f t="shared" si="25"/>
        <v>0</v>
      </c>
      <c r="V84" s="2">
        <f t="shared" si="18"/>
        <v>319.99613451566813</v>
      </c>
      <c r="W84" s="2"/>
      <c r="X84" t="str">
        <f t="shared" si="19"/>
        <v>BGDBarley</v>
      </c>
      <c r="Y84" t="s">
        <v>11</v>
      </c>
      <c r="Z84" t="s">
        <v>364</v>
      </c>
      <c r="AA84">
        <f t="shared" si="20"/>
        <v>0.26345751048559851</v>
      </c>
      <c r="AB84">
        <f>VLOOKUP(X84,ReferenceProduction!$A$2:$G$1293,7,FALSE)</f>
        <v>1.9683056205914127</v>
      </c>
      <c r="AC84">
        <f>VLOOKUP(Z84,ReferencePrices!$A$2:$C$22,3,FALSE)</f>
        <v>133.84989999999999</v>
      </c>
      <c r="AD84">
        <f t="shared" si="21"/>
        <v>0.26345751048559851</v>
      </c>
    </row>
    <row r="85" spans="1:30" x14ac:dyDescent="0.35">
      <c r="A85" t="s">
        <v>81</v>
      </c>
      <c r="B85" s="2">
        <f t="shared" si="24"/>
        <v>0</v>
      </c>
      <c r="C85" s="2">
        <f t="shared" si="24"/>
        <v>0</v>
      </c>
      <c r="D85" s="81">
        <f t="shared" si="24"/>
        <v>105.10213143163021</v>
      </c>
      <c r="E85" s="81">
        <f t="shared" si="24"/>
        <v>0</v>
      </c>
      <c r="F85" s="81">
        <f t="shared" si="24"/>
        <v>0</v>
      </c>
      <c r="G85" s="81">
        <f t="shared" si="24"/>
        <v>5.5363555416978789</v>
      </c>
      <c r="H85" s="81">
        <f t="shared" si="24"/>
        <v>0</v>
      </c>
      <c r="I85" s="81">
        <f t="shared" si="24"/>
        <v>0</v>
      </c>
      <c r="J85" s="81">
        <f t="shared" si="24"/>
        <v>0</v>
      </c>
      <c r="K85" s="81">
        <f t="shared" si="24"/>
        <v>1.3356101049620193</v>
      </c>
      <c r="L85" s="81">
        <f t="shared" si="25"/>
        <v>0</v>
      </c>
      <c r="M85" s="81">
        <f t="shared" si="25"/>
        <v>0</v>
      </c>
      <c r="N85" s="81">
        <f t="shared" si="25"/>
        <v>82.436608249832503</v>
      </c>
      <c r="O85" s="81">
        <f t="shared" si="25"/>
        <v>0</v>
      </c>
      <c r="P85" s="81">
        <f t="shared" si="25"/>
        <v>3.7012265888122489</v>
      </c>
      <c r="Q85" s="81">
        <f t="shared" si="25"/>
        <v>0</v>
      </c>
      <c r="R85" s="81">
        <f t="shared" si="25"/>
        <v>15.242956626627985</v>
      </c>
      <c r="S85" s="81">
        <f t="shared" si="25"/>
        <v>96.527136553497456</v>
      </c>
      <c r="T85" s="81">
        <f t="shared" si="25"/>
        <v>38.426286078466958</v>
      </c>
      <c r="U85" s="81">
        <f t="shared" si="25"/>
        <v>2.5411490971753889</v>
      </c>
      <c r="V85" s="2">
        <f t="shared" si="18"/>
        <v>350.84946027270263</v>
      </c>
      <c r="W85" s="2"/>
      <c r="X85" t="str">
        <f t="shared" si="19"/>
        <v>BGDPotato</v>
      </c>
      <c r="Y85" t="s">
        <v>11</v>
      </c>
      <c r="Z85" t="s">
        <v>367</v>
      </c>
      <c r="AA85">
        <f t="shared" si="20"/>
        <v>1411.9829909122554</v>
      </c>
      <c r="AB85">
        <f>VLOOKUP(X85,ReferenceProduction!$A$2:$G$1293,7,FALSE)</f>
        <v>5606.4620848994373</v>
      </c>
      <c r="AC85">
        <f>VLOOKUP(Z85,ReferencePrices!$A$2:$C$22,3,FALSE)</f>
        <v>251.8492</v>
      </c>
      <c r="AD85">
        <f t="shared" si="21"/>
        <v>1411.9829909122554</v>
      </c>
    </row>
    <row r="86" spans="1:30" x14ac:dyDescent="0.35">
      <c r="A86" t="s">
        <v>82</v>
      </c>
      <c r="B86" s="2">
        <f t="shared" si="24"/>
        <v>17.547769984185059</v>
      </c>
      <c r="C86" s="2">
        <f t="shared" si="24"/>
        <v>1.7009245224006229</v>
      </c>
      <c r="D86" s="81">
        <f t="shared" si="24"/>
        <v>0</v>
      </c>
      <c r="E86" s="81">
        <f t="shared" si="24"/>
        <v>0.39475250402707562</v>
      </c>
      <c r="F86" s="81">
        <f t="shared" si="24"/>
        <v>0</v>
      </c>
      <c r="G86" s="81">
        <f t="shared" si="24"/>
        <v>18.027395310742516</v>
      </c>
      <c r="H86" s="81">
        <f t="shared" si="24"/>
        <v>0</v>
      </c>
      <c r="I86" s="81">
        <f t="shared" si="24"/>
        <v>1.1381720885460098</v>
      </c>
      <c r="J86" s="81">
        <f t="shared" si="24"/>
        <v>1.9101997093637797</v>
      </c>
      <c r="K86" s="81">
        <f t="shared" si="24"/>
        <v>5.1123413864174605</v>
      </c>
      <c r="L86" s="81">
        <f t="shared" si="25"/>
        <v>0</v>
      </c>
      <c r="M86" s="81">
        <f t="shared" si="25"/>
        <v>141.65359715905453</v>
      </c>
      <c r="N86" s="81">
        <f t="shared" si="25"/>
        <v>0</v>
      </c>
      <c r="O86" s="81">
        <f t="shared" si="25"/>
        <v>0</v>
      </c>
      <c r="P86" s="81">
        <f t="shared" si="25"/>
        <v>0</v>
      </c>
      <c r="Q86" s="81">
        <f t="shared" si="25"/>
        <v>51.95938030145463</v>
      </c>
      <c r="R86" s="81">
        <f t="shared" si="25"/>
        <v>0</v>
      </c>
      <c r="S86" s="81">
        <f t="shared" si="25"/>
        <v>0</v>
      </c>
      <c r="T86" s="81">
        <f t="shared" si="25"/>
        <v>0</v>
      </c>
      <c r="U86" s="81">
        <f t="shared" si="25"/>
        <v>0</v>
      </c>
      <c r="V86" s="2">
        <f t="shared" si="18"/>
        <v>239.44453296619167</v>
      </c>
      <c r="W86" s="2"/>
      <c r="X86" t="str">
        <f t="shared" si="19"/>
        <v>BGDSweet Potato</v>
      </c>
      <c r="Y86" t="s">
        <v>11</v>
      </c>
      <c r="Z86" t="s">
        <v>358</v>
      </c>
      <c r="AA86">
        <f t="shared" si="20"/>
        <v>35.768289976756421</v>
      </c>
      <c r="AB86">
        <f>VLOOKUP(X86,ReferenceProduction!$A$2:$G$1293,7,FALSE)</f>
        <v>390.89198862344386</v>
      </c>
      <c r="AC86">
        <f>VLOOKUP(Z86,ReferencePrices!$A$2:$C$22,3,FALSE)</f>
        <v>91.504279999999994</v>
      </c>
      <c r="AD86">
        <f t="shared" si="21"/>
        <v>35.768289976756421</v>
      </c>
    </row>
    <row r="87" spans="1:30" x14ac:dyDescent="0.35">
      <c r="A87" t="s">
        <v>83</v>
      </c>
      <c r="B87" s="2">
        <f t="shared" si="24"/>
        <v>0</v>
      </c>
      <c r="C87" s="2">
        <f t="shared" si="24"/>
        <v>12.179481824811997</v>
      </c>
      <c r="D87" s="81">
        <f t="shared" si="24"/>
        <v>48.884507809251971</v>
      </c>
      <c r="E87" s="81">
        <f t="shared" si="24"/>
        <v>0</v>
      </c>
      <c r="F87" s="81">
        <f t="shared" si="24"/>
        <v>8.579473288097013</v>
      </c>
      <c r="G87" s="81">
        <f t="shared" si="24"/>
        <v>3.701277539771016</v>
      </c>
      <c r="H87" s="81">
        <f t="shared" si="24"/>
        <v>0</v>
      </c>
      <c r="I87" s="81">
        <f t="shared" si="24"/>
        <v>14.9760401799987</v>
      </c>
      <c r="J87" s="81">
        <f t="shared" si="24"/>
        <v>1.993048004480827</v>
      </c>
      <c r="K87" s="81">
        <f t="shared" si="24"/>
        <v>0</v>
      </c>
      <c r="L87" s="81">
        <f t="shared" si="25"/>
        <v>0</v>
      </c>
      <c r="M87" s="81">
        <f t="shared" si="25"/>
        <v>17.936378189446572</v>
      </c>
      <c r="N87" s="81">
        <f t="shared" si="25"/>
        <v>1228.1757307139726</v>
      </c>
      <c r="O87" s="81">
        <f t="shared" si="25"/>
        <v>6.223769599400604E-2</v>
      </c>
      <c r="P87" s="81">
        <f t="shared" si="25"/>
        <v>6.0954095975446201</v>
      </c>
      <c r="Q87" s="81">
        <f t="shared" si="25"/>
        <v>0</v>
      </c>
      <c r="R87" s="81">
        <f t="shared" si="25"/>
        <v>0</v>
      </c>
      <c r="S87" s="81">
        <f t="shared" si="25"/>
        <v>0</v>
      </c>
      <c r="T87" s="81">
        <f t="shared" si="25"/>
        <v>326.34232507580793</v>
      </c>
      <c r="U87" s="81">
        <f t="shared" si="25"/>
        <v>0</v>
      </c>
      <c r="V87" s="2">
        <f t="shared" si="18"/>
        <v>1668.9259099191772</v>
      </c>
      <c r="W87" s="2"/>
      <c r="X87" t="str">
        <f t="shared" si="19"/>
        <v>BGDBanana</v>
      </c>
      <c r="Y87" t="s">
        <v>11</v>
      </c>
      <c r="Z87" t="s">
        <v>455</v>
      </c>
      <c r="AA87">
        <f t="shared" si="20"/>
        <v>703.93547272657133</v>
      </c>
      <c r="AB87">
        <f>VLOOKUP(X87,ReferenceProduction!$A$2:$G$1293,7,FALSE)</f>
        <v>1750.5820416258216</v>
      </c>
      <c r="AC87">
        <f>VLOOKUP(Z87,ReferencePrices!$A$2:$C$22,3,FALSE)</f>
        <v>402.11509999999998</v>
      </c>
      <c r="AD87">
        <f t="shared" si="21"/>
        <v>703.93547272657133</v>
      </c>
    </row>
    <row r="88" spans="1:30" x14ac:dyDescent="0.35">
      <c r="A88" t="s">
        <v>84</v>
      </c>
      <c r="B88" s="2">
        <f t="shared" si="24"/>
        <v>9.5767073557728344E-2</v>
      </c>
      <c r="C88" s="2">
        <f t="shared" si="24"/>
        <v>3.079769255192828</v>
      </c>
      <c r="D88" s="81">
        <f t="shared" si="24"/>
        <v>0</v>
      </c>
      <c r="E88" s="81">
        <f t="shared" si="24"/>
        <v>0</v>
      </c>
      <c r="F88" s="81">
        <f t="shared" si="24"/>
        <v>0</v>
      </c>
      <c r="G88" s="81">
        <f t="shared" si="24"/>
        <v>0</v>
      </c>
      <c r="H88" s="81">
        <f t="shared" si="24"/>
        <v>0</v>
      </c>
      <c r="I88" s="81">
        <f t="shared" si="24"/>
        <v>45.488369421366912</v>
      </c>
      <c r="J88" s="81">
        <f t="shared" si="24"/>
        <v>0</v>
      </c>
      <c r="K88" s="81">
        <f t="shared" si="24"/>
        <v>0.66402070092506948</v>
      </c>
      <c r="L88" s="81">
        <f t="shared" si="25"/>
        <v>0</v>
      </c>
      <c r="M88" s="81">
        <f t="shared" si="25"/>
        <v>39.755657497161458</v>
      </c>
      <c r="N88" s="81">
        <f t="shared" si="25"/>
        <v>0</v>
      </c>
      <c r="O88" s="81">
        <f t="shared" si="25"/>
        <v>10.035299984804972</v>
      </c>
      <c r="P88" s="81">
        <f t="shared" si="25"/>
        <v>0</v>
      </c>
      <c r="Q88" s="81">
        <f t="shared" si="25"/>
        <v>5.4497483495678232</v>
      </c>
      <c r="R88" s="81">
        <f t="shared" si="25"/>
        <v>0</v>
      </c>
      <c r="S88" s="81">
        <f t="shared" si="25"/>
        <v>0</v>
      </c>
      <c r="T88" s="81">
        <f t="shared" si="25"/>
        <v>0</v>
      </c>
      <c r="U88" s="81">
        <f t="shared" si="25"/>
        <v>0</v>
      </c>
      <c r="V88" s="2">
        <f t="shared" si="18"/>
        <v>104.56863228257679</v>
      </c>
      <c r="W88" s="2"/>
      <c r="X88" t="str">
        <f t="shared" si="19"/>
        <v>BGDBean</v>
      </c>
      <c r="Y88" t="s">
        <v>11</v>
      </c>
      <c r="Z88" t="s">
        <v>557</v>
      </c>
      <c r="AA88">
        <f t="shared" si="20"/>
        <v>34.7026842883242</v>
      </c>
      <c r="AB88">
        <f>VLOOKUP(X88,ReferenceProduction!$A$2:$G$1293,7,FALSE)</f>
        <v>45.796750065719458</v>
      </c>
      <c r="AC88">
        <f>VLOOKUP(Z88,ReferencePrices!$A$2:$C$22,3,FALSE)</f>
        <v>757.75429999999994</v>
      </c>
      <c r="AD88">
        <f t="shared" si="21"/>
        <v>34.7026842883242</v>
      </c>
    </row>
    <row r="89" spans="1:30" x14ac:dyDescent="0.35">
      <c r="A89" t="s">
        <v>85</v>
      </c>
      <c r="B89" s="2">
        <f t="shared" si="24"/>
        <v>0</v>
      </c>
      <c r="C89" s="2">
        <f t="shared" si="24"/>
        <v>0</v>
      </c>
      <c r="D89" s="81">
        <f t="shared" si="24"/>
        <v>0</v>
      </c>
      <c r="E89" s="81">
        <f t="shared" si="24"/>
        <v>0</v>
      </c>
      <c r="F89" s="81">
        <f t="shared" si="24"/>
        <v>0</v>
      </c>
      <c r="G89" s="81">
        <f t="shared" si="24"/>
        <v>0</v>
      </c>
      <c r="H89" s="81">
        <f t="shared" si="24"/>
        <v>0</v>
      </c>
      <c r="I89" s="81">
        <f t="shared" si="24"/>
        <v>0</v>
      </c>
      <c r="J89" s="81">
        <f t="shared" si="24"/>
        <v>0</v>
      </c>
      <c r="K89" s="81">
        <f t="shared" si="24"/>
        <v>0</v>
      </c>
      <c r="L89" s="81">
        <f t="shared" si="25"/>
        <v>0</v>
      </c>
      <c r="M89" s="81">
        <f t="shared" si="25"/>
        <v>0</v>
      </c>
      <c r="N89" s="81">
        <f t="shared" si="25"/>
        <v>0</v>
      </c>
      <c r="O89" s="81">
        <f t="shared" si="25"/>
        <v>0</v>
      </c>
      <c r="P89" s="81">
        <f t="shared" si="25"/>
        <v>0</v>
      </c>
      <c r="Q89" s="81">
        <f t="shared" si="25"/>
        <v>0</v>
      </c>
      <c r="R89" s="81">
        <f t="shared" si="25"/>
        <v>0</v>
      </c>
      <c r="S89" s="81">
        <f t="shared" si="25"/>
        <v>0</v>
      </c>
      <c r="T89" s="81">
        <f t="shared" si="25"/>
        <v>0</v>
      </c>
      <c r="U89" s="81">
        <f t="shared" si="25"/>
        <v>0</v>
      </c>
      <c r="V89" s="2">
        <f t="shared" si="18"/>
        <v>0</v>
      </c>
      <c r="W89" s="2"/>
      <c r="X89" t="str">
        <f t="shared" si="19"/>
        <v>BGDChickpea</v>
      </c>
      <c r="Y89" t="s">
        <v>11</v>
      </c>
      <c r="Z89" t="s">
        <v>419</v>
      </c>
      <c r="AA89">
        <f t="shared" si="20"/>
        <v>11.173940142281623</v>
      </c>
      <c r="AB89">
        <f>VLOOKUP(X89,ReferenceProduction!$A$2:$G$1293,7,FALSE)</f>
        <v>16.590922935212831</v>
      </c>
      <c r="AC89">
        <f>VLOOKUP(Z89,ReferencePrices!$A$2:$C$22,3,FALSE)</f>
        <v>673.49720000000002</v>
      </c>
      <c r="AD89">
        <f t="shared" si="21"/>
        <v>11.173940142281623</v>
      </c>
    </row>
    <row r="90" spans="1:30" x14ac:dyDescent="0.35">
      <c r="A90" t="s">
        <v>86</v>
      </c>
      <c r="B90" s="2">
        <f t="shared" si="24"/>
        <v>0</v>
      </c>
      <c r="C90" s="2">
        <f t="shared" si="24"/>
        <v>89.313332721766784</v>
      </c>
      <c r="D90" s="81">
        <f t="shared" si="24"/>
        <v>460.11904536585507</v>
      </c>
      <c r="E90" s="81">
        <f t="shared" si="24"/>
        <v>0</v>
      </c>
      <c r="F90" s="81">
        <f t="shared" si="24"/>
        <v>4.6248421449929795</v>
      </c>
      <c r="G90" s="81">
        <f t="shared" si="24"/>
        <v>28.587329944676345</v>
      </c>
      <c r="H90" s="81">
        <f t="shared" si="24"/>
        <v>0.59283762404440155</v>
      </c>
      <c r="I90" s="81">
        <f t="shared" si="24"/>
        <v>125.39965055099684</v>
      </c>
      <c r="J90" s="81">
        <f t="shared" si="24"/>
        <v>0</v>
      </c>
      <c r="K90" s="81">
        <f t="shared" si="24"/>
        <v>10.390927698855389</v>
      </c>
      <c r="L90" s="81">
        <f t="shared" si="25"/>
        <v>0</v>
      </c>
      <c r="M90" s="81">
        <f t="shared" si="25"/>
        <v>108.82296998321576</v>
      </c>
      <c r="N90" s="81">
        <f t="shared" si="25"/>
        <v>2156.756674945118</v>
      </c>
      <c r="O90" s="81">
        <f t="shared" si="25"/>
        <v>0.3769591752079024</v>
      </c>
      <c r="P90" s="81">
        <f t="shared" si="25"/>
        <v>56.722626616308347</v>
      </c>
      <c r="Q90" s="81">
        <f t="shared" si="25"/>
        <v>3.1714295009311351</v>
      </c>
      <c r="R90" s="81">
        <f t="shared" si="25"/>
        <v>0</v>
      </c>
      <c r="S90" s="81">
        <f t="shared" si="25"/>
        <v>225.46116579996504</v>
      </c>
      <c r="T90" s="81">
        <f t="shared" si="25"/>
        <v>0</v>
      </c>
      <c r="U90" s="81">
        <f t="shared" si="25"/>
        <v>2.2930561629073115E-2</v>
      </c>
      <c r="V90" s="2">
        <f t="shared" si="18"/>
        <v>3270.3627226335625</v>
      </c>
      <c r="W90" s="2"/>
      <c r="X90" t="str">
        <f t="shared" si="19"/>
        <v>BGDPigeon pea</v>
      </c>
      <c r="Y90" t="s">
        <v>11</v>
      </c>
      <c r="Z90" t="s">
        <v>616</v>
      </c>
      <c r="AA90">
        <f t="shared" si="20"/>
        <v>1.3085149238808818</v>
      </c>
      <c r="AB90">
        <f>VLOOKUP(X90,ReferenceProduction!$A$2:$G$1293,7,FALSE)</f>
        <v>1.7773734101190843</v>
      </c>
      <c r="AC90">
        <f>VLOOKUP(Z90,ReferencePrices!$A$2:$C$22,3,FALSE)</f>
        <v>736.20709999999997</v>
      </c>
      <c r="AD90">
        <f t="shared" si="21"/>
        <v>1.3085149238808818</v>
      </c>
    </row>
    <row r="91" spans="1:30" x14ac:dyDescent="0.35">
      <c r="A91" t="s">
        <v>87</v>
      </c>
      <c r="B91" s="2">
        <f t="shared" si="24"/>
        <v>155.48922491275724</v>
      </c>
      <c r="C91" s="2">
        <f t="shared" si="24"/>
        <v>1083.7462425474905</v>
      </c>
      <c r="D91" s="81">
        <f t="shared" si="24"/>
        <v>2.9928724037360568</v>
      </c>
      <c r="E91" s="81">
        <f t="shared" si="24"/>
        <v>175.4278590035436</v>
      </c>
      <c r="F91" s="81">
        <f t="shared" si="24"/>
        <v>0</v>
      </c>
      <c r="G91" s="81">
        <f t="shared" si="24"/>
        <v>55.951747789429291</v>
      </c>
      <c r="H91" s="81">
        <f t="shared" si="24"/>
        <v>4.9426897425520826</v>
      </c>
      <c r="I91" s="81">
        <f t="shared" si="24"/>
        <v>8022.4947156896415</v>
      </c>
      <c r="J91" s="81">
        <f t="shared" si="24"/>
        <v>0.36216745434650044</v>
      </c>
      <c r="K91" s="81">
        <f t="shared" si="24"/>
        <v>49.378556061304572</v>
      </c>
      <c r="L91" s="81">
        <f t="shared" si="25"/>
        <v>0</v>
      </c>
      <c r="M91" s="81">
        <f t="shared" si="25"/>
        <v>611.85553095745877</v>
      </c>
      <c r="N91" s="81">
        <f t="shared" si="25"/>
        <v>103.31557094350283</v>
      </c>
      <c r="O91" s="81">
        <f t="shared" si="25"/>
        <v>1749.4507743723782</v>
      </c>
      <c r="P91" s="81">
        <f t="shared" si="25"/>
        <v>8.5233026973351045</v>
      </c>
      <c r="Q91" s="81">
        <f t="shared" si="25"/>
        <v>749.16325124502453</v>
      </c>
      <c r="R91" s="81">
        <f t="shared" si="25"/>
        <v>0</v>
      </c>
      <c r="S91" s="81">
        <f t="shared" si="25"/>
        <v>1431.1270904943626</v>
      </c>
      <c r="T91" s="81">
        <f t="shared" si="25"/>
        <v>0</v>
      </c>
      <c r="U91" s="81">
        <f t="shared" si="25"/>
        <v>0</v>
      </c>
      <c r="V91" s="2">
        <f t="shared" si="18"/>
        <v>14204.221596314865</v>
      </c>
      <c r="W91" s="2"/>
      <c r="X91" t="str">
        <f t="shared" si="19"/>
        <v>BGDLentil</v>
      </c>
      <c r="Y91" t="s">
        <v>11</v>
      </c>
      <c r="Z91" t="s">
        <v>418</v>
      </c>
      <c r="AA91">
        <f t="shared" si="20"/>
        <v>78.612007854583652</v>
      </c>
      <c r="AB91">
        <f>VLOOKUP(X91,ReferenceProduction!$A$2:$G$1293,7,FALSE)</f>
        <v>159.75764413909809</v>
      </c>
      <c r="AC91">
        <f>VLOOKUP(Z91,ReferencePrices!$A$2:$C$22,3,FALSE)</f>
        <v>492.07040000000001</v>
      </c>
      <c r="AD91">
        <f t="shared" si="21"/>
        <v>78.612007854583652</v>
      </c>
    </row>
    <row r="92" spans="1:30" x14ac:dyDescent="0.35">
      <c r="A92" t="s">
        <v>88</v>
      </c>
      <c r="B92" s="2">
        <f t="shared" si="24"/>
        <v>0</v>
      </c>
      <c r="C92" s="2">
        <f t="shared" si="24"/>
        <v>0</v>
      </c>
      <c r="D92" s="81">
        <f t="shared" si="24"/>
        <v>12.18314738251661</v>
      </c>
      <c r="E92" s="81">
        <f t="shared" si="24"/>
        <v>0</v>
      </c>
      <c r="F92" s="81">
        <f t="shared" si="24"/>
        <v>77.080753613025166</v>
      </c>
      <c r="G92" s="81">
        <f t="shared" si="24"/>
        <v>176.19918202039835</v>
      </c>
      <c r="H92" s="81">
        <f t="shared" si="24"/>
        <v>0</v>
      </c>
      <c r="I92" s="81">
        <f t="shared" si="24"/>
        <v>174.35750420487983</v>
      </c>
      <c r="J92" s="81">
        <f t="shared" si="24"/>
        <v>479.19769874157447</v>
      </c>
      <c r="K92" s="81">
        <f t="shared" si="24"/>
        <v>7.2235084729669712</v>
      </c>
      <c r="L92" s="81">
        <f t="shared" si="25"/>
        <v>0</v>
      </c>
      <c r="M92" s="81">
        <f t="shared" si="25"/>
        <v>26.653837582575559</v>
      </c>
      <c r="N92" s="81">
        <f t="shared" si="25"/>
        <v>389.3943453653435</v>
      </c>
      <c r="O92" s="81">
        <f t="shared" si="25"/>
        <v>309.42591378909998</v>
      </c>
      <c r="P92" s="81">
        <f t="shared" si="25"/>
        <v>21.890969547808407</v>
      </c>
      <c r="Q92" s="81">
        <f t="shared" si="25"/>
        <v>2.7583021232662719</v>
      </c>
      <c r="R92" s="81">
        <f t="shared" si="25"/>
        <v>19.547434554924081</v>
      </c>
      <c r="S92" s="81">
        <f t="shared" si="25"/>
        <v>71.566057252831371</v>
      </c>
      <c r="T92" s="81">
        <f t="shared" si="25"/>
        <v>0</v>
      </c>
      <c r="U92" s="81">
        <f t="shared" si="25"/>
        <v>0.72193533509471097</v>
      </c>
      <c r="V92" s="2">
        <f t="shared" si="18"/>
        <v>1768.2005899863054</v>
      </c>
      <c r="W92" s="2"/>
      <c r="X92" t="str">
        <f t="shared" si="19"/>
        <v>BGDOther Pulses</v>
      </c>
      <c r="Y92" t="s">
        <v>11</v>
      </c>
      <c r="Z92" t="s">
        <v>421</v>
      </c>
      <c r="AA92">
        <f t="shared" si="20"/>
        <v>62.098281453436158</v>
      </c>
      <c r="AB92">
        <f>VLOOKUP(X92,ReferenceProduction!$A$2:$G$1293,7,FALSE)</f>
        <v>161.12503532896795</v>
      </c>
      <c r="AC92">
        <f>VLOOKUP(Z92,ReferencePrices!$A$2:$C$22,3,FALSE)</f>
        <v>385.40429999999998</v>
      </c>
      <c r="AD92">
        <f t="shared" si="21"/>
        <v>62.098281453436158</v>
      </c>
    </row>
    <row r="93" spans="1:30" x14ac:dyDescent="0.35">
      <c r="A93" t="s">
        <v>333</v>
      </c>
      <c r="B93" s="2">
        <f t="shared" si="24"/>
        <v>0</v>
      </c>
      <c r="C93" s="2">
        <f t="shared" si="24"/>
        <v>2005.3469989746145</v>
      </c>
      <c r="D93" s="81">
        <f t="shared" si="24"/>
        <v>30.460231454951838</v>
      </c>
      <c r="E93" s="81">
        <f t="shared" si="24"/>
        <v>217.64185678682031</v>
      </c>
      <c r="F93" s="81">
        <f t="shared" si="24"/>
        <v>92.186754917399668</v>
      </c>
      <c r="G93" s="81">
        <f t="shared" si="24"/>
        <v>520.00082624785591</v>
      </c>
      <c r="H93" s="81">
        <f t="shared" si="24"/>
        <v>0.67435925309602307</v>
      </c>
      <c r="I93" s="81">
        <f t="shared" si="24"/>
        <v>303.85719708451688</v>
      </c>
      <c r="J93" s="81">
        <f t="shared" si="24"/>
        <v>73.60956174946277</v>
      </c>
      <c r="K93" s="81">
        <f t="shared" si="24"/>
        <v>17.97368442254</v>
      </c>
      <c r="L93" s="81">
        <f t="shared" si="25"/>
        <v>585.78080220610696</v>
      </c>
      <c r="M93" s="81">
        <f t="shared" si="25"/>
        <v>140.53703997886552</v>
      </c>
      <c r="N93" s="81">
        <f t="shared" si="25"/>
        <v>10262.447008515323</v>
      </c>
      <c r="O93" s="81">
        <f t="shared" si="25"/>
        <v>0</v>
      </c>
      <c r="P93" s="81">
        <f t="shared" si="25"/>
        <v>7.9485537638490591</v>
      </c>
      <c r="Q93" s="81">
        <f t="shared" si="25"/>
        <v>60.17793208128078</v>
      </c>
      <c r="R93" s="81">
        <f t="shared" si="25"/>
        <v>0</v>
      </c>
      <c r="S93" s="81">
        <f t="shared" si="25"/>
        <v>0</v>
      </c>
      <c r="T93" s="81">
        <f t="shared" si="25"/>
        <v>381.15967553780177</v>
      </c>
      <c r="U93" s="81">
        <f t="shared" si="25"/>
        <v>14.041645063407135</v>
      </c>
      <c r="V93" s="2">
        <f t="shared" si="18"/>
        <v>14713.84412803789</v>
      </c>
      <c r="W93" s="2"/>
      <c r="X93" t="str">
        <f t="shared" si="19"/>
        <v>BGDGroundnut</v>
      </c>
      <c r="Y93" t="s">
        <v>11</v>
      </c>
      <c r="Z93" t="s">
        <v>360</v>
      </c>
      <c r="AA93">
        <f t="shared" si="20"/>
        <v>9.0534742588500006</v>
      </c>
      <c r="AB93">
        <f>VLOOKUP(X93,ReferenceProduction!$A$2:$G$1293,7,FALSE)</f>
        <v>14.414023744001373</v>
      </c>
      <c r="AC93">
        <f>VLOOKUP(Z93,ReferencePrices!$A$2:$C$22,3,FALSE)</f>
        <v>628.10180000000003</v>
      </c>
      <c r="AD93">
        <f t="shared" si="21"/>
        <v>9.0534742588500006</v>
      </c>
    </row>
    <row r="94" spans="1:30" x14ac:dyDescent="0.35">
      <c r="A94" t="s">
        <v>89</v>
      </c>
      <c r="B94" s="2">
        <f t="shared" ref="B94:K103" si="26">+SUMIF($X$4:$X$1206,+CONCATENATE($A94,B$3),$AA$4:$AA$1206)</f>
        <v>0</v>
      </c>
      <c r="C94" s="2">
        <f t="shared" si="26"/>
        <v>0</v>
      </c>
      <c r="D94" s="81">
        <f t="shared" si="26"/>
        <v>0</v>
      </c>
      <c r="E94" s="81">
        <f t="shared" si="26"/>
        <v>0</v>
      </c>
      <c r="F94" s="81">
        <f t="shared" si="26"/>
        <v>0</v>
      </c>
      <c r="G94" s="81">
        <f t="shared" si="26"/>
        <v>0</v>
      </c>
      <c r="H94" s="81">
        <f t="shared" si="26"/>
        <v>0</v>
      </c>
      <c r="I94" s="81">
        <f t="shared" si="26"/>
        <v>0</v>
      </c>
      <c r="J94" s="81">
        <f t="shared" si="26"/>
        <v>0</v>
      </c>
      <c r="K94" s="81">
        <f t="shared" si="26"/>
        <v>0</v>
      </c>
      <c r="L94" s="81">
        <f t="shared" ref="L94:U103" si="27">+SUMIF($X$4:$X$1206,+CONCATENATE($A94,L$3),$AA$4:$AA$1206)</f>
        <v>0</v>
      </c>
      <c r="M94" s="81">
        <f t="shared" si="27"/>
        <v>0</v>
      </c>
      <c r="N94" s="81">
        <f t="shared" si="27"/>
        <v>0</v>
      </c>
      <c r="O94" s="81">
        <f t="shared" si="27"/>
        <v>0</v>
      </c>
      <c r="P94" s="81">
        <f t="shared" si="27"/>
        <v>0</v>
      </c>
      <c r="Q94" s="81">
        <f t="shared" si="27"/>
        <v>0</v>
      </c>
      <c r="R94" s="81">
        <f t="shared" si="27"/>
        <v>0</v>
      </c>
      <c r="S94" s="81">
        <f t="shared" si="27"/>
        <v>0</v>
      </c>
      <c r="T94" s="81">
        <f t="shared" si="27"/>
        <v>0</v>
      </c>
      <c r="U94" s="81">
        <f t="shared" si="27"/>
        <v>0</v>
      </c>
      <c r="V94" s="2">
        <f t="shared" si="18"/>
        <v>0</v>
      </c>
      <c r="W94" s="2"/>
      <c r="X94" t="str">
        <f t="shared" si="19"/>
        <v>BGDSoybean</v>
      </c>
      <c r="Y94" t="s">
        <v>11</v>
      </c>
      <c r="Z94" t="s">
        <v>446</v>
      </c>
      <c r="AA94">
        <f t="shared" si="20"/>
        <v>18.605913104736153</v>
      </c>
      <c r="AB94">
        <f>VLOOKUP(X94,ReferenceProduction!$A$2:$G$1293,7,FALSE)</f>
        <v>44.520018799509558</v>
      </c>
      <c r="AC94">
        <f>VLOOKUP(Z94,ReferencePrices!$A$2:$C$22,3,FALSE)</f>
        <v>417.92239999999998</v>
      </c>
      <c r="AD94">
        <f t="shared" si="21"/>
        <v>18.605913104736153</v>
      </c>
    </row>
    <row r="95" spans="1:30" x14ac:dyDescent="0.35">
      <c r="A95" t="s">
        <v>90</v>
      </c>
      <c r="B95" s="2">
        <f t="shared" si="26"/>
        <v>457.01620029492011</v>
      </c>
      <c r="C95" s="2">
        <f t="shared" si="26"/>
        <v>16.541747377376669</v>
      </c>
      <c r="D95" s="81">
        <f t="shared" si="26"/>
        <v>0</v>
      </c>
      <c r="E95" s="81">
        <f t="shared" si="26"/>
        <v>61.018996802682658</v>
      </c>
      <c r="F95" s="81">
        <f t="shared" si="26"/>
        <v>0</v>
      </c>
      <c r="G95" s="81">
        <f t="shared" si="26"/>
        <v>9.4710770999313176</v>
      </c>
      <c r="H95" s="81">
        <f t="shared" si="26"/>
        <v>20.704913258974898</v>
      </c>
      <c r="I95" s="81">
        <f t="shared" si="26"/>
        <v>66.866988732825448</v>
      </c>
      <c r="J95" s="81">
        <f t="shared" si="26"/>
        <v>5.5919936539309587</v>
      </c>
      <c r="K95" s="81">
        <f t="shared" si="26"/>
        <v>92.063824855461093</v>
      </c>
      <c r="L95" s="81">
        <f t="shared" si="27"/>
        <v>0</v>
      </c>
      <c r="M95" s="81">
        <f t="shared" si="27"/>
        <v>773.19078282869907</v>
      </c>
      <c r="N95" s="81">
        <f t="shared" si="27"/>
        <v>10.761520820177738</v>
      </c>
      <c r="O95" s="81">
        <f t="shared" si="27"/>
        <v>5.6396645697495957</v>
      </c>
      <c r="P95" s="81">
        <f t="shared" si="27"/>
        <v>1.4185757431158783</v>
      </c>
      <c r="Q95" s="81">
        <f t="shared" si="27"/>
        <v>1866.5542319450617</v>
      </c>
      <c r="R95" s="81">
        <f t="shared" si="27"/>
        <v>0</v>
      </c>
      <c r="S95" s="81">
        <f t="shared" si="27"/>
        <v>173.74362962750203</v>
      </c>
      <c r="T95" s="81">
        <f t="shared" si="27"/>
        <v>0</v>
      </c>
      <c r="U95" s="81">
        <f t="shared" si="27"/>
        <v>0</v>
      </c>
      <c r="V95" s="2">
        <f t="shared" si="18"/>
        <v>3560.5841476104092</v>
      </c>
      <c r="W95" s="2"/>
      <c r="X95" t="str">
        <f t="shared" si="19"/>
        <v>BLZRice</v>
      </c>
      <c r="Y95" t="s">
        <v>16</v>
      </c>
      <c r="Z95" t="s">
        <v>365</v>
      </c>
      <c r="AA95">
        <f t="shared" si="20"/>
        <v>4.3009955941006561</v>
      </c>
      <c r="AB95">
        <f>VLOOKUP(X95,ReferenceProduction!$A$2:$G$1293,7,FALSE)</f>
        <v>11.385671812506718</v>
      </c>
      <c r="AC95">
        <f>VLOOKUP(Z95,ReferencePrices!$A$2:$C$22,3,FALSE)</f>
        <v>377.75510000000003</v>
      </c>
      <c r="AD95">
        <f t="shared" si="21"/>
        <v>4.3009955941006561</v>
      </c>
    </row>
    <row r="96" spans="1:30" x14ac:dyDescent="0.35">
      <c r="A96" t="s">
        <v>91</v>
      </c>
      <c r="B96" s="2">
        <f t="shared" si="26"/>
        <v>0</v>
      </c>
      <c r="C96" s="2">
        <f t="shared" si="26"/>
        <v>0</v>
      </c>
      <c r="D96" s="81">
        <f t="shared" si="26"/>
        <v>963.14976920552613</v>
      </c>
      <c r="E96" s="81">
        <f t="shared" si="26"/>
        <v>0</v>
      </c>
      <c r="F96" s="81">
        <f t="shared" si="26"/>
        <v>0</v>
      </c>
      <c r="G96" s="81">
        <f t="shared" si="26"/>
        <v>81.511231593516044</v>
      </c>
      <c r="H96" s="81">
        <f t="shared" si="26"/>
        <v>0</v>
      </c>
      <c r="I96" s="81">
        <f t="shared" si="26"/>
        <v>443.15743170962025</v>
      </c>
      <c r="J96" s="81">
        <f t="shared" si="26"/>
        <v>7.7480008840234085</v>
      </c>
      <c r="K96" s="81">
        <f t="shared" si="26"/>
        <v>72.461890964152303</v>
      </c>
      <c r="L96" s="81">
        <f t="shared" si="27"/>
        <v>0</v>
      </c>
      <c r="M96" s="81">
        <f t="shared" si="27"/>
        <v>12.910792542270141</v>
      </c>
      <c r="N96" s="81">
        <f t="shared" si="27"/>
        <v>106.38072226904421</v>
      </c>
      <c r="O96" s="81">
        <f t="shared" si="27"/>
        <v>73.278583537597271</v>
      </c>
      <c r="P96" s="81">
        <f t="shared" si="27"/>
        <v>93.44548260592552</v>
      </c>
      <c r="Q96" s="81">
        <f t="shared" si="27"/>
        <v>0.44732762226455719</v>
      </c>
      <c r="R96" s="81">
        <f t="shared" si="27"/>
        <v>0</v>
      </c>
      <c r="S96" s="81">
        <f t="shared" si="27"/>
        <v>73.225998760573873</v>
      </c>
      <c r="T96" s="81">
        <f t="shared" si="27"/>
        <v>0</v>
      </c>
      <c r="U96" s="81">
        <f t="shared" si="27"/>
        <v>0</v>
      </c>
      <c r="V96" s="2">
        <f t="shared" si="18"/>
        <v>1927.7172316945134</v>
      </c>
      <c r="W96" s="2"/>
      <c r="X96" t="str">
        <f t="shared" si="19"/>
        <v>BLZMaize</v>
      </c>
      <c r="Y96" t="s">
        <v>16</v>
      </c>
      <c r="Z96" t="s">
        <v>361</v>
      </c>
      <c r="AA96">
        <f t="shared" si="20"/>
        <v>7.4279060686721037</v>
      </c>
      <c r="AB96">
        <f>VLOOKUP(X96,ReferenceProduction!$A$2:$G$1293,7,FALSE)</f>
        <v>30.607909569015998</v>
      </c>
      <c r="AC96">
        <f>VLOOKUP(Z96,ReferencePrices!$A$2:$C$22,3,FALSE)</f>
        <v>242.67930000000001</v>
      </c>
      <c r="AD96">
        <f t="shared" si="21"/>
        <v>7.4279060686721037</v>
      </c>
    </row>
    <row r="97" spans="1:30" x14ac:dyDescent="0.35">
      <c r="A97" t="s">
        <v>92</v>
      </c>
      <c r="B97" s="2">
        <f t="shared" si="26"/>
        <v>0.18654495238110208</v>
      </c>
      <c r="C97" s="2">
        <f t="shared" si="26"/>
        <v>8.0585958598981868</v>
      </c>
      <c r="D97" s="81">
        <f t="shared" si="26"/>
        <v>0</v>
      </c>
      <c r="E97" s="81">
        <f t="shared" si="26"/>
        <v>0</v>
      </c>
      <c r="F97" s="81">
        <f t="shared" si="26"/>
        <v>8.8612944802635116</v>
      </c>
      <c r="G97" s="81">
        <f t="shared" si="26"/>
        <v>0</v>
      </c>
      <c r="H97" s="81">
        <f t="shared" si="26"/>
        <v>0</v>
      </c>
      <c r="I97" s="81">
        <f t="shared" si="26"/>
        <v>4.3628174499978183</v>
      </c>
      <c r="J97" s="81">
        <f t="shared" si="26"/>
        <v>2.370670869622876</v>
      </c>
      <c r="K97" s="81">
        <f t="shared" si="26"/>
        <v>14.669988494130541</v>
      </c>
      <c r="L97" s="81">
        <f t="shared" si="27"/>
        <v>0</v>
      </c>
      <c r="M97" s="81">
        <f t="shared" si="27"/>
        <v>1.0968838745582075</v>
      </c>
      <c r="N97" s="81">
        <f t="shared" si="27"/>
        <v>52.736185089953651</v>
      </c>
      <c r="O97" s="81">
        <f t="shared" si="27"/>
        <v>30.113868828970233</v>
      </c>
      <c r="P97" s="81">
        <f t="shared" si="27"/>
        <v>0.56235970992750217</v>
      </c>
      <c r="Q97" s="81">
        <f t="shared" si="27"/>
        <v>0.26796103002416566</v>
      </c>
      <c r="R97" s="81">
        <f t="shared" si="27"/>
        <v>1.9937785903445238</v>
      </c>
      <c r="S97" s="81">
        <f t="shared" si="27"/>
        <v>0</v>
      </c>
      <c r="T97" s="81">
        <f t="shared" si="27"/>
        <v>0</v>
      </c>
      <c r="U97" s="81">
        <f t="shared" si="27"/>
        <v>0</v>
      </c>
      <c r="V97" s="2">
        <f t="shared" si="18"/>
        <v>125.28094923007232</v>
      </c>
      <c r="W97" s="2"/>
      <c r="X97" t="str">
        <f t="shared" si="19"/>
        <v>BLZSorghum</v>
      </c>
      <c r="Y97" t="s">
        <v>16</v>
      </c>
      <c r="Z97" t="s">
        <v>362</v>
      </c>
      <c r="AA97">
        <f t="shared" si="20"/>
        <v>2.1166474094549925</v>
      </c>
      <c r="AB97">
        <f>VLOOKUP(X97,ReferenceProduction!$A$2:$G$1293,7,FALSE)</f>
        <v>10.079686165504837</v>
      </c>
      <c r="AC97">
        <f>VLOOKUP(Z97,ReferencePrices!$A$2:$C$22,3,FALSE)</f>
        <v>209.9914</v>
      </c>
      <c r="AD97">
        <f t="shared" si="21"/>
        <v>2.1166474094549925</v>
      </c>
    </row>
    <row r="98" spans="1:30" x14ac:dyDescent="0.35">
      <c r="A98" t="s">
        <v>93</v>
      </c>
      <c r="B98" s="2">
        <f t="shared" si="26"/>
        <v>0</v>
      </c>
      <c r="C98" s="2">
        <f t="shared" si="26"/>
        <v>117.6358327878952</v>
      </c>
      <c r="D98" s="81">
        <f t="shared" si="26"/>
        <v>446.61296101506872</v>
      </c>
      <c r="E98" s="81">
        <f t="shared" si="26"/>
        <v>39.028521277267608</v>
      </c>
      <c r="F98" s="81">
        <f t="shared" si="26"/>
        <v>64.631583980594229</v>
      </c>
      <c r="G98" s="81">
        <f t="shared" si="26"/>
        <v>112.31684616751524</v>
      </c>
      <c r="H98" s="81">
        <f t="shared" si="26"/>
        <v>1.5232459815545607</v>
      </c>
      <c r="I98" s="81">
        <f t="shared" si="26"/>
        <v>753.60391474834489</v>
      </c>
      <c r="J98" s="81">
        <f t="shared" si="26"/>
        <v>10.319122300109969</v>
      </c>
      <c r="K98" s="81">
        <f t="shared" si="26"/>
        <v>7.0513217367576315</v>
      </c>
      <c r="L98" s="81">
        <f t="shared" si="27"/>
        <v>124.62068713330862</v>
      </c>
      <c r="M98" s="81">
        <f t="shared" si="27"/>
        <v>432.09412158392212</v>
      </c>
      <c r="N98" s="81">
        <f t="shared" si="27"/>
        <v>39.091636745506896</v>
      </c>
      <c r="O98" s="81">
        <f t="shared" si="27"/>
        <v>16.38218336085615</v>
      </c>
      <c r="P98" s="81">
        <f t="shared" si="27"/>
        <v>0</v>
      </c>
      <c r="Q98" s="81">
        <f t="shared" si="27"/>
        <v>0.32451202529237355</v>
      </c>
      <c r="R98" s="81">
        <f t="shared" si="27"/>
        <v>0</v>
      </c>
      <c r="S98" s="81">
        <f t="shared" si="27"/>
        <v>322.7690663103906</v>
      </c>
      <c r="T98" s="81">
        <f t="shared" si="27"/>
        <v>281.11311462988124</v>
      </c>
      <c r="U98" s="81">
        <f t="shared" si="27"/>
        <v>16.719995440084197</v>
      </c>
      <c r="V98" s="2">
        <f t="shared" si="18"/>
        <v>2785.838667224351</v>
      </c>
      <c r="W98" s="2"/>
      <c r="X98" t="str">
        <f t="shared" si="19"/>
        <v>BLZPotato</v>
      </c>
      <c r="Y98" t="s">
        <v>16</v>
      </c>
      <c r="Z98" t="s">
        <v>367</v>
      </c>
      <c r="AA98">
        <f t="shared" si="20"/>
        <v>0.18576592840990733</v>
      </c>
      <c r="AB98">
        <f>VLOOKUP(X98,ReferenceProduction!$A$2:$G$1293,7,FALSE)</f>
        <v>0.73760777643886632</v>
      </c>
      <c r="AC98">
        <f>VLOOKUP(Z98,ReferencePrices!$A$2:$C$22,3,FALSE)</f>
        <v>251.8492</v>
      </c>
      <c r="AD98">
        <f t="shared" si="21"/>
        <v>0.18576592840990733</v>
      </c>
    </row>
    <row r="99" spans="1:30" x14ac:dyDescent="0.35">
      <c r="A99" t="s">
        <v>94</v>
      </c>
      <c r="B99" s="2">
        <f t="shared" si="26"/>
        <v>0</v>
      </c>
      <c r="C99" s="2">
        <f t="shared" si="26"/>
        <v>0</v>
      </c>
      <c r="D99" s="81">
        <f t="shared" si="26"/>
        <v>73.349052752743361</v>
      </c>
      <c r="E99" s="81">
        <f t="shared" si="26"/>
        <v>0</v>
      </c>
      <c r="F99" s="81">
        <f t="shared" si="26"/>
        <v>0</v>
      </c>
      <c r="G99" s="81">
        <f t="shared" si="26"/>
        <v>1.0283590739423094</v>
      </c>
      <c r="H99" s="81">
        <f t="shared" si="26"/>
        <v>0</v>
      </c>
      <c r="I99" s="81">
        <f t="shared" si="26"/>
        <v>24.057070142025033</v>
      </c>
      <c r="J99" s="81">
        <f t="shared" si="26"/>
        <v>0</v>
      </c>
      <c r="K99" s="81">
        <f t="shared" si="26"/>
        <v>0</v>
      </c>
      <c r="L99" s="81">
        <f t="shared" si="27"/>
        <v>0</v>
      </c>
      <c r="M99" s="81">
        <f t="shared" si="27"/>
        <v>0</v>
      </c>
      <c r="N99" s="81">
        <f t="shared" si="27"/>
        <v>596.62457389524502</v>
      </c>
      <c r="O99" s="81">
        <f t="shared" si="27"/>
        <v>0</v>
      </c>
      <c r="P99" s="81">
        <f t="shared" si="27"/>
        <v>4.1302965446897009</v>
      </c>
      <c r="Q99" s="81">
        <f t="shared" si="27"/>
        <v>0</v>
      </c>
      <c r="R99" s="81">
        <f t="shared" si="27"/>
        <v>0</v>
      </c>
      <c r="S99" s="81">
        <f t="shared" si="27"/>
        <v>238.65657597133693</v>
      </c>
      <c r="T99" s="81">
        <f t="shared" si="27"/>
        <v>0</v>
      </c>
      <c r="U99" s="81">
        <f t="shared" si="27"/>
        <v>0</v>
      </c>
      <c r="V99" s="2">
        <f t="shared" si="18"/>
        <v>937.84592837998241</v>
      </c>
      <c r="W99" s="2"/>
      <c r="X99" t="str">
        <f t="shared" si="19"/>
        <v>BLZCassava</v>
      </c>
      <c r="Y99" t="s">
        <v>16</v>
      </c>
      <c r="Z99" t="s">
        <v>368</v>
      </c>
      <c r="AA99">
        <f t="shared" si="20"/>
        <v>0.1071852906727931</v>
      </c>
      <c r="AB99">
        <f>VLOOKUP(X99,ReferenceProduction!$A$2:$G$1293,7,FALSE)</f>
        <v>0.85484461683264601</v>
      </c>
      <c r="AC99">
        <f>VLOOKUP(Z99,ReferencePrices!$A$2:$C$22,3,FALSE)</f>
        <v>125.3857</v>
      </c>
      <c r="AD99">
        <f t="shared" si="21"/>
        <v>0.1071852906727931</v>
      </c>
    </row>
    <row r="100" spans="1:30" x14ac:dyDescent="0.35">
      <c r="A100" t="s">
        <v>95</v>
      </c>
      <c r="B100" s="2">
        <f t="shared" si="26"/>
        <v>0</v>
      </c>
      <c r="C100" s="2">
        <f t="shared" si="26"/>
        <v>8.1741896033827671E-2</v>
      </c>
      <c r="D100" s="81">
        <f t="shared" si="26"/>
        <v>0</v>
      </c>
      <c r="E100" s="81">
        <f t="shared" si="26"/>
        <v>0</v>
      </c>
      <c r="F100" s="81">
        <f t="shared" si="26"/>
        <v>0</v>
      </c>
      <c r="G100" s="81">
        <f t="shared" si="26"/>
        <v>0.49131713621800366</v>
      </c>
      <c r="H100" s="81">
        <f t="shared" si="26"/>
        <v>0</v>
      </c>
      <c r="I100" s="81">
        <f t="shared" si="26"/>
        <v>13.981650884701367</v>
      </c>
      <c r="J100" s="81">
        <f t="shared" si="26"/>
        <v>44.904369494253842</v>
      </c>
      <c r="K100" s="81">
        <f t="shared" si="26"/>
        <v>6.8594698517287869</v>
      </c>
      <c r="L100" s="81">
        <f t="shared" si="27"/>
        <v>0</v>
      </c>
      <c r="M100" s="81">
        <f t="shared" si="27"/>
        <v>2.550192270755006</v>
      </c>
      <c r="N100" s="81">
        <f t="shared" si="27"/>
        <v>0</v>
      </c>
      <c r="O100" s="81">
        <f t="shared" si="27"/>
        <v>3.4233109787947504</v>
      </c>
      <c r="P100" s="81">
        <f t="shared" si="27"/>
        <v>0</v>
      </c>
      <c r="Q100" s="81">
        <f t="shared" si="27"/>
        <v>1.9916715388014938</v>
      </c>
      <c r="R100" s="81">
        <f t="shared" si="27"/>
        <v>0</v>
      </c>
      <c r="S100" s="81">
        <f t="shared" si="27"/>
        <v>0</v>
      </c>
      <c r="T100" s="81">
        <f t="shared" si="27"/>
        <v>0</v>
      </c>
      <c r="U100" s="81">
        <f t="shared" si="27"/>
        <v>0</v>
      </c>
      <c r="V100" s="2">
        <f t="shared" si="18"/>
        <v>74.283724051287081</v>
      </c>
      <c r="W100" s="2"/>
      <c r="X100" t="str">
        <f t="shared" si="19"/>
        <v>BLZYams</v>
      </c>
      <c r="Y100" t="s">
        <v>16</v>
      </c>
      <c r="Z100" t="s">
        <v>366</v>
      </c>
      <c r="AA100">
        <f t="shared" si="20"/>
        <v>3.9928714684290025E-2</v>
      </c>
      <c r="AB100">
        <f>VLOOKUP(X100,ReferenceProduction!$A$2:$G$1293,7,FALSE)</f>
        <v>0.12801497205987311</v>
      </c>
      <c r="AC100">
        <f>VLOOKUP(Z100,ReferencePrices!$A$2:$C$22,3,FALSE)</f>
        <v>311.90660000000003</v>
      </c>
      <c r="AD100">
        <f t="shared" si="21"/>
        <v>3.9928714684290025E-2</v>
      </c>
    </row>
    <row r="101" spans="1:30" x14ac:dyDescent="0.35">
      <c r="A101" t="s">
        <v>96</v>
      </c>
      <c r="B101" s="2">
        <f t="shared" si="26"/>
        <v>0</v>
      </c>
      <c r="C101" s="2">
        <f t="shared" si="26"/>
        <v>12.703122157567533</v>
      </c>
      <c r="D101" s="81">
        <f t="shared" si="26"/>
        <v>26.49791049656962</v>
      </c>
      <c r="E101" s="81">
        <f t="shared" si="26"/>
        <v>0.197965816635778</v>
      </c>
      <c r="F101" s="81">
        <f t="shared" si="26"/>
        <v>681.94941892244549</v>
      </c>
      <c r="G101" s="81">
        <f t="shared" si="26"/>
        <v>54.276752401775525</v>
      </c>
      <c r="H101" s="81">
        <f t="shared" si="26"/>
        <v>0</v>
      </c>
      <c r="I101" s="81">
        <f t="shared" si="26"/>
        <v>1.7489676359940274</v>
      </c>
      <c r="J101" s="81">
        <f t="shared" si="26"/>
        <v>1159.6589616841766</v>
      </c>
      <c r="K101" s="81">
        <f t="shared" si="26"/>
        <v>7.9979633245574266</v>
      </c>
      <c r="L101" s="81">
        <f t="shared" si="27"/>
        <v>0</v>
      </c>
      <c r="M101" s="81">
        <f t="shared" si="27"/>
        <v>11.095336831744415</v>
      </c>
      <c r="N101" s="81">
        <f t="shared" si="27"/>
        <v>30.556833756755541</v>
      </c>
      <c r="O101" s="81">
        <f t="shared" si="27"/>
        <v>452.32252860473113</v>
      </c>
      <c r="P101" s="81">
        <f t="shared" si="27"/>
        <v>10.757446113259402</v>
      </c>
      <c r="Q101" s="81">
        <f t="shared" si="27"/>
        <v>3.0071875021462815</v>
      </c>
      <c r="R101" s="81">
        <f t="shared" si="27"/>
        <v>0</v>
      </c>
      <c r="S101" s="81">
        <f t="shared" si="27"/>
        <v>0</v>
      </c>
      <c r="T101" s="81">
        <f t="shared" si="27"/>
        <v>0</v>
      </c>
      <c r="U101" s="81">
        <f t="shared" si="27"/>
        <v>0</v>
      </c>
      <c r="V101" s="2">
        <f t="shared" si="18"/>
        <v>2452.7703952483589</v>
      </c>
      <c r="W101" s="2"/>
      <c r="X101" t="str">
        <f t="shared" si="19"/>
        <v>BLZSweet Potato</v>
      </c>
      <c r="Y101" t="s">
        <v>16</v>
      </c>
      <c r="Z101" t="s">
        <v>358</v>
      </c>
      <c r="AA101">
        <f t="shared" si="20"/>
        <v>9.9563703326733533E-3</v>
      </c>
      <c r="AB101">
        <f>VLOOKUP(X101,ReferenceProduction!$A$2:$G$1293,7,FALSE)</f>
        <v>0.10880770093675786</v>
      </c>
      <c r="AC101">
        <f>VLOOKUP(Z101,ReferencePrices!$A$2:$C$22,3,FALSE)</f>
        <v>91.504279999999994</v>
      </c>
      <c r="AD101">
        <f t="shared" si="21"/>
        <v>9.9563703326733533E-3</v>
      </c>
    </row>
    <row r="102" spans="1:30" x14ac:dyDescent="0.35">
      <c r="A102" t="s">
        <v>97</v>
      </c>
      <c r="B102" s="2">
        <f t="shared" si="26"/>
        <v>0</v>
      </c>
      <c r="C102" s="2">
        <f t="shared" si="26"/>
        <v>0</v>
      </c>
      <c r="D102" s="81">
        <f t="shared" si="26"/>
        <v>7823.8288673315083</v>
      </c>
      <c r="E102" s="81">
        <f t="shared" si="26"/>
        <v>0</v>
      </c>
      <c r="F102" s="81">
        <f t="shared" si="26"/>
        <v>2818.5944258549134</v>
      </c>
      <c r="G102" s="81">
        <f t="shared" si="26"/>
        <v>1771.1615986669728</v>
      </c>
      <c r="H102" s="81">
        <f t="shared" si="26"/>
        <v>0</v>
      </c>
      <c r="I102" s="81">
        <f t="shared" si="26"/>
        <v>1910.1716874251229</v>
      </c>
      <c r="J102" s="81">
        <f t="shared" si="26"/>
        <v>2976.117836970192</v>
      </c>
      <c r="K102" s="81">
        <f t="shared" si="26"/>
        <v>40.662576076141619</v>
      </c>
      <c r="L102" s="81">
        <f t="shared" si="27"/>
        <v>0</v>
      </c>
      <c r="M102" s="81">
        <f t="shared" si="27"/>
        <v>185.76924135920135</v>
      </c>
      <c r="N102" s="81">
        <f t="shared" si="27"/>
        <v>1848.3624993475926</v>
      </c>
      <c r="O102" s="81">
        <f t="shared" si="27"/>
        <v>2961.6458190279036</v>
      </c>
      <c r="P102" s="81">
        <f t="shared" si="27"/>
        <v>672.15938431962149</v>
      </c>
      <c r="Q102" s="81">
        <f t="shared" si="27"/>
        <v>43.958478734544599</v>
      </c>
      <c r="R102" s="81">
        <f t="shared" si="27"/>
        <v>20971.331792493642</v>
      </c>
      <c r="S102" s="81">
        <f t="shared" si="27"/>
        <v>0</v>
      </c>
      <c r="T102" s="81">
        <f t="shared" si="27"/>
        <v>1480.0254901709861</v>
      </c>
      <c r="U102" s="81">
        <f t="shared" si="27"/>
        <v>273.68383569730389</v>
      </c>
      <c r="V102" s="2">
        <f t="shared" si="18"/>
        <v>45777.473533475641</v>
      </c>
      <c r="W102" s="2"/>
      <c r="X102" t="str">
        <f t="shared" si="19"/>
        <v>BLZBanana</v>
      </c>
      <c r="Y102" t="s">
        <v>16</v>
      </c>
      <c r="Z102" t="s">
        <v>455</v>
      </c>
      <c r="AA102">
        <f t="shared" si="20"/>
        <v>47.527582730548659</v>
      </c>
      <c r="AB102">
        <f>VLOOKUP(X102,ReferenceProduction!$A$2:$G$1293,7,FALSE)</f>
        <v>118.19397662646506</v>
      </c>
      <c r="AC102">
        <f>VLOOKUP(Z102,ReferencePrices!$A$2:$C$22,3,FALSE)</f>
        <v>402.11509999999998</v>
      </c>
      <c r="AD102">
        <f t="shared" si="21"/>
        <v>47.527582730548659</v>
      </c>
    </row>
    <row r="103" spans="1:30" x14ac:dyDescent="0.35">
      <c r="A103" t="s">
        <v>98</v>
      </c>
      <c r="B103" s="2">
        <f t="shared" si="26"/>
        <v>0</v>
      </c>
      <c r="C103" s="2">
        <f t="shared" si="26"/>
        <v>238.73852023561548</v>
      </c>
      <c r="D103" s="81">
        <f t="shared" si="26"/>
        <v>22.03441792801824</v>
      </c>
      <c r="E103" s="81">
        <f t="shared" si="26"/>
        <v>0</v>
      </c>
      <c r="F103" s="81">
        <f t="shared" si="26"/>
        <v>0</v>
      </c>
      <c r="G103" s="81">
        <f t="shared" si="26"/>
        <v>82.183908236416087</v>
      </c>
      <c r="H103" s="81">
        <f t="shared" si="26"/>
        <v>0</v>
      </c>
      <c r="I103" s="81">
        <f t="shared" si="26"/>
        <v>195.94677323445845</v>
      </c>
      <c r="J103" s="81">
        <f t="shared" si="26"/>
        <v>0</v>
      </c>
      <c r="K103" s="81">
        <f t="shared" si="26"/>
        <v>0</v>
      </c>
      <c r="L103" s="81">
        <f t="shared" si="27"/>
        <v>0</v>
      </c>
      <c r="M103" s="81">
        <f t="shared" si="27"/>
        <v>7.2648407338850189</v>
      </c>
      <c r="N103" s="81">
        <f t="shared" si="27"/>
        <v>115.4187998576414</v>
      </c>
      <c r="O103" s="81">
        <f t="shared" si="27"/>
        <v>40.532954056245053</v>
      </c>
      <c r="P103" s="81">
        <f t="shared" si="27"/>
        <v>0</v>
      </c>
      <c r="Q103" s="81">
        <f t="shared" si="27"/>
        <v>0</v>
      </c>
      <c r="R103" s="81">
        <f t="shared" si="27"/>
        <v>0</v>
      </c>
      <c r="S103" s="81">
        <f t="shared" si="27"/>
        <v>25.996506501797022</v>
      </c>
      <c r="T103" s="81">
        <f t="shared" si="27"/>
        <v>24.727380948606882</v>
      </c>
      <c r="U103" s="81">
        <f t="shared" si="27"/>
        <v>0</v>
      </c>
      <c r="V103" s="2">
        <f t="shared" si="18"/>
        <v>752.84410173268361</v>
      </c>
      <c r="W103" s="2"/>
      <c r="X103" t="str">
        <f t="shared" si="19"/>
        <v>BLZPlantain</v>
      </c>
      <c r="Y103" t="s">
        <v>16</v>
      </c>
      <c r="Z103" t="s">
        <v>456</v>
      </c>
      <c r="AA103">
        <f t="shared" si="20"/>
        <v>4.275130142930327</v>
      </c>
      <c r="AB103">
        <f>VLOOKUP(X103,ReferenceProduction!$A$2:$G$1293,7,FALSE)</f>
        <v>15.554151696680087</v>
      </c>
      <c r="AC103">
        <f>VLOOKUP(Z103,ReferencePrices!$A$2:$C$22,3,FALSE)</f>
        <v>274.8546</v>
      </c>
      <c r="AD103">
        <f t="shared" si="21"/>
        <v>4.275130142930327</v>
      </c>
    </row>
    <row r="104" spans="1:30" x14ac:dyDescent="0.35">
      <c r="A104" t="s">
        <v>99</v>
      </c>
      <c r="B104" s="2">
        <f t="shared" ref="B104:K113" si="28">+SUMIF($X$4:$X$1206,+CONCATENATE($A104,B$3),$AA$4:$AA$1206)</f>
        <v>0</v>
      </c>
      <c r="C104" s="2">
        <f t="shared" si="28"/>
        <v>0</v>
      </c>
      <c r="D104" s="81">
        <f t="shared" si="28"/>
        <v>0</v>
      </c>
      <c r="E104" s="81">
        <f t="shared" si="28"/>
        <v>0</v>
      </c>
      <c r="F104" s="81">
        <f t="shared" si="28"/>
        <v>0</v>
      </c>
      <c r="G104" s="81">
        <f t="shared" si="28"/>
        <v>0</v>
      </c>
      <c r="H104" s="81">
        <f t="shared" si="28"/>
        <v>0</v>
      </c>
      <c r="I104" s="81">
        <f t="shared" si="28"/>
        <v>0</v>
      </c>
      <c r="J104" s="81">
        <f t="shared" si="28"/>
        <v>0</v>
      </c>
      <c r="K104" s="81">
        <f t="shared" si="28"/>
        <v>0</v>
      </c>
      <c r="L104" s="81">
        <f t="shared" ref="L104:U113" si="29">+SUMIF($X$4:$X$1206,+CONCATENATE($A104,L$3),$AA$4:$AA$1206)</f>
        <v>0</v>
      </c>
      <c r="M104" s="81">
        <f t="shared" si="29"/>
        <v>0</v>
      </c>
      <c r="N104" s="81">
        <f t="shared" si="29"/>
        <v>0</v>
      </c>
      <c r="O104" s="81">
        <f t="shared" si="29"/>
        <v>0</v>
      </c>
      <c r="P104" s="81">
        <f t="shared" si="29"/>
        <v>0</v>
      </c>
      <c r="Q104" s="81">
        <f t="shared" si="29"/>
        <v>0</v>
      </c>
      <c r="R104" s="81">
        <f t="shared" si="29"/>
        <v>0</v>
      </c>
      <c r="S104" s="81">
        <f t="shared" si="29"/>
        <v>0</v>
      </c>
      <c r="T104" s="81">
        <f t="shared" si="29"/>
        <v>0</v>
      </c>
      <c r="U104" s="81">
        <f t="shared" si="29"/>
        <v>0</v>
      </c>
      <c r="V104" s="2">
        <f t="shared" si="18"/>
        <v>0</v>
      </c>
      <c r="W104" s="2"/>
      <c r="X104" t="str">
        <f t="shared" si="19"/>
        <v>BLZBean</v>
      </c>
      <c r="Y104" t="s">
        <v>16</v>
      </c>
      <c r="Z104" t="s">
        <v>557</v>
      </c>
      <c r="AA104">
        <f t="shared" si="20"/>
        <v>4.1134480452872513</v>
      </c>
      <c r="AB104">
        <f>VLOOKUP(X104,ReferenceProduction!$A$2:$G$1293,7,FALSE)</f>
        <v>5.4284720591981479</v>
      </c>
      <c r="AC104">
        <f>VLOOKUP(Z104,ReferencePrices!$A$2:$C$22,3,FALSE)</f>
        <v>757.75429999999994</v>
      </c>
      <c r="AD104">
        <f t="shared" si="21"/>
        <v>4.1134480452872513</v>
      </c>
    </row>
    <row r="105" spans="1:30" x14ac:dyDescent="0.35">
      <c r="A105" t="s">
        <v>100</v>
      </c>
      <c r="B105" s="2">
        <f t="shared" si="28"/>
        <v>0</v>
      </c>
      <c r="C105" s="2">
        <f t="shared" si="28"/>
        <v>0</v>
      </c>
      <c r="D105" s="81">
        <f t="shared" si="28"/>
        <v>0</v>
      </c>
      <c r="E105" s="81">
        <f t="shared" si="28"/>
        <v>0</v>
      </c>
      <c r="F105" s="81">
        <f t="shared" si="28"/>
        <v>0</v>
      </c>
      <c r="G105" s="81">
        <f t="shared" si="28"/>
        <v>0</v>
      </c>
      <c r="H105" s="81">
        <f t="shared" si="28"/>
        <v>0</v>
      </c>
      <c r="I105" s="81">
        <f t="shared" si="28"/>
        <v>0</v>
      </c>
      <c r="J105" s="81">
        <f t="shared" si="28"/>
        <v>0</v>
      </c>
      <c r="K105" s="81">
        <f t="shared" si="28"/>
        <v>0</v>
      </c>
      <c r="L105" s="81">
        <f t="shared" si="29"/>
        <v>0</v>
      </c>
      <c r="M105" s="81">
        <f t="shared" si="29"/>
        <v>0</v>
      </c>
      <c r="N105" s="81">
        <f t="shared" si="29"/>
        <v>0</v>
      </c>
      <c r="O105" s="81">
        <f t="shared" si="29"/>
        <v>0</v>
      </c>
      <c r="P105" s="81">
        <f t="shared" si="29"/>
        <v>0</v>
      </c>
      <c r="Q105" s="81">
        <f t="shared" si="29"/>
        <v>0</v>
      </c>
      <c r="R105" s="81">
        <f t="shared" si="29"/>
        <v>0</v>
      </c>
      <c r="S105" s="81">
        <f t="shared" si="29"/>
        <v>0</v>
      </c>
      <c r="T105" s="81">
        <f t="shared" si="29"/>
        <v>0</v>
      </c>
      <c r="U105" s="81">
        <f t="shared" si="29"/>
        <v>0</v>
      </c>
      <c r="V105" s="2">
        <f t="shared" si="18"/>
        <v>0</v>
      </c>
      <c r="W105" s="2"/>
      <c r="X105" t="str">
        <f t="shared" si="19"/>
        <v>BLZOther Pulses</v>
      </c>
      <c r="Y105" t="s">
        <v>16</v>
      </c>
      <c r="Z105" t="s">
        <v>421</v>
      </c>
      <c r="AA105">
        <f t="shared" si="20"/>
        <v>0.93651510519656234</v>
      </c>
      <c r="AB105">
        <f>VLOOKUP(X105,ReferenceProduction!$A$2:$G$1293,7,FALSE)</f>
        <v>2.4299549984174083</v>
      </c>
      <c r="AC105">
        <f>VLOOKUP(Z105,ReferencePrices!$A$2:$C$22,3,FALSE)</f>
        <v>385.40429999999998</v>
      </c>
      <c r="AD105">
        <f t="shared" si="21"/>
        <v>0.93651510519656234</v>
      </c>
    </row>
    <row r="106" spans="1:30" x14ac:dyDescent="0.35">
      <c r="A106" t="s">
        <v>101</v>
      </c>
      <c r="B106" s="2">
        <f t="shared" si="28"/>
        <v>5.5812585212571149</v>
      </c>
      <c r="C106" s="2">
        <f t="shared" si="28"/>
        <v>29.047962093134444</v>
      </c>
      <c r="D106" s="81">
        <f t="shared" si="28"/>
        <v>0</v>
      </c>
      <c r="E106" s="81">
        <f t="shared" si="28"/>
        <v>9.5799419198457247</v>
      </c>
      <c r="F106" s="81">
        <f t="shared" si="28"/>
        <v>0</v>
      </c>
      <c r="G106" s="81">
        <f t="shared" si="28"/>
        <v>0</v>
      </c>
      <c r="H106" s="81">
        <f t="shared" si="28"/>
        <v>104.19895841333863</v>
      </c>
      <c r="I106" s="81">
        <f t="shared" si="28"/>
        <v>449.62254789978914</v>
      </c>
      <c r="J106" s="81">
        <f t="shared" si="28"/>
        <v>84.676966189980931</v>
      </c>
      <c r="K106" s="81">
        <f t="shared" si="28"/>
        <v>12.372192366179807</v>
      </c>
      <c r="L106" s="81">
        <f t="shared" si="29"/>
        <v>17.759318987851163</v>
      </c>
      <c r="M106" s="81">
        <f t="shared" si="29"/>
        <v>824.79202662346893</v>
      </c>
      <c r="N106" s="81">
        <f t="shared" si="29"/>
        <v>1417.5239187566606</v>
      </c>
      <c r="O106" s="81">
        <f t="shared" si="29"/>
        <v>0</v>
      </c>
      <c r="P106" s="81">
        <f t="shared" si="29"/>
        <v>0</v>
      </c>
      <c r="Q106" s="81">
        <f t="shared" si="29"/>
        <v>563.42021350313689</v>
      </c>
      <c r="R106" s="81">
        <f t="shared" si="29"/>
        <v>0</v>
      </c>
      <c r="S106" s="81">
        <f t="shared" si="29"/>
        <v>37.072637687335728</v>
      </c>
      <c r="T106" s="81">
        <f t="shared" si="29"/>
        <v>0</v>
      </c>
      <c r="U106" s="81">
        <f t="shared" si="29"/>
        <v>0.20799606920034036</v>
      </c>
      <c r="V106" s="2">
        <f t="shared" si="18"/>
        <v>3555.8559390311798</v>
      </c>
      <c r="W106" s="2"/>
      <c r="X106" t="str">
        <f t="shared" si="19"/>
        <v>BLZGroundnut</v>
      </c>
      <c r="Y106" t="s">
        <v>16</v>
      </c>
      <c r="Z106" t="s">
        <v>360</v>
      </c>
      <c r="AA106">
        <f t="shared" si="20"/>
        <v>4.7641745390538247E-2</v>
      </c>
      <c r="AB106">
        <f>VLOOKUP(X106,ReferenceProduction!$A$2:$G$1293,7,FALSE)</f>
        <v>7.5850356408050809E-2</v>
      </c>
      <c r="AC106">
        <f>VLOOKUP(Z106,ReferencePrices!$A$2:$C$22,3,FALSE)</f>
        <v>628.10180000000003</v>
      </c>
      <c r="AD106">
        <f t="shared" si="21"/>
        <v>4.7641745390538247E-2</v>
      </c>
    </row>
    <row r="107" spans="1:30" x14ac:dyDescent="0.35">
      <c r="A107" t="s">
        <v>102</v>
      </c>
      <c r="B107" s="2">
        <f t="shared" si="28"/>
        <v>0</v>
      </c>
      <c r="C107" s="2">
        <f t="shared" si="28"/>
        <v>0</v>
      </c>
      <c r="D107" s="81">
        <f t="shared" si="28"/>
        <v>0</v>
      </c>
      <c r="E107" s="81">
        <f t="shared" si="28"/>
        <v>0</v>
      </c>
      <c r="F107" s="81">
        <f t="shared" si="28"/>
        <v>0</v>
      </c>
      <c r="G107" s="81">
        <f t="shared" si="28"/>
        <v>0</v>
      </c>
      <c r="H107" s="81">
        <f t="shared" si="28"/>
        <v>0</v>
      </c>
      <c r="I107" s="81">
        <f t="shared" si="28"/>
        <v>0</v>
      </c>
      <c r="J107" s="81">
        <f t="shared" si="28"/>
        <v>0</v>
      </c>
      <c r="K107" s="81">
        <f t="shared" si="28"/>
        <v>0</v>
      </c>
      <c r="L107" s="81">
        <f t="shared" si="29"/>
        <v>0</v>
      </c>
      <c r="M107" s="81">
        <f t="shared" si="29"/>
        <v>0</v>
      </c>
      <c r="N107" s="81">
        <f t="shared" si="29"/>
        <v>0</v>
      </c>
      <c r="O107" s="81">
        <f t="shared" si="29"/>
        <v>0</v>
      </c>
      <c r="P107" s="81">
        <f t="shared" si="29"/>
        <v>0</v>
      </c>
      <c r="Q107" s="81">
        <f t="shared" si="29"/>
        <v>0</v>
      </c>
      <c r="R107" s="81">
        <f t="shared" si="29"/>
        <v>0</v>
      </c>
      <c r="S107" s="81">
        <f t="shared" si="29"/>
        <v>0</v>
      </c>
      <c r="T107" s="81">
        <f t="shared" si="29"/>
        <v>0</v>
      </c>
      <c r="U107" s="81">
        <f t="shared" si="29"/>
        <v>0</v>
      </c>
      <c r="V107" s="2">
        <f t="shared" si="18"/>
        <v>0</v>
      </c>
      <c r="W107" s="2"/>
      <c r="X107" t="str">
        <f t="shared" si="19"/>
        <v>BLZSoybean</v>
      </c>
      <c r="Y107" t="s">
        <v>16</v>
      </c>
      <c r="Z107" t="s">
        <v>446</v>
      </c>
      <c r="AA107">
        <f t="shared" si="20"/>
        <v>9.6873024360193155E-2</v>
      </c>
      <c r="AB107">
        <f>VLOOKUP(X107,ReferenceProduction!$A$2:$G$1293,7,FALSE)</f>
        <v>0.2317966789054455</v>
      </c>
      <c r="AC107">
        <f>VLOOKUP(Z107,ReferencePrices!$A$2:$C$22,3,FALSE)</f>
        <v>417.92239999999998</v>
      </c>
      <c r="AD107">
        <f t="shared" si="21"/>
        <v>9.6873024360193155E-2</v>
      </c>
    </row>
    <row r="108" spans="1:30" x14ac:dyDescent="0.35">
      <c r="A108" t="s">
        <v>103</v>
      </c>
      <c r="B108" s="2">
        <f t="shared" si="28"/>
        <v>0</v>
      </c>
      <c r="C108" s="2">
        <f t="shared" si="28"/>
        <v>0</v>
      </c>
      <c r="D108" s="81">
        <f t="shared" si="28"/>
        <v>0</v>
      </c>
      <c r="E108" s="81">
        <f t="shared" si="28"/>
        <v>0</v>
      </c>
      <c r="F108" s="81">
        <f t="shared" si="28"/>
        <v>0</v>
      </c>
      <c r="G108" s="81">
        <f t="shared" si="28"/>
        <v>0</v>
      </c>
      <c r="H108" s="81">
        <f t="shared" si="28"/>
        <v>0</v>
      </c>
      <c r="I108" s="81">
        <f t="shared" si="28"/>
        <v>0</v>
      </c>
      <c r="J108" s="81">
        <f t="shared" si="28"/>
        <v>0</v>
      </c>
      <c r="K108" s="81">
        <f t="shared" si="28"/>
        <v>0</v>
      </c>
      <c r="L108" s="81">
        <f t="shared" si="29"/>
        <v>0</v>
      </c>
      <c r="M108" s="81">
        <f t="shared" si="29"/>
        <v>0</v>
      </c>
      <c r="N108" s="81">
        <f t="shared" si="29"/>
        <v>0</v>
      </c>
      <c r="O108" s="81">
        <f t="shared" si="29"/>
        <v>0</v>
      </c>
      <c r="P108" s="81">
        <f t="shared" si="29"/>
        <v>0</v>
      </c>
      <c r="Q108" s="81">
        <f t="shared" si="29"/>
        <v>0</v>
      </c>
      <c r="R108" s="81">
        <f t="shared" si="29"/>
        <v>0</v>
      </c>
      <c r="S108" s="81">
        <f t="shared" si="29"/>
        <v>0</v>
      </c>
      <c r="T108" s="81">
        <f t="shared" si="29"/>
        <v>0</v>
      </c>
      <c r="U108" s="81">
        <f t="shared" si="29"/>
        <v>0</v>
      </c>
      <c r="V108" s="2">
        <f t="shared" si="18"/>
        <v>0</v>
      </c>
      <c r="W108" s="2"/>
      <c r="X108" t="str">
        <f t="shared" si="19"/>
        <v>BOLRice</v>
      </c>
      <c r="Y108" t="s">
        <v>17</v>
      </c>
      <c r="Z108" t="s">
        <v>365</v>
      </c>
      <c r="AA108">
        <f t="shared" si="20"/>
        <v>169.81750253981897</v>
      </c>
      <c r="AB108">
        <f>VLOOKUP(X108,ReferenceProduction!$A$2:$G$1293,7,FALSE)</f>
        <v>449.5439043438962</v>
      </c>
      <c r="AC108">
        <f>VLOOKUP(Z108,ReferencePrices!$A$2:$C$22,3,FALSE)</f>
        <v>377.75510000000003</v>
      </c>
      <c r="AD108">
        <f t="shared" si="21"/>
        <v>169.81750253981897</v>
      </c>
    </row>
    <row r="109" spans="1:30" x14ac:dyDescent="0.35">
      <c r="A109" t="s">
        <v>104</v>
      </c>
      <c r="B109" s="2">
        <f t="shared" si="28"/>
        <v>0</v>
      </c>
      <c r="C109" s="2">
        <f t="shared" si="28"/>
        <v>0</v>
      </c>
      <c r="D109" s="81">
        <f t="shared" si="28"/>
        <v>0.38464360048164337</v>
      </c>
      <c r="E109" s="81">
        <f t="shared" si="28"/>
        <v>0</v>
      </c>
      <c r="F109" s="81">
        <f t="shared" si="28"/>
        <v>0</v>
      </c>
      <c r="G109" s="81">
        <f t="shared" si="28"/>
        <v>0</v>
      </c>
      <c r="H109" s="81">
        <f t="shared" si="28"/>
        <v>0</v>
      </c>
      <c r="I109" s="81">
        <f t="shared" si="28"/>
        <v>0</v>
      </c>
      <c r="J109" s="81">
        <f t="shared" si="28"/>
        <v>0</v>
      </c>
      <c r="K109" s="81">
        <f t="shared" si="28"/>
        <v>0</v>
      </c>
      <c r="L109" s="81">
        <f t="shared" si="29"/>
        <v>0</v>
      </c>
      <c r="M109" s="81">
        <f t="shared" si="29"/>
        <v>0</v>
      </c>
      <c r="N109" s="81">
        <f t="shared" si="29"/>
        <v>0.41424197820446795</v>
      </c>
      <c r="O109" s="81">
        <f t="shared" si="29"/>
        <v>0</v>
      </c>
      <c r="P109" s="81">
        <f t="shared" si="29"/>
        <v>2.5699974083798025E-2</v>
      </c>
      <c r="Q109" s="81">
        <f t="shared" si="29"/>
        <v>0</v>
      </c>
      <c r="R109" s="81">
        <f t="shared" si="29"/>
        <v>0</v>
      </c>
      <c r="S109" s="81">
        <f t="shared" si="29"/>
        <v>0.51230056069593211</v>
      </c>
      <c r="T109" s="81">
        <f t="shared" si="29"/>
        <v>0</v>
      </c>
      <c r="U109" s="81">
        <f t="shared" si="29"/>
        <v>0</v>
      </c>
      <c r="V109" s="2">
        <f t="shared" si="18"/>
        <v>1.3368861134658414</v>
      </c>
      <c r="W109" s="2"/>
      <c r="X109" t="str">
        <f t="shared" si="19"/>
        <v>BOLMaize</v>
      </c>
      <c r="Y109" t="s">
        <v>17</v>
      </c>
      <c r="Z109" t="s">
        <v>361</v>
      </c>
      <c r="AA109">
        <f t="shared" si="20"/>
        <v>315.62906349902238</v>
      </c>
      <c r="AB109">
        <f>VLOOKUP(X109,ReferenceProduction!$A$2:$G$1293,7,FALSE)</f>
        <v>1300.6015078295609</v>
      </c>
      <c r="AC109">
        <f>VLOOKUP(Z109,ReferencePrices!$A$2:$C$22,3,FALSE)</f>
        <v>242.67930000000001</v>
      </c>
      <c r="AD109">
        <f t="shared" si="21"/>
        <v>315.62906349902238</v>
      </c>
    </row>
    <row r="110" spans="1:30" x14ac:dyDescent="0.35">
      <c r="A110" t="s">
        <v>105</v>
      </c>
      <c r="B110" s="2">
        <f t="shared" si="28"/>
        <v>21.878197625965033</v>
      </c>
      <c r="C110" s="2">
        <f t="shared" si="28"/>
        <v>138.78398244979158</v>
      </c>
      <c r="D110" s="81">
        <f t="shared" si="28"/>
        <v>0</v>
      </c>
      <c r="E110" s="81">
        <f t="shared" si="28"/>
        <v>695.29838378676402</v>
      </c>
      <c r="F110" s="81">
        <f t="shared" si="28"/>
        <v>0</v>
      </c>
      <c r="G110" s="81">
        <f t="shared" si="28"/>
        <v>16.395825482855663</v>
      </c>
      <c r="H110" s="81">
        <f t="shared" si="28"/>
        <v>15.721377898646045</v>
      </c>
      <c r="I110" s="81">
        <f t="shared" si="28"/>
        <v>922.16014814844038</v>
      </c>
      <c r="J110" s="81">
        <f t="shared" si="28"/>
        <v>60.214112163367346</v>
      </c>
      <c r="K110" s="81">
        <f t="shared" si="28"/>
        <v>72.683171582292502</v>
      </c>
      <c r="L110" s="81">
        <f t="shared" si="29"/>
        <v>0</v>
      </c>
      <c r="M110" s="81">
        <f t="shared" si="29"/>
        <v>1035.2805028147961</v>
      </c>
      <c r="N110" s="81">
        <f t="shared" si="29"/>
        <v>2516.434856555175</v>
      </c>
      <c r="O110" s="81">
        <f t="shared" si="29"/>
        <v>43.182218549622938</v>
      </c>
      <c r="P110" s="81">
        <f t="shared" si="29"/>
        <v>1.620445782978202</v>
      </c>
      <c r="Q110" s="81">
        <f t="shared" si="29"/>
        <v>7348.3200988965946</v>
      </c>
      <c r="R110" s="81">
        <f t="shared" si="29"/>
        <v>0</v>
      </c>
      <c r="S110" s="81">
        <f t="shared" si="29"/>
        <v>125.39936091592533</v>
      </c>
      <c r="T110" s="81">
        <f t="shared" si="29"/>
        <v>0</v>
      </c>
      <c r="U110" s="81">
        <f t="shared" si="29"/>
        <v>0</v>
      </c>
      <c r="V110" s="2">
        <f t="shared" si="18"/>
        <v>13013.372682653215</v>
      </c>
      <c r="W110" s="2"/>
      <c r="X110" t="str">
        <f t="shared" si="19"/>
        <v>BOLWheat</v>
      </c>
      <c r="Y110" t="s">
        <v>17</v>
      </c>
      <c r="Z110" t="s">
        <v>359</v>
      </c>
      <c r="AA110">
        <f t="shared" si="20"/>
        <v>74.726286284898066</v>
      </c>
      <c r="AB110">
        <f>VLOOKUP(X110,ReferenceProduction!$A$2:$G$1293,7,FALSE)</f>
        <v>250.04412306843807</v>
      </c>
      <c r="AC110">
        <f>VLOOKUP(Z110,ReferencePrices!$A$2:$C$22,3,FALSE)</f>
        <v>298.85239999999999</v>
      </c>
      <c r="AD110">
        <f t="shared" si="21"/>
        <v>74.726286284898066</v>
      </c>
    </row>
    <row r="111" spans="1:30" x14ac:dyDescent="0.35">
      <c r="A111" t="s">
        <v>106</v>
      </c>
      <c r="B111" s="2">
        <f t="shared" si="28"/>
        <v>0</v>
      </c>
      <c r="C111" s="2">
        <f t="shared" si="28"/>
        <v>6.4253408426094429</v>
      </c>
      <c r="D111" s="81">
        <f t="shared" si="28"/>
        <v>6.29797565320548</v>
      </c>
      <c r="E111" s="81">
        <f t="shared" si="28"/>
        <v>0</v>
      </c>
      <c r="F111" s="81">
        <f t="shared" si="28"/>
        <v>0</v>
      </c>
      <c r="G111" s="81">
        <f t="shared" si="28"/>
        <v>0</v>
      </c>
      <c r="H111" s="81">
        <f t="shared" si="28"/>
        <v>0</v>
      </c>
      <c r="I111" s="81">
        <f t="shared" si="28"/>
        <v>35.624635321538079</v>
      </c>
      <c r="J111" s="81">
        <f t="shared" si="28"/>
        <v>0</v>
      </c>
      <c r="K111" s="81">
        <f t="shared" si="28"/>
        <v>2.0407340247163464</v>
      </c>
      <c r="L111" s="81">
        <f t="shared" si="29"/>
        <v>3.2100908117757467</v>
      </c>
      <c r="M111" s="81">
        <f t="shared" si="29"/>
        <v>5.7444331095178267</v>
      </c>
      <c r="N111" s="81">
        <f t="shared" si="29"/>
        <v>88.691536131236987</v>
      </c>
      <c r="O111" s="81">
        <f t="shared" si="29"/>
        <v>4.0432586935674069</v>
      </c>
      <c r="P111" s="81">
        <f t="shared" si="29"/>
        <v>0</v>
      </c>
      <c r="Q111" s="81">
        <f t="shared" si="29"/>
        <v>0</v>
      </c>
      <c r="R111" s="81">
        <f t="shared" si="29"/>
        <v>15.77309021781763</v>
      </c>
      <c r="S111" s="81">
        <f t="shared" si="29"/>
        <v>317.48869460754491</v>
      </c>
      <c r="T111" s="81">
        <f t="shared" si="29"/>
        <v>53.710807534637404</v>
      </c>
      <c r="U111" s="81">
        <f t="shared" si="29"/>
        <v>6.363597335131288E-2</v>
      </c>
      <c r="V111" s="2">
        <f t="shared" si="18"/>
        <v>539.11423292151858</v>
      </c>
      <c r="W111" s="2"/>
      <c r="X111" t="str">
        <f t="shared" si="19"/>
        <v>BOLSorghum</v>
      </c>
      <c r="Y111" t="s">
        <v>17</v>
      </c>
      <c r="Z111" t="s">
        <v>362</v>
      </c>
      <c r="AA111">
        <f t="shared" si="20"/>
        <v>58.61209063575545</v>
      </c>
      <c r="AB111">
        <f>VLOOKUP(X111,ReferenceProduction!$A$2:$G$1293,7,FALSE)</f>
        <v>279.11662399391332</v>
      </c>
      <c r="AC111">
        <f>VLOOKUP(Z111,ReferencePrices!$A$2:$C$22,3,FALSE)</f>
        <v>209.9914</v>
      </c>
      <c r="AD111">
        <f t="shared" si="21"/>
        <v>58.61209063575545</v>
      </c>
    </row>
    <row r="112" spans="1:30" x14ac:dyDescent="0.35">
      <c r="A112" t="s">
        <v>107</v>
      </c>
      <c r="B112" s="2">
        <f t="shared" si="28"/>
        <v>44.296987547809429</v>
      </c>
      <c r="C112" s="2">
        <f t="shared" si="28"/>
        <v>81.540824297705257</v>
      </c>
      <c r="D112" s="81">
        <f t="shared" si="28"/>
        <v>193.82184165596124</v>
      </c>
      <c r="E112" s="81">
        <f t="shared" si="28"/>
        <v>4.2402558810680553</v>
      </c>
      <c r="F112" s="81">
        <f t="shared" si="28"/>
        <v>23.735477988078745</v>
      </c>
      <c r="G112" s="81">
        <f t="shared" si="28"/>
        <v>5.5175436423319209</v>
      </c>
      <c r="H112" s="81">
        <f t="shared" si="28"/>
        <v>2.5194115491874913</v>
      </c>
      <c r="I112" s="81">
        <f t="shared" si="28"/>
        <v>687.43617578320857</v>
      </c>
      <c r="J112" s="81">
        <f t="shared" si="28"/>
        <v>0</v>
      </c>
      <c r="K112" s="81">
        <f t="shared" si="28"/>
        <v>58.437732803949324</v>
      </c>
      <c r="L112" s="81">
        <f t="shared" si="29"/>
        <v>0</v>
      </c>
      <c r="M112" s="81">
        <f t="shared" si="29"/>
        <v>1496.4096205973888</v>
      </c>
      <c r="N112" s="81">
        <f t="shared" si="29"/>
        <v>798.92869377548448</v>
      </c>
      <c r="O112" s="81">
        <f t="shared" si="29"/>
        <v>8.1761840515493442E-2</v>
      </c>
      <c r="P112" s="81">
        <f t="shared" si="29"/>
        <v>34.13296887126161</v>
      </c>
      <c r="Q112" s="81">
        <f t="shared" si="29"/>
        <v>82.492159898424291</v>
      </c>
      <c r="R112" s="81">
        <f t="shared" si="29"/>
        <v>0</v>
      </c>
      <c r="S112" s="81">
        <f t="shared" si="29"/>
        <v>0</v>
      </c>
      <c r="T112" s="81">
        <f t="shared" si="29"/>
        <v>1149.8301211860446</v>
      </c>
      <c r="U112" s="81">
        <f t="shared" si="29"/>
        <v>0</v>
      </c>
      <c r="V112" s="2">
        <f t="shared" si="18"/>
        <v>4663.4215773184196</v>
      </c>
      <c r="W112" s="2"/>
      <c r="X112" t="str">
        <f t="shared" si="19"/>
        <v>BOLBarley</v>
      </c>
      <c r="Y112" t="s">
        <v>17</v>
      </c>
      <c r="Z112" t="s">
        <v>364</v>
      </c>
      <c r="AA112">
        <f t="shared" si="20"/>
        <v>15.199001918289602</v>
      </c>
      <c r="AB112">
        <f>VLOOKUP(X112,ReferenceProduction!$A$2:$G$1293,7,FALSE)</f>
        <v>113.55258329135549</v>
      </c>
      <c r="AC112">
        <f>VLOOKUP(Z112,ReferencePrices!$A$2:$C$22,3,FALSE)</f>
        <v>133.84989999999999</v>
      </c>
      <c r="AD112">
        <f t="shared" si="21"/>
        <v>15.199001918289602</v>
      </c>
    </row>
    <row r="113" spans="1:30" x14ac:dyDescent="0.35">
      <c r="A113" t="s">
        <v>108</v>
      </c>
      <c r="B113" s="2">
        <f t="shared" si="28"/>
        <v>0</v>
      </c>
      <c r="C113" s="2">
        <f t="shared" si="28"/>
        <v>28.54041229299628</v>
      </c>
      <c r="D113" s="81">
        <f t="shared" si="28"/>
        <v>281.22320037671898</v>
      </c>
      <c r="E113" s="81">
        <f t="shared" si="28"/>
        <v>0</v>
      </c>
      <c r="F113" s="81">
        <f t="shared" si="28"/>
        <v>0.69214392868026264</v>
      </c>
      <c r="G113" s="81">
        <f t="shared" si="28"/>
        <v>20.060136343442895</v>
      </c>
      <c r="H113" s="81">
        <f t="shared" si="28"/>
        <v>0</v>
      </c>
      <c r="I113" s="81">
        <f t="shared" si="28"/>
        <v>1671.3149756179691</v>
      </c>
      <c r="J113" s="81">
        <f t="shared" si="28"/>
        <v>0</v>
      </c>
      <c r="K113" s="81">
        <f t="shared" si="28"/>
        <v>13.049850478381058</v>
      </c>
      <c r="L113" s="81">
        <f t="shared" si="29"/>
        <v>1.0711927179766707</v>
      </c>
      <c r="M113" s="81">
        <f t="shared" si="29"/>
        <v>13.351969563202861</v>
      </c>
      <c r="N113" s="81">
        <f t="shared" si="29"/>
        <v>5430.3793521922544</v>
      </c>
      <c r="O113" s="81">
        <f t="shared" si="29"/>
        <v>4.8701006815095503E-2</v>
      </c>
      <c r="P113" s="81">
        <f t="shared" si="29"/>
        <v>69.365110595812922</v>
      </c>
      <c r="Q113" s="81">
        <f t="shared" si="29"/>
        <v>0</v>
      </c>
      <c r="R113" s="81">
        <f t="shared" si="29"/>
        <v>13.540277989291109</v>
      </c>
      <c r="S113" s="81">
        <f t="shared" si="29"/>
        <v>4635.353698984547</v>
      </c>
      <c r="T113" s="81">
        <f t="shared" si="29"/>
        <v>0</v>
      </c>
      <c r="U113" s="81">
        <f t="shared" si="29"/>
        <v>0</v>
      </c>
      <c r="V113" s="2">
        <f t="shared" si="18"/>
        <v>12177.991022088088</v>
      </c>
      <c r="W113" s="2"/>
      <c r="X113" t="str">
        <f t="shared" si="19"/>
        <v>BOLPotato</v>
      </c>
      <c r="Y113" t="s">
        <v>17</v>
      </c>
      <c r="Z113" t="s">
        <v>367</v>
      </c>
      <c r="AA113">
        <f t="shared" si="20"/>
        <v>456.41900085988374</v>
      </c>
      <c r="AB113">
        <f>VLOOKUP(X113,ReferenceProduction!$A$2:$G$1293,7,FALSE)</f>
        <v>1812.2709973265103</v>
      </c>
      <c r="AC113">
        <f>VLOOKUP(Z113,ReferencePrices!$A$2:$C$22,3,FALSE)</f>
        <v>251.8492</v>
      </c>
      <c r="AD113">
        <f t="shared" si="21"/>
        <v>456.41900085988374</v>
      </c>
    </row>
    <row r="114" spans="1:30" x14ac:dyDescent="0.35">
      <c r="A114" t="s">
        <v>109</v>
      </c>
      <c r="B114" s="2">
        <f t="shared" ref="B114:K123" si="30">+SUMIF($X$4:$X$1206,+CONCATENATE($A114,B$3),$AA$4:$AA$1206)</f>
        <v>0</v>
      </c>
      <c r="C114" s="2">
        <f t="shared" si="30"/>
        <v>0</v>
      </c>
      <c r="D114" s="81">
        <f t="shared" si="30"/>
        <v>23.142757730281986</v>
      </c>
      <c r="E114" s="81">
        <f t="shared" si="30"/>
        <v>0</v>
      </c>
      <c r="F114" s="81">
        <f t="shared" si="30"/>
        <v>0</v>
      </c>
      <c r="G114" s="81">
        <f t="shared" si="30"/>
        <v>0.72033649072951911</v>
      </c>
      <c r="H114" s="81">
        <f t="shared" si="30"/>
        <v>0</v>
      </c>
      <c r="I114" s="81">
        <f t="shared" si="30"/>
        <v>1.9534077388173974</v>
      </c>
      <c r="J114" s="81">
        <f t="shared" si="30"/>
        <v>0</v>
      </c>
      <c r="K114" s="81">
        <f t="shared" si="30"/>
        <v>1.1864832293773075</v>
      </c>
      <c r="L114" s="81">
        <f t="shared" ref="L114:U123" si="31">+SUMIF($X$4:$X$1206,+CONCATENATE($A114,L$3),$AA$4:$AA$1206)</f>
        <v>0</v>
      </c>
      <c r="M114" s="81">
        <f t="shared" si="31"/>
        <v>0.32664714849331794</v>
      </c>
      <c r="N114" s="81">
        <f t="shared" si="31"/>
        <v>0.30392543733822636</v>
      </c>
      <c r="O114" s="81">
        <f t="shared" si="31"/>
        <v>1.1003473507683186</v>
      </c>
      <c r="P114" s="81">
        <f t="shared" si="31"/>
        <v>73.786962042088732</v>
      </c>
      <c r="Q114" s="81">
        <f t="shared" si="31"/>
        <v>0</v>
      </c>
      <c r="R114" s="81">
        <f t="shared" si="31"/>
        <v>148.15598732858803</v>
      </c>
      <c r="S114" s="81">
        <f t="shared" si="31"/>
        <v>710.74461700499398</v>
      </c>
      <c r="T114" s="81">
        <f t="shared" si="31"/>
        <v>0</v>
      </c>
      <c r="U114" s="81">
        <f t="shared" si="31"/>
        <v>0</v>
      </c>
      <c r="V114" s="2">
        <f t="shared" si="18"/>
        <v>961.42147150147684</v>
      </c>
      <c r="W114" s="2"/>
      <c r="X114" t="str">
        <f t="shared" si="19"/>
        <v>BOLCassava</v>
      </c>
      <c r="Y114" t="s">
        <v>17</v>
      </c>
      <c r="Z114" t="s">
        <v>368</v>
      </c>
      <c r="AA114">
        <f t="shared" si="20"/>
        <v>85.849740754182278</v>
      </c>
      <c r="AB114">
        <f>VLOOKUP(X114,ReferenceProduction!$A$2:$G$1293,7,FALSE)</f>
        <v>684.68526119152568</v>
      </c>
      <c r="AC114">
        <f>VLOOKUP(Z114,ReferencePrices!$A$2:$C$22,3,FALSE)</f>
        <v>125.3857</v>
      </c>
      <c r="AD114">
        <f t="shared" si="21"/>
        <v>85.849740754182278</v>
      </c>
    </row>
    <row r="115" spans="1:30" x14ac:dyDescent="0.35">
      <c r="A115" t="s">
        <v>110</v>
      </c>
      <c r="B115" s="2">
        <f t="shared" si="30"/>
        <v>0</v>
      </c>
      <c r="C115" s="2">
        <f t="shared" si="30"/>
        <v>0</v>
      </c>
      <c r="D115" s="81">
        <f t="shared" si="30"/>
        <v>0</v>
      </c>
      <c r="E115" s="81">
        <f t="shared" si="30"/>
        <v>0</v>
      </c>
      <c r="F115" s="81">
        <f t="shared" si="30"/>
        <v>0</v>
      </c>
      <c r="G115" s="81">
        <f t="shared" si="30"/>
        <v>0</v>
      </c>
      <c r="H115" s="81">
        <f t="shared" si="30"/>
        <v>0</v>
      </c>
      <c r="I115" s="81">
        <f t="shared" si="30"/>
        <v>0</v>
      </c>
      <c r="J115" s="81">
        <f t="shared" si="30"/>
        <v>0</v>
      </c>
      <c r="K115" s="81">
        <f t="shared" si="30"/>
        <v>0</v>
      </c>
      <c r="L115" s="81">
        <f t="shared" si="31"/>
        <v>0</v>
      </c>
      <c r="M115" s="81">
        <f t="shared" si="31"/>
        <v>0</v>
      </c>
      <c r="N115" s="81">
        <f t="shared" si="31"/>
        <v>0</v>
      </c>
      <c r="O115" s="81">
        <f t="shared" si="31"/>
        <v>0</v>
      </c>
      <c r="P115" s="81">
        <f t="shared" si="31"/>
        <v>0</v>
      </c>
      <c r="Q115" s="81">
        <f t="shared" si="31"/>
        <v>0</v>
      </c>
      <c r="R115" s="81">
        <f t="shared" si="31"/>
        <v>0</v>
      </c>
      <c r="S115" s="81">
        <f t="shared" si="31"/>
        <v>0</v>
      </c>
      <c r="T115" s="81">
        <f t="shared" si="31"/>
        <v>0</v>
      </c>
      <c r="U115" s="81">
        <f t="shared" si="31"/>
        <v>0</v>
      </c>
      <c r="V115" s="2">
        <f t="shared" si="18"/>
        <v>0</v>
      </c>
      <c r="W115" s="2"/>
      <c r="X115" t="str">
        <f t="shared" si="19"/>
        <v>BOLSweet Potato</v>
      </c>
      <c r="Y115" t="s">
        <v>17</v>
      </c>
      <c r="Z115" t="s">
        <v>358</v>
      </c>
      <c r="AA115">
        <f t="shared" si="20"/>
        <v>1.1854051560848247</v>
      </c>
      <c r="AB115">
        <f>VLOOKUP(X115,ReferenceProduction!$A$2:$G$1293,7,FALSE)</f>
        <v>12.954641641733314</v>
      </c>
      <c r="AC115">
        <f>VLOOKUP(Z115,ReferencePrices!$A$2:$C$22,3,FALSE)</f>
        <v>91.504279999999994</v>
      </c>
      <c r="AD115">
        <f t="shared" si="21"/>
        <v>1.1854051560848247</v>
      </c>
    </row>
    <row r="116" spans="1:30" x14ac:dyDescent="0.35">
      <c r="A116" t="s">
        <v>111</v>
      </c>
      <c r="B116" s="2">
        <f t="shared" si="30"/>
        <v>0</v>
      </c>
      <c r="C116" s="2">
        <f t="shared" si="30"/>
        <v>0</v>
      </c>
      <c r="D116" s="81">
        <f t="shared" si="30"/>
        <v>0</v>
      </c>
      <c r="E116" s="81">
        <f t="shared" si="30"/>
        <v>0</v>
      </c>
      <c r="F116" s="81">
        <f t="shared" si="30"/>
        <v>0</v>
      </c>
      <c r="G116" s="81">
        <f t="shared" si="30"/>
        <v>0</v>
      </c>
      <c r="H116" s="81">
        <f t="shared" si="30"/>
        <v>0</v>
      </c>
      <c r="I116" s="81">
        <f t="shared" si="30"/>
        <v>0</v>
      </c>
      <c r="J116" s="81">
        <f t="shared" si="30"/>
        <v>0</v>
      </c>
      <c r="K116" s="81">
        <f t="shared" si="30"/>
        <v>0</v>
      </c>
      <c r="L116" s="81">
        <f t="shared" si="31"/>
        <v>0</v>
      </c>
      <c r="M116" s="81">
        <f t="shared" si="31"/>
        <v>0</v>
      </c>
      <c r="N116" s="81">
        <f t="shared" si="31"/>
        <v>0</v>
      </c>
      <c r="O116" s="81">
        <f t="shared" si="31"/>
        <v>0</v>
      </c>
      <c r="P116" s="81">
        <f t="shared" si="31"/>
        <v>0</v>
      </c>
      <c r="Q116" s="81">
        <f t="shared" si="31"/>
        <v>0</v>
      </c>
      <c r="R116" s="81">
        <f t="shared" si="31"/>
        <v>0</v>
      </c>
      <c r="S116" s="81">
        <f t="shared" si="31"/>
        <v>0</v>
      </c>
      <c r="T116" s="81">
        <f t="shared" si="31"/>
        <v>0</v>
      </c>
      <c r="U116" s="81">
        <f t="shared" si="31"/>
        <v>0</v>
      </c>
      <c r="V116" s="2">
        <f t="shared" si="18"/>
        <v>0</v>
      </c>
      <c r="W116" s="2"/>
      <c r="X116" t="str">
        <f t="shared" si="19"/>
        <v>BOLBanana</v>
      </c>
      <c r="Y116" t="s">
        <v>17</v>
      </c>
      <c r="Z116" t="s">
        <v>455</v>
      </c>
      <c r="AA116">
        <f t="shared" si="20"/>
        <v>106.00685817200998</v>
      </c>
      <c r="AB116">
        <f>VLOOKUP(X116,ReferenceProduction!$A$2:$G$1293,7,FALSE)</f>
        <v>263.62317200227</v>
      </c>
      <c r="AC116">
        <f>VLOOKUP(Z116,ReferencePrices!$A$2:$C$22,3,FALSE)</f>
        <v>402.11509999999998</v>
      </c>
      <c r="AD116">
        <f t="shared" si="21"/>
        <v>106.00685817200998</v>
      </c>
    </row>
    <row r="117" spans="1:30" x14ac:dyDescent="0.35">
      <c r="A117" t="s">
        <v>112</v>
      </c>
      <c r="B117" s="2">
        <f t="shared" si="30"/>
        <v>0</v>
      </c>
      <c r="C117" s="2">
        <f t="shared" si="30"/>
        <v>0</v>
      </c>
      <c r="D117" s="81">
        <f t="shared" si="30"/>
        <v>0</v>
      </c>
      <c r="E117" s="81">
        <f t="shared" si="30"/>
        <v>0</v>
      </c>
      <c r="F117" s="81">
        <f t="shared" si="30"/>
        <v>0</v>
      </c>
      <c r="G117" s="81">
        <f t="shared" si="30"/>
        <v>0</v>
      </c>
      <c r="H117" s="81">
        <f t="shared" si="30"/>
        <v>0</v>
      </c>
      <c r="I117" s="81">
        <f t="shared" si="30"/>
        <v>0</v>
      </c>
      <c r="J117" s="81">
        <f t="shared" si="30"/>
        <v>0</v>
      </c>
      <c r="K117" s="81">
        <f t="shared" si="30"/>
        <v>0</v>
      </c>
      <c r="L117" s="81">
        <f t="shared" si="31"/>
        <v>0</v>
      </c>
      <c r="M117" s="81">
        <f t="shared" si="31"/>
        <v>0</v>
      </c>
      <c r="N117" s="81">
        <f t="shared" si="31"/>
        <v>0</v>
      </c>
      <c r="O117" s="81">
        <f t="shared" si="31"/>
        <v>0</v>
      </c>
      <c r="P117" s="81">
        <f t="shared" si="31"/>
        <v>0</v>
      </c>
      <c r="Q117" s="81">
        <f t="shared" si="31"/>
        <v>0</v>
      </c>
      <c r="R117" s="81">
        <f t="shared" si="31"/>
        <v>0</v>
      </c>
      <c r="S117" s="81">
        <f t="shared" si="31"/>
        <v>0</v>
      </c>
      <c r="T117" s="81">
        <f t="shared" si="31"/>
        <v>0</v>
      </c>
      <c r="U117" s="81">
        <f t="shared" si="31"/>
        <v>0</v>
      </c>
      <c r="V117" s="2">
        <f t="shared" si="18"/>
        <v>0</v>
      </c>
      <c r="W117" s="2"/>
      <c r="X117" t="str">
        <f t="shared" si="19"/>
        <v>BOLPlantain</v>
      </c>
      <c r="Y117" t="s">
        <v>17</v>
      </c>
      <c r="Z117" t="s">
        <v>456</v>
      </c>
      <c r="AA117">
        <f t="shared" si="20"/>
        <v>215.37049887007569</v>
      </c>
      <c r="AB117">
        <f>VLOOKUP(X117,ReferenceProduction!$A$2:$G$1293,7,FALSE)</f>
        <v>783.57975042104329</v>
      </c>
      <c r="AC117">
        <f>VLOOKUP(Z117,ReferencePrices!$A$2:$C$22,3,FALSE)</f>
        <v>274.8546</v>
      </c>
      <c r="AD117">
        <f t="shared" si="21"/>
        <v>215.37049887007569</v>
      </c>
    </row>
    <row r="118" spans="1:30" x14ac:dyDescent="0.35">
      <c r="A118" t="s">
        <v>113</v>
      </c>
      <c r="B118" s="2">
        <f t="shared" si="30"/>
        <v>0</v>
      </c>
      <c r="C118" s="2">
        <f t="shared" si="30"/>
        <v>0</v>
      </c>
      <c r="D118" s="81">
        <f t="shared" si="30"/>
        <v>0</v>
      </c>
      <c r="E118" s="81">
        <f t="shared" si="30"/>
        <v>0</v>
      </c>
      <c r="F118" s="81">
        <f t="shared" si="30"/>
        <v>0</v>
      </c>
      <c r="G118" s="81">
        <f t="shared" si="30"/>
        <v>0</v>
      </c>
      <c r="H118" s="81">
        <f t="shared" si="30"/>
        <v>0</v>
      </c>
      <c r="I118" s="81">
        <f t="shared" si="30"/>
        <v>0</v>
      </c>
      <c r="J118" s="81">
        <f t="shared" si="30"/>
        <v>0</v>
      </c>
      <c r="K118" s="81">
        <f t="shared" si="30"/>
        <v>0</v>
      </c>
      <c r="L118" s="81">
        <f t="shared" si="31"/>
        <v>0</v>
      </c>
      <c r="M118" s="81">
        <f t="shared" si="31"/>
        <v>0</v>
      </c>
      <c r="N118" s="81">
        <f t="shared" si="31"/>
        <v>0</v>
      </c>
      <c r="O118" s="81">
        <f t="shared" si="31"/>
        <v>0</v>
      </c>
      <c r="P118" s="81">
        <f t="shared" si="31"/>
        <v>0</v>
      </c>
      <c r="Q118" s="81">
        <f t="shared" si="31"/>
        <v>0</v>
      </c>
      <c r="R118" s="81">
        <f t="shared" si="31"/>
        <v>0</v>
      </c>
      <c r="S118" s="81">
        <f t="shared" si="31"/>
        <v>0</v>
      </c>
      <c r="T118" s="81">
        <f t="shared" si="31"/>
        <v>0</v>
      </c>
      <c r="U118" s="81">
        <f t="shared" si="31"/>
        <v>0</v>
      </c>
      <c r="V118" s="2">
        <f t="shared" si="18"/>
        <v>0</v>
      </c>
      <c r="W118" s="2"/>
      <c r="X118" t="str">
        <f t="shared" si="19"/>
        <v>BOLBean</v>
      </c>
      <c r="Y118" t="s">
        <v>17</v>
      </c>
      <c r="Z118" t="s">
        <v>557</v>
      </c>
      <c r="AA118">
        <f t="shared" si="20"/>
        <v>35.315389542805427</v>
      </c>
      <c r="AB118">
        <f>VLOOKUP(X118,ReferenceProduction!$A$2:$G$1293,7,FALSE)</f>
        <v>46.605330438646703</v>
      </c>
      <c r="AC118">
        <f>VLOOKUP(Z118,ReferencePrices!$A$2:$C$22,3,FALSE)</f>
        <v>757.75429999999994</v>
      </c>
      <c r="AD118">
        <f t="shared" si="21"/>
        <v>35.315389542805427</v>
      </c>
    </row>
    <row r="119" spans="1:30" x14ac:dyDescent="0.35">
      <c r="A119" t="s">
        <v>114</v>
      </c>
      <c r="B119" s="2">
        <f t="shared" si="30"/>
        <v>6.5371971455339768</v>
      </c>
      <c r="C119" s="2">
        <f t="shared" si="30"/>
        <v>0</v>
      </c>
      <c r="D119" s="81">
        <f t="shared" si="30"/>
        <v>0</v>
      </c>
      <c r="E119" s="81">
        <f t="shared" si="30"/>
        <v>3.3630672431807351</v>
      </c>
      <c r="F119" s="81">
        <f t="shared" si="30"/>
        <v>6.1065930142056822E-2</v>
      </c>
      <c r="G119" s="81">
        <f t="shared" si="30"/>
        <v>4.3422876283470004E-2</v>
      </c>
      <c r="H119" s="81">
        <f t="shared" si="30"/>
        <v>1.0711432292550269</v>
      </c>
      <c r="I119" s="81">
        <f t="shared" si="30"/>
        <v>0</v>
      </c>
      <c r="J119" s="81">
        <f t="shared" si="30"/>
        <v>0</v>
      </c>
      <c r="K119" s="81">
        <f t="shared" si="30"/>
        <v>1.4092075424747204</v>
      </c>
      <c r="L119" s="81">
        <f t="shared" si="31"/>
        <v>0</v>
      </c>
      <c r="M119" s="81">
        <f t="shared" si="31"/>
        <v>22.655055816448236</v>
      </c>
      <c r="N119" s="81">
        <f t="shared" si="31"/>
        <v>0</v>
      </c>
      <c r="O119" s="81">
        <f t="shared" si="31"/>
        <v>0.84808405389879171</v>
      </c>
      <c r="P119" s="81">
        <f t="shared" si="31"/>
        <v>0.74677893675303275</v>
      </c>
      <c r="Q119" s="81">
        <f t="shared" si="31"/>
        <v>25.931570249599574</v>
      </c>
      <c r="R119" s="81">
        <f t="shared" si="31"/>
        <v>0</v>
      </c>
      <c r="S119" s="81">
        <f t="shared" si="31"/>
        <v>6.8224307684877807</v>
      </c>
      <c r="T119" s="81">
        <f t="shared" si="31"/>
        <v>0</v>
      </c>
      <c r="U119" s="81">
        <f t="shared" si="31"/>
        <v>0</v>
      </c>
      <c r="V119" s="2">
        <f t="shared" si="18"/>
        <v>69.489023792057409</v>
      </c>
      <c r="W119" s="2"/>
      <c r="X119" t="str">
        <f t="shared" si="19"/>
        <v>BOLChickpea</v>
      </c>
      <c r="Y119" t="s">
        <v>17</v>
      </c>
      <c r="Z119" t="s">
        <v>419</v>
      </c>
      <c r="AA119">
        <f t="shared" si="20"/>
        <v>1.0369787484908459</v>
      </c>
      <c r="AB119">
        <f>VLOOKUP(X119,ReferenceProduction!$A$2:$G$1293,7,FALSE)</f>
        <v>1.5396927388723307</v>
      </c>
      <c r="AC119">
        <f>VLOOKUP(Z119,ReferencePrices!$A$2:$C$22,3,FALSE)</f>
        <v>673.49720000000002</v>
      </c>
      <c r="AD119">
        <f t="shared" si="21"/>
        <v>1.0369787484908459</v>
      </c>
    </row>
    <row r="120" spans="1:30" x14ac:dyDescent="0.35">
      <c r="A120" t="s">
        <v>115</v>
      </c>
      <c r="B120" s="2">
        <f t="shared" si="30"/>
        <v>1.5328708046573281</v>
      </c>
      <c r="C120" s="2">
        <f t="shared" si="30"/>
        <v>0</v>
      </c>
      <c r="D120" s="81">
        <f t="shared" si="30"/>
        <v>0</v>
      </c>
      <c r="E120" s="81">
        <f t="shared" si="30"/>
        <v>0</v>
      </c>
      <c r="F120" s="81">
        <f t="shared" si="30"/>
        <v>0</v>
      </c>
      <c r="G120" s="81">
        <f t="shared" si="30"/>
        <v>0</v>
      </c>
      <c r="H120" s="81">
        <f t="shared" si="30"/>
        <v>0</v>
      </c>
      <c r="I120" s="81">
        <f t="shared" si="30"/>
        <v>0.29355490448235405</v>
      </c>
      <c r="J120" s="81">
        <f t="shared" si="30"/>
        <v>0</v>
      </c>
      <c r="K120" s="81">
        <f t="shared" si="30"/>
        <v>3.8808431303336446E-3</v>
      </c>
      <c r="L120" s="81">
        <f t="shared" si="31"/>
        <v>0</v>
      </c>
      <c r="M120" s="81">
        <f t="shared" si="31"/>
        <v>22.200413014696668</v>
      </c>
      <c r="N120" s="81">
        <f t="shared" si="31"/>
        <v>0</v>
      </c>
      <c r="O120" s="81">
        <f t="shared" si="31"/>
        <v>2.7413786035692107</v>
      </c>
      <c r="P120" s="81">
        <f t="shared" si="31"/>
        <v>0</v>
      </c>
      <c r="Q120" s="81">
        <f t="shared" si="31"/>
        <v>0.46605851089613509</v>
      </c>
      <c r="R120" s="81">
        <f t="shared" si="31"/>
        <v>0</v>
      </c>
      <c r="S120" s="81">
        <f t="shared" si="31"/>
        <v>31.938050307470583</v>
      </c>
      <c r="T120" s="81">
        <f t="shared" si="31"/>
        <v>0</v>
      </c>
      <c r="U120" s="81">
        <f t="shared" si="31"/>
        <v>0</v>
      </c>
      <c r="V120" s="2">
        <f t="shared" si="18"/>
        <v>59.176206988902614</v>
      </c>
      <c r="W120" s="2"/>
      <c r="X120" t="str">
        <f t="shared" si="19"/>
        <v>BOLOther Pulses</v>
      </c>
      <c r="Y120" t="s">
        <v>17</v>
      </c>
      <c r="Z120" t="s">
        <v>421</v>
      </c>
      <c r="AA120">
        <f t="shared" si="20"/>
        <v>7.6018293671670678</v>
      </c>
      <c r="AB120">
        <f>VLOOKUP(X120,ReferenceProduction!$A$2:$G$1293,7,FALSE)</f>
        <v>19.724298268511973</v>
      </c>
      <c r="AC120">
        <f>VLOOKUP(Z120,ReferencePrices!$A$2:$C$22,3,FALSE)</f>
        <v>385.40429999999998</v>
      </c>
      <c r="AD120">
        <f t="shared" si="21"/>
        <v>7.6018293671670678</v>
      </c>
    </row>
    <row r="121" spans="1:30" x14ac:dyDescent="0.35">
      <c r="A121" t="s">
        <v>116</v>
      </c>
      <c r="B121" s="2">
        <f t="shared" si="30"/>
        <v>0</v>
      </c>
      <c r="C121" s="2">
        <f t="shared" si="30"/>
        <v>0</v>
      </c>
      <c r="D121" s="81">
        <f t="shared" si="30"/>
        <v>0</v>
      </c>
      <c r="E121" s="81">
        <f t="shared" si="30"/>
        <v>0</v>
      </c>
      <c r="F121" s="81">
        <f t="shared" si="30"/>
        <v>0</v>
      </c>
      <c r="G121" s="81">
        <f t="shared" si="30"/>
        <v>0</v>
      </c>
      <c r="H121" s="81">
        <f t="shared" si="30"/>
        <v>0</v>
      </c>
      <c r="I121" s="81">
        <f t="shared" si="30"/>
        <v>0</v>
      </c>
      <c r="J121" s="81">
        <f t="shared" si="30"/>
        <v>0</v>
      </c>
      <c r="K121" s="81">
        <f t="shared" si="30"/>
        <v>0</v>
      </c>
      <c r="L121" s="81">
        <f t="shared" si="31"/>
        <v>0</v>
      </c>
      <c r="M121" s="81">
        <f t="shared" si="31"/>
        <v>0</v>
      </c>
      <c r="N121" s="81">
        <f t="shared" si="31"/>
        <v>0</v>
      </c>
      <c r="O121" s="81">
        <f t="shared" si="31"/>
        <v>0</v>
      </c>
      <c r="P121" s="81">
        <f t="shared" si="31"/>
        <v>0</v>
      </c>
      <c r="Q121" s="81">
        <f t="shared" si="31"/>
        <v>0</v>
      </c>
      <c r="R121" s="81">
        <f t="shared" si="31"/>
        <v>0</v>
      </c>
      <c r="S121" s="81">
        <f t="shared" si="31"/>
        <v>0</v>
      </c>
      <c r="T121" s="81">
        <f t="shared" si="31"/>
        <v>0</v>
      </c>
      <c r="U121" s="81">
        <f t="shared" si="31"/>
        <v>0</v>
      </c>
      <c r="V121" s="2">
        <f t="shared" si="18"/>
        <v>0</v>
      </c>
      <c r="W121" s="2"/>
      <c r="X121" t="str">
        <f t="shared" si="19"/>
        <v>BOLGroundnut</v>
      </c>
      <c r="Y121" t="s">
        <v>17</v>
      </c>
      <c r="Z121" t="s">
        <v>360</v>
      </c>
      <c r="AA121">
        <f t="shared" si="20"/>
        <v>14.337311800854462</v>
      </c>
      <c r="AB121">
        <f>VLOOKUP(X121,ReferenceProduction!$A$2:$G$1293,7,FALSE)</f>
        <v>22.826414127223423</v>
      </c>
      <c r="AC121">
        <f>VLOOKUP(Z121,ReferencePrices!$A$2:$C$22,3,FALSE)</f>
        <v>628.10180000000003</v>
      </c>
      <c r="AD121">
        <f t="shared" si="21"/>
        <v>14.337311800854462</v>
      </c>
    </row>
    <row r="122" spans="1:30" x14ac:dyDescent="0.35">
      <c r="A122" t="s">
        <v>117</v>
      </c>
      <c r="B122" s="2">
        <f t="shared" si="30"/>
        <v>0</v>
      </c>
      <c r="C122" s="2">
        <f t="shared" si="30"/>
        <v>0</v>
      </c>
      <c r="D122" s="81">
        <f t="shared" si="30"/>
        <v>0</v>
      </c>
      <c r="E122" s="81">
        <f t="shared" si="30"/>
        <v>0</v>
      </c>
      <c r="F122" s="81">
        <f t="shared" si="30"/>
        <v>0</v>
      </c>
      <c r="G122" s="81">
        <f t="shared" si="30"/>
        <v>0</v>
      </c>
      <c r="H122" s="81">
        <f t="shared" si="30"/>
        <v>0</v>
      </c>
      <c r="I122" s="81">
        <f t="shared" si="30"/>
        <v>0</v>
      </c>
      <c r="J122" s="81">
        <f t="shared" si="30"/>
        <v>0</v>
      </c>
      <c r="K122" s="81">
        <f t="shared" si="30"/>
        <v>0</v>
      </c>
      <c r="L122" s="81">
        <f t="shared" si="31"/>
        <v>0</v>
      </c>
      <c r="M122" s="81">
        <f t="shared" si="31"/>
        <v>0</v>
      </c>
      <c r="N122" s="81">
        <f t="shared" si="31"/>
        <v>0</v>
      </c>
      <c r="O122" s="81">
        <f t="shared" si="31"/>
        <v>0</v>
      </c>
      <c r="P122" s="81">
        <f t="shared" si="31"/>
        <v>0</v>
      </c>
      <c r="Q122" s="81">
        <f t="shared" si="31"/>
        <v>0</v>
      </c>
      <c r="R122" s="81">
        <f t="shared" si="31"/>
        <v>0</v>
      </c>
      <c r="S122" s="81">
        <f t="shared" si="31"/>
        <v>0</v>
      </c>
      <c r="T122" s="81">
        <f t="shared" si="31"/>
        <v>0</v>
      </c>
      <c r="U122" s="81">
        <f t="shared" si="31"/>
        <v>0</v>
      </c>
      <c r="V122" s="2">
        <f t="shared" si="18"/>
        <v>0</v>
      </c>
      <c r="W122" s="2"/>
      <c r="X122" t="str">
        <f t="shared" si="19"/>
        <v>BTNRice</v>
      </c>
      <c r="Y122" t="s">
        <v>19</v>
      </c>
      <c r="Z122" t="s">
        <v>365</v>
      </c>
      <c r="AA122">
        <f t="shared" si="20"/>
        <v>25.667139422262082</v>
      </c>
      <c r="AB122">
        <f>VLOOKUP(X122,ReferenceProduction!$A$2:$G$1293,7,FALSE)</f>
        <v>67.946506671285391</v>
      </c>
      <c r="AC122">
        <f>VLOOKUP(Z122,ReferencePrices!$A$2:$C$22,3,FALSE)</f>
        <v>377.75510000000003</v>
      </c>
      <c r="AD122">
        <f t="shared" si="21"/>
        <v>25.667139422262082</v>
      </c>
    </row>
    <row r="123" spans="1:30" x14ac:dyDescent="0.35">
      <c r="A123" t="s">
        <v>118</v>
      </c>
      <c r="B123" s="2">
        <f t="shared" si="30"/>
        <v>0</v>
      </c>
      <c r="C123" s="2">
        <f t="shared" si="30"/>
        <v>286.28433300393931</v>
      </c>
      <c r="D123" s="81">
        <f t="shared" si="30"/>
        <v>134.78599397204482</v>
      </c>
      <c r="E123" s="81">
        <f t="shared" si="30"/>
        <v>0</v>
      </c>
      <c r="F123" s="81">
        <f t="shared" si="30"/>
        <v>0</v>
      </c>
      <c r="G123" s="81">
        <f t="shared" si="30"/>
        <v>8.6219741628195443</v>
      </c>
      <c r="H123" s="81">
        <f t="shared" si="30"/>
        <v>0</v>
      </c>
      <c r="I123" s="81">
        <f t="shared" si="30"/>
        <v>33.328389792106982</v>
      </c>
      <c r="J123" s="81">
        <f t="shared" si="30"/>
        <v>2.0019644189236394</v>
      </c>
      <c r="K123" s="81">
        <f t="shared" si="30"/>
        <v>9.2229567457728354</v>
      </c>
      <c r="L123" s="81">
        <f t="shared" si="31"/>
        <v>0</v>
      </c>
      <c r="M123" s="81">
        <f t="shared" si="31"/>
        <v>311.35556379840932</v>
      </c>
      <c r="N123" s="81">
        <f t="shared" si="31"/>
        <v>37.886362444050775</v>
      </c>
      <c r="O123" s="81">
        <f t="shared" si="31"/>
        <v>97.757870943113218</v>
      </c>
      <c r="P123" s="81">
        <f t="shared" si="31"/>
        <v>139.58696434391356</v>
      </c>
      <c r="Q123" s="81">
        <f t="shared" si="31"/>
        <v>10.520051687713414</v>
      </c>
      <c r="R123" s="81">
        <f t="shared" si="31"/>
        <v>6.9229922842030982</v>
      </c>
      <c r="S123" s="81">
        <f t="shared" si="31"/>
        <v>2.0878172394081122E-2</v>
      </c>
      <c r="T123" s="81">
        <f t="shared" si="31"/>
        <v>989.36914966604877</v>
      </c>
      <c r="U123" s="81">
        <f t="shared" si="31"/>
        <v>13.505741569346995</v>
      </c>
      <c r="V123" s="2">
        <f t="shared" si="18"/>
        <v>2081.1711870048002</v>
      </c>
      <c r="W123" s="2"/>
      <c r="X123" t="str">
        <f t="shared" si="19"/>
        <v>BTNMaize</v>
      </c>
      <c r="Y123" t="s">
        <v>19</v>
      </c>
      <c r="Z123" t="s">
        <v>361</v>
      </c>
      <c r="AA123">
        <f t="shared" si="20"/>
        <v>31.592607928908585</v>
      </c>
      <c r="AB123">
        <f>VLOOKUP(X123,ReferenceProduction!$A$2:$G$1293,7,FALSE)</f>
        <v>130.18254102805054</v>
      </c>
      <c r="AC123">
        <f>VLOOKUP(Z123,ReferencePrices!$A$2:$C$22,3,FALSE)</f>
        <v>242.67930000000001</v>
      </c>
      <c r="AD123">
        <f t="shared" si="21"/>
        <v>31.592607928908585</v>
      </c>
    </row>
    <row r="124" spans="1:30" x14ac:dyDescent="0.35">
      <c r="A124" t="s">
        <v>119</v>
      </c>
      <c r="B124" s="2">
        <f t="shared" ref="B124:K133" si="32">+SUMIF($X$4:$X$1206,+CONCATENATE($A124,B$3),$AA$4:$AA$1206)</f>
        <v>8.439472449597881</v>
      </c>
      <c r="C124" s="2">
        <f t="shared" si="32"/>
        <v>0</v>
      </c>
      <c r="D124" s="81">
        <f t="shared" si="32"/>
        <v>0</v>
      </c>
      <c r="E124" s="81">
        <f t="shared" si="32"/>
        <v>0</v>
      </c>
      <c r="F124" s="81">
        <f t="shared" si="32"/>
        <v>0</v>
      </c>
      <c r="G124" s="81">
        <f t="shared" si="32"/>
        <v>4.4044391184032694</v>
      </c>
      <c r="H124" s="81">
        <f t="shared" si="32"/>
        <v>0</v>
      </c>
      <c r="I124" s="81">
        <f t="shared" si="32"/>
        <v>46.936159165736768</v>
      </c>
      <c r="J124" s="81">
        <f t="shared" si="32"/>
        <v>2.5832104440065535</v>
      </c>
      <c r="K124" s="81">
        <f t="shared" si="32"/>
        <v>6.0608195619059764</v>
      </c>
      <c r="L124" s="81">
        <f t="shared" ref="L124:U133" si="33">+SUMIF($X$4:$X$1206,+CONCATENATE($A124,L$3),$AA$4:$AA$1206)</f>
        <v>0</v>
      </c>
      <c r="M124" s="81">
        <f t="shared" si="33"/>
        <v>288.64572892810509</v>
      </c>
      <c r="N124" s="81">
        <f t="shared" si="33"/>
        <v>0</v>
      </c>
      <c r="O124" s="81">
        <f t="shared" si="33"/>
        <v>75.315511436269162</v>
      </c>
      <c r="P124" s="81">
        <f t="shared" si="33"/>
        <v>0</v>
      </c>
      <c r="Q124" s="81">
        <f t="shared" si="33"/>
        <v>935.99367953930414</v>
      </c>
      <c r="R124" s="81">
        <f t="shared" si="33"/>
        <v>0</v>
      </c>
      <c r="S124" s="81">
        <f t="shared" si="33"/>
        <v>0</v>
      </c>
      <c r="T124" s="81">
        <f t="shared" si="33"/>
        <v>0</v>
      </c>
      <c r="U124" s="81">
        <f t="shared" si="33"/>
        <v>0</v>
      </c>
      <c r="V124" s="2">
        <f t="shared" si="18"/>
        <v>1368.3790206433289</v>
      </c>
      <c r="W124" s="2"/>
      <c r="X124" t="str">
        <f t="shared" si="19"/>
        <v>BTNWheat</v>
      </c>
      <c r="Y124" t="s">
        <v>19</v>
      </c>
      <c r="Z124" t="s">
        <v>359</v>
      </c>
      <c r="AA124">
        <f t="shared" si="20"/>
        <v>3.5757186433012418</v>
      </c>
      <c r="AB124">
        <f>VLOOKUP(X124,ReferenceProduction!$A$2:$G$1293,7,FALSE)</f>
        <v>11.964831613536454</v>
      </c>
      <c r="AC124">
        <f>VLOOKUP(Z124,ReferencePrices!$A$2:$C$22,3,FALSE)</f>
        <v>298.85239999999999</v>
      </c>
      <c r="AD124">
        <f t="shared" si="21"/>
        <v>3.5757186433012418</v>
      </c>
    </row>
    <row r="125" spans="1:30" x14ac:dyDescent="0.35">
      <c r="A125" t="s">
        <v>120</v>
      </c>
      <c r="B125" s="2">
        <f t="shared" si="32"/>
        <v>0</v>
      </c>
      <c r="C125" s="2">
        <f t="shared" si="32"/>
        <v>14.964410068939527</v>
      </c>
      <c r="D125" s="81">
        <f t="shared" si="32"/>
        <v>6.4012976326868358</v>
      </c>
      <c r="E125" s="81">
        <f t="shared" si="32"/>
        <v>14.759309547193611</v>
      </c>
      <c r="F125" s="81">
        <f t="shared" si="32"/>
        <v>9.4538452786628131</v>
      </c>
      <c r="G125" s="81">
        <f t="shared" si="32"/>
        <v>404.7118826108761</v>
      </c>
      <c r="H125" s="81">
        <f t="shared" si="32"/>
        <v>0</v>
      </c>
      <c r="I125" s="81">
        <f t="shared" si="32"/>
        <v>15.205218224283435</v>
      </c>
      <c r="J125" s="81">
        <f t="shared" si="32"/>
        <v>292.57271941514</v>
      </c>
      <c r="K125" s="81">
        <f t="shared" si="32"/>
        <v>98.870384391192047</v>
      </c>
      <c r="L125" s="81">
        <f t="shared" si="33"/>
        <v>0</v>
      </c>
      <c r="M125" s="81">
        <f t="shared" si="33"/>
        <v>91.20798145465622</v>
      </c>
      <c r="N125" s="81">
        <f t="shared" si="33"/>
        <v>14.26968570689708</v>
      </c>
      <c r="O125" s="81">
        <f t="shared" si="33"/>
        <v>1409.2665938389405</v>
      </c>
      <c r="P125" s="81">
        <f t="shared" si="33"/>
        <v>1.310793948240379</v>
      </c>
      <c r="Q125" s="81">
        <f t="shared" si="33"/>
        <v>181.97693814333746</v>
      </c>
      <c r="R125" s="81">
        <f t="shared" si="33"/>
        <v>112.09478500241258</v>
      </c>
      <c r="S125" s="81">
        <f t="shared" si="33"/>
        <v>38.53402760520796</v>
      </c>
      <c r="T125" s="81">
        <f t="shared" si="33"/>
        <v>0</v>
      </c>
      <c r="U125" s="81">
        <f t="shared" si="33"/>
        <v>0</v>
      </c>
      <c r="V125" s="2">
        <f t="shared" si="18"/>
        <v>2705.5998728686664</v>
      </c>
      <c r="W125" s="2"/>
      <c r="X125" t="str">
        <f t="shared" si="19"/>
        <v>BTNMillet</v>
      </c>
      <c r="Y125" t="s">
        <v>19</v>
      </c>
      <c r="Z125" t="s">
        <v>363</v>
      </c>
      <c r="AA125">
        <f t="shared" si="20"/>
        <v>2.2084335626728042</v>
      </c>
      <c r="AB125">
        <f>VLOOKUP(X125,ReferenceProduction!$A$2:$G$1293,7,FALSE)</f>
        <v>8.8940501411282931</v>
      </c>
      <c r="AC125">
        <f>VLOOKUP(Z125,ReferencePrices!$A$2:$C$22,3,FALSE)</f>
        <v>248.30459999999999</v>
      </c>
      <c r="AD125">
        <f t="shared" si="21"/>
        <v>2.2084335626728042</v>
      </c>
    </row>
    <row r="126" spans="1:30" x14ac:dyDescent="0.35">
      <c r="A126" t="s">
        <v>121</v>
      </c>
      <c r="B126" s="2">
        <f t="shared" si="32"/>
        <v>0</v>
      </c>
      <c r="C126" s="2">
        <f t="shared" si="32"/>
        <v>0</v>
      </c>
      <c r="D126" s="81">
        <f t="shared" si="32"/>
        <v>46.702564626953581</v>
      </c>
      <c r="E126" s="81">
        <f t="shared" si="32"/>
        <v>0</v>
      </c>
      <c r="F126" s="81">
        <f t="shared" si="32"/>
        <v>52.955076723954519</v>
      </c>
      <c r="G126" s="81">
        <f t="shared" si="32"/>
        <v>217.78544321660988</v>
      </c>
      <c r="H126" s="81">
        <f t="shared" si="32"/>
        <v>0</v>
      </c>
      <c r="I126" s="81">
        <f t="shared" si="32"/>
        <v>113.29896775590589</v>
      </c>
      <c r="J126" s="81">
        <f t="shared" si="32"/>
        <v>243.96099556224689</v>
      </c>
      <c r="K126" s="81">
        <f t="shared" si="32"/>
        <v>0.11056291641612577</v>
      </c>
      <c r="L126" s="81">
        <f t="shared" si="33"/>
        <v>0</v>
      </c>
      <c r="M126" s="81">
        <f t="shared" si="33"/>
        <v>2.561188370925835</v>
      </c>
      <c r="N126" s="81">
        <f t="shared" si="33"/>
        <v>115.97605493022556</v>
      </c>
      <c r="O126" s="81">
        <f t="shared" si="33"/>
        <v>64.229900622951646</v>
      </c>
      <c r="P126" s="81">
        <f t="shared" si="33"/>
        <v>4.4064454871446808</v>
      </c>
      <c r="Q126" s="81">
        <f t="shared" si="33"/>
        <v>0</v>
      </c>
      <c r="R126" s="81">
        <f t="shared" si="33"/>
        <v>0</v>
      </c>
      <c r="S126" s="81">
        <f t="shared" si="33"/>
        <v>8.3107371090655757</v>
      </c>
      <c r="T126" s="81">
        <f t="shared" si="33"/>
        <v>0</v>
      </c>
      <c r="U126" s="81">
        <f t="shared" si="33"/>
        <v>0</v>
      </c>
      <c r="V126" s="2">
        <f t="shared" si="18"/>
        <v>870.29793732240023</v>
      </c>
      <c r="W126" s="2"/>
      <c r="X126" t="str">
        <f t="shared" si="19"/>
        <v>BTNBarley</v>
      </c>
      <c r="Y126" t="s">
        <v>19</v>
      </c>
      <c r="Z126" t="s">
        <v>364</v>
      </c>
      <c r="AA126">
        <f t="shared" si="20"/>
        <v>0.78688013362446241</v>
      </c>
      <c r="AB126">
        <f>VLOOKUP(X126,ReferenceProduction!$A$2:$G$1293,7,FALSE)</f>
        <v>5.8788249645645037</v>
      </c>
      <c r="AC126">
        <f>VLOOKUP(Z126,ReferencePrices!$A$2:$C$22,3,FALSE)</f>
        <v>133.84989999999999</v>
      </c>
      <c r="AD126">
        <f t="shared" si="21"/>
        <v>0.78688013362446241</v>
      </c>
    </row>
    <row r="127" spans="1:30" x14ac:dyDescent="0.35">
      <c r="A127" t="s">
        <v>122</v>
      </c>
      <c r="B127" s="2">
        <f t="shared" si="32"/>
        <v>0</v>
      </c>
      <c r="C127" s="2">
        <f t="shared" si="32"/>
        <v>0</v>
      </c>
      <c r="D127" s="81">
        <f t="shared" si="32"/>
        <v>0.4396170115253053</v>
      </c>
      <c r="E127" s="81">
        <f t="shared" si="32"/>
        <v>0</v>
      </c>
      <c r="F127" s="81">
        <f t="shared" si="32"/>
        <v>0</v>
      </c>
      <c r="G127" s="81">
        <f t="shared" si="32"/>
        <v>0</v>
      </c>
      <c r="H127" s="81">
        <f t="shared" si="32"/>
        <v>0</v>
      </c>
      <c r="I127" s="81">
        <f t="shared" si="32"/>
        <v>0</v>
      </c>
      <c r="J127" s="81">
        <f t="shared" si="32"/>
        <v>0</v>
      </c>
      <c r="K127" s="81">
        <f t="shared" si="32"/>
        <v>1.8472234968379111</v>
      </c>
      <c r="L127" s="81">
        <f t="shared" si="33"/>
        <v>0</v>
      </c>
      <c r="M127" s="81">
        <f t="shared" si="33"/>
        <v>0</v>
      </c>
      <c r="N127" s="81">
        <f t="shared" si="33"/>
        <v>1.8463979215244748</v>
      </c>
      <c r="O127" s="81">
        <f t="shared" si="33"/>
        <v>0</v>
      </c>
      <c r="P127" s="81">
        <f t="shared" si="33"/>
        <v>10.544688975770779</v>
      </c>
      <c r="Q127" s="81">
        <f t="shared" si="33"/>
        <v>0</v>
      </c>
      <c r="R127" s="81">
        <f t="shared" si="33"/>
        <v>14.44105704105378</v>
      </c>
      <c r="S127" s="81">
        <f t="shared" si="33"/>
        <v>0.15102130432841634</v>
      </c>
      <c r="T127" s="81">
        <f t="shared" si="33"/>
        <v>0</v>
      </c>
      <c r="U127" s="81">
        <f t="shared" si="33"/>
        <v>0</v>
      </c>
      <c r="V127" s="2">
        <f t="shared" si="18"/>
        <v>29.270005751040664</v>
      </c>
      <c r="W127" s="2"/>
      <c r="X127" t="str">
        <f t="shared" si="19"/>
        <v>BTNPotato</v>
      </c>
      <c r="Y127" t="s">
        <v>19</v>
      </c>
      <c r="Z127" t="s">
        <v>367</v>
      </c>
      <c r="AA127">
        <f t="shared" si="20"/>
        <v>30.195595199935518</v>
      </c>
      <c r="AB127">
        <f>VLOOKUP(X127,ReferenceProduction!$A$2:$G$1293,7,FALSE)</f>
        <v>119.89553748805045</v>
      </c>
      <c r="AC127">
        <f>VLOOKUP(Z127,ReferencePrices!$A$2:$C$22,3,FALSE)</f>
        <v>251.8492</v>
      </c>
      <c r="AD127">
        <f t="shared" si="21"/>
        <v>30.195595199935518</v>
      </c>
    </row>
    <row r="128" spans="1:30" x14ac:dyDescent="0.35">
      <c r="A128" t="s">
        <v>123</v>
      </c>
      <c r="B128" s="2">
        <f t="shared" si="32"/>
        <v>0</v>
      </c>
      <c r="C128" s="2">
        <f t="shared" si="32"/>
        <v>0</v>
      </c>
      <c r="D128" s="81">
        <f t="shared" si="32"/>
        <v>70.972174782029143</v>
      </c>
      <c r="E128" s="81">
        <f t="shared" si="32"/>
        <v>0</v>
      </c>
      <c r="F128" s="81">
        <f t="shared" si="32"/>
        <v>0</v>
      </c>
      <c r="G128" s="81">
        <f t="shared" si="32"/>
        <v>90.053862200331423</v>
      </c>
      <c r="H128" s="81">
        <f t="shared" si="32"/>
        <v>0</v>
      </c>
      <c r="I128" s="81">
        <f t="shared" si="32"/>
        <v>17.12498328809599</v>
      </c>
      <c r="J128" s="81">
        <f t="shared" si="32"/>
        <v>10.341146385581061</v>
      </c>
      <c r="K128" s="81">
        <f t="shared" si="32"/>
        <v>38.42595745591187</v>
      </c>
      <c r="L128" s="81">
        <f t="shared" si="33"/>
        <v>0</v>
      </c>
      <c r="M128" s="81">
        <f t="shared" si="33"/>
        <v>0</v>
      </c>
      <c r="N128" s="81">
        <f t="shared" si="33"/>
        <v>423.46743822141889</v>
      </c>
      <c r="O128" s="81">
        <f t="shared" si="33"/>
        <v>11.106348017292131</v>
      </c>
      <c r="P128" s="81">
        <f t="shared" si="33"/>
        <v>5.1523326502082805</v>
      </c>
      <c r="Q128" s="81">
        <f t="shared" si="33"/>
        <v>0</v>
      </c>
      <c r="R128" s="81">
        <f t="shared" si="33"/>
        <v>0</v>
      </c>
      <c r="S128" s="81">
        <f t="shared" si="33"/>
        <v>0</v>
      </c>
      <c r="T128" s="81">
        <f t="shared" si="33"/>
        <v>27.631246086081454</v>
      </c>
      <c r="U128" s="81">
        <f t="shared" si="33"/>
        <v>0</v>
      </c>
      <c r="V128" s="2">
        <f t="shared" si="18"/>
        <v>694.2754890869503</v>
      </c>
      <c r="W128" s="2"/>
      <c r="X128" t="str">
        <f t="shared" si="19"/>
        <v>BTNBean</v>
      </c>
      <c r="Y128" t="s">
        <v>19</v>
      </c>
      <c r="Z128" t="s">
        <v>557</v>
      </c>
      <c r="AA128">
        <f t="shared" si="20"/>
        <v>2.3929047985999952</v>
      </c>
      <c r="AB128">
        <f>VLOOKUP(X128,ReferenceProduction!$A$2:$G$1293,7,FALSE)</f>
        <v>3.1578900952459064</v>
      </c>
      <c r="AC128">
        <f>VLOOKUP(Z128,ReferencePrices!$A$2:$C$22,3,FALSE)</f>
        <v>757.75429999999994</v>
      </c>
      <c r="AD128">
        <f t="shared" si="21"/>
        <v>2.3929047985999952</v>
      </c>
    </row>
    <row r="129" spans="1:30" x14ac:dyDescent="0.35">
      <c r="A129" t="s">
        <v>124</v>
      </c>
      <c r="B129" s="2">
        <f t="shared" si="32"/>
        <v>0</v>
      </c>
      <c r="C129" s="2">
        <f t="shared" si="32"/>
        <v>113.11972274032235</v>
      </c>
      <c r="D129" s="81">
        <f t="shared" si="32"/>
        <v>4.101528401326294</v>
      </c>
      <c r="E129" s="81">
        <f t="shared" si="32"/>
        <v>0</v>
      </c>
      <c r="F129" s="81">
        <f t="shared" si="32"/>
        <v>0</v>
      </c>
      <c r="G129" s="81">
        <f t="shared" si="32"/>
        <v>0</v>
      </c>
      <c r="H129" s="81">
        <f t="shared" si="32"/>
        <v>0</v>
      </c>
      <c r="I129" s="81">
        <f t="shared" si="32"/>
        <v>251.24700285138144</v>
      </c>
      <c r="J129" s="81">
        <f t="shared" si="32"/>
        <v>0</v>
      </c>
      <c r="K129" s="81">
        <f t="shared" si="32"/>
        <v>0</v>
      </c>
      <c r="L129" s="81">
        <f t="shared" si="33"/>
        <v>0</v>
      </c>
      <c r="M129" s="81">
        <f t="shared" si="33"/>
        <v>0.8142005110611108</v>
      </c>
      <c r="N129" s="81">
        <f t="shared" si="33"/>
        <v>8.3283841488835275</v>
      </c>
      <c r="O129" s="81">
        <f t="shared" si="33"/>
        <v>70.781969462535741</v>
      </c>
      <c r="P129" s="81">
        <f t="shared" si="33"/>
        <v>8.8442903692613123E-2</v>
      </c>
      <c r="Q129" s="81">
        <f t="shared" si="33"/>
        <v>0</v>
      </c>
      <c r="R129" s="81">
        <f t="shared" si="33"/>
        <v>0</v>
      </c>
      <c r="S129" s="81">
        <f t="shared" si="33"/>
        <v>41.605942799003806</v>
      </c>
      <c r="T129" s="81">
        <f t="shared" si="33"/>
        <v>32.882006272208422</v>
      </c>
      <c r="U129" s="81">
        <f t="shared" si="33"/>
        <v>1.5184678525622373</v>
      </c>
      <c r="V129" s="2">
        <f t="shared" si="18"/>
        <v>524.48766794297762</v>
      </c>
      <c r="W129" s="2"/>
      <c r="X129" t="str">
        <f t="shared" si="19"/>
        <v>BTNOther Pulses</v>
      </c>
      <c r="Y129" t="s">
        <v>19</v>
      </c>
      <c r="Z129" t="s">
        <v>421</v>
      </c>
      <c r="AA129">
        <f t="shared" si="20"/>
        <v>1.4585872695886695</v>
      </c>
      <c r="AB129">
        <f>VLOOKUP(X129,ReferenceProduction!$A$2:$G$1293,7,FALSE)</f>
        <v>3.7845640787834216</v>
      </c>
      <c r="AC129">
        <f>VLOOKUP(Z129,ReferencePrices!$A$2:$C$22,3,FALSE)</f>
        <v>385.40429999999998</v>
      </c>
      <c r="AD129">
        <f t="shared" si="21"/>
        <v>1.4585872695886695</v>
      </c>
    </row>
    <row r="130" spans="1:30" x14ac:dyDescent="0.35">
      <c r="A130" t="s">
        <v>125</v>
      </c>
      <c r="B130" s="2">
        <f t="shared" si="32"/>
        <v>0</v>
      </c>
      <c r="C130" s="2">
        <f t="shared" si="32"/>
        <v>29.805449816821781</v>
      </c>
      <c r="D130" s="81">
        <f t="shared" si="32"/>
        <v>26.236694245969332</v>
      </c>
      <c r="E130" s="81">
        <f t="shared" si="32"/>
        <v>0</v>
      </c>
      <c r="F130" s="81">
        <f t="shared" si="32"/>
        <v>0</v>
      </c>
      <c r="G130" s="81">
        <f t="shared" si="32"/>
        <v>6.9367277432013061</v>
      </c>
      <c r="H130" s="81">
        <f t="shared" si="32"/>
        <v>0</v>
      </c>
      <c r="I130" s="81">
        <f t="shared" si="32"/>
        <v>65.540741166537515</v>
      </c>
      <c r="J130" s="81">
        <f t="shared" si="32"/>
        <v>0</v>
      </c>
      <c r="K130" s="81">
        <f t="shared" si="32"/>
        <v>0</v>
      </c>
      <c r="L130" s="81">
        <f t="shared" si="33"/>
        <v>0</v>
      </c>
      <c r="M130" s="81">
        <f t="shared" si="33"/>
        <v>0</v>
      </c>
      <c r="N130" s="81">
        <f t="shared" si="33"/>
        <v>7.8431262679655473</v>
      </c>
      <c r="O130" s="81">
        <f t="shared" si="33"/>
        <v>62.565069762908756</v>
      </c>
      <c r="P130" s="81">
        <f t="shared" si="33"/>
        <v>1.336486031621601</v>
      </c>
      <c r="Q130" s="81">
        <f t="shared" si="33"/>
        <v>0.47669865391044253</v>
      </c>
      <c r="R130" s="81">
        <f t="shared" si="33"/>
        <v>0</v>
      </c>
      <c r="S130" s="81">
        <f t="shared" si="33"/>
        <v>39.977387104001927</v>
      </c>
      <c r="T130" s="81">
        <f t="shared" si="33"/>
        <v>0</v>
      </c>
      <c r="U130" s="81">
        <f t="shared" si="33"/>
        <v>0</v>
      </c>
      <c r="V130" s="2">
        <f t="shared" si="18"/>
        <v>240.71838079293821</v>
      </c>
      <c r="W130" s="2"/>
      <c r="X130" t="str">
        <f t="shared" si="19"/>
        <v>BTNSoybean</v>
      </c>
      <c r="Y130" t="s">
        <v>19</v>
      </c>
      <c r="Z130" t="s">
        <v>446</v>
      </c>
      <c r="AA130">
        <f t="shared" si="20"/>
        <v>0.64998150985489334</v>
      </c>
      <c r="AB130">
        <f>VLOOKUP(X130,ReferenceProduction!$A$2:$G$1293,7,FALSE)</f>
        <v>1.5552684179046001</v>
      </c>
      <c r="AC130">
        <f>VLOOKUP(Z130,ReferencePrices!$A$2:$C$22,3,FALSE)</f>
        <v>417.92239999999998</v>
      </c>
      <c r="AD130">
        <f t="shared" si="21"/>
        <v>0.64998150985489334</v>
      </c>
    </row>
    <row r="131" spans="1:30" x14ac:dyDescent="0.35">
      <c r="A131" t="s">
        <v>126</v>
      </c>
      <c r="B131" s="2">
        <f t="shared" si="32"/>
        <v>0</v>
      </c>
      <c r="C131" s="2">
        <f t="shared" si="32"/>
        <v>0</v>
      </c>
      <c r="D131" s="81">
        <f t="shared" si="32"/>
        <v>0</v>
      </c>
      <c r="E131" s="81">
        <f t="shared" si="32"/>
        <v>0</v>
      </c>
      <c r="F131" s="81">
        <f t="shared" si="32"/>
        <v>0</v>
      </c>
      <c r="G131" s="81">
        <f t="shared" si="32"/>
        <v>0</v>
      </c>
      <c r="H131" s="81">
        <f t="shared" si="32"/>
        <v>0</v>
      </c>
      <c r="I131" s="81">
        <f t="shared" si="32"/>
        <v>0</v>
      </c>
      <c r="J131" s="81">
        <f t="shared" si="32"/>
        <v>0</v>
      </c>
      <c r="K131" s="81">
        <f t="shared" si="32"/>
        <v>0</v>
      </c>
      <c r="L131" s="81">
        <f t="shared" si="33"/>
        <v>0</v>
      </c>
      <c r="M131" s="81">
        <f t="shared" si="33"/>
        <v>0</v>
      </c>
      <c r="N131" s="81">
        <f t="shared" si="33"/>
        <v>0</v>
      </c>
      <c r="O131" s="81">
        <f t="shared" si="33"/>
        <v>0</v>
      </c>
      <c r="P131" s="81">
        <f t="shared" si="33"/>
        <v>0</v>
      </c>
      <c r="Q131" s="81">
        <f t="shared" si="33"/>
        <v>0</v>
      </c>
      <c r="R131" s="81">
        <f t="shared" si="33"/>
        <v>0</v>
      </c>
      <c r="S131" s="81">
        <f t="shared" si="33"/>
        <v>0</v>
      </c>
      <c r="T131" s="81">
        <f t="shared" si="33"/>
        <v>0</v>
      </c>
      <c r="U131" s="81">
        <f t="shared" si="33"/>
        <v>0</v>
      </c>
      <c r="V131" s="2">
        <f t="shared" si="18"/>
        <v>0</v>
      </c>
      <c r="W131" s="2"/>
      <c r="X131" t="str">
        <f t="shared" si="19"/>
        <v>BWAMaize</v>
      </c>
      <c r="Y131" t="s">
        <v>20</v>
      </c>
      <c r="Z131" t="s">
        <v>361</v>
      </c>
      <c r="AA131">
        <f t="shared" si="20"/>
        <v>2.1154264807496972</v>
      </c>
      <c r="AB131">
        <f>VLOOKUP(X131,ReferenceProduction!$A$2:$G$1293,7,FALSE)</f>
        <v>8.7169630073504294</v>
      </c>
      <c r="AC131">
        <f>VLOOKUP(Z131,ReferencePrices!$A$2:$C$22,3,FALSE)</f>
        <v>242.67930000000001</v>
      </c>
      <c r="AD131">
        <f t="shared" si="21"/>
        <v>2.1154264807496972</v>
      </c>
    </row>
    <row r="132" spans="1:30" x14ac:dyDescent="0.35">
      <c r="A132" t="s">
        <v>127</v>
      </c>
      <c r="B132" s="2">
        <f t="shared" si="32"/>
        <v>0</v>
      </c>
      <c r="C132" s="2">
        <f t="shared" si="32"/>
        <v>0</v>
      </c>
      <c r="D132" s="81">
        <f t="shared" si="32"/>
        <v>0</v>
      </c>
      <c r="E132" s="81">
        <f t="shared" si="32"/>
        <v>0</v>
      </c>
      <c r="F132" s="81">
        <f t="shared" si="32"/>
        <v>0</v>
      </c>
      <c r="G132" s="81">
        <f t="shared" si="32"/>
        <v>0</v>
      </c>
      <c r="H132" s="81">
        <f t="shared" si="32"/>
        <v>0</v>
      </c>
      <c r="I132" s="81">
        <f t="shared" si="32"/>
        <v>0</v>
      </c>
      <c r="J132" s="81">
        <f t="shared" si="32"/>
        <v>0</v>
      </c>
      <c r="K132" s="81">
        <f t="shared" si="32"/>
        <v>0</v>
      </c>
      <c r="L132" s="81">
        <f t="shared" si="33"/>
        <v>0</v>
      </c>
      <c r="M132" s="81">
        <f t="shared" si="33"/>
        <v>0</v>
      </c>
      <c r="N132" s="81">
        <f t="shared" si="33"/>
        <v>0</v>
      </c>
      <c r="O132" s="81">
        <f t="shared" si="33"/>
        <v>0</v>
      </c>
      <c r="P132" s="81">
        <f t="shared" si="33"/>
        <v>0</v>
      </c>
      <c r="Q132" s="81">
        <f t="shared" si="33"/>
        <v>0</v>
      </c>
      <c r="R132" s="81">
        <f t="shared" si="33"/>
        <v>0</v>
      </c>
      <c r="S132" s="81">
        <f t="shared" si="33"/>
        <v>0</v>
      </c>
      <c r="T132" s="81">
        <f t="shared" si="33"/>
        <v>0</v>
      </c>
      <c r="U132" s="81">
        <f t="shared" si="33"/>
        <v>0</v>
      </c>
      <c r="V132" s="2">
        <f t="shared" ref="V132:V158" si="34">+SUM(B132:U132)</f>
        <v>0</v>
      </c>
      <c r="W132" s="2"/>
      <c r="X132" t="str">
        <f t="shared" si="19"/>
        <v>BWAWheat</v>
      </c>
      <c r="Y132" t="s">
        <v>20</v>
      </c>
      <c r="Z132" t="s">
        <v>359</v>
      </c>
      <c r="AA132">
        <f t="shared" si="20"/>
        <v>0.13495808756334463</v>
      </c>
      <c r="AB132">
        <f>VLOOKUP(X132,ReferenceProduction!$A$2:$G$1293,7,FALSE)</f>
        <v>0.45158776561053093</v>
      </c>
      <c r="AC132">
        <f>VLOOKUP(Z132,ReferencePrices!$A$2:$C$22,3,FALSE)</f>
        <v>298.85239999999999</v>
      </c>
      <c r="AD132">
        <f t="shared" si="21"/>
        <v>0.13495808756334463</v>
      </c>
    </row>
    <row r="133" spans="1:30" x14ac:dyDescent="0.35">
      <c r="A133" t="s">
        <v>128</v>
      </c>
      <c r="B133" s="2">
        <f t="shared" si="32"/>
        <v>0</v>
      </c>
      <c r="C133" s="2">
        <f t="shared" si="32"/>
        <v>0</v>
      </c>
      <c r="D133" s="81">
        <f t="shared" si="32"/>
        <v>0</v>
      </c>
      <c r="E133" s="81">
        <f t="shared" si="32"/>
        <v>0</v>
      </c>
      <c r="F133" s="81">
        <f t="shared" si="32"/>
        <v>0</v>
      </c>
      <c r="G133" s="81">
        <f t="shared" si="32"/>
        <v>0</v>
      </c>
      <c r="H133" s="81">
        <f t="shared" si="32"/>
        <v>0</v>
      </c>
      <c r="I133" s="81">
        <f t="shared" si="32"/>
        <v>0</v>
      </c>
      <c r="J133" s="81">
        <f t="shared" si="32"/>
        <v>0</v>
      </c>
      <c r="K133" s="81">
        <f t="shared" si="32"/>
        <v>0</v>
      </c>
      <c r="L133" s="81">
        <f t="shared" si="33"/>
        <v>0</v>
      </c>
      <c r="M133" s="81">
        <f t="shared" si="33"/>
        <v>0</v>
      </c>
      <c r="N133" s="81">
        <f t="shared" si="33"/>
        <v>0</v>
      </c>
      <c r="O133" s="81">
        <f t="shared" si="33"/>
        <v>0</v>
      </c>
      <c r="P133" s="81">
        <f t="shared" si="33"/>
        <v>0</v>
      </c>
      <c r="Q133" s="81">
        <f t="shared" si="33"/>
        <v>0</v>
      </c>
      <c r="R133" s="81">
        <f t="shared" si="33"/>
        <v>0</v>
      </c>
      <c r="S133" s="81">
        <f t="shared" si="33"/>
        <v>0</v>
      </c>
      <c r="T133" s="81">
        <f t="shared" si="33"/>
        <v>0</v>
      </c>
      <c r="U133" s="81">
        <f t="shared" si="33"/>
        <v>0</v>
      </c>
      <c r="V133" s="2">
        <f t="shared" si="34"/>
        <v>0</v>
      </c>
      <c r="W133" s="2"/>
      <c r="X133" t="str">
        <f t="shared" ref="X133:X196" si="35">+CONCATENATE(Y133,Z133)</f>
        <v>BWASorghum</v>
      </c>
      <c r="Y133" t="s">
        <v>20</v>
      </c>
      <c r="Z133" t="s">
        <v>362</v>
      </c>
      <c r="AA133">
        <f t="shared" ref="AA133:AA196" si="36">AD133</f>
        <v>15.245108770341499</v>
      </c>
      <c r="AB133">
        <f>VLOOKUP(X133,ReferenceProduction!$A$2:$G$1293,7,FALSE)</f>
        <v>72.598729140057642</v>
      </c>
      <c r="AC133">
        <f>VLOOKUP(Z133,ReferencePrices!$A$2:$C$22,3,FALSE)</f>
        <v>209.9914</v>
      </c>
      <c r="AD133">
        <f t="shared" ref="AD133:AD196" si="37">(AB133*AC133)/1000</f>
        <v>15.245108770341499</v>
      </c>
    </row>
    <row r="134" spans="1:30" x14ac:dyDescent="0.35">
      <c r="A134" t="s">
        <v>129</v>
      </c>
      <c r="B134" s="2">
        <f t="shared" ref="B134:K143" si="38">+SUMIF($X$4:$X$1206,+CONCATENATE($A134,B$3),$AA$4:$AA$1206)</f>
        <v>0</v>
      </c>
      <c r="C134" s="2">
        <f t="shared" si="38"/>
        <v>0</v>
      </c>
      <c r="D134" s="81">
        <f t="shared" si="38"/>
        <v>0</v>
      </c>
      <c r="E134" s="81">
        <f t="shared" si="38"/>
        <v>0</v>
      </c>
      <c r="F134" s="81">
        <f t="shared" si="38"/>
        <v>0</v>
      </c>
      <c r="G134" s="81">
        <f t="shared" si="38"/>
        <v>0</v>
      </c>
      <c r="H134" s="81">
        <f t="shared" si="38"/>
        <v>0</v>
      </c>
      <c r="I134" s="81">
        <f t="shared" si="38"/>
        <v>0</v>
      </c>
      <c r="J134" s="81">
        <f t="shared" si="38"/>
        <v>0</v>
      </c>
      <c r="K134" s="81">
        <f t="shared" si="38"/>
        <v>0</v>
      </c>
      <c r="L134" s="81">
        <f t="shared" ref="L134:U143" si="39">+SUMIF($X$4:$X$1206,+CONCATENATE($A134,L$3),$AA$4:$AA$1206)</f>
        <v>0</v>
      </c>
      <c r="M134" s="81">
        <f t="shared" si="39"/>
        <v>0</v>
      </c>
      <c r="N134" s="81">
        <f t="shared" si="39"/>
        <v>0</v>
      </c>
      <c r="O134" s="81">
        <f t="shared" si="39"/>
        <v>0</v>
      </c>
      <c r="P134" s="81">
        <f t="shared" si="39"/>
        <v>0</v>
      </c>
      <c r="Q134" s="81">
        <f t="shared" si="39"/>
        <v>0</v>
      </c>
      <c r="R134" s="81">
        <f t="shared" si="39"/>
        <v>0</v>
      </c>
      <c r="S134" s="81">
        <f t="shared" si="39"/>
        <v>0</v>
      </c>
      <c r="T134" s="81">
        <f t="shared" si="39"/>
        <v>0</v>
      </c>
      <c r="U134" s="81">
        <f t="shared" si="39"/>
        <v>0</v>
      </c>
      <c r="V134" s="2">
        <f t="shared" si="34"/>
        <v>0</v>
      </c>
      <c r="W134" s="2"/>
      <c r="X134" t="str">
        <f t="shared" si="35"/>
        <v>BWAMillet</v>
      </c>
      <c r="Y134" t="s">
        <v>20</v>
      </c>
      <c r="Z134" t="s">
        <v>363</v>
      </c>
      <c r="AA134">
        <f t="shared" si="36"/>
        <v>0.34876790029278032</v>
      </c>
      <c r="AB134">
        <f>VLOOKUP(X134,ReferenceProduction!$A$2:$G$1293,7,FALSE)</f>
        <v>1.40459701629684</v>
      </c>
      <c r="AC134">
        <f>VLOOKUP(Z134,ReferencePrices!$A$2:$C$22,3,FALSE)</f>
        <v>248.30459999999999</v>
      </c>
      <c r="AD134">
        <f t="shared" si="37"/>
        <v>0.34876790029278032</v>
      </c>
    </row>
    <row r="135" spans="1:30" x14ac:dyDescent="0.35">
      <c r="A135" t="s">
        <v>130</v>
      </c>
      <c r="B135" s="2">
        <f t="shared" si="38"/>
        <v>0</v>
      </c>
      <c r="C135" s="2">
        <f t="shared" si="38"/>
        <v>0.89966894184790536</v>
      </c>
      <c r="D135" s="81">
        <f t="shared" si="38"/>
        <v>0</v>
      </c>
      <c r="E135" s="81">
        <f t="shared" si="38"/>
        <v>0</v>
      </c>
      <c r="F135" s="81">
        <f t="shared" si="38"/>
        <v>1.0171069219117908</v>
      </c>
      <c r="G135" s="81">
        <f t="shared" si="38"/>
        <v>2.4810582680329443</v>
      </c>
      <c r="H135" s="81">
        <f t="shared" si="38"/>
        <v>0</v>
      </c>
      <c r="I135" s="81">
        <f t="shared" si="38"/>
        <v>32.864996592995546</v>
      </c>
      <c r="J135" s="81">
        <f t="shared" si="38"/>
        <v>0</v>
      </c>
      <c r="K135" s="81">
        <f t="shared" si="38"/>
        <v>0.55769571037869936</v>
      </c>
      <c r="L135" s="81">
        <f t="shared" si="39"/>
        <v>0</v>
      </c>
      <c r="M135" s="81">
        <f t="shared" si="39"/>
        <v>4.6128349675939493</v>
      </c>
      <c r="N135" s="81">
        <f t="shared" si="39"/>
        <v>0</v>
      </c>
      <c r="O135" s="81">
        <f t="shared" si="39"/>
        <v>7.8073551547793621E-2</v>
      </c>
      <c r="P135" s="81">
        <f t="shared" si="39"/>
        <v>0.37547690030885134</v>
      </c>
      <c r="Q135" s="81">
        <f t="shared" si="39"/>
        <v>6.2457826627910287E-2</v>
      </c>
      <c r="R135" s="81">
        <f t="shared" si="39"/>
        <v>0</v>
      </c>
      <c r="S135" s="81">
        <f t="shared" si="39"/>
        <v>1.8142187301504022</v>
      </c>
      <c r="T135" s="81">
        <f t="shared" si="39"/>
        <v>0</v>
      </c>
      <c r="U135" s="81">
        <f t="shared" si="39"/>
        <v>0</v>
      </c>
      <c r="V135" s="2">
        <f t="shared" si="34"/>
        <v>44.763588411395801</v>
      </c>
      <c r="W135" s="2"/>
      <c r="X135" t="str">
        <f t="shared" si="35"/>
        <v>BWAOther Pulses</v>
      </c>
      <c r="Y135" t="s">
        <v>20</v>
      </c>
      <c r="Z135" t="s">
        <v>421</v>
      </c>
      <c r="AA135">
        <f t="shared" si="36"/>
        <v>10.177447494556224</v>
      </c>
      <c r="AB135">
        <f>VLOOKUP(X135,ReferenceProduction!$A$2:$G$1293,7,FALSE)</f>
        <v>26.407197570333867</v>
      </c>
      <c r="AC135">
        <f>VLOOKUP(Z135,ReferencePrices!$A$2:$C$22,3,FALSE)</f>
        <v>385.40429999999998</v>
      </c>
      <c r="AD135">
        <f t="shared" si="37"/>
        <v>10.177447494556224</v>
      </c>
    </row>
    <row r="136" spans="1:30" x14ac:dyDescent="0.35">
      <c r="A136" t="s">
        <v>131</v>
      </c>
      <c r="B136" s="2">
        <f t="shared" si="38"/>
        <v>201.87085483257826</v>
      </c>
      <c r="C136" s="2">
        <f t="shared" si="38"/>
        <v>3.2976940242897896</v>
      </c>
      <c r="D136" s="81">
        <f t="shared" si="38"/>
        <v>0</v>
      </c>
      <c r="E136" s="81">
        <f t="shared" si="38"/>
        <v>71.05838035049652</v>
      </c>
      <c r="F136" s="81">
        <f t="shared" si="38"/>
        <v>0</v>
      </c>
      <c r="G136" s="81">
        <f t="shared" si="38"/>
        <v>13.812213932457814</v>
      </c>
      <c r="H136" s="81">
        <f t="shared" si="38"/>
        <v>113.36609882584362</v>
      </c>
      <c r="I136" s="81">
        <f t="shared" si="38"/>
        <v>52.50235076288979</v>
      </c>
      <c r="J136" s="81">
        <f t="shared" si="38"/>
        <v>2.853963620169965</v>
      </c>
      <c r="K136" s="81">
        <f t="shared" si="38"/>
        <v>30.747858657995593</v>
      </c>
      <c r="L136" s="81">
        <f t="shared" si="39"/>
        <v>0</v>
      </c>
      <c r="M136" s="81">
        <f t="shared" si="39"/>
        <v>251.91876180402832</v>
      </c>
      <c r="N136" s="81">
        <f t="shared" si="39"/>
        <v>0</v>
      </c>
      <c r="O136" s="81">
        <f t="shared" si="39"/>
        <v>1.5855956017706734</v>
      </c>
      <c r="P136" s="81">
        <f t="shared" si="39"/>
        <v>0</v>
      </c>
      <c r="Q136" s="81">
        <f t="shared" si="39"/>
        <v>1769.7663000970149</v>
      </c>
      <c r="R136" s="81">
        <f t="shared" si="39"/>
        <v>0</v>
      </c>
      <c r="S136" s="81">
        <f t="shared" si="39"/>
        <v>0.88788743053939012</v>
      </c>
      <c r="T136" s="81">
        <f t="shared" si="39"/>
        <v>0</v>
      </c>
      <c r="U136" s="81">
        <f t="shared" si="39"/>
        <v>0</v>
      </c>
      <c r="V136" s="2">
        <f t="shared" si="34"/>
        <v>2513.6679599400745</v>
      </c>
      <c r="W136" s="2"/>
      <c r="X136" t="str">
        <f t="shared" si="35"/>
        <v>BWAGroundnut</v>
      </c>
      <c r="Y136" t="s">
        <v>20</v>
      </c>
      <c r="Z136" t="s">
        <v>360</v>
      </c>
      <c r="AA136">
        <f t="shared" si="36"/>
        <v>0.8031054888096496</v>
      </c>
      <c r="AB136">
        <f>VLOOKUP(X136,ReferenceProduction!$A$2:$G$1293,7,FALSE)</f>
        <v>1.2786231289412793</v>
      </c>
      <c r="AC136">
        <f>VLOOKUP(Z136,ReferencePrices!$A$2:$C$22,3,FALSE)</f>
        <v>628.10180000000003</v>
      </c>
      <c r="AD136">
        <f t="shared" si="37"/>
        <v>0.8031054888096496</v>
      </c>
    </row>
    <row r="137" spans="1:30" x14ac:dyDescent="0.35">
      <c r="A137" t="s">
        <v>132</v>
      </c>
      <c r="B137" s="2">
        <f t="shared" si="38"/>
        <v>0</v>
      </c>
      <c r="C137" s="2">
        <f t="shared" si="38"/>
        <v>92.812980086365783</v>
      </c>
      <c r="D137" s="81">
        <f t="shared" si="38"/>
        <v>64.652237625383435</v>
      </c>
      <c r="E137" s="81">
        <f t="shared" si="38"/>
        <v>0</v>
      </c>
      <c r="F137" s="81">
        <f t="shared" si="38"/>
        <v>0</v>
      </c>
      <c r="G137" s="81">
        <f t="shared" si="38"/>
        <v>370.45262236081317</v>
      </c>
      <c r="H137" s="81">
        <f t="shared" si="38"/>
        <v>0</v>
      </c>
      <c r="I137" s="81">
        <f t="shared" si="38"/>
        <v>54.777315309646255</v>
      </c>
      <c r="J137" s="81">
        <f t="shared" si="38"/>
        <v>282.89909037628144</v>
      </c>
      <c r="K137" s="81">
        <f t="shared" si="38"/>
        <v>21.513353947656611</v>
      </c>
      <c r="L137" s="81">
        <f t="shared" si="39"/>
        <v>0</v>
      </c>
      <c r="M137" s="81">
        <f t="shared" si="39"/>
        <v>16.414996714825243</v>
      </c>
      <c r="N137" s="81">
        <f t="shared" si="39"/>
        <v>47.587517128360489</v>
      </c>
      <c r="O137" s="81">
        <f t="shared" si="39"/>
        <v>200.27119625050591</v>
      </c>
      <c r="P137" s="81">
        <f t="shared" si="39"/>
        <v>14.67780106911718</v>
      </c>
      <c r="Q137" s="81">
        <f t="shared" si="39"/>
        <v>1.3456538267775635</v>
      </c>
      <c r="R137" s="81">
        <f t="shared" si="39"/>
        <v>161.7400641715806</v>
      </c>
      <c r="S137" s="81">
        <f t="shared" si="39"/>
        <v>0</v>
      </c>
      <c r="T137" s="81">
        <f t="shared" si="39"/>
        <v>0</v>
      </c>
      <c r="U137" s="81">
        <f t="shared" si="39"/>
        <v>0</v>
      </c>
      <c r="V137" s="2">
        <f t="shared" si="34"/>
        <v>1329.1448288673137</v>
      </c>
      <c r="W137" s="2"/>
      <c r="X137" t="str">
        <f t="shared" si="35"/>
        <v>CAFRice</v>
      </c>
      <c r="Y137" t="s">
        <v>21</v>
      </c>
      <c r="Z137" t="s">
        <v>365</v>
      </c>
      <c r="AA137">
        <f t="shared" si="36"/>
        <v>36.162056378393267</v>
      </c>
      <c r="AB137">
        <f>VLOOKUP(X137,ReferenceProduction!$A$2:$G$1293,7,FALSE)</f>
        <v>95.728836959165506</v>
      </c>
      <c r="AC137">
        <f>VLOOKUP(Z137,ReferencePrices!$A$2:$C$22,3,FALSE)</f>
        <v>377.75510000000003</v>
      </c>
      <c r="AD137">
        <f t="shared" si="37"/>
        <v>36.162056378393267</v>
      </c>
    </row>
    <row r="138" spans="1:30" x14ac:dyDescent="0.35">
      <c r="A138" t="s">
        <v>133</v>
      </c>
      <c r="B138" s="2">
        <f t="shared" si="38"/>
        <v>0</v>
      </c>
      <c r="C138" s="2">
        <f t="shared" si="38"/>
        <v>74.754704859156305</v>
      </c>
      <c r="D138" s="81">
        <f t="shared" si="38"/>
        <v>174.65153184391119</v>
      </c>
      <c r="E138" s="81">
        <f t="shared" si="38"/>
        <v>0</v>
      </c>
      <c r="F138" s="81">
        <f t="shared" si="38"/>
        <v>0</v>
      </c>
      <c r="G138" s="81">
        <f t="shared" si="38"/>
        <v>35.274213847675419</v>
      </c>
      <c r="H138" s="81">
        <f t="shared" si="38"/>
        <v>0</v>
      </c>
      <c r="I138" s="81">
        <f t="shared" si="38"/>
        <v>175.57741400858669</v>
      </c>
      <c r="J138" s="81">
        <f t="shared" si="38"/>
        <v>28.903512953095319</v>
      </c>
      <c r="K138" s="81">
        <f t="shared" si="38"/>
        <v>1.6090029334702054</v>
      </c>
      <c r="L138" s="81">
        <f t="shared" si="39"/>
        <v>0</v>
      </c>
      <c r="M138" s="81">
        <f t="shared" si="39"/>
        <v>0</v>
      </c>
      <c r="N138" s="81">
        <f t="shared" si="39"/>
        <v>45.057652623910059</v>
      </c>
      <c r="O138" s="81">
        <f t="shared" si="39"/>
        <v>122.98365997111065</v>
      </c>
      <c r="P138" s="81">
        <f t="shared" si="39"/>
        <v>0.39530616193882379</v>
      </c>
      <c r="Q138" s="81">
        <f t="shared" si="39"/>
        <v>0</v>
      </c>
      <c r="R138" s="81">
        <f t="shared" si="39"/>
        <v>423.75004944394766</v>
      </c>
      <c r="S138" s="81">
        <f t="shared" si="39"/>
        <v>16.101244051120705</v>
      </c>
      <c r="T138" s="81">
        <f t="shared" si="39"/>
        <v>0</v>
      </c>
      <c r="U138" s="81">
        <f t="shared" si="39"/>
        <v>0</v>
      </c>
      <c r="V138" s="2">
        <f t="shared" si="34"/>
        <v>1099.058292697923</v>
      </c>
      <c r="W138" s="2"/>
      <c r="X138" t="str">
        <f t="shared" si="35"/>
        <v>CAFMaize</v>
      </c>
      <c r="Y138" t="s">
        <v>21</v>
      </c>
      <c r="Z138" t="s">
        <v>361</v>
      </c>
      <c r="AA138">
        <f t="shared" si="36"/>
        <v>51.17855077899857</v>
      </c>
      <c r="AB138">
        <f>VLOOKUP(X138,ReferenceProduction!$A$2:$G$1293,7,FALSE)</f>
        <v>210.8896423345484</v>
      </c>
      <c r="AC138">
        <f>VLOOKUP(Z138,ReferencePrices!$A$2:$C$22,3,FALSE)</f>
        <v>242.67930000000001</v>
      </c>
      <c r="AD138">
        <f t="shared" si="37"/>
        <v>51.17855077899857</v>
      </c>
    </row>
    <row r="139" spans="1:30" x14ac:dyDescent="0.35">
      <c r="A139" t="s">
        <v>134</v>
      </c>
      <c r="B139" s="2">
        <f t="shared" si="38"/>
        <v>4.636410603173915</v>
      </c>
      <c r="C139" s="2">
        <f t="shared" si="38"/>
        <v>136.16113110112832</v>
      </c>
      <c r="D139" s="81">
        <f t="shared" si="38"/>
        <v>2509.0106804866973</v>
      </c>
      <c r="E139" s="81">
        <f t="shared" si="38"/>
        <v>0</v>
      </c>
      <c r="F139" s="81">
        <f t="shared" si="38"/>
        <v>0</v>
      </c>
      <c r="G139" s="81">
        <f t="shared" si="38"/>
        <v>24.679340488924332</v>
      </c>
      <c r="H139" s="81">
        <f t="shared" si="38"/>
        <v>0</v>
      </c>
      <c r="I139" s="81">
        <f t="shared" si="38"/>
        <v>969.85893911397625</v>
      </c>
      <c r="J139" s="81">
        <f t="shared" si="38"/>
        <v>0</v>
      </c>
      <c r="K139" s="81">
        <f t="shared" si="38"/>
        <v>22.324585020170169</v>
      </c>
      <c r="L139" s="81">
        <f t="shared" si="39"/>
        <v>0</v>
      </c>
      <c r="M139" s="81">
        <f t="shared" si="39"/>
        <v>21.655568998658957</v>
      </c>
      <c r="N139" s="81">
        <f t="shared" si="39"/>
        <v>8204.1491226973994</v>
      </c>
      <c r="O139" s="81">
        <f t="shared" si="39"/>
        <v>18.97433690249931</v>
      </c>
      <c r="P139" s="81">
        <f t="shared" si="39"/>
        <v>0</v>
      </c>
      <c r="Q139" s="81">
        <f t="shared" si="39"/>
        <v>0.29738659690086799</v>
      </c>
      <c r="R139" s="81">
        <f t="shared" si="39"/>
        <v>0</v>
      </c>
      <c r="S139" s="81">
        <f t="shared" si="39"/>
        <v>890.80118485933849</v>
      </c>
      <c r="T139" s="81">
        <f t="shared" si="39"/>
        <v>0</v>
      </c>
      <c r="U139" s="81">
        <f t="shared" si="39"/>
        <v>0</v>
      </c>
      <c r="V139" s="2">
        <f t="shared" si="34"/>
        <v>12802.548686868868</v>
      </c>
      <c r="W139" s="2"/>
      <c r="X139" t="str">
        <f t="shared" si="35"/>
        <v>CAFSorghum</v>
      </c>
      <c r="Y139" t="s">
        <v>21</v>
      </c>
      <c r="Z139" t="s">
        <v>362</v>
      </c>
      <c r="AA139">
        <f t="shared" si="36"/>
        <v>26.098350171095916</v>
      </c>
      <c r="AB139">
        <f>VLOOKUP(X139,ReferenceProduction!$A$2:$G$1293,7,FALSE)</f>
        <v>124.28294764021726</v>
      </c>
      <c r="AC139">
        <f>VLOOKUP(Z139,ReferencePrices!$A$2:$C$22,3,FALSE)</f>
        <v>209.9914</v>
      </c>
      <c r="AD139">
        <f t="shared" si="37"/>
        <v>26.098350171095916</v>
      </c>
    </row>
    <row r="140" spans="1:30" x14ac:dyDescent="0.35">
      <c r="A140" t="s">
        <v>135</v>
      </c>
      <c r="B140" s="2">
        <f t="shared" si="38"/>
        <v>15.21976273976572</v>
      </c>
      <c r="C140" s="2">
        <f t="shared" si="38"/>
        <v>3.5759034531050444</v>
      </c>
      <c r="D140" s="81">
        <f t="shared" si="38"/>
        <v>0</v>
      </c>
      <c r="E140" s="81">
        <f t="shared" si="38"/>
        <v>0</v>
      </c>
      <c r="F140" s="81">
        <f t="shared" si="38"/>
        <v>0</v>
      </c>
      <c r="G140" s="81">
        <f t="shared" si="38"/>
        <v>1.2040492846858915</v>
      </c>
      <c r="H140" s="81">
        <f t="shared" si="38"/>
        <v>0.3206804570075894</v>
      </c>
      <c r="I140" s="81">
        <f t="shared" si="38"/>
        <v>44.111954952293118</v>
      </c>
      <c r="J140" s="81">
        <f t="shared" si="38"/>
        <v>3.3335104916790538E-3</v>
      </c>
      <c r="K140" s="81">
        <f t="shared" si="38"/>
        <v>14.267099188145075</v>
      </c>
      <c r="L140" s="81">
        <f t="shared" si="39"/>
        <v>0</v>
      </c>
      <c r="M140" s="81">
        <f t="shared" si="39"/>
        <v>247.42465430217737</v>
      </c>
      <c r="N140" s="81">
        <f t="shared" si="39"/>
        <v>21.489512675279453</v>
      </c>
      <c r="O140" s="81">
        <f t="shared" si="39"/>
        <v>7.5286022975226644E-2</v>
      </c>
      <c r="P140" s="81">
        <f t="shared" si="39"/>
        <v>0</v>
      </c>
      <c r="Q140" s="81">
        <f t="shared" si="39"/>
        <v>187.18238291205967</v>
      </c>
      <c r="R140" s="81">
        <f t="shared" si="39"/>
        <v>0</v>
      </c>
      <c r="S140" s="81">
        <f t="shared" si="39"/>
        <v>0</v>
      </c>
      <c r="T140" s="81">
        <f t="shared" si="39"/>
        <v>0</v>
      </c>
      <c r="U140" s="81">
        <f t="shared" si="39"/>
        <v>2.6591307970792656E-2</v>
      </c>
      <c r="V140" s="2">
        <f t="shared" si="34"/>
        <v>534.90121080595657</v>
      </c>
      <c r="W140" s="2"/>
      <c r="X140" t="str">
        <f t="shared" si="35"/>
        <v>CAFMillet</v>
      </c>
      <c r="Y140" t="s">
        <v>21</v>
      </c>
      <c r="Z140" t="s">
        <v>363</v>
      </c>
      <c r="AA140">
        <f t="shared" si="36"/>
        <v>8.3985150301166716</v>
      </c>
      <c r="AB140">
        <f>VLOOKUP(X140,ReferenceProduction!$A$2:$G$1293,7,FALSE)</f>
        <v>33.823437141787437</v>
      </c>
      <c r="AC140">
        <f>VLOOKUP(Z140,ReferencePrices!$A$2:$C$22,3,FALSE)</f>
        <v>248.30459999999999</v>
      </c>
      <c r="AD140">
        <f t="shared" si="37"/>
        <v>8.3985150301166716</v>
      </c>
    </row>
    <row r="141" spans="1:30" x14ac:dyDescent="0.35">
      <c r="A141" t="s">
        <v>136</v>
      </c>
      <c r="B141" s="2">
        <f t="shared" si="38"/>
        <v>21.331303242147836</v>
      </c>
      <c r="C141" s="2">
        <f t="shared" si="38"/>
        <v>0</v>
      </c>
      <c r="D141" s="81">
        <f t="shared" si="38"/>
        <v>0</v>
      </c>
      <c r="E141" s="81">
        <f t="shared" si="38"/>
        <v>0</v>
      </c>
      <c r="F141" s="81">
        <f t="shared" si="38"/>
        <v>0</v>
      </c>
      <c r="G141" s="81">
        <f t="shared" si="38"/>
        <v>0</v>
      </c>
      <c r="H141" s="81">
        <f t="shared" si="38"/>
        <v>0</v>
      </c>
      <c r="I141" s="81">
        <f t="shared" si="38"/>
        <v>4.8057832581367972</v>
      </c>
      <c r="J141" s="81">
        <f t="shared" si="38"/>
        <v>0</v>
      </c>
      <c r="K141" s="81">
        <f t="shared" si="38"/>
        <v>4.7343365868425593</v>
      </c>
      <c r="L141" s="81">
        <f t="shared" si="39"/>
        <v>0</v>
      </c>
      <c r="M141" s="81">
        <f t="shared" si="39"/>
        <v>65.968076666603892</v>
      </c>
      <c r="N141" s="81">
        <f t="shared" si="39"/>
        <v>106.66333336405364</v>
      </c>
      <c r="O141" s="81">
        <f t="shared" si="39"/>
        <v>0</v>
      </c>
      <c r="P141" s="81">
        <f t="shared" si="39"/>
        <v>0</v>
      </c>
      <c r="Q141" s="81">
        <f t="shared" si="39"/>
        <v>776.8342556193187</v>
      </c>
      <c r="R141" s="81">
        <f t="shared" si="39"/>
        <v>0</v>
      </c>
      <c r="S141" s="81">
        <f t="shared" si="39"/>
        <v>0</v>
      </c>
      <c r="T141" s="81">
        <f t="shared" si="39"/>
        <v>0</v>
      </c>
      <c r="U141" s="81">
        <f t="shared" si="39"/>
        <v>0</v>
      </c>
      <c r="V141" s="2">
        <f t="shared" si="34"/>
        <v>980.33708873710339</v>
      </c>
      <c r="W141" s="2"/>
      <c r="X141" t="str">
        <f t="shared" si="35"/>
        <v>CAFPotato</v>
      </c>
      <c r="Y141" t="s">
        <v>21</v>
      </c>
      <c r="Z141" t="s">
        <v>367</v>
      </c>
      <c r="AA141">
        <f t="shared" si="36"/>
        <v>1.490721367341804</v>
      </c>
      <c r="AB141">
        <f>VLOOKUP(X141,ReferenceProduction!$A$2:$G$1293,7,FALSE)</f>
        <v>5.9191030479421975</v>
      </c>
      <c r="AC141">
        <f>VLOOKUP(Z141,ReferencePrices!$A$2:$C$22,3,FALSE)</f>
        <v>251.8492</v>
      </c>
      <c r="AD141">
        <f t="shared" si="37"/>
        <v>1.490721367341804</v>
      </c>
    </row>
    <row r="142" spans="1:30" x14ac:dyDescent="0.35">
      <c r="A142" t="s">
        <v>137</v>
      </c>
      <c r="B142" s="2">
        <f t="shared" si="38"/>
        <v>0</v>
      </c>
      <c r="C142" s="2">
        <f t="shared" si="38"/>
        <v>5.4857820303008733</v>
      </c>
      <c r="D142" s="81">
        <f t="shared" si="38"/>
        <v>8.7368787449198226</v>
      </c>
      <c r="E142" s="81">
        <f t="shared" si="38"/>
        <v>0</v>
      </c>
      <c r="F142" s="81">
        <f t="shared" si="38"/>
        <v>0</v>
      </c>
      <c r="G142" s="81">
        <f t="shared" si="38"/>
        <v>3.1229293653167294</v>
      </c>
      <c r="H142" s="81">
        <f t="shared" si="38"/>
        <v>0</v>
      </c>
      <c r="I142" s="81">
        <f t="shared" si="38"/>
        <v>29.723042081794123</v>
      </c>
      <c r="J142" s="81">
        <f t="shared" si="38"/>
        <v>0</v>
      </c>
      <c r="K142" s="81">
        <f t="shared" si="38"/>
        <v>0</v>
      </c>
      <c r="L142" s="81">
        <f t="shared" si="39"/>
        <v>0</v>
      </c>
      <c r="M142" s="81">
        <f t="shared" si="39"/>
        <v>0.38250217089816269</v>
      </c>
      <c r="N142" s="81">
        <f t="shared" si="39"/>
        <v>16.07953899969274</v>
      </c>
      <c r="O142" s="81">
        <f t="shared" si="39"/>
        <v>0</v>
      </c>
      <c r="P142" s="81">
        <f t="shared" si="39"/>
        <v>3.5767250221271158</v>
      </c>
      <c r="Q142" s="81">
        <f t="shared" si="39"/>
        <v>0</v>
      </c>
      <c r="R142" s="81">
        <f t="shared" si="39"/>
        <v>0</v>
      </c>
      <c r="S142" s="81">
        <f t="shared" si="39"/>
        <v>0.77973985472325258</v>
      </c>
      <c r="T142" s="81">
        <f t="shared" si="39"/>
        <v>0</v>
      </c>
      <c r="U142" s="81">
        <f t="shared" si="39"/>
        <v>0.32398194319057172</v>
      </c>
      <c r="V142" s="2">
        <f t="shared" si="34"/>
        <v>68.211120212963394</v>
      </c>
      <c r="W142" s="2"/>
      <c r="X142" t="str">
        <f t="shared" si="35"/>
        <v>CAFCassava</v>
      </c>
      <c r="Y142" t="s">
        <v>21</v>
      </c>
      <c r="Z142" t="s">
        <v>368</v>
      </c>
      <c r="AA142">
        <f t="shared" si="36"/>
        <v>194.99901976788732</v>
      </c>
      <c r="AB142">
        <f>VLOOKUP(X142,ReferenceProduction!$A$2:$G$1293,7,FALSE)</f>
        <v>1555.1934532238311</v>
      </c>
      <c r="AC142">
        <f>VLOOKUP(Z142,ReferencePrices!$A$2:$C$22,3,FALSE)</f>
        <v>125.3857</v>
      </c>
      <c r="AD142">
        <f t="shared" si="37"/>
        <v>194.99901976788732</v>
      </c>
    </row>
    <row r="143" spans="1:30" x14ac:dyDescent="0.35">
      <c r="A143" t="s">
        <v>138</v>
      </c>
      <c r="B143" s="2">
        <f t="shared" si="38"/>
        <v>77.845489015778981</v>
      </c>
      <c r="C143" s="2">
        <f t="shared" si="38"/>
        <v>0.21664570574163422</v>
      </c>
      <c r="D143" s="81">
        <f t="shared" si="38"/>
        <v>0</v>
      </c>
      <c r="E143" s="81">
        <f t="shared" si="38"/>
        <v>12.307808823077293</v>
      </c>
      <c r="F143" s="81">
        <f t="shared" si="38"/>
        <v>0</v>
      </c>
      <c r="G143" s="81">
        <f t="shared" si="38"/>
        <v>0</v>
      </c>
      <c r="H143" s="81">
        <f t="shared" si="38"/>
        <v>1.0821745606294806</v>
      </c>
      <c r="I143" s="81">
        <f t="shared" si="38"/>
        <v>0</v>
      </c>
      <c r="J143" s="81">
        <f t="shared" si="38"/>
        <v>0</v>
      </c>
      <c r="K143" s="81">
        <f t="shared" si="38"/>
        <v>37.758332435893166</v>
      </c>
      <c r="L143" s="81">
        <f t="shared" si="39"/>
        <v>0</v>
      </c>
      <c r="M143" s="81">
        <f t="shared" si="39"/>
        <v>125.86900722223631</v>
      </c>
      <c r="N143" s="81">
        <f t="shared" si="39"/>
        <v>0</v>
      </c>
      <c r="O143" s="81">
        <f t="shared" si="39"/>
        <v>0.53950329166525224</v>
      </c>
      <c r="P143" s="81">
        <f t="shared" si="39"/>
        <v>0</v>
      </c>
      <c r="Q143" s="81">
        <f t="shared" si="39"/>
        <v>560.10861987447606</v>
      </c>
      <c r="R143" s="81">
        <f t="shared" si="39"/>
        <v>0</v>
      </c>
      <c r="S143" s="81">
        <f t="shared" si="39"/>
        <v>0</v>
      </c>
      <c r="T143" s="81">
        <f t="shared" si="39"/>
        <v>0</v>
      </c>
      <c r="U143" s="81">
        <f t="shared" si="39"/>
        <v>0</v>
      </c>
      <c r="V143" s="2">
        <f t="shared" si="34"/>
        <v>815.72758092949812</v>
      </c>
      <c r="W143" s="2"/>
      <c r="X143" t="str">
        <f t="shared" si="35"/>
        <v>CAFYams</v>
      </c>
      <c r="Y143" t="s">
        <v>21</v>
      </c>
      <c r="Z143" t="s">
        <v>366</v>
      </c>
      <c r="AA143">
        <f t="shared" si="36"/>
        <v>166.72919149286801</v>
      </c>
      <c r="AB143">
        <f>VLOOKUP(X143,ReferenceProduction!$A$2:$G$1293,7,FALSE)</f>
        <v>534.54845614959095</v>
      </c>
      <c r="AC143">
        <f>VLOOKUP(Z143,ReferencePrices!$A$2:$C$22,3,FALSE)</f>
        <v>311.90660000000003</v>
      </c>
      <c r="AD143">
        <f t="shared" si="37"/>
        <v>166.72919149286801</v>
      </c>
    </row>
    <row r="144" spans="1:30" x14ac:dyDescent="0.35">
      <c r="A144" t="s">
        <v>139</v>
      </c>
      <c r="B144" s="2">
        <f t="shared" ref="B144:K158" si="40">+SUMIF($X$4:$X$1206,+CONCATENATE($A144,B$3),$AA$4:$AA$1206)</f>
        <v>1879.1453911812023</v>
      </c>
      <c r="C144" s="2">
        <f t="shared" si="40"/>
        <v>218.12674357159938</v>
      </c>
      <c r="D144" s="81">
        <f t="shared" si="40"/>
        <v>0</v>
      </c>
      <c r="E144" s="81">
        <f t="shared" si="40"/>
        <v>633.29399728333294</v>
      </c>
      <c r="F144" s="81">
        <f t="shared" si="40"/>
        <v>0</v>
      </c>
      <c r="G144" s="81">
        <f t="shared" si="40"/>
        <v>72.149441790502252</v>
      </c>
      <c r="H144" s="81">
        <f t="shared" si="40"/>
        <v>357.3976306171096</v>
      </c>
      <c r="I144" s="81">
        <f t="shared" si="40"/>
        <v>991.28306018476815</v>
      </c>
      <c r="J144" s="81">
        <f t="shared" si="40"/>
        <v>3.8779363834676261</v>
      </c>
      <c r="K144" s="81">
        <f t="shared" si="40"/>
        <v>78.011546104537999</v>
      </c>
      <c r="L144" s="81">
        <f t="shared" ref="L144:U158" si="41">+SUMIF($X$4:$X$1206,+CONCATENATE($A144,L$3),$AA$4:$AA$1206)</f>
        <v>0</v>
      </c>
      <c r="M144" s="81">
        <f t="shared" si="41"/>
        <v>1372.9830514045977</v>
      </c>
      <c r="N144" s="81">
        <f t="shared" si="41"/>
        <v>195.61058007977502</v>
      </c>
      <c r="O144" s="81">
        <f t="shared" si="41"/>
        <v>0.11766686520634723</v>
      </c>
      <c r="P144" s="81">
        <f t="shared" si="41"/>
        <v>0</v>
      </c>
      <c r="Q144" s="81">
        <f t="shared" si="41"/>
        <v>8697.565300367447</v>
      </c>
      <c r="R144" s="81">
        <f t="shared" si="41"/>
        <v>0</v>
      </c>
      <c r="S144" s="81">
        <f t="shared" si="41"/>
        <v>133.63357087447514</v>
      </c>
      <c r="T144" s="81">
        <f t="shared" si="41"/>
        <v>0</v>
      </c>
      <c r="U144" s="81">
        <f t="shared" si="41"/>
        <v>0</v>
      </c>
      <c r="V144" s="2">
        <f t="shared" si="34"/>
        <v>14633.195916708022</v>
      </c>
      <c r="W144" s="2"/>
      <c r="X144" t="str">
        <f t="shared" si="35"/>
        <v>CAFBanana</v>
      </c>
      <c r="Y144" t="s">
        <v>21</v>
      </c>
      <c r="Z144" t="s">
        <v>455</v>
      </c>
      <c r="AA144">
        <f t="shared" si="36"/>
        <v>80.346519542086881</v>
      </c>
      <c r="AB144">
        <f>VLOOKUP(X144,ReferenceProduction!$A$2:$G$1293,7,FALSE)</f>
        <v>199.80975482414584</v>
      </c>
      <c r="AC144">
        <f>VLOOKUP(Z144,ReferencePrices!$A$2:$C$22,3,FALSE)</f>
        <v>402.11509999999998</v>
      </c>
      <c r="AD144">
        <f t="shared" si="37"/>
        <v>80.346519542086881</v>
      </c>
    </row>
    <row r="145" spans="1:30" x14ac:dyDescent="0.35">
      <c r="A145" t="s">
        <v>140</v>
      </c>
      <c r="B145" s="2">
        <f t="shared" si="40"/>
        <v>0.83608620965135882</v>
      </c>
      <c r="C145" s="2">
        <f t="shared" si="40"/>
        <v>780.78505446613281</v>
      </c>
      <c r="D145" s="81">
        <f t="shared" si="40"/>
        <v>1286.3047787891571</v>
      </c>
      <c r="E145" s="81">
        <f t="shared" si="40"/>
        <v>36.50148735958507</v>
      </c>
      <c r="F145" s="81">
        <f t="shared" si="40"/>
        <v>86.934155142052148</v>
      </c>
      <c r="G145" s="81">
        <f t="shared" si="40"/>
        <v>319.41767729534911</v>
      </c>
      <c r="H145" s="81">
        <f t="shared" si="40"/>
        <v>0</v>
      </c>
      <c r="I145" s="81">
        <f t="shared" si="40"/>
        <v>1037.5141750986052</v>
      </c>
      <c r="J145" s="81">
        <f t="shared" si="40"/>
        <v>150.05471531870481</v>
      </c>
      <c r="K145" s="81">
        <f t="shared" si="40"/>
        <v>39.745766025045263</v>
      </c>
      <c r="L145" s="81">
        <f t="shared" si="41"/>
        <v>64.064529417333617</v>
      </c>
      <c r="M145" s="81">
        <f t="shared" si="41"/>
        <v>184.40078862071906</v>
      </c>
      <c r="N145" s="81">
        <f t="shared" si="41"/>
        <v>704.85907476454952</v>
      </c>
      <c r="O145" s="81">
        <f t="shared" si="41"/>
        <v>462.83693068746157</v>
      </c>
      <c r="P145" s="81">
        <f t="shared" si="41"/>
        <v>274.19345862694962</v>
      </c>
      <c r="Q145" s="81">
        <f t="shared" si="41"/>
        <v>36.49158346208371</v>
      </c>
      <c r="R145" s="81">
        <f t="shared" si="41"/>
        <v>4.7000536359405052</v>
      </c>
      <c r="S145" s="81">
        <f t="shared" si="41"/>
        <v>1802.0102863581137</v>
      </c>
      <c r="T145" s="81">
        <f t="shared" si="41"/>
        <v>300.76278521924809</v>
      </c>
      <c r="U145" s="81">
        <f t="shared" si="41"/>
        <v>1.4527942401652558</v>
      </c>
      <c r="V145" s="2">
        <f t="shared" si="34"/>
        <v>7573.8661807368471</v>
      </c>
      <c r="W145" s="2"/>
      <c r="X145" t="str">
        <f t="shared" si="35"/>
        <v>CAFPlantain</v>
      </c>
      <c r="Y145" t="s">
        <v>21</v>
      </c>
      <c r="Z145" t="s">
        <v>456</v>
      </c>
      <c r="AA145">
        <f t="shared" si="36"/>
        <v>48.756860981712322</v>
      </c>
      <c r="AB145">
        <f>VLOOKUP(X145,ReferenceProduction!$A$2:$G$1293,7,FALSE)</f>
        <v>177.39146800421867</v>
      </c>
      <c r="AC145">
        <f>VLOOKUP(Z145,ReferencePrices!$A$2:$C$22,3,FALSE)</f>
        <v>274.8546</v>
      </c>
      <c r="AD145">
        <f t="shared" si="37"/>
        <v>48.756860981712322</v>
      </c>
    </row>
    <row r="146" spans="1:30" x14ac:dyDescent="0.35">
      <c r="A146" t="s">
        <v>141</v>
      </c>
      <c r="B146" s="2">
        <f t="shared" si="40"/>
        <v>0</v>
      </c>
      <c r="C146" s="2">
        <f t="shared" si="40"/>
        <v>434.23908406231868</v>
      </c>
      <c r="D146" s="81">
        <f t="shared" si="40"/>
        <v>1126.8937364483354</v>
      </c>
      <c r="E146" s="81">
        <f t="shared" si="40"/>
        <v>4.1123817337591335</v>
      </c>
      <c r="F146" s="81">
        <f t="shared" si="40"/>
        <v>54.560591391952059</v>
      </c>
      <c r="G146" s="81">
        <f t="shared" si="40"/>
        <v>135.4821478946983</v>
      </c>
      <c r="H146" s="81">
        <f t="shared" si="40"/>
        <v>0</v>
      </c>
      <c r="I146" s="81">
        <f t="shared" si="40"/>
        <v>479.84183552871087</v>
      </c>
      <c r="J146" s="81">
        <f t="shared" si="40"/>
        <v>334.55800861679052</v>
      </c>
      <c r="K146" s="81">
        <f t="shared" si="40"/>
        <v>5.1722256622711926</v>
      </c>
      <c r="L146" s="81">
        <f t="shared" si="41"/>
        <v>98.066158813969409</v>
      </c>
      <c r="M146" s="81">
        <f t="shared" si="41"/>
        <v>217.85888953437276</v>
      </c>
      <c r="N146" s="81">
        <f t="shared" si="41"/>
        <v>69.317900433810237</v>
      </c>
      <c r="O146" s="81">
        <f t="shared" si="41"/>
        <v>225.76379882504057</v>
      </c>
      <c r="P146" s="81">
        <f t="shared" si="41"/>
        <v>472.75562191375701</v>
      </c>
      <c r="Q146" s="81">
        <f t="shared" si="41"/>
        <v>7.0819509258696378</v>
      </c>
      <c r="R146" s="81">
        <f t="shared" si="41"/>
        <v>0</v>
      </c>
      <c r="S146" s="81">
        <f t="shared" si="41"/>
        <v>411.77098067714377</v>
      </c>
      <c r="T146" s="81">
        <f t="shared" si="41"/>
        <v>5975.7622572368282</v>
      </c>
      <c r="U146" s="81">
        <f t="shared" si="41"/>
        <v>17.519744685464119</v>
      </c>
      <c r="V146" s="2">
        <f t="shared" si="34"/>
        <v>10070.757314385091</v>
      </c>
      <c r="W146" s="2"/>
      <c r="X146" t="str">
        <f t="shared" si="35"/>
        <v>CAFOther Pulses</v>
      </c>
      <c r="Y146" t="s">
        <v>21</v>
      </c>
      <c r="Z146" t="s">
        <v>421</v>
      </c>
      <c r="AA146">
        <f t="shared" si="36"/>
        <v>13.242740580335445</v>
      </c>
      <c r="AB146">
        <f>VLOOKUP(X146,ReferenceProduction!$A$2:$G$1293,7,FALSE)</f>
        <v>34.360645639748817</v>
      </c>
      <c r="AC146">
        <f>VLOOKUP(Z146,ReferencePrices!$A$2:$C$22,3,FALSE)</f>
        <v>385.40429999999998</v>
      </c>
      <c r="AD146">
        <f t="shared" si="37"/>
        <v>13.242740580335445</v>
      </c>
    </row>
    <row r="147" spans="1:30" x14ac:dyDescent="0.35">
      <c r="A147" t="s">
        <v>142</v>
      </c>
      <c r="B147" s="2">
        <f t="shared" si="40"/>
        <v>0</v>
      </c>
      <c r="C147" s="2">
        <f t="shared" si="40"/>
        <v>0</v>
      </c>
      <c r="D147" s="81">
        <f t="shared" si="40"/>
        <v>0</v>
      </c>
      <c r="E147" s="81">
        <f t="shared" si="40"/>
        <v>0</v>
      </c>
      <c r="F147" s="81">
        <f t="shared" si="40"/>
        <v>0</v>
      </c>
      <c r="G147" s="81">
        <f t="shared" si="40"/>
        <v>0</v>
      </c>
      <c r="H147" s="81">
        <f t="shared" si="40"/>
        <v>0</v>
      </c>
      <c r="I147" s="81">
        <f t="shared" si="40"/>
        <v>0</v>
      </c>
      <c r="J147" s="81">
        <f t="shared" si="40"/>
        <v>0</v>
      </c>
      <c r="K147" s="81">
        <f t="shared" si="40"/>
        <v>0</v>
      </c>
      <c r="L147" s="81">
        <f t="shared" si="41"/>
        <v>0</v>
      </c>
      <c r="M147" s="81">
        <f t="shared" si="41"/>
        <v>0</v>
      </c>
      <c r="N147" s="81">
        <f t="shared" si="41"/>
        <v>0</v>
      </c>
      <c r="O147" s="81">
        <f t="shared" si="41"/>
        <v>0</v>
      </c>
      <c r="P147" s="81">
        <f t="shared" si="41"/>
        <v>0</v>
      </c>
      <c r="Q147" s="81">
        <f t="shared" si="41"/>
        <v>0</v>
      </c>
      <c r="R147" s="81">
        <f t="shared" si="41"/>
        <v>0</v>
      </c>
      <c r="S147" s="81">
        <f t="shared" si="41"/>
        <v>0</v>
      </c>
      <c r="T147" s="81">
        <f t="shared" si="41"/>
        <v>0</v>
      </c>
      <c r="U147" s="81">
        <f t="shared" si="41"/>
        <v>0</v>
      </c>
      <c r="V147" s="2">
        <f t="shared" si="34"/>
        <v>0</v>
      </c>
      <c r="W147" s="2"/>
      <c r="X147" t="str">
        <f t="shared" si="35"/>
        <v>CAFGroundnut</v>
      </c>
      <c r="Y147" t="s">
        <v>21</v>
      </c>
      <c r="Z147" t="s">
        <v>360</v>
      </c>
      <c r="AA147">
        <f t="shared" si="36"/>
        <v>55.1398612056242</v>
      </c>
      <c r="AB147">
        <f>VLOOKUP(X147,ReferenceProduction!$A$2:$G$1293,7,FALSE)</f>
        <v>87.788096142415441</v>
      </c>
      <c r="AC147">
        <f>VLOOKUP(Z147,ReferencePrices!$A$2:$C$22,3,FALSE)</f>
        <v>628.10180000000003</v>
      </c>
      <c r="AD147">
        <f t="shared" si="37"/>
        <v>55.1398612056242</v>
      </c>
    </row>
    <row r="148" spans="1:30" x14ac:dyDescent="0.35">
      <c r="A148" t="s">
        <v>143</v>
      </c>
      <c r="B148" s="2">
        <f t="shared" si="40"/>
        <v>0</v>
      </c>
      <c r="C148" s="2">
        <f t="shared" si="40"/>
        <v>0</v>
      </c>
      <c r="D148" s="81">
        <f t="shared" si="40"/>
        <v>0</v>
      </c>
      <c r="E148" s="81">
        <f t="shared" si="40"/>
        <v>0</v>
      </c>
      <c r="F148" s="81">
        <f t="shared" si="40"/>
        <v>0</v>
      </c>
      <c r="G148" s="81">
        <f t="shared" si="40"/>
        <v>0</v>
      </c>
      <c r="H148" s="81">
        <f t="shared" si="40"/>
        <v>0</v>
      </c>
      <c r="I148" s="81">
        <f t="shared" si="40"/>
        <v>0</v>
      </c>
      <c r="J148" s="81">
        <f t="shared" si="40"/>
        <v>0</v>
      </c>
      <c r="K148" s="81">
        <f t="shared" si="40"/>
        <v>0</v>
      </c>
      <c r="L148" s="81">
        <f t="shared" si="41"/>
        <v>0</v>
      </c>
      <c r="M148" s="81">
        <f t="shared" si="41"/>
        <v>0</v>
      </c>
      <c r="N148" s="81">
        <f t="shared" si="41"/>
        <v>0</v>
      </c>
      <c r="O148" s="81">
        <f t="shared" si="41"/>
        <v>0</v>
      </c>
      <c r="P148" s="81">
        <f t="shared" si="41"/>
        <v>0</v>
      </c>
      <c r="Q148" s="81">
        <f t="shared" si="41"/>
        <v>0</v>
      </c>
      <c r="R148" s="81">
        <f t="shared" si="41"/>
        <v>0</v>
      </c>
      <c r="S148" s="81">
        <f t="shared" si="41"/>
        <v>0</v>
      </c>
      <c r="T148" s="81">
        <f t="shared" si="41"/>
        <v>0</v>
      </c>
      <c r="U148" s="81">
        <f t="shared" si="41"/>
        <v>0</v>
      </c>
      <c r="V148" s="2">
        <f t="shared" si="34"/>
        <v>0</v>
      </c>
      <c r="W148" s="2"/>
      <c r="X148" t="str">
        <f t="shared" si="35"/>
        <v>CIVRice</v>
      </c>
      <c r="Y148" t="s">
        <v>26</v>
      </c>
      <c r="Z148" t="s">
        <v>365</v>
      </c>
      <c r="AA148">
        <f t="shared" si="36"/>
        <v>411.77242817451986</v>
      </c>
      <c r="AB148">
        <f>VLOOKUP(X148,ReferenceProduction!$A$2:$G$1293,7,FALSE)</f>
        <v>1090.0512744222906</v>
      </c>
      <c r="AC148">
        <f>VLOOKUP(Z148,ReferencePrices!$A$2:$C$22,3,FALSE)</f>
        <v>377.75510000000003</v>
      </c>
      <c r="AD148">
        <f t="shared" si="37"/>
        <v>411.77242817451986</v>
      </c>
    </row>
    <row r="149" spans="1:30" x14ac:dyDescent="0.35">
      <c r="A149" t="s">
        <v>144</v>
      </c>
      <c r="B149" s="2">
        <f t="shared" si="40"/>
        <v>0</v>
      </c>
      <c r="C149" s="2">
        <f t="shared" si="40"/>
        <v>0</v>
      </c>
      <c r="D149" s="81">
        <f t="shared" si="40"/>
        <v>0</v>
      </c>
      <c r="E149" s="81">
        <f t="shared" si="40"/>
        <v>0</v>
      </c>
      <c r="F149" s="81">
        <f t="shared" si="40"/>
        <v>0</v>
      </c>
      <c r="G149" s="81">
        <f t="shared" si="40"/>
        <v>0</v>
      </c>
      <c r="H149" s="81">
        <f t="shared" si="40"/>
        <v>0</v>
      </c>
      <c r="I149" s="81">
        <f t="shared" si="40"/>
        <v>0</v>
      </c>
      <c r="J149" s="81">
        <f t="shared" si="40"/>
        <v>0</v>
      </c>
      <c r="K149" s="81">
        <f t="shared" si="40"/>
        <v>0</v>
      </c>
      <c r="L149" s="81">
        <f t="shared" si="41"/>
        <v>0</v>
      </c>
      <c r="M149" s="81">
        <f t="shared" si="41"/>
        <v>0</v>
      </c>
      <c r="N149" s="81">
        <f t="shared" si="41"/>
        <v>0</v>
      </c>
      <c r="O149" s="81">
        <f t="shared" si="41"/>
        <v>0</v>
      </c>
      <c r="P149" s="81">
        <f t="shared" si="41"/>
        <v>0</v>
      </c>
      <c r="Q149" s="81">
        <f t="shared" si="41"/>
        <v>0</v>
      </c>
      <c r="R149" s="81">
        <f t="shared" si="41"/>
        <v>0</v>
      </c>
      <c r="S149" s="81">
        <f t="shared" si="41"/>
        <v>0</v>
      </c>
      <c r="T149" s="81">
        <f t="shared" si="41"/>
        <v>0</v>
      </c>
      <c r="U149" s="81">
        <f t="shared" si="41"/>
        <v>0</v>
      </c>
      <c r="V149" s="2">
        <f t="shared" si="34"/>
        <v>0</v>
      </c>
      <c r="W149" s="2"/>
      <c r="X149" t="str">
        <f t="shared" si="35"/>
        <v>CIVMaize</v>
      </c>
      <c r="Y149" t="s">
        <v>26</v>
      </c>
      <c r="Z149" t="s">
        <v>361</v>
      </c>
      <c r="AA149">
        <f t="shared" si="36"/>
        <v>293.02269081944775</v>
      </c>
      <c r="AB149">
        <f>VLOOKUP(X149,ReferenceProduction!$A$2:$G$1293,7,FALSE)</f>
        <v>1207.4482282561708</v>
      </c>
      <c r="AC149">
        <f>VLOOKUP(Z149,ReferencePrices!$A$2:$C$22,3,FALSE)</f>
        <v>242.67930000000001</v>
      </c>
      <c r="AD149">
        <f t="shared" si="37"/>
        <v>293.02269081944775</v>
      </c>
    </row>
    <row r="150" spans="1:30" x14ac:dyDescent="0.35">
      <c r="A150" t="s">
        <v>145</v>
      </c>
      <c r="B150" s="2">
        <f t="shared" si="40"/>
        <v>0</v>
      </c>
      <c r="C150" s="2">
        <f t="shared" si="40"/>
        <v>0</v>
      </c>
      <c r="D150" s="81">
        <f t="shared" si="40"/>
        <v>0</v>
      </c>
      <c r="E150" s="81">
        <f t="shared" si="40"/>
        <v>0</v>
      </c>
      <c r="F150" s="81">
        <f t="shared" si="40"/>
        <v>0</v>
      </c>
      <c r="G150" s="81">
        <f t="shared" si="40"/>
        <v>0</v>
      </c>
      <c r="H150" s="81">
        <f t="shared" si="40"/>
        <v>0</v>
      </c>
      <c r="I150" s="81">
        <f t="shared" si="40"/>
        <v>0</v>
      </c>
      <c r="J150" s="81">
        <f t="shared" si="40"/>
        <v>0</v>
      </c>
      <c r="K150" s="81">
        <f t="shared" si="40"/>
        <v>0</v>
      </c>
      <c r="L150" s="81">
        <f t="shared" si="41"/>
        <v>0</v>
      </c>
      <c r="M150" s="81">
        <f t="shared" si="41"/>
        <v>0</v>
      </c>
      <c r="N150" s="81">
        <f t="shared" si="41"/>
        <v>0</v>
      </c>
      <c r="O150" s="81">
        <f t="shared" si="41"/>
        <v>0</v>
      </c>
      <c r="P150" s="81">
        <f t="shared" si="41"/>
        <v>0</v>
      </c>
      <c r="Q150" s="81">
        <f t="shared" si="41"/>
        <v>0</v>
      </c>
      <c r="R150" s="81">
        <f t="shared" si="41"/>
        <v>0</v>
      </c>
      <c r="S150" s="81">
        <f t="shared" si="41"/>
        <v>0</v>
      </c>
      <c r="T150" s="81">
        <f t="shared" si="41"/>
        <v>0</v>
      </c>
      <c r="U150" s="81">
        <f t="shared" si="41"/>
        <v>0</v>
      </c>
      <c r="V150" s="2">
        <f t="shared" si="34"/>
        <v>0</v>
      </c>
      <c r="W150" s="2"/>
      <c r="X150" t="str">
        <f t="shared" si="35"/>
        <v>CIVSorghum</v>
      </c>
      <c r="Y150" t="s">
        <v>26</v>
      </c>
      <c r="Z150" t="s">
        <v>362</v>
      </c>
      <c r="AA150">
        <f t="shared" si="36"/>
        <v>17.964977000083376</v>
      </c>
      <c r="AB150">
        <f>VLOOKUP(X150,ReferenceProduction!$A$2:$G$1293,7,FALSE)</f>
        <v>85.551013041883522</v>
      </c>
      <c r="AC150">
        <f>VLOOKUP(Z150,ReferencePrices!$A$2:$C$22,3,FALSE)</f>
        <v>209.9914</v>
      </c>
      <c r="AD150">
        <f t="shared" si="37"/>
        <v>17.964977000083376</v>
      </c>
    </row>
    <row r="151" spans="1:30" x14ac:dyDescent="0.35">
      <c r="A151" t="s">
        <v>146</v>
      </c>
      <c r="B151" s="2">
        <f t="shared" si="40"/>
        <v>22.470258229283118</v>
      </c>
      <c r="C151" s="2">
        <f t="shared" si="40"/>
        <v>0</v>
      </c>
      <c r="D151" s="81">
        <f t="shared" si="40"/>
        <v>0</v>
      </c>
      <c r="E151" s="81">
        <f t="shared" si="40"/>
        <v>1.9037107092802763</v>
      </c>
      <c r="F151" s="81">
        <f t="shared" si="40"/>
        <v>0</v>
      </c>
      <c r="G151" s="81">
        <f t="shared" si="40"/>
        <v>6.8370271417812232</v>
      </c>
      <c r="H151" s="81">
        <f t="shared" si="40"/>
        <v>0.30399449001353085</v>
      </c>
      <c r="I151" s="81">
        <f t="shared" si="40"/>
        <v>41.116809963475028</v>
      </c>
      <c r="J151" s="81">
        <f t="shared" si="40"/>
        <v>1.3633527504951442</v>
      </c>
      <c r="K151" s="81">
        <f t="shared" si="40"/>
        <v>5.4671673897557156</v>
      </c>
      <c r="L151" s="81">
        <f t="shared" si="41"/>
        <v>0</v>
      </c>
      <c r="M151" s="81">
        <f t="shared" si="41"/>
        <v>321.25196333437265</v>
      </c>
      <c r="N151" s="81">
        <f t="shared" si="41"/>
        <v>94.718127655528718</v>
      </c>
      <c r="O151" s="81">
        <f t="shared" si="41"/>
        <v>4.1240411230235301</v>
      </c>
      <c r="P151" s="81">
        <f t="shared" si="41"/>
        <v>0</v>
      </c>
      <c r="Q151" s="81">
        <f t="shared" si="41"/>
        <v>1505.5394465172837</v>
      </c>
      <c r="R151" s="81">
        <f t="shared" si="41"/>
        <v>0</v>
      </c>
      <c r="S151" s="81">
        <f t="shared" si="41"/>
        <v>0</v>
      </c>
      <c r="T151" s="81">
        <f t="shared" si="41"/>
        <v>0</v>
      </c>
      <c r="U151" s="81">
        <f t="shared" si="41"/>
        <v>0</v>
      </c>
      <c r="V151" s="2">
        <f t="shared" si="34"/>
        <v>2005.0958993042927</v>
      </c>
      <c r="W151" s="2"/>
      <c r="X151" t="str">
        <f t="shared" si="35"/>
        <v>CIVMillet</v>
      </c>
      <c r="Y151" t="s">
        <v>26</v>
      </c>
      <c r="Z151" t="s">
        <v>363</v>
      </c>
      <c r="AA151">
        <f t="shared" si="36"/>
        <v>25.146429317073633</v>
      </c>
      <c r="AB151">
        <f>VLOOKUP(X151,ReferenceProduction!$A$2:$G$1293,7,FALSE)</f>
        <v>101.272506901095</v>
      </c>
      <c r="AC151">
        <f>VLOOKUP(Z151,ReferencePrices!$A$2:$C$22,3,FALSE)</f>
        <v>248.30459999999999</v>
      </c>
      <c r="AD151">
        <f t="shared" si="37"/>
        <v>25.146429317073633</v>
      </c>
    </row>
    <row r="152" spans="1:30" x14ac:dyDescent="0.35">
      <c r="A152" t="s">
        <v>147</v>
      </c>
      <c r="B152" s="2">
        <f t="shared" si="40"/>
        <v>0</v>
      </c>
      <c r="C152" s="2">
        <f t="shared" si="40"/>
        <v>50.413545915103619</v>
      </c>
      <c r="D152" s="81">
        <f t="shared" si="40"/>
        <v>69.025989864144805</v>
      </c>
      <c r="E152" s="81">
        <f t="shared" si="40"/>
        <v>0</v>
      </c>
      <c r="F152" s="81">
        <f t="shared" si="40"/>
        <v>0</v>
      </c>
      <c r="G152" s="81">
        <f t="shared" si="40"/>
        <v>0</v>
      </c>
      <c r="H152" s="81">
        <f t="shared" si="40"/>
        <v>0</v>
      </c>
      <c r="I152" s="81">
        <f t="shared" si="40"/>
        <v>662.1847665454361</v>
      </c>
      <c r="J152" s="81">
        <f t="shared" si="40"/>
        <v>0</v>
      </c>
      <c r="K152" s="81">
        <f t="shared" si="40"/>
        <v>0.12392305025138629</v>
      </c>
      <c r="L152" s="81">
        <f t="shared" si="41"/>
        <v>2.8652975298137373</v>
      </c>
      <c r="M152" s="81">
        <f t="shared" si="41"/>
        <v>111.37172882631495</v>
      </c>
      <c r="N152" s="81">
        <f t="shared" si="41"/>
        <v>257.21911568388953</v>
      </c>
      <c r="O152" s="81">
        <f t="shared" si="41"/>
        <v>168.26636371078982</v>
      </c>
      <c r="P152" s="81">
        <f t="shared" si="41"/>
        <v>2.0666088235288851</v>
      </c>
      <c r="Q152" s="81">
        <f t="shared" si="41"/>
        <v>0.25473504034121786</v>
      </c>
      <c r="R152" s="81">
        <f t="shared" si="41"/>
        <v>49.681292018146536</v>
      </c>
      <c r="S152" s="81">
        <f t="shared" si="41"/>
        <v>297.27859362369247</v>
      </c>
      <c r="T152" s="81">
        <f t="shared" si="41"/>
        <v>185.37604114498205</v>
      </c>
      <c r="U152" s="81">
        <f t="shared" si="41"/>
        <v>0</v>
      </c>
      <c r="V152" s="2">
        <f t="shared" si="34"/>
        <v>1856.1280017764352</v>
      </c>
      <c r="W152" s="2"/>
      <c r="X152" t="str">
        <f t="shared" si="35"/>
        <v>CIVCassava</v>
      </c>
      <c r="Y152" t="s">
        <v>26</v>
      </c>
      <c r="Z152" t="s">
        <v>368</v>
      </c>
      <c r="AA152">
        <f t="shared" si="36"/>
        <v>491.05604310605128</v>
      </c>
      <c r="AB152">
        <f>VLOOKUP(X152,ReferenceProduction!$A$2:$G$1293,7,FALSE)</f>
        <v>3916.3640120528198</v>
      </c>
      <c r="AC152">
        <f>VLOOKUP(Z152,ReferencePrices!$A$2:$C$22,3,FALSE)</f>
        <v>125.3857</v>
      </c>
      <c r="AD152">
        <f t="shared" si="37"/>
        <v>491.05604310605128</v>
      </c>
    </row>
    <row r="153" spans="1:30" x14ac:dyDescent="0.35">
      <c r="A153" t="s">
        <v>148</v>
      </c>
      <c r="B153" s="2">
        <f t="shared" si="40"/>
        <v>0</v>
      </c>
      <c r="C153" s="2">
        <f t="shared" si="40"/>
        <v>163.18057255486417</v>
      </c>
      <c r="D153" s="81">
        <f t="shared" si="40"/>
        <v>1262.8722609455137</v>
      </c>
      <c r="E153" s="81">
        <f t="shared" si="40"/>
        <v>0</v>
      </c>
      <c r="F153" s="81">
        <f t="shared" si="40"/>
        <v>0</v>
      </c>
      <c r="G153" s="81">
        <f t="shared" si="40"/>
        <v>240.11340122476366</v>
      </c>
      <c r="H153" s="81">
        <f t="shared" si="40"/>
        <v>0</v>
      </c>
      <c r="I153" s="81">
        <f t="shared" si="40"/>
        <v>1677.7307490334229</v>
      </c>
      <c r="J153" s="81">
        <f t="shared" si="40"/>
        <v>0.44215443861987735</v>
      </c>
      <c r="K153" s="81">
        <f t="shared" si="40"/>
        <v>48.330340536602407</v>
      </c>
      <c r="L153" s="81">
        <f t="shared" si="41"/>
        <v>0</v>
      </c>
      <c r="M153" s="81">
        <f t="shared" si="41"/>
        <v>116.7533864439702</v>
      </c>
      <c r="N153" s="81">
        <f t="shared" si="41"/>
        <v>10925.494405999349</v>
      </c>
      <c r="O153" s="81">
        <f t="shared" si="41"/>
        <v>0</v>
      </c>
      <c r="P153" s="81">
        <f t="shared" si="41"/>
        <v>230.88853146428809</v>
      </c>
      <c r="Q153" s="81">
        <f t="shared" si="41"/>
        <v>0</v>
      </c>
      <c r="R153" s="81">
        <f t="shared" si="41"/>
        <v>0</v>
      </c>
      <c r="S153" s="81">
        <f t="shared" si="41"/>
        <v>855.65715866672883</v>
      </c>
      <c r="T153" s="81">
        <f t="shared" si="41"/>
        <v>0</v>
      </c>
      <c r="U153" s="81">
        <f t="shared" si="41"/>
        <v>92.926625933646179</v>
      </c>
      <c r="V153" s="2">
        <f t="shared" si="34"/>
        <v>15614.389587241769</v>
      </c>
      <c r="W153" s="2"/>
      <c r="X153" t="str">
        <f t="shared" si="35"/>
        <v>CIVYams</v>
      </c>
      <c r="Y153" t="s">
        <v>26</v>
      </c>
      <c r="Z153" t="s">
        <v>366</v>
      </c>
      <c r="AA153">
        <f t="shared" si="36"/>
        <v>2501.3431048107032</v>
      </c>
      <c r="AB153">
        <f>VLOOKUP(X153,ReferenceProduction!$A$2:$G$1293,7,FALSE)</f>
        <v>8019.5260530258183</v>
      </c>
      <c r="AC153">
        <f>VLOOKUP(Z153,ReferencePrices!$A$2:$C$22,3,FALSE)</f>
        <v>311.90660000000003</v>
      </c>
      <c r="AD153">
        <f t="shared" si="37"/>
        <v>2501.3431048107032</v>
      </c>
    </row>
    <row r="154" spans="1:30" x14ac:dyDescent="0.35">
      <c r="A154" t="s">
        <v>149</v>
      </c>
      <c r="B154" s="2">
        <f t="shared" si="40"/>
        <v>0</v>
      </c>
      <c r="C154" s="2">
        <f t="shared" si="40"/>
        <v>0</v>
      </c>
      <c r="D154" s="81">
        <f t="shared" si="40"/>
        <v>0</v>
      </c>
      <c r="E154" s="81">
        <f t="shared" si="40"/>
        <v>0</v>
      </c>
      <c r="F154" s="81">
        <f t="shared" si="40"/>
        <v>0</v>
      </c>
      <c r="G154" s="81">
        <f t="shared" si="40"/>
        <v>1.5043324758945182</v>
      </c>
      <c r="H154" s="81">
        <f t="shared" si="40"/>
        <v>0</v>
      </c>
      <c r="I154" s="81">
        <f t="shared" si="40"/>
        <v>0.27068796065277573</v>
      </c>
      <c r="J154" s="81">
        <f t="shared" si="40"/>
        <v>0</v>
      </c>
      <c r="K154" s="81">
        <f t="shared" si="40"/>
        <v>0</v>
      </c>
      <c r="L154" s="81">
        <f t="shared" si="41"/>
        <v>0</v>
      </c>
      <c r="M154" s="81">
        <f t="shared" si="41"/>
        <v>0</v>
      </c>
      <c r="N154" s="81">
        <f t="shared" si="41"/>
        <v>0</v>
      </c>
      <c r="O154" s="81">
        <f t="shared" si="41"/>
        <v>0</v>
      </c>
      <c r="P154" s="81">
        <f t="shared" si="41"/>
        <v>0</v>
      </c>
      <c r="Q154" s="81">
        <f t="shared" si="41"/>
        <v>0</v>
      </c>
      <c r="R154" s="81">
        <f t="shared" si="41"/>
        <v>0</v>
      </c>
      <c r="S154" s="81">
        <f t="shared" si="41"/>
        <v>8.9694854114665379</v>
      </c>
      <c r="T154" s="81">
        <f t="shared" si="41"/>
        <v>0</v>
      </c>
      <c r="U154" s="81">
        <f t="shared" si="41"/>
        <v>0</v>
      </c>
      <c r="V154" s="2">
        <f t="shared" si="34"/>
        <v>10.744505848013832</v>
      </c>
      <c r="W154" s="2"/>
      <c r="X154" t="str">
        <f t="shared" si="35"/>
        <v>CIVSweet Potato</v>
      </c>
      <c r="Y154" t="s">
        <v>26</v>
      </c>
      <c r="Z154" t="s">
        <v>358</v>
      </c>
      <c r="AA154">
        <f t="shared" si="36"/>
        <v>6.0498039209356698</v>
      </c>
      <c r="AB154">
        <f>VLOOKUP(X154,ReferenceProduction!$A$2:$G$1293,7,FALSE)</f>
        <v>66.114983047084465</v>
      </c>
      <c r="AC154">
        <f>VLOOKUP(Z154,ReferencePrices!$A$2:$C$22,3,FALSE)</f>
        <v>91.504279999999994</v>
      </c>
      <c r="AD154">
        <f t="shared" si="37"/>
        <v>6.0498039209356698</v>
      </c>
    </row>
    <row r="155" spans="1:30" x14ac:dyDescent="0.35">
      <c r="A155" t="s">
        <v>150</v>
      </c>
      <c r="B155" s="2">
        <f t="shared" si="40"/>
        <v>4.1226343989665342</v>
      </c>
      <c r="C155" s="2">
        <f t="shared" si="40"/>
        <v>2.4347775677882897</v>
      </c>
      <c r="D155" s="81">
        <f t="shared" si="40"/>
        <v>0</v>
      </c>
      <c r="E155" s="81">
        <f t="shared" si="40"/>
        <v>51.571655575549997</v>
      </c>
      <c r="F155" s="81">
        <f t="shared" si="40"/>
        <v>0</v>
      </c>
      <c r="G155" s="81">
        <f t="shared" si="40"/>
        <v>0</v>
      </c>
      <c r="H155" s="81">
        <f t="shared" si="40"/>
        <v>7.028088404477443</v>
      </c>
      <c r="I155" s="81">
        <f t="shared" si="40"/>
        <v>54.391167665804808</v>
      </c>
      <c r="J155" s="81">
        <f t="shared" si="40"/>
        <v>60.28318849127502</v>
      </c>
      <c r="K155" s="81">
        <f t="shared" si="40"/>
        <v>11.81361714597455</v>
      </c>
      <c r="L155" s="81">
        <f t="shared" si="41"/>
        <v>0</v>
      </c>
      <c r="M155" s="81">
        <f t="shared" si="41"/>
        <v>131.51092451903068</v>
      </c>
      <c r="N155" s="81">
        <f t="shared" si="41"/>
        <v>0</v>
      </c>
      <c r="O155" s="81">
        <f t="shared" si="41"/>
        <v>113.80955385036019</v>
      </c>
      <c r="P155" s="81">
        <f t="shared" si="41"/>
        <v>6.5701888138238379E-2</v>
      </c>
      <c r="Q155" s="81">
        <f t="shared" si="41"/>
        <v>43.652444811235263</v>
      </c>
      <c r="R155" s="81">
        <f t="shared" si="41"/>
        <v>0</v>
      </c>
      <c r="S155" s="81">
        <f t="shared" si="41"/>
        <v>97.394820358939498</v>
      </c>
      <c r="T155" s="81">
        <f t="shared" si="41"/>
        <v>0</v>
      </c>
      <c r="U155" s="81">
        <f t="shared" si="41"/>
        <v>0</v>
      </c>
      <c r="V155" s="2">
        <f t="shared" si="34"/>
        <v>578.07857467754047</v>
      </c>
      <c r="W155" s="2"/>
      <c r="X155" t="str">
        <f t="shared" si="35"/>
        <v>CIVBanana</v>
      </c>
      <c r="Y155" t="s">
        <v>26</v>
      </c>
      <c r="Z155" t="s">
        <v>455</v>
      </c>
      <c r="AA155">
        <f t="shared" si="36"/>
        <v>397.84316467613746</v>
      </c>
      <c r="AB155">
        <f>VLOOKUP(X155,ReferenceProduction!$A$2:$G$1293,7,FALSE)</f>
        <v>989.3763369645593</v>
      </c>
      <c r="AC155">
        <f>VLOOKUP(Z155,ReferencePrices!$A$2:$C$22,3,FALSE)</f>
        <v>402.11509999999998</v>
      </c>
      <c r="AD155">
        <f t="shared" si="37"/>
        <v>397.84316467613746</v>
      </c>
    </row>
    <row r="156" spans="1:30" x14ac:dyDescent="0.35">
      <c r="A156" t="s">
        <v>151</v>
      </c>
      <c r="B156" s="2">
        <f t="shared" si="40"/>
        <v>43.454592208912217</v>
      </c>
      <c r="C156" s="2">
        <f t="shared" si="40"/>
        <v>99.695045579176593</v>
      </c>
      <c r="D156" s="81">
        <f t="shared" si="40"/>
        <v>0</v>
      </c>
      <c r="E156" s="81">
        <f t="shared" si="40"/>
        <v>0</v>
      </c>
      <c r="F156" s="81">
        <f t="shared" si="40"/>
        <v>11.440870370280058</v>
      </c>
      <c r="G156" s="81">
        <f t="shared" si="40"/>
        <v>53.364580742635127</v>
      </c>
      <c r="H156" s="81">
        <f t="shared" si="40"/>
        <v>0</v>
      </c>
      <c r="I156" s="81">
        <f t="shared" si="40"/>
        <v>3740.247064031571</v>
      </c>
      <c r="J156" s="81">
        <f t="shared" si="40"/>
        <v>5.3369409473929172</v>
      </c>
      <c r="K156" s="81">
        <f t="shared" si="40"/>
        <v>9.5712122958883352</v>
      </c>
      <c r="L156" s="81">
        <f t="shared" si="41"/>
        <v>0</v>
      </c>
      <c r="M156" s="81">
        <f t="shared" si="41"/>
        <v>789.40185420393209</v>
      </c>
      <c r="N156" s="81">
        <f t="shared" si="41"/>
        <v>2.2951004761361986</v>
      </c>
      <c r="O156" s="81">
        <f t="shared" si="41"/>
        <v>83.995528116210195</v>
      </c>
      <c r="P156" s="81">
        <f t="shared" si="41"/>
        <v>10.339264104864867</v>
      </c>
      <c r="Q156" s="81">
        <f t="shared" si="41"/>
        <v>666.69939437570656</v>
      </c>
      <c r="R156" s="81">
        <f t="shared" si="41"/>
        <v>0</v>
      </c>
      <c r="S156" s="81">
        <f t="shared" si="41"/>
        <v>305.94076520225786</v>
      </c>
      <c r="T156" s="81">
        <f t="shared" si="41"/>
        <v>0</v>
      </c>
      <c r="U156" s="81">
        <f t="shared" si="41"/>
        <v>28.005871361818258</v>
      </c>
      <c r="V156" s="2">
        <f t="shared" si="34"/>
        <v>5849.7880840167836</v>
      </c>
      <c r="W156" s="2"/>
      <c r="X156" t="str">
        <f t="shared" si="35"/>
        <v>CIVPlantain</v>
      </c>
      <c r="Y156" t="s">
        <v>26</v>
      </c>
      <c r="Z156" t="s">
        <v>456</v>
      </c>
      <c r="AA156">
        <f t="shared" si="36"/>
        <v>1104.3307055379332</v>
      </c>
      <c r="AB156">
        <f>VLOOKUP(X156,ReferenceProduction!$A$2:$G$1293,7,FALSE)</f>
        <v>4017.8723788429706</v>
      </c>
      <c r="AC156">
        <f>VLOOKUP(Z156,ReferencePrices!$A$2:$C$22,3,FALSE)</f>
        <v>274.8546</v>
      </c>
      <c r="AD156">
        <f t="shared" si="37"/>
        <v>1104.3307055379332</v>
      </c>
    </row>
    <row r="157" spans="1:30" x14ac:dyDescent="0.35">
      <c r="A157" t="s">
        <v>152</v>
      </c>
      <c r="B157" s="2">
        <f t="shared" si="40"/>
        <v>0.53294695108010282</v>
      </c>
      <c r="C157" s="2">
        <f t="shared" si="40"/>
        <v>0</v>
      </c>
      <c r="D157" s="81">
        <f t="shared" si="40"/>
        <v>179.43400857519038</v>
      </c>
      <c r="E157" s="81">
        <f t="shared" si="40"/>
        <v>0</v>
      </c>
      <c r="F157" s="81">
        <f t="shared" si="40"/>
        <v>0</v>
      </c>
      <c r="G157" s="81">
        <f t="shared" si="40"/>
        <v>103.13383139976474</v>
      </c>
      <c r="H157" s="81">
        <f t="shared" si="40"/>
        <v>0</v>
      </c>
      <c r="I157" s="81">
        <f t="shared" si="40"/>
        <v>443.56582440935</v>
      </c>
      <c r="J157" s="81">
        <f t="shared" si="40"/>
        <v>19.816218165568351</v>
      </c>
      <c r="K157" s="81">
        <f t="shared" si="40"/>
        <v>11.24793171520543</v>
      </c>
      <c r="L157" s="81">
        <f t="shared" si="41"/>
        <v>0</v>
      </c>
      <c r="M157" s="81">
        <f t="shared" si="41"/>
        <v>1.1300465756643074</v>
      </c>
      <c r="N157" s="81">
        <f t="shared" si="41"/>
        <v>9.5250699054570092</v>
      </c>
      <c r="O157" s="81">
        <f t="shared" si="41"/>
        <v>8.9693413063425957</v>
      </c>
      <c r="P157" s="81">
        <f t="shared" si="41"/>
        <v>6.1789284793900014</v>
      </c>
      <c r="Q157" s="81">
        <f t="shared" si="41"/>
        <v>47.480295589402232</v>
      </c>
      <c r="R157" s="81">
        <f t="shared" si="41"/>
        <v>0</v>
      </c>
      <c r="S157" s="81">
        <f t="shared" si="41"/>
        <v>0.57458518902258915</v>
      </c>
      <c r="T157" s="81">
        <f t="shared" si="41"/>
        <v>0</v>
      </c>
      <c r="U157" s="81">
        <f t="shared" si="41"/>
        <v>1.5805383030169853</v>
      </c>
      <c r="V157" s="2">
        <f t="shared" si="34"/>
        <v>833.16956656445473</v>
      </c>
      <c r="W157" s="2"/>
      <c r="X157" t="str">
        <f t="shared" si="35"/>
        <v>CIVBean</v>
      </c>
      <c r="Y157" t="s">
        <v>26</v>
      </c>
      <c r="Z157" t="s">
        <v>557</v>
      </c>
      <c r="AA157">
        <f t="shared" si="36"/>
        <v>33.964498781272951</v>
      </c>
      <c r="AB157">
        <f>VLOOKUP(X157,ReferenceProduction!$A$2:$G$1293,7,FALSE)</f>
        <v>44.822574786144997</v>
      </c>
      <c r="AC157">
        <f>VLOOKUP(Z157,ReferencePrices!$A$2:$C$22,3,FALSE)</f>
        <v>757.75429999999994</v>
      </c>
      <c r="AD157">
        <f t="shared" si="37"/>
        <v>33.964498781272951</v>
      </c>
    </row>
    <row r="158" spans="1:30" x14ac:dyDescent="0.35">
      <c r="A158" t="s">
        <v>153</v>
      </c>
      <c r="B158" s="2">
        <f t="shared" si="40"/>
        <v>8.7413914610464989</v>
      </c>
      <c r="C158" s="2">
        <f t="shared" si="40"/>
        <v>36.46561937354317</v>
      </c>
      <c r="D158" s="81">
        <f t="shared" si="40"/>
        <v>35.679268384260496</v>
      </c>
      <c r="E158" s="81">
        <f t="shared" si="40"/>
        <v>0.3523185773041928</v>
      </c>
      <c r="F158" s="81">
        <f t="shared" si="40"/>
        <v>0</v>
      </c>
      <c r="G158" s="81">
        <f t="shared" si="40"/>
        <v>46.072589771150291</v>
      </c>
      <c r="H158" s="81">
        <f t="shared" si="40"/>
        <v>0</v>
      </c>
      <c r="I158" s="81">
        <f t="shared" si="40"/>
        <v>946.70373744440622</v>
      </c>
      <c r="J158" s="81">
        <f t="shared" si="40"/>
        <v>43.91662522719745</v>
      </c>
      <c r="K158" s="81">
        <f t="shared" si="40"/>
        <v>1.2408747737472805</v>
      </c>
      <c r="L158" s="81">
        <f t="shared" si="41"/>
        <v>0</v>
      </c>
      <c r="M158" s="81">
        <f t="shared" si="41"/>
        <v>5.3335552765168144</v>
      </c>
      <c r="N158" s="81">
        <f t="shared" si="41"/>
        <v>0</v>
      </c>
      <c r="O158" s="81">
        <f t="shared" si="41"/>
        <v>32.226397799912618</v>
      </c>
      <c r="P158" s="81">
        <f t="shared" si="41"/>
        <v>0.14355019112707232</v>
      </c>
      <c r="Q158" s="81">
        <f t="shared" si="41"/>
        <v>121.12522643248494</v>
      </c>
      <c r="R158" s="81">
        <f t="shared" si="41"/>
        <v>0</v>
      </c>
      <c r="S158" s="81">
        <f t="shared" si="41"/>
        <v>54.834940983618928</v>
      </c>
      <c r="T158" s="81">
        <f t="shared" si="41"/>
        <v>0</v>
      </c>
      <c r="U158" s="81">
        <f t="shared" si="41"/>
        <v>0</v>
      </c>
      <c r="V158" s="2">
        <f t="shared" si="34"/>
        <v>1332.8360956963159</v>
      </c>
      <c r="W158" s="2"/>
      <c r="X158" t="str">
        <f t="shared" si="35"/>
        <v>CIVOther Pulses</v>
      </c>
      <c r="Y158" t="s">
        <v>26</v>
      </c>
      <c r="Z158" t="s">
        <v>421</v>
      </c>
      <c r="AA158">
        <f t="shared" si="36"/>
        <v>5.8870566283251033</v>
      </c>
      <c r="AB158">
        <f>VLOOKUP(X158,ReferenceProduction!$A$2:$G$1293,7,FALSE)</f>
        <v>15.275015427500691</v>
      </c>
      <c r="AC158">
        <f>VLOOKUP(Z158,ReferencePrices!$A$2:$C$22,3,FALSE)</f>
        <v>385.40429999999998</v>
      </c>
      <c r="AD158">
        <f t="shared" si="37"/>
        <v>5.8870566283251033</v>
      </c>
    </row>
    <row r="159" spans="1:30" x14ac:dyDescent="0.35">
      <c r="A159" s="1" t="s">
        <v>445</v>
      </c>
      <c r="B159" s="40">
        <f>+SUM(B4:B158)</f>
        <v>5023.5182483818562</v>
      </c>
      <c r="C159" s="40">
        <f t="shared" ref="C159:U159" si="42">+SUM(C4:C158)</f>
        <v>11985.81957297539</v>
      </c>
      <c r="D159" s="82">
        <f t="shared" si="42"/>
        <v>31682.188025330652</v>
      </c>
      <c r="E159" s="82">
        <f t="shared" si="42"/>
        <v>8191.4216564739809</v>
      </c>
      <c r="F159" s="82">
        <f t="shared" si="42"/>
        <v>4617.4348328157666</v>
      </c>
      <c r="G159" s="82">
        <f t="shared" si="42"/>
        <v>9987.8532314605291</v>
      </c>
      <c r="H159" s="82">
        <f t="shared" si="42"/>
        <v>1400.8985208930465</v>
      </c>
      <c r="I159" s="82">
        <f t="shared" si="42"/>
        <v>47632.597595035106</v>
      </c>
      <c r="J159" s="82">
        <f t="shared" si="42"/>
        <v>10753.057182527173</v>
      </c>
      <c r="K159" s="82">
        <f t="shared" si="42"/>
        <v>2678.567579231692</v>
      </c>
      <c r="L159" s="82">
        <f t="shared" si="42"/>
        <v>4049.7800478132444</v>
      </c>
      <c r="M159" s="82">
        <f t="shared" si="42"/>
        <v>34514.544914875922</v>
      </c>
      <c r="N159" s="82">
        <f t="shared" si="42"/>
        <v>129226.56204120294</v>
      </c>
      <c r="O159" s="82">
        <f t="shared" si="42"/>
        <v>13401.17244136776</v>
      </c>
      <c r="P159" s="82">
        <f t="shared" si="42"/>
        <v>3332.5814753292307</v>
      </c>
      <c r="Q159" s="82">
        <f t="shared" si="42"/>
        <v>80664.720140912192</v>
      </c>
      <c r="R159" s="82">
        <f t="shared" si="42"/>
        <v>29991.300458987465</v>
      </c>
      <c r="S159" s="82">
        <f t="shared" si="42"/>
        <v>46410.316001795793</v>
      </c>
      <c r="T159" s="82">
        <f t="shared" si="42"/>
        <v>19526.179585418442</v>
      </c>
      <c r="U159" s="82">
        <f t="shared" si="42"/>
        <v>1508.9812047828791</v>
      </c>
      <c r="V159" s="2">
        <f>+SUM(B159:U159)</f>
        <v>496579.49475761113</v>
      </c>
      <c r="W159" s="40"/>
      <c r="X159" t="str">
        <f t="shared" si="35"/>
        <v>CIVGroundnut</v>
      </c>
      <c r="Y159" t="s">
        <v>26</v>
      </c>
      <c r="Z159" t="s">
        <v>360</v>
      </c>
      <c r="AA159">
        <f t="shared" si="36"/>
        <v>119.79940359545108</v>
      </c>
      <c r="AB159">
        <f>VLOOKUP(X159,ReferenceProduction!$A$2:$G$1293,7,FALSE)</f>
        <v>190.73246342464083</v>
      </c>
      <c r="AC159">
        <f>VLOOKUP(Z159,ReferencePrices!$A$2:$C$22,3,FALSE)</f>
        <v>628.10180000000003</v>
      </c>
      <c r="AD159">
        <f t="shared" si="37"/>
        <v>119.79940359545108</v>
      </c>
    </row>
    <row r="160" spans="1:30" x14ac:dyDescent="0.35">
      <c r="X160" t="str">
        <f t="shared" si="35"/>
        <v>CIVSoybean</v>
      </c>
      <c r="Y160" t="s">
        <v>26</v>
      </c>
      <c r="Z160" t="s">
        <v>446</v>
      </c>
      <c r="AA160">
        <f t="shared" si="36"/>
        <v>0.19711051369320629</v>
      </c>
      <c r="AB160">
        <f>VLOOKUP(X160,ReferenceProduction!$A$2:$G$1293,7,FALSE)</f>
        <v>0.47164381161001728</v>
      </c>
      <c r="AC160">
        <f>VLOOKUP(Z160,ReferencePrices!$A$2:$C$22,3,FALSE)</f>
        <v>417.92239999999998</v>
      </c>
      <c r="AD160">
        <f t="shared" si="37"/>
        <v>0.19711051369320629</v>
      </c>
    </row>
    <row r="161" spans="3:30" x14ac:dyDescent="0.35">
      <c r="C161" t="s">
        <v>555</v>
      </c>
      <c r="D161" s="81" t="s">
        <v>555</v>
      </c>
      <c r="E161" s="81" t="s">
        <v>555</v>
      </c>
      <c r="F161" s="81" t="s">
        <v>555</v>
      </c>
      <c r="G161" s="81" t="s">
        <v>555</v>
      </c>
      <c r="H161" s="81" t="s">
        <v>555</v>
      </c>
      <c r="I161" s="81" t="s">
        <v>555</v>
      </c>
      <c r="J161" s="81" t="s">
        <v>555</v>
      </c>
      <c r="K161" s="81" t="s">
        <v>555</v>
      </c>
      <c r="L161" s="81" t="s">
        <v>555</v>
      </c>
      <c r="M161" s="81" t="s">
        <v>555</v>
      </c>
      <c r="O161" s="81" t="s">
        <v>555</v>
      </c>
      <c r="P161" s="81" t="s">
        <v>555</v>
      </c>
      <c r="R161" s="81" t="s">
        <v>555</v>
      </c>
      <c r="S161" s="81" t="s">
        <v>555</v>
      </c>
      <c r="T161" s="81" t="s">
        <v>555</v>
      </c>
      <c r="U161" s="81" t="s">
        <v>555</v>
      </c>
      <c r="X161" t="str">
        <f t="shared" si="35"/>
        <v>CMRRice</v>
      </c>
      <c r="Y161" t="s">
        <v>27</v>
      </c>
      <c r="Z161" t="s">
        <v>365</v>
      </c>
      <c r="AA161">
        <f t="shared" si="36"/>
        <v>61.550568586040882</v>
      </c>
      <c r="AB161">
        <f>VLOOKUP(X161,ReferenceProduction!$A$2:$G$1293,7,FALSE)</f>
        <v>162.9377567266223</v>
      </c>
      <c r="AC161">
        <f>VLOOKUP(Z161,ReferencePrices!$A$2:$C$22,3,FALSE)</f>
        <v>377.75510000000003</v>
      </c>
      <c r="AD161">
        <f t="shared" si="37"/>
        <v>61.550568586040882</v>
      </c>
    </row>
    <row r="162" spans="3:30" x14ac:dyDescent="0.35">
      <c r="X162" t="str">
        <f t="shared" si="35"/>
        <v>CMRMaize</v>
      </c>
      <c r="Y162" t="s">
        <v>27</v>
      </c>
      <c r="Z162" t="s">
        <v>361</v>
      </c>
      <c r="AA162">
        <f t="shared" si="36"/>
        <v>505.53061299641695</v>
      </c>
      <c r="AB162">
        <f>VLOOKUP(X162,ReferenceProduction!$A$2:$G$1293,7,FALSE)</f>
        <v>2083.1220998099834</v>
      </c>
      <c r="AC162">
        <f>VLOOKUP(Z162,ReferencePrices!$A$2:$C$22,3,FALSE)</f>
        <v>242.67930000000001</v>
      </c>
      <c r="AD162">
        <f t="shared" si="37"/>
        <v>505.53061299641695</v>
      </c>
    </row>
    <row r="163" spans="3:30" x14ac:dyDescent="0.35">
      <c r="X163" t="str">
        <f t="shared" si="35"/>
        <v>CMRWheat</v>
      </c>
      <c r="Y163" t="s">
        <v>27</v>
      </c>
      <c r="Z163" t="s">
        <v>359</v>
      </c>
      <c r="AA163">
        <f t="shared" si="36"/>
        <v>0.23162325586972116</v>
      </c>
      <c r="AB163">
        <f>VLOOKUP(X163,ReferenceProduction!$A$2:$G$1293,7,FALSE)</f>
        <v>0.7750423147671599</v>
      </c>
      <c r="AC163">
        <f>VLOOKUP(Z163,ReferencePrices!$A$2:$C$22,3,FALSE)</f>
        <v>298.85239999999999</v>
      </c>
      <c r="AD163">
        <f t="shared" si="37"/>
        <v>0.23162325586972116</v>
      </c>
    </row>
    <row r="164" spans="3:30" x14ac:dyDescent="0.35">
      <c r="X164" t="str">
        <f t="shared" si="35"/>
        <v>CMRSorghum</v>
      </c>
      <c r="Y164" t="s">
        <v>27</v>
      </c>
      <c r="Z164" t="s">
        <v>362</v>
      </c>
      <c r="AA164">
        <f t="shared" si="36"/>
        <v>351.970915141521</v>
      </c>
      <c r="AB164">
        <f>VLOOKUP(X164,ReferenceProduction!$A$2:$G$1293,7,FALSE)</f>
        <v>1676.1206179944561</v>
      </c>
      <c r="AC164">
        <f>VLOOKUP(Z164,ReferencePrices!$A$2:$C$22,3,FALSE)</f>
        <v>209.9914</v>
      </c>
      <c r="AD164">
        <f t="shared" si="37"/>
        <v>351.970915141521</v>
      </c>
    </row>
    <row r="165" spans="3:30" x14ac:dyDescent="0.35">
      <c r="X165" t="str">
        <f t="shared" si="35"/>
        <v>CMRMillet</v>
      </c>
      <c r="Y165" t="s">
        <v>27</v>
      </c>
      <c r="Z165" t="s">
        <v>363</v>
      </c>
      <c r="AA165">
        <f t="shared" si="36"/>
        <v>38.549141044815933</v>
      </c>
      <c r="AB165">
        <f>VLOOKUP(X165,ReferenceProduction!$A$2:$G$1293,7,FALSE)</f>
        <v>155.24940353427175</v>
      </c>
      <c r="AC165">
        <f>VLOOKUP(Z165,ReferencePrices!$A$2:$C$22,3,FALSE)</f>
        <v>248.30459999999999</v>
      </c>
      <c r="AD165">
        <f t="shared" si="37"/>
        <v>38.549141044815933</v>
      </c>
    </row>
    <row r="166" spans="3:30" x14ac:dyDescent="0.35">
      <c r="X166" t="str">
        <f t="shared" si="35"/>
        <v>CMRPotato</v>
      </c>
      <c r="Y166" t="s">
        <v>27</v>
      </c>
      <c r="Z166" t="s">
        <v>367</v>
      </c>
      <c r="AA166">
        <f t="shared" si="36"/>
        <v>97.073219420115166</v>
      </c>
      <c r="AB166">
        <f>VLOOKUP(X166,ReferenceProduction!$A$2:$G$1293,7,FALSE)</f>
        <v>385.44184146749393</v>
      </c>
      <c r="AC166">
        <f>VLOOKUP(Z166,ReferencePrices!$A$2:$C$22,3,FALSE)</f>
        <v>251.8492</v>
      </c>
      <c r="AD166">
        <f t="shared" si="37"/>
        <v>97.073219420115166</v>
      </c>
    </row>
    <row r="167" spans="3:30" x14ac:dyDescent="0.35">
      <c r="X167" t="str">
        <f t="shared" si="35"/>
        <v>CMRCassava</v>
      </c>
      <c r="Y167" t="s">
        <v>27</v>
      </c>
      <c r="Z167" t="s">
        <v>368</v>
      </c>
      <c r="AA167">
        <f t="shared" si="36"/>
        <v>538.58742758697895</v>
      </c>
      <c r="AB167">
        <f>VLOOKUP(X167,ReferenceProduction!$A$2:$G$1293,7,FALSE)</f>
        <v>4295.4453943869121</v>
      </c>
      <c r="AC167">
        <f>VLOOKUP(Z167,ReferencePrices!$A$2:$C$22,3,FALSE)</f>
        <v>125.3857</v>
      </c>
      <c r="AD167">
        <f t="shared" si="37"/>
        <v>538.58742758697895</v>
      </c>
    </row>
    <row r="168" spans="3:30" x14ac:dyDescent="0.35">
      <c r="X168" t="str">
        <f t="shared" si="35"/>
        <v>CMRYams</v>
      </c>
      <c r="Y168" t="s">
        <v>27</v>
      </c>
      <c r="Z168" t="s">
        <v>366</v>
      </c>
      <c r="AA168">
        <f t="shared" si="36"/>
        <v>160.10242991417141</v>
      </c>
      <c r="AB168">
        <f>VLOOKUP(X168,ReferenceProduction!$A$2:$G$1293,7,FALSE)</f>
        <v>513.30247553008303</v>
      </c>
      <c r="AC168">
        <f>VLOOKUP(Z168,ReferencePrices!$A$2:$C$22,3,FALSE)</f>
        <v>311.90660000000003</v>
      </c>
      <c r="AD168">
        <f t="shared" si="37"/>
        <v>160.10242991417141</v>
      </c>
    </row>
    <row r="169" spans="3:30" x14ac:dyDescent="0.35">
      <c r="X169" t="str">
        <f t="shared" si="35"/>
        <v>CMRSweet Potato</v>
      </c>
      <c r="Y169" t="s">
        <v>27</v>
      </c>
      <c r="Z169" t="s">
        <v>358</v>
      </c>
      <c r="AA169">
        <f t="shared" si="36"/>
        <v>26.754337668849772</v>
      </c>
      <c r="AB169">
        <f>VLOOKUP(X169,ReferenceProduction!$A$2:$G$1293,7,FALSE)</f>
        <v>292.38345647711532</v>
      </c>
      <c r="AC169">
        <f>VLOOKUP(Z169,ReferencePrices!$A$2:$C$22,3,FALSE)</f>
        <v>91.504279999999994</v>
      </c>
      <c r="AD169">
        <f t="shared" si="37"/>
        <v>26.754337668849772</v>
      </c>
    </row>
    <row r="170" spans="3:30" x14ac:dyDescent="0.35">
      <c r="X170" t="str">
        <f t="shared" si="35"/>
        <v>CMRBanana</v>
      </c>
      <c r="Y170" t="s">
        <v>27</v>
      </c>
      <c r="Z170" t="s">
        <v>455</v>
      </c>
      <c r="AA170">
        <f t="shared" si="36"/>
        <v>626.40018338676225</v>
      </c>
      <c r="AB170">
        <f>VLOOKUP(X170,ReferenceProduction!$A$2:$G$1293,7,FALSE)</f>
        <v>1557.7633950746001</v>
      </c>
      <c r="AC170">
        <f>VLOOKUP(Z170,ReferencePrices!$A$2:$C$22,3,FALSE)</f>
        <v>402.11509999999998</v>
      </c>
      <c r="AD170">
        <f t="shared" si="37"/>
        <v>626.40018338676225</v>
      </c>
    </row>
    <row r="171" spans="3:30" x14ac:dyDescent="0.35">
      <c r="X171" t="str">
        <f t="shared" si="35"/>
        <v>CMRPlantain</v>
      </c>
      <c r="Y171" t="s">
        <v>27</v>
      </c>
      <c r="Z171" t="s">
        <v>456</v>
      </c>
      <c r="AA171">
        <f t="shared" si="36"/>
        <v>1013.8133247937078</v>
      </c>
      <c r="AB171">
        <f>VLOOKUP(X171,ReferenceProduction!$A$2:$G$1293,7,FALSE)</f>
        <v>3688.5441422254085</v>
      </c>
      <c r="AC171">
        <f>VLOOKUP(Z171,ReferencePrices!$A$2:$C$22,3,FALSE)</f>
        <v>274.8546</v>
      </c>
      <c r="AD171">
        <f t="shared" si="37"/>
        <v>1013.8133247937078</v>
      </c>
    </row>
    <row r="172" spans="3:30" x14ac:dyDescent="0.35">
      <c r="X172" t="str">
        <f t="shared" si="35"/>
        <v>CMRBean</v>
      </c>
      <c r="Y172" t="s">
        <v>27</v>
      </c>
      <c r="Z172" t="s">
        <v>557</v>
      </c>
      <c r="AA172">
        <f t="shared" si="36"/>
        <v>346.07110193263622</v>
      </c>
      <c r="AB172">
        <f>VLOOKUP(X172,ReferenceProduction!$A$2:$G$1293,7,FALSE)</f>
        <v>456.70621985600906</v>
      </c>
      <c r="AC172">
        <f>VLOOKUP(Z172,ReferencePrices!$A$2:$C$22,3,FALSE)</f>
        <v>757.75429999999994</v>
      </c>
      <c r="AD172">
        <f t="shared" si="37"/>
        <v>346.07110193263622</v>
      </c>
    </row>
    <row r="173" spans="3:30" x14ac:dyDescent="0.35">
      <c r="X173" t="str">
        <f t="shared" si="35"/>
        <v>CMRCowpea</v>
      </c>
      <c r="Y173" t="s">
        <v>27</v>
      </c>
      <c r="Z173" t="s">
        <v>417</v>
      </c>
      <c r="AA173">
        <f t="shared" si="36"/>
        <v>113.06060469808963</v>
      </c>
      <c r="AB173">
        <f>VLOOKUP(X173,ReferenceProduction!$A$2:$G$1293,7,FALSE)</f>
        <v>231.25630182956513</v>
      </c>
      <c r="AC173">
        <f>VLOOKUP(Z173,ReferencePrices!$A$2:$C$22,3,FALSE)</f>
        <v>488.8974</v>
      </c>
      <c r="AD173">
        <f t="shared" si="37"/>
        <v>113.06060469808963</v>
      </c>
    </row>
    <row r="174" spans="3:30" x14ac:dyDescent="0.35">
      <c r="X174" t="str">
        <f t="shared" si="35"/>
        <v>CMROther Pulses</v>
      </c>
      <c r="Y174" t="s">
        <v>27</v>
      </c>
      <c r="Z174" t="s">
        <v>421</v>
      </c>
      <c r="AA174">
        <f t="shared" si="36"/>
        <v>10.597269146532318</v>
      </c>
      <c r="AB174">
        <f>VLOOKUP(X174,ReferenceProduction!$A$2:$G$1293,7,FALSE)</f>
        <v>27.496499511116813</v>
      </c>
      <c r="AC174">
        <f>VLOOKUP(Z174,ReferencePrices!$A$2:$C$22,3,FALSE)</f>
        <v>385.40429999999998</v>
      </c>
      <c r="AD174">
        <f t="shared" si="37"/>
        <v>10.597269146532318</v>
      </c>
    </row>
    <row r="175" spans="3:30" x14ac:dyDescent="0.35">
      <c r="X175" t="str">
        <f t="shared" si="35"/>
        <v>CMRGroundnut</v>
      </c>
      <c r="Y175" t="s">
        <v>27</v>
      </c>
      <c r="Z175" t="s">
        <v>360</v>
      </c>
      <c r="AA175">
        <f t="shared" si="36"/>
        <v>287.43172892887958</v>
      </c>
      <c r="AB175">
        <f>VLOOKUP(X175,ReferenceProduction!$A$2:$G$1293,7,FALSE)</f>
        <v>457.61965485352783</v>
      </c>
      <c r="AC175">
        <f>VLOOKUP(Z175,ReferencePrices!$A$2:$C$22,3,FALSE)</f>
        <v>628.10180000000003</v>
      </c>
      <c r="AD175">
        <f t="shared" si="37"/>
        <v>287.43172892887958</v>
      </c>
    </row>
    <row r="176" spans="3:30" x14ac:dyDescent="0.35">
      <c r="X176" t="str">
        <f t="shared" si="35"/>
        <v>CMRSoybean</v>
      </c>
      <c r="Y176" t="s">
        <v>27</v>
      </c>
      <c r="Z176" t="s">
        <v>446</v>
      </c>
      <c r="AA176">
        <f t="shared" si="36"/>
        <v>2.9876809902731343</v>
      </c>
      <c r="AB176">
        <f>VLOOKUP(X176,ReferenceProduction!$A$2:$G$1293,7,FALSE)</f>
        <v>7.1488893399184494</v>
      </c>
      <c r="AC176">
        <f>VLOOKUP(Z176,ReferencePrices!$A$2:$C$22,3,FALSE)</f>
        <v>417.92239999999998</v>
      </c>
      <c r="AD176">
        <f t="shared" si="37"/>
        <v>2.9876809902731343</v>
      </c>
    </row>
    <row r="177" spans="24:30" x14ac:dyDescent="0.35">
      <c r="X177" t="str">
        <f t="shared" si="35"/>
        <v>CODRice</v>
      </c>
      <c r="Y177" t="s">
        <v>28</v>
      </c>
      <c r="Z177" t="s">
        <v>365</v>
      </c>
      <c r="AA177">
        <f t="shared" si="36"/>
        <v>289.19163928681331</v>
      </c>
      <c r="AB177">
        <f>VLOOKUP(X177,ReferenceProduction!$A$2:$G$1293,7,FALSE)</f>
        <v>765.5532361755362</v>
      </c>
      <c r="AC177">
        <f>VLOOKUP(Z177,ReferencePrices!$A$2:$C$22,3,FALSE)</f>
        <v>377.75510000000003</v>
      </c>
      <c r="AD177">
        <f t="shared" si="37"/>
        <v>289.19163928681331</v>
      </c>
    </row>
    <row r="178" spans="24:30" x14ac:dyDescent="0.35">
      <c r="X178" t="str">
        <f t="shared" si="35"/>
        <v>CODMaize</v>
      </c>
      <c r="Y178" t="s">
        <v>28</v>
      </c>
      <c r="Z178" t="s">
        <v>361</v>
      </c>
      <c r="AA178">
        <f t="shared" si="36"/>
        <v>438.38666585265969</v>
      </c>
      <c r="AB178">
        <f>VLOOKUP(X178,ReferenceProduction!$A$2:$G$1293,7,FALSE)</f>
        <v>1806.4444138938081</v>
      </c>
      <c r="AC178">
        <f>VLOOKUP(Z178,ReferencePrices!$A$2:$C$22,3,FALSE)</f>
        <v>242.67930000000001</v>
      </c>
      <c r="AD178">
        <f t="shared" si="37"/>
        <v>438.38666585265969</v>
      </c>
    </row>
    <row r="179" spans="24:30" x14ac:dyDescent="0.35">
      <c r="X179" t="str">
        <f t="shared" si="35"/>
        <v>CODWheat</v>
      </c>
      <c r="Y179" t="s">
        <v>28</v>
      </c>
      <c r="Z179" t="s">
        <v>359</v>
      </c>
      <c r="AA179">
        <f t="shared" si="36"/>
        <v>3.7202241549002957</v>
      </c>
      <c r="AB179">
        <f>VLOOKUP(X179,ReferenceProduction!$A$2:$G$1293,7,FALSE)</f>
        <v>12.448366333682767</v>
      </c>
      <c r="AC179">
        <f>VLOOKUP(Z179,ReferencePrices!$A$2:$C$22,3,FALSE)</f>
        <v>298.85239999999999</v>
      </c>
      <c r="AD179">
        <f t="shared" si="37"/>
        <v>3.7202241549002957</v>
      </c>
    </row>
    <row r="180" spans="24:30" x14ac:dyDescent="0.35">
      <c r="X180" t="str">
        <f t="shared" si="35"/>
        <v>CODSorghum</v>
      </c>
      <c r="Y180" t="s">
        <v>28</v>
      </c>
      <c r="Z180" t="s">
        <v>362</v>
      </c>
      <c r="AA180">
        <f t="shared" si="36"/>
        <v>3.6013180023927704</v>
      </c>
      <c r="AB180">
        <f>VLOOKUP(X180,ReferenceProduction!$A$2:$G$1293,7,FALSE)</f>
        <v>17.149835671331161</v>
      </c>
      <c r="AC180">
        <f>VLOOKUP(Z180,ReferencePrices!$A$2:$C$22,3,FALSE)</f>
        <v>209.9914</v>
      </c>
      <c r="AD180">
        <f t="shared" si="37"/>
        <v>3.6013180023927704</v>
      </c>
    </row>
    <row r="181" spans="24:30" x14ac:dyDescent="0.35">
      <c r="X181" t="str">
        <f t="shared" si="35"/>
        <v>CODMillet</v>
      </c>
      <c r="Y181" t="s">
        <v>28</v>
      </c>
      <c r="Z181" t="s">
        <v>363</v>
      </c>
      <c r="AA181">
        <f t="shared" si="36"/>
        <v>30.280773764809982</v>
      </c>
      <c r="AB181">
        <f>VLOOKUP(X181,ReferenceProduction!$A$2:$G$1293,7,FALSE)</f>
        <v>121.95011193836112</v>
      </c>
      <c r="AC181">
        <f>VLOOKUP(Z181,ReferencePrices!$A$2:$C$22,3,FALSE)</f>
        <v>248.30459999999999</v>
      </c>
      <c r="AD181">
        <f t="shared" si="37"/>
        <v>30.280773764809982</v>
      </c>
    </row>
    <row r="182" spans="24:30" x14ac:dyDescent="0.35">
      <c r="X182" t="str">
        <f t="shared" si="35"/>
        <v>CODBarley</v>
      </c>
      <c r="Y182" t="s">
        <v>28</v>
      </c>
      <c r="Z182" t="s">
        <v>364</v>
      </c>
      <c r="AA182">
        <f t="shared" si="36"/>
        <v>0.15086133163568891</v>
      </c>
      <c r="AB182">
        <f>VLOOKUP(X182,ReferenceProduction!$A$2:$G$1293,7,FALSE)</f>
        <v>1.1270933458724206</v>
      </c>
      <c r="AC182">
        <f>VLOOKUP(Z182,ReferencePrices!$A$2:$C$22,3,FALSE)</f>
        <v>133.84989999999999</v>
      </c>
      <c r="AD182">
        <f t="shared" si="37"/>
        <v>0.15086133163568891</v>
      </c>
    </row>
    <row r="183" spans="24:30" x14ac:dyDescent="0.35">
      <c r="X183" t="str">
        <f t="shared" si="35"/>
        <v>CODPotato</v>
      </c>
      <c r="Y183" t="s">
        <v>28</v>
      </c>
      <c r="Z183" t="s">
        <v>367</v>
      </c>
      <c r="AA183">
        <f t="shared" si="36"/>
        <v>51.959726246037739</v>
      </c>
      <c r="AB183">
        <f>VLOOKUP(X183,ReferenceProduction!$A$2:$G$1293,7,FALSE)</f>
        <v>206.31285009457144</v>
      </c>
      <c r="AC183">
        <f>VLOOKUP(Z183,ReferencePrices!$A$2:$C$22,3,FALSE)</f>
        <v>251.8492</v>
      </c>
      <c r="AD183">
        <f t="shared" si="37"/>
        <v>51.959726246037739</v>
      </c>
    </row>
    <row r="184" spans="24:30" x14ac:dyDescent="0.35">
      <c r="X184" t="str">
        <f t="shared" si="35"/>
        <v>CODCassava</v>
      </c>
      <c r="Y184" t="s">
        <v>28</v>
      </c>
      <c r="Z184" t="s">
        <v>368</v>
      </c>
      <c r="AA184">
        <f t="shared" si="36"/>
        <v>3288.872008446865</v>
      </c>
      <c r="AB184">
        <f>VLOOKUP(X184,ReferenceProduction!$A$2:$G$1293,7,FALSE)</f>
        <v>26230.040654132532</v>
      </c>
      <c r="AC184">
        <f>VLOOKUP(Z184,ReferencePrices!$A$2:$C$22,3,FALSE)</f>
        <v>125.3857</v>
      </c>
      <c r="AD184">
        <f t="shared" si="37"/>
        <v>3288.872008446865</v>
      </c>
    </row>
    <row r="185" spans="24:30" x14ac:dyDescent="0.35">
      <c r="X185" t="str">
        <f t="shared" si="35"/>
        <v>CODYams</v>
      </c>
      <c r="Y185" t="s">
        <v>28</v>
      </c>
      <c r="Z185" t="s">
        <v>366</v>
      </c>
      <c r="AA185">
        <f t="shared" si="36"/>
        <v>58.299174269269386</v>
      </c>
      <c r="AB185">
        <f>VLOOKUP(X185,ReferenceProduction!$A$2:$G$1293,7,FALSE)</f>
        <v>186.91228165505117</v>
      </c>
      <c r="AC185">
        <f>VLOOKUP(Z185,ReferencePrices!$A$2:$C$22,3,FALSE)</f>
        <v>311.90660000000003</v>
      </c>
      <c r="AD185">
        <f t="shared" si="37"/>
        <v>58.299174269269386</v>
      </c>
    </row>
    <row r="186" spans="24:30" x14ac:dyDescent="0.35">
      <c r="X186" t="str">
        <f t="shared" si="35"/>
        <v>CODSweet Potato</v>
      </c>
      <c r="Y186" t="s">
        <v>28</v>
      </c>
      <c r="Z186" t="s">
        <v>358</v>
      </c>
      <c r="AA186">
        <f t="shared" si="36"/>
        <v>40.338365297857415</v>
      </c>
      <c r="AB186">
        <f>VLOOKUP(X186,ReferenceProduction!$A$2:$G$1293,7,FALSE)</f>
        <v>440.83583082515287</v>
      </c>
      <c r="AC186">
        <f>VLOOKUP(Z186,ReferencePrices!$A$2:$C$22,3,FALSE)</f>
        <v>91.504279999999994</v>
      </c>
      <c r="AD186">
        <f t="shared" si="37"/>
        <v>40.338365297857415</v>
      </c>
    </row>
    <row r="187" spans="24:30" x14ac:dyDescent="0.35">
      <c r="X187" t="str">
        <f t="shared" si="35"/>
        <v>CODBanana</v>
      </c>
      <c r="Y187" t="s">
        <v>28</v>
      </c>
      <c r="Z187" t="s">
        <v>455</v>
      </c>
      <c r="AA187">
        <f t="shared" si="36"/>
        <v>270.97102994916878</v>
      </c>
      <c r="AB187">
        <f>VLOOKUP(X187,ReferenceProduction!$A$2:$G$1293,7,FALSE)</f>
        <v>673.86434866327772</v>
      </c>
      <c r="AC187">
        <f>VLOOKUP(Z187,ReferencePrices!$A$2:$C$22,3,FALSE)</f>
        <v>402.11509999999998</v>
      </c>
      <c r="AD187">
        <f t="shared" si="37"/>
        <v>270.97102994916878</v>
      </c>
    </row>
    <row r="188" spans="24:30" x14ac:dyDescent="0.35">
      <c r="X188" t="str">
        <f t="shared" si="35"/>
        <v>CODPlantain</v>
      </c>
      <c r="Y188" t="s">
        <v>28</v>
      </c>
      <c r="Z188" t="s">
        <v>456</v>
      </c>
      <c r="AA188">
        <f t="shared" si="36"/>
        <v>665.97327448125952</v>
      </c>
      <c r="AB188">
        <f>VLOOKUP(X188,ReferenceProduction!$A$2:$G$1293,7,FALSE)</f>
        <v>2423.002105408676</v>
      </c>
      <c r="AC188">
        <f>VLOOKUP(Z188,ReferencePrices!$A$2:$C$22,3,FALSE)</f>
        <v>274.8546</v>
      </c>
      <c r="AD188">
        <f t="shared" si="37"/>
        <v>665.97327448125952</v>
      </c>
    </row>
    <row r="189" spans="24:30" x14ac:dyDescent="0.35">
      <c r="X189" t="str">
        <f t="shared" si="35"/>
        <v>CODBean</v>
      </c>
      <c r="Y189" t="s">
        <v>28</v>
      </c>
      <c r="Z189" t="s">
        <v>557</v>
      </c>
      <c r="AA189">
        <f t="shared" si="36"/>
        <v>160.59190515878862</v>
      </c>
      <c r="AB189">
        <f>VLOOKUP(X189,ReferenceProduction!$A$2:$G$1293,7,FALSE)</f>
        <v>211.93136767259335</v>
      </c>
      <c r="AC189">
        <f>VLOOKUP(Z189,ReferencePrices!$A$2:$C$22,3,FALSE)</f>
        <v>757.75429999999994</v>
      </c>
      <c r="AD189">
        <f t="shared" si="37"/>
        <v>160.59190515878862</v>
      </c>
    </row>
    <row r="190" spans="24:30" x14ac:dyDescent="0.35">
      <c r="X190" t="str">
        <f t="shared" si="35"/>
        <v>CODCowpea</v>
      </c>
      <c r="Y190" t="s">
        <v>28</v>
      </c>
      <c r="Z190" t="s">
        <v>417</v>
      </c>
      <c r="AA190">
        <f t="shared" si="36"/>
        <v>73.152742511294917</v>
      </c>
      <c r="AB190">
        <f>VLOOKUP(X190,ReferenceProduction!$A$2:$G$1293,7,FALSE)</f>
        <v>149.62800479465614</v>
      </c>
      <c r="AC190">
        <f>VLOOKUP(Z190,ReferencePrices!$A$2:$C$22,3,FALSE)</f>
        <v>488.8974</v>
      </c>
      <c r="AD190">
        <f t="shared" si="37"/>
        <v>73.152742511294917</v>
      </c>
    </row>
    <row r="191" spans="24:30" x14ac:dyDescent="0.35">
      <c r="X191" t="str">
        <f t="shared" si="35"/>
        <v>CODPigeon pea</v>
      </c>
      <c r="Y191" t="s">
        <v>28</v>
      </c>
      <c r="Z191" t="s">
        <v>616</v>
      </c>
      <c r="AA191">
        <f t="shared" si="36"/>
        <v>9.7731309964382955</v>
      </c>
      <c r="AB191">
        <f>VLOOKUP(X191,ReferenceProduction!$A$2:$G$1293,7,FALSE)</f>
        <v>13.274975202545992</v>
      </c>
      <c r="AC191">
        <f>VLOOKUP(Z191,ReferencePrices!$A$2:$C$22,3,FALSE)</f>
        <v>736.20709999999997</v>
      </c>
      <c r="AD191">
        <f t="shared" si="37"/>
        <v>9.7731309964382955</v>
      </c>
    </row>
    <row r="192" spans="24:30" x14ac:dyDescent="0.35">
      <c r="X192" t="str">
        <f t="shared" si="35"/>
        <v>CODOther Pulses</v>
      </c>
      <c r="Y192" t="s">
        <v>28</v>
      </c>
      <c r="Z192" t="s">
        <v>421</v>
      </c>
      <c r="AA192">
        <f t="shared" si="36"/>
        <v>11.238514726617739</v>
      </c>
      <c r="AB192">
        <f>VLOOKUP(X192,ReferenceProduction!$A$2:$G$1293,7,FALSE)</f>
        <v>29.160325213335035</v>
      </c>
      <c r="AC192">
        <f>VLOOKUP(Z192,ReferencePrices!$A$2:$C$22,3,FALSE)</f>
        <v>385.40429999999998</v>
      </c>
      <c r="AD192">
        <f t="shared" si="37"/>
        <v>11.238514726617739</v>
      </c>
    </row>
    <row r="193" spans="24:30" x14ac:dyDescent="0.35">
      <c r="X193" t="str">
        <f t="shared" si="35"/>
        <v>CODGroundnut</v>
      </c>
      <c r="Y193" t="s">
        <v>28</v>
      </c>
      <c r="Z193" t="s">
        <v>360</v>
      </c>
      <c r="AA193">
        <f t="shared" si="36"/>
        <v>506.93161402027118</v>
      </c>
      <c r="AB193">
        <f>VLOOKUP(X193,ReferenceProduction!$A$2:$G$1293,7,FALSE)</f>
        <v>807.08511585267092</v>
      </c>
      <c r="AC193">
        <f>VLOOKUP(Z193,ReferencePrices!$A$2:$C$22,3,FALSE)</f>
        <v>628.10180000000003</v>
      </c>
      <c r="AD193">
        <f t="shared" si="37"/>
        <v>506.93161402027118</v>
      </c>
    </row>
    <row r="194" spans="24:30" x14ac:dyDescent="0.35">
      <c r="X194" t="str">
        <f t="shared" si="35"/>
        <v>CODSoybean</v>
      </c>
      <c r="Y194" t="s">
        <v>28</v>
      </c>
      <c r="Z194" t="s">
        <v>446</v>
      </c>
      <c r="AA194">
        <f t="shared" si="36"/>
        <v>8.636096186388011</v>
      </c>
      <c r="AB194">
        <f>VLOOKUP(X194,ReferenceProduction!$A$2:$G$1293,7,FALSE)</f>
        <v>20.664353445491344</v>
      </c>
      <c r="AC194">
        <f>VLOOKUP(Z194,ReferencePrices!$A$2:$C$22,3,FALSE)</f>
        <v>417.92239999999998</v>
      </c>
      <c r="AD194">
        <f t="shared" si="37"/>
        <v>8.636096186388011</v>
      </c>
    </row>
    <row r="195" spans="24:30" x14ac:dyDescent="0.35">
      <c r="X195" t="str">
        <f t="shared" si="35"/>
        <v>COGRice</v>
      </c>
      <c r="Y195" t="s">
        <v>29</v>
      </c>
      <c r="Z195" t="s">
        <v>365</v>
      </c>
      <c r="AA195">
        <f t="shared" si="36"/>
        <v>2.8020066401705876</v>
      </c>
      <c r="AB195">
        <f>VLOOKUP(X195,ReferenceProduction!$A$2:$G$1293,7,FALSE)</f>
        <v>7.4175216699141515</v>
      </c>
      <c r="AC195">
        <f>VLOOKUP(Z195,ReferencePrices!$A$2:$C$22,3,FALSE)</f>
        <v>377.75510000000003</v>
      </c>
      <c r="AD195">
        <f t="shared" si="37"/>
        <v>2.8020066401705876</v>
      </c>
    </row>
    <row r="196" spans="24:30" x14ac:dyDescent="0.35">
      <c r="X196" t="str">
        <f t="shared" si="35"/>
        <v>COGMaize</v>
      </c>
      <c r="Y196" t="s">
        <v>29</v>
      </c>
      <c r="Z196" t="s">
        <v>361</v>
      </c>
      <c r="AA196">
        <f t="shared" si="36"/>
        <v>3.2409982857849537</v>
      </c>
      <c r="AB196">
        <f>VLOOKUP(X196,ReferenceProduction!$A$2:$G$1293,7,FALSE)</f>
        <v>13.355066896043269</v>
      </c>
      <c r="AC196">
        <f>VLOOKUP(Z196,ReferencePrices!$A$2:$C$22,3,FALSE)</f>
        <v>242.67930000000001</v>
      </c>
      <c r="AD196">
        <f t="shared" si="37"/>
        <v>3.2409982857849537</v>
      </c>
    </row>
    <row r="197" spans="24:30" x14ac:dyDescent="0.35">
      <c r="X197" t="str">
        <f t="shared" ref="X197:X260" si="43">+CONCATENATE(Y197,Z197)</f>
        <v>COGMillet</v>
      </c>
      <c r="Y197" t="s">
        <v>29</v>
      </c>
      <c r="Z197" t="s">
        <v>363</v>
      </c>
      <c r="AA197">
        <f t="shared" ref="AA197:AA260" si="44">AD197</f>
        <v>3.0111395969477064</v>
      </c>
      <c r="AB197">
        <f>VLOOKUP(X197,ReferenceProduction!$A$2:$G$1293,7,FALSE)</f>
        <v>12.126797477564677</v>
      </c>
      <c r="AC197">
        <f>VLOOKUP(Z197,ReferencePrices!$A$2:$C$22,3,FALSE)</f>
        <v>248.30459999999999</v>
      </c>
      <c r="AD197">
        <f t="shared" ref="AD197:AD260" si="45">(AB197*AC197)/1000</f>
        <v>3.0111395969477064</v>
      </c>
    </row>
    <row r="198" spans="24:30" x14ac:dyDescent="0.35">
      <c r="X198" t="str">
        <f t="shared" si="43"/>
        <v>COGPotato</v>
      </c>
      <c r="Y198" t="s">
        <v>29</v>
      </c>
      <c r="Z198" t="s">
        <v>367</v>
      </c>
      <c r="AA198">
        <f t="shared" si="44"/>
        <v>2.1174252545478178</v>
      </c>
      <c r="AB198">
        <f>VLOOKUP(X198,ReferenceProduction!$A$2:$G$1293,7,FALSE)</f>
        <v>8.4075123309814686</v>
      </c>
      <c r="AC198">
        <f>VLOOKUP(Z198,ReferencePrices!$A$2:$C$22,3,FALSE)</f>
        <v>251.8492</v>
      </c>
      <c r="AD198">
        <f t="shared" si="45"/>
        <v>2.1174252545478178</v>
      </c>
    </row>
    <row r="199" spans="24:30" x14ac:dyDescent="0.35">
      <c r="X199" t="str">
        <f t="shared" si="43"/>
        <v>COGCassava</v>
      </c>
      <c r="Y199" t="s">
        <v>29</v>
      </c>
      <c r="Z199" t="s">
        <v>368</v>
      </c>
      <c r="AA199">
        <f t="shared" si="44"/>
        <v>203.69032448844052</v>
      </c>
      <c r="AB199">
        <f>VLOOKUP(X199,ReferenceProduction!$A$2:$G$1293,7,FALSE)</f>
        <v>1624.5100078273722</v>
      </c>
      <c r="AC199">
        <f>VLOOKUP(Z199,ReferencePrices!$A$2:$C$22,3,FALSE)</f>
        <v>125.3857</v>
      </c>
      <c r="AD199">
        <f t="shared" si="45"/>
        <v>203.69032448844052</v>
      </c>
    </row>
    <row r="200" spans="24:30" x14ac:dyDescent="0.35">
      <c r="X200" t="str">
        <f t="shared" si="43"/>
        <v>COGYams</v>
      </c>
      <c r="Y200" t="s">
        <v>29</v>
      </c>
      <c r="Z200" t="s">
        <v>366</v>
      </c>
      <c r="AA200">
        <f t="shared" si="44"/>
        <v>8.8153958895955338</v>
      </c>
      <c r="AB200">
        <f>VLOOKUP(X200,ReferenceProduction!$A$2:$G$1293,7,FALSE)</f>
        <v>28.262934768278495</v>
      </c>
      <c r="AC200">
        <f>VLOOKUP(Z200,ReferencePrices!$A$2:$C$22,3,FALSE)</f>
        <v>311.90660000000003</v>
      </c>
      <c r="AD200">
        <f t="shared" si="45"/>
        <v>8.8153958895955338</v>
      </c>
    </row>
    <row r="201" spans="24:30" x14ac:dyDescent="0.35">
      <c r="X201" t="str">
        <f t="shared" si="43"/>
        <v>COGSweet Potato</v>
      </c>
      <c r="Y201" t="s">
        <v>29</v>
      </c>
      <c r="Z201" t="s">
        <v>358</v>
      </c>
      <c r="AA201">
        <f t="shared" si="44"/>
        <v>0.93950686413493234</v>
      </c>
      <c r="AB201">
        <f>VLOOKUP(X201,ReferenceProduction!$A$2:$G$1293,7,FALSE)</f>
        <v>10.267354315393034</v>
      </c>
      <c r="AC201">
        <f>VLOOKUP(Z201,ReferencePrices!$A$2:$C$22,3,FALSE)</f>
        <v>91.504279999999994</v>
      </c>
      <c r="AD201">
        <f t="shared" si="45"/>
        <v>0.93950686413493234</v>
      </c>
    </row>
    <row r="202" spans="24:30" x14ac:dyDescent="0.35">
      <c r="X202" t="str">
        <f t="shared" si="43"/>
        <v>COGBanana</v>
      </c>
      <c r="Y202" t="s">
        <v>29</v>
      </c>
      <c r="Z202" t="s">
        <v>455</v>
      </c>
      <c r="AA202">
        <f t="shared" si="44"/>
        <v>66.773872223931846</v>
      </c>
      <c r="AB202">
        <f>VLOOKUP(X202,ReferenceProduction!$A$2:$G$1293,7,FALSE)</f>
        <v>166.05661469547363</v>
      </c>
      <c r="AC202">
        <f>VLOOKUP(Z202,ReferencePrices!$A$2:$C$22,3,FALSE)</f>
        <v>402.11509999999998</v>
      </c>
      <c r="AD202">
        <f t="shared" si="45"/>
        <v>66.773872223931846</v>
      </c>
    </row>
    <row r="203" spans="24:30" x14ac:dyDescent="0.35">
      <c r="X203" t="str">
        <f t="shared" si="43"/>
        <v>COGPlantain</v>
      </c>
      <c r="Y203" t="s">
        <v>29</v>
      </c>
      <c r="Z203" t="s">
        <v>456</v>
      </c>
      <c r="AA203">
        <f t="shared" si="44"/>
        <v>38.08582939890497</v>
      </c>
      <c r="AB203">
        <f>VLOOKUP(X203,ReferenceProduction!$A$2:$G$1293,7,FALSE)</f>
        <v>138.56718933903588</v>
      </c>
      <c r="AC203">
        <f>VLOOKUP(Z203,ReferencePrices!$A$2:$C$22,3,FALSE)</f>
        <v>274.8546</v>
      </c>
      <c r="AD203">
        <f t="shared" si="45"/>
        <v>38.08582939890497</v>
      </c>
    </row>
    <row r="204" spans="24:30" x14ac:dyDescent="0.35">
      <c r="X204" t="str">
        <f t="shared" si="43"/>
        <v>COGBean</v>
      </c>
      <c r="Y204" t="s">
        <v>29</v>
      </c>
      <c r="Z204" t="s">
        <v>557</v>
      </c>
      <c r="AA204">
        <f t="shared" si="44"/>
        <v>4.2294889240906501</v>
      </c>
      <c r="AB204">
        <f>VLOOKUP(X204,ReferenceProduction!$A$2:$G$1293,7,FALSE)</f>
        <v>5.5816099282981977</v>
      </c>
      <c r="AC204">
        <f>VLOOKUP(Z204,ReferencePrices!$A$2:$C$22,3,FALSE)</f>
        <v>757.75429999999994</v>
      </c>
      <c r="AD204">
        <f t="shared" si="45"/>
        <v>4.2294889240906501</v>
      </c>
    </row>
    <row r="205" spans="24:30" x14ac:dyDescent="0.35">
      <c r="X205" t="str">
        <f t="shared" si="43"/>
        <v>COGOther Pulses</v>
      </c>
      <c r="Y205" t="s">
        <v>29</v>
      </c>
      <c r="Z205" t="s">
        <v>421</v>
      </c>
      <c r="AA205">
        <f t="shared" si="44"/>
        <v>2.8117686783812821</v>
      </c>
      <c r="AB205">
        <f>VLOOKUP(X205,ReferenceProduction!$A$2:$G$1293,7,FALSE)</f>
        <v>7.295633905437179</v>
      </c>
      <c r="AC205">
        <f>VLOOKUP(Z205,ReferencePrices!$A$2:$C$22,3,FALSE)</f>
        <v>385.40429999999998</v>
      </c>
      <c r="AD205">
        <f t="shared" si="45"/>
        <v>2.8117686783812821</v>
      </c>
    </row>
    <row r="206" spans="24:30" x14ac:dyDescent="0.35">
      <c r="X206" t="str">
        <f t="shared" si="43"/>
        <v>COGGroundnut</v>
      </c>
      <c r="Y206" t="s">
        <v>29</v>
      </c>
      <c r="Z206" t="s">
        <v>360</v>
      </c>
      <c r="AA206">
        <f t="shared" si="44"/>
        <v>26.687710187001628</v>
      </c>
      <c r="AB206">
        <f>VLOOKUP(X206,ReferenceProduction!$A$2:$G$1293,7,FALSE)</f>
        <v>42.489466177300599</v>
      </c>
      <c r="AC206">
        <f>VLOOKUP(Z206,ReferencePrices!$A$2:$C$22,3,FALSE)</f>
        <v>628.10180000000003</v>
      </c>
      <c r="AD206">
        <f t="shared" si="45"/>
        <v>26.687710187001628</v>
      </c>
    </row>
    <row r="207" spans="24:30" x14ac:dyDescent="0.35">
      <c r="X207" t="str">
        <f t="shared" si="43"/>
        <v>COLRice</v>
      </c>
      <c r="Y207" t="s">
        <v>30</v>
      </c>
      <c r="Z207" t="s">
        <v>365</v>
      </c>
      <c r="AA207">
        <f t="shared" si="44"/>
        <v>740.86886776832273</v>
      </c>
      <c r="AB207">
        <f>VLOOKUP(X207,ReferenceProduction!$A$2:$G$1293,7,FALSE)</f>
        <v>1961.241205660288</v>
      </c>
      <c r="AC207">
        <f>VLOOKUP(Z207,ReferencePrices!$A$2:$C$22,3,FALSE)</f>
        <v>377.75510000000003</v>
      </c>
      <c r="AD207">
        <f t="shared" si="45"/>
        <v>740.86886776832273</v>
      </c>
    </row>
    <row r="208" spans="24:30" x14ac:dyDescent="0.35">
      <c r="X208" t="str">
        <f t="shared" si="43"/>
        <v>COLMaize</v>
      </c>
      <c r="Y208" t="s">
        <v>30</v>
      </c>
      <c r="Z208" t="s">
        <v>361</v>
      </c>
      <c r="AA208">
        <f t="shared" si="44"/>
        <v>448.19452426171955</v>
      </c>
      <c r="AB208">
        <f>VLOOKUP(X208,ReferenceProduction!$A$2:$G$1293,7,FALSE)</f>
        <v>1846.8593088150474</v>
      </c>
      <c r="AC208">
        <f>VLOOKUP(Z208,ReferencePrices!$A$2:$C$22,3,FALSE)</f>
        <v>242.67930000000001</v>
      </c>
      <c r="AD208">
        <f t="shared" si="45"/>
        <v>448.19452426171955</v>
      </c>
    </row>
    <row r="209" spans="24:30" x14ac:dyDescent="0.35">
      <c r="X209" t="str">
        <f t="shared" si="43"/>
        <v>COLWheat</v>
      </c>
      <c r="Y209" t="s">
        <v>30</v>
      </c>
      <c r="Z209" t="s">
        <v>359</v>
      </c>
      <c r="AA209">
        <f t="shared" si="44"/>
        <v>15.961306697522854</v>
      </c>
      <c r="AB209">
        <f>VLOOKUP(X209,ReferenceProduction!$A$2:$G$1293,7,FALSE)</f>
        <v>53.408661591885675</v>
      </c>
      <c r="AC209">
        <f>VLOOKUP(Z209,ReferencePrices!$A$2:$C$22,3,FALSE)</f>
        <v>298.85239999999999</v>
      </c>
      <c r="AD209">
        <f t="shared" si="45"/>
        <v>15.961306697522854</v>
      </c>
    </row>
    <row r="210" spans="24:30" x14ac:dyDescent="0.35">
      <c r="X210" t="str">
        <f t="shared" si="43"/>
        <v>COLSorghum</v>
      </c>
      <c r="Y210" t="s">
        <v>30</v>
      </c>
      <c r="Z210" t="s">
        <v>362</v>
      </c>
      <c r="AA210">
        <f t="shared" si="44"/>
        <v>54.548147224779683</v>
      </c>
      <c r="AB210">
        <f>VLOOKUP(X210,ReferenceProduction!$A$2:$G$1293,7,FALSE)</f>
        <v>259.76371996557805</v>
      </c>
      <c r="AC210">
        <f>VLOOKUP(Z210,ReferencePrices!$A$2:$C$22,3,FALSE)</f>
        <v>209.9914</v>
      </c>
      <c r="AD210">
        <f t="shared" si="45"/>
        <v>54.548147224779683</v>
      </c>
    </row>
    <row r="211" spans="24:30" x14ac:dyDescent="0.35">
      <c r="X211" t="str">
        <f t="shared" si="43"/>
        <v>COLBarley</v>
      </c>
      <c r="Y211" t="s">
        <v>30</v>
      </c>
      <c r="Z211" t="s">
        <v>364</v>
      </c>
      <c r="AA211">
        <f t="shared" si="44"/>
        <v>1.3609896392763241</v>
      </c>
      <c r="AB211">
        <f>VLOOKUP(X211,ReferenceProduction!$A$2:$G$1293,7,FALSE)</f>
        <v>10.16802880895932</v>
      </c>
      <c r="AC211">
        <f>VLOOKUP(Z211,ReferencePrices!$A$2:$C$22,3,FALSE)</f>
        <v>133.84989999999999</v>
      </c>
      <c r="AD211">
        <f t="shared" si="45"/>
        <v>1.3609896392763241</v>
      </c>
    </row>
    <row r="212" spans="24:30" x14ac:dyDescent="0.35">
      <c r="X212" t="str">
        <f t="shared" si="43"/>
        <v>COLPotato</v>
      </c>
      <c r="Y212" t="s">
        <v>30</v>
      </c>
      <c r="Z212" t="s">
        <v>367</v>
      </c>
      <c r="AA212">
        <f t="shared" si="44"/>
        <v>889.87486702816784</v>
      </c>
      <c r="AB212">
        <f>VLOOKUP(X212,ReferenceProduction!$A$2:$G$1293,7,FALSE)</f>
        <v>3533.3638821491904</v>
      </c>
      <c r="AC212">
        <f>VLOOKUP(Z212,ReferencePrices!$A$2:$C$22,3,FALSE)</f>
        <v>251.8492</v>
      </c>
      <c r="AD212">
        <f t="shared" si="45"/>
        <v>889.87486702816784</v>
      </c>
    </row>
    <row r="213" spans="24:30" x14ac:dyDescent="0.35">
      <c r="X213" t="str">
        <f t="shared" si="43"/>
        <v>COLCassava</v>
      </c>
      <c r="Y213" t="s">
        <v>30</v>
      </c>
      <c r="Z213" t="s">
        <v>368</v>
      </c>
      <c r="AA213">
        <f t="shared" si="44"/>
        <v>332.11615717229523</v>
      </c>
      <c r="AB213">
        <f>VLOOKUP(X213,ReferenceProduction!$A$2:$G$1293,7,FALSE)</f>
        <v>2648.7562550776938</v>
      </c>
      <c r="AC213">
        <f>VLOOKUP(Z213,ReferencePrices!$A$2:$C$22,3,FALSE)</f>
        <v>125.3857</v>
      </c>
      <c r="AD213">
        <f t="shared" si="45"/>
        <v>332.11615717229523</v>
      </c>
    </row>
    <row r="214" spans="24:30" x14ac:dyDescent="0.35">
      <c r="X214" t="str">
        <f t="shared" si="43"/>
        <v>COLYams</v>
      </c>
      <c r="Y214" t="s">
        <v>30</v>
      </c>
      <c r="Z214" t="s">
        <v>366</v>
      </c>
      <c r="AA214">
        <f t="shared" si="44"/>
        <v>168.90381965314847</v>
      </c>
      <c r="AB214">
        <f>VLOOKUP(X214,ReferenceProduction!$A$2:$G$1293,7,FALSE)</f>
        <v>541.52050534726891</v>
      </c>
      <c r="AC214">
        <f>VLOOKUP(Z214,ReferencePrices!$A$2:$C$22,3,FALSE)</f>
        <v>311.90660000000003</v>
      </c>
      <c r="AD214">
        <f t="shared" si="45"/>
        <v>168.90381965314847</v>
      </c>
    </row>
    <row r="215" spans="24:30" x14ac:dyDescent="0.35">
      <c r="X215" t="str">
        <f t="shared" si="43"/>
        <v>COLBanana</v>
      </c>
      <c r="Y215" t="s">
        <v>30</v>
      </c>
      <c r="Z215" t="s">
        <v>455</v>
      </c>
      <c r="AA215">
        <f t="shared" si="44"/>
        <v>1168.6664505296471</v>
      </c>
      <c r="AB215">
        <f>VLOOKUP(X215,ReferenceProduction!$A$2:$G$1293,7,FALSE)</f>
        <v>2906.2983472385072</v>
      </c>
      <c r="AC215">
        <f>VLOOKUP(Z215,ReferencePrices!$A$2:$C$22,3,FALSE)</f>
        <v>402.11509999999998</v>
      </c>
      <c r="AD215">
        <f t="shared" si="45"/>
        <v>1168.6664505296471</v>
      </c>
    </row>
    <row r="216" spans="24:30" x14ac:dyDescent="0.35">
      <c r="X216" t="str">
        <f t="shared" si="43"/>
        <v>COLPlantain</v>
      </c>
      <c r="Y216" t="s">
        <v>30</v>
      </c>
      <c r="Z216" t="s">
        <v>456</v>
      </c>
      <c r="AA216">
        <f t="shared" si="44"/>
        <v>1634.514860243348</v>
      </c>
      <c r="AB216">
        <f>VLOOKUP(X216,ReferenceProduction!$A$2:$G$1293,7,FALSE)</f>
        <v>5946.8346545531631</v>
      </c>
      <c r="AC216">
        <f>VLOOKUP(Z216,ReferencePrices!$A$2:$C$22,3,FALSE)</f>
        <v>274.8546</v>
      </c>
      <c r="AD216">
        <f t="shared" si="45"/>
        <v>1634.514860243348</v>
      </c>
    </row>
    <row r="217" spans="24:30" x14ac:dyDescent="0.35">
      <c r="X217" t="str">
        <f t="shared" si="43"/>
        <v>COLBean</v>
      </c>
      <c r="Y217" t="s">
        <v>30</v>
      </c>
      <c r="Z217" t="s">
        <v>557</v>
      </c>
      <c r="AA217">
        <f t="shared" si="44"/>
        <v>156.15325137446663</v>
      </c>
      <c r="AB217">
        <f>VLOOKUP(X217,ReferenceProduction!$A$2:$G$1293,7,FALSE)</f>
        <v>206.07372518303976</v>
      </c>
      <c r="AC217">
        <f>VLOOKUP(Z217,ReferencePrices!$A$2:$C$22,3,FALSE)</f>
        <v>757.75429999999994</v>
      </c>
      <c r="AD217">
        <f t="shared" si="45"/>
        <v>156.15325137446663</v>
      </c>
    </row>
    <row r="218" spans="24:30" x14ac:dyDescent="0.35">
      <c r="X218" t="str">
        <f t="shared" si="43"/>
        <v>COLLentil</v>
      </c>
      <c r="Y218" t="s">
        <v>30</v>
      </c>
      <c r="Z218" t="s">
        <v>418</v>
      </c>
      <c r="AA218">
        <f t="shared" si="44"/>
        <v>0.90706847126616275</v>
      </c>
      <c r="AB218">
        <f>VLOOKUP(X218,ReferenceProduction!$A$2:$G$1293,7,FALSE)</f>
        <v>1.8433713372439446</v>
      </c>
      <c r="AC218">
        <f>VLOOKUP(Z218,ReferencePrices!$A$2:$C$22,3,FALSE)</f>
        <v>492.07040000000001</v>
      </c>
      <c r="AD218">
        <f t="shared" si="45"/>
        <v>0.90706847126616275</v>
      </c>
    </row>
    <row r="219" spans="24:30" x14ac:dyDescent="0.35">
      <c r="X219" t="str">
        <f t="shared" si="43"/>
        <v>COLOther Pulses</v>
      </c>
      <c r="Y219" t="s">
        <v>30</v>
      </c>
      <c r="Z219" t="s">
        <v>421</v>
      </c>
      <c r="AA219">
        <f t="shared" si="44"/>
        <v>25.000186320330947</v>
      </c>
      <c r="AB219">
        <f>VLOOKUP(X219,ReferenceProduction!$A$2:$G$1293,7,FALSE)</f>
        <v>64.867429658493563</v>
      </c>
      <c r="AC219">
        <f>VLOOKUP(Z219,ReferencePrices!$A$2:$C$22,3,FALSE)</f>
        <v>385.40429999999998</v>
      </c>
      <c r="AD219">
        <f t="shared" si="45"/>
        <v>25.000186320330947</v>
      </c>
    </row>
    <row r="220" spans="24:30" x14ac:dyDescent="0.35">
      <c r="X220" t="str">
        <f t="shared" si="43"/>
        <v>COLGroundnut</v>
      </c>
      <c r="Y220" t="s">
        <v>30</v>
      </c>
      <c r="Z220" t="s">
        <v>360</v>
      </c>
      <c r="AA220">
        <f t="shared" si="44"/>
        <v>2.0626850046034031</v>
      </c>
      <c r="AB220">
        <f>VLOOKUP(X220,ReferenceProduction!$A$2:$G$1293,7,FALSE)</f>
        <v>3.28399791976938</v>
      </c>
      <c r="AC220">
        <f>VLOOKUP(Z220,ReferencePrices!$A$2:$C$22,3,FALSE)</f>
        <v>628.10180000000003</v>
      </c>
      <c r="AD220">
        <f t="shared" si="45"/>
        <v>2.0626850046034031</v>
      </c>
    </row>
    <row r="221" spans="24:30" x14ac:dyDescent="0.35">
      <c r="X221" t="str">
        <f t="shared" si="43"/>
        <v>CRBRice</v>
      </c>
      <c r="Y221" t="s">
        <v>31</v>
      </c>
      <c r="Z221" t="s">
        <v>365</v>
      </c>
      <c r="AA221">
        <f t="shared" si="44"/>
        <v>0.6756219109676751</v>
      </c>
      <c r="AB221">
        <f>VLOOKUP(X221,ReferenceProduction!$A$2:$G$1293,7,FALSE)</f>
        <v>1.7885183044985364</v>
      </c>
      <c r="AC221">
        <f>VLOOKUP(Z221,ReferencePrices!$A$2:$C$22,3,FALSE)</f>
        <v>377.75510000000003</v>
      </c>
      <c r="AD221">
        <f t="shared" si="45"/>
        <v>0.6756219109676751</v>
      </c>
    </row>
    <row r="222" spans="24:30" x14ac:dyDescent="0.35">
      <c r="X222" t="str">
        <f t="shared" si="43"/>
        <v>CRBMaize</v>
      </c>
      <c r="Y222" t="s">
        <v>31</v>
      </c>
      <c r="Z222" t="s">
        <v>361</v>
      </c>
      <c r="AA222">
        <f t="shared" si="44"/>
        <v>1.1979815112417564</v>
      </c>
      <c r="AB222">
        <f>VLOOKUP(X222,ReferenceProduction!$A$2:$G$1293,7,FALSE)</f>
        <v>4.9364800015566068</v>
      </c>
      <c r="AC222">
        <f>VLOOKUP(Z222,ReferencePrices!$A$2:$C$22,3,FALSE)</f>
        <v>242.67930000000001</v>
      </c>
      <c r="AD222">
        <f t="shared" si="45"/>
        <v>1.1979815112417564</v>
      </c>
    </row>
    <row r="223" spans="24:30" x14ac:dyDescent="0.35">
      <c r="X223" t="str">
        <f t="shared" si="43"/>
        <v>CRBPotato</v>
      </c>
      <c r="Y223" t="s">
        <v>31</v>
      </c>
      <c r="Z223" t="s">
        <v>367</v>
      </c>
      <c r="AA223">
        <f t="shared" si="44"/>
        <v>0.14643076100948982</v>
      </c>
      <c r="AB223">
        <f>VLOOKUP(X223,ReferenceProduction!$A$2:$G$1293,7,FALSE)</f>
        <v>0.58142237898508242</v>
      </c>
      <c r="AC223">
        <f>VLOOKUP(Z223,ReferencePrices!$A$2:$C$22,3,FALSE)</f>
        <v>251.8492</v>
      </c>
      <c r="AD223">
        <f t="shared" si="45"/>
        <v>0.14643076100948982</v>
      </c>
    </row>
    <row r="224" spans="24:30" x14ac:dyDescent="0.35">
      <c r="X224" t="str">
        <f t="shared" si="43"/>
        <v>CRBCassava</v>
      </c>
      <c r="Y224" t="s">
        <v>31</v>
      </c>
      <c r="Z224" t="s">
        <v>368</v>
      </c>
      <c r="AA224">
        <f t="shared" si="44"/>
        <v>0.93648959991532843</v>
      </c>
      <c r="AB224">
        <f>VLOOKUP(X224,ReferenceProduction!$A$2:$G$1293,7,FALSE)</f>
        <v>7.4688708514234747</v>
      </c>
      <c r="AC224">
        <f>VLOOKUP(Z224,ReferencePrices!$A$2:$C$22,3,FALSE)</f>
        <v>125.3857</v>
      </c>
      <c r="AD224">
        <f t="shared" si="45"/>
        <v>0.93648959991532843</v>
      </c>
    </row>
    <row r="225" spans="24:30" x14ac:dyDescent="0.35">
      <c r="X225" t="str">
        <f t="shared" si="43"/>
        <v>CRBYams</v>
      </c>
      <c r="Y225" t="s">
        <v>31</v>
      </c>
      <c r="Z225" t="s">
        <v>366</v>
      </c>
      <c r="AA225">
        <f t="shared" si="44"/>
        <v>7.4467897228325075</v>
      </c>
      <c r="AB225">
        <f>VLOOKUP(X225,ReferenceProduction!$A$2:$G$1293,7,FALSE)</f>
        <v>23.87506299267956</v>
      </c>
      <c r="AC225">
        <f>VLOOKUP(Z225,ReferencePrices!$A$2:$C$22,3,FALSE)</f>
        <v>311.90660000000003</v>
      </c>
      <c r="AD225">
        <f t="shared" si="45"/>
        <v>7.4467897228325075</v>
      </c>
    </row>
    <row r="226" spans="24:30" x14ac:dyDescent="0.35">
      <c r="X226" t="str">
        <f t="shared" si="43"/>
        <v>CRBSweet Potato</v>
      </c>
      <c r="Y226" t="s">
        <v>31</v>
      </c>
      <c r="Z226" t="s">
        <v>358</v>
      </c>
      <c r="AA226">
        <f t="shared" si="44"/>
        <v>1.4044687931534492</v>
      </c>
      <c r="AB226">
        <f>VLOOKUP(X226,ReferenceProduction!$A$2:$G$1293,7,FALSE)</f>
        <v>15.348667768911458</v>
      </c>
      <c r="AC226">
        <f>VLOOKUP(Z226,ReferencePrices!$A$2:$C$22,3,FALSE)</f>
        <v>91.504279999999994</v>
      </c>
      <c r="AD226">
        <f t="shared" si="45"/>
        <v>1.4044687931534492</v>
      </c>
    </row>
    <row r="227" spans="24:30" x14ac:dyDescent="0.35">
      <c r="X227" t="str">
        <f t="shared" si="43"/>
        <v>CRBBanana</v>
      </c>
      <c r="Y227" t="s">
        <v>31</v>
      </c>
      <c r="Z227" t="s">
        <v>455</v>
      </c>
      <c r="AA227">
        <f t="shared" si="44"/>
        <v>265.90656582618021</v>
      </c>
      <c r="AB227">
        <f>VLOOKUP(X227,ReferenceProduction!$A$2:$G$1293,7,FALSE)</f>
        <v>661.26978525845016</v>
      </c>
      <c r="AC227">
        <f>VLOOKUP(Z227,ReferencePrices!$A$2:$C$22,3,FALSE)</f>
        <v>402.11509999999998</v>
      </c>
      <c r="AD227">
        <f t="shared" si="45"/>
        <v>265.90656582618021</v>
      </c>
    </row>
    <row r="228" spans="24:30" x14ac:dyDescent="0.35">
      <c r="X228" t="str">
        <f t="shared" si="43"/>
        <v>CRBPlantain</v>
      </c>
      <c r="Y228" t="s">
        <v>31</v>
      </c>
      <c r="Z228" t="s">
        <v>456</v>
      </c>
      <c r="AA228">
        <f t="shared" si="44"/>
        <v>56.488556907373628</v>
      </c>
      <c r="AB228">
        <f>VLOOKUP(X228,ReferenceProduction!$A$2:$G$1293,7,FALSE)</f>
        <v>205.52159908320118</v>
      </c>
      <c r="AC228">
        <f>VLOOKUP(Z228,ReferencePrices!$A$2:$C$22,3,FALSE)</f>
        <v>274.8546</v>
      </c>
      <c r="AD228">
        <f t="shared" si="45"/>
        <v>56.488556907373628</v>
      </c>
    </row>
    <row r="229" spans="24:30" x14ac:dyDescent="0.35">
      <c r="X229" t="str">
        <f t="shared" si="43"/>
        <v>CRBBean</v>
      </c>
      <c r="Y229" t="s">
        <v>31</v>
      </c>
      <c r="Z229" t="s">
        <v>557</v>
      </c>
      <c r="AA229">
        <f t="shared" si="44"/>
        <v>0.33613281259664363</v>
      </c>
      <c r="AB229">
        <f>VLOOKUP(X229,ReferenceProduction!$A$2:$G$1293,7,FALSE)</f>
        <v>0.44359076892951138</v>
      </c>
      <c r="AC229">
        <f>VLOOKUP(Z229,ReferencePrices!$A$2:$C$22,3,FALSE)</f>
        <v>757.75429999999994</v>
      </c>
      <c r="AD229">
        <f t="shared" si="45"/>
        <v>0.33613281259664363</v>
      </c>
    </row>
    <row r="230" spans="24:30" x14ac:dyDescent="0.35">
      <c r="X230" t="str">
        <f t="shared" si="43"/>
        <v>CRBCowpea</v>
      </c>
      <c r="Y230" t="s">
        <v>31</v>
      </c>
      <c r="Z230" t="s">
        <v>417</v>
      </c>
      <c r="AA230">
        <f t="shared" si="44"/>
        <v>0.28372341814149982</v>
      </c>
      <c r="AB230">
        <f>VLOOKUP(X230,ReferenceProduction!$A$2:$G$1293,7,FALSE)</f>
        <v>0.58033325221508603</v>
      </c>
      <c r="AC230">
        <f>VLOOKUP(Z230,ReferencePrices!$A$2:$C$22,3,FALSE)</f>
        <v>488.8974</v>
      </c>
      <c r="AD230">
        <f t="shared" si="45"/>
        <v>0.28372341814149982</v>
      </c>
    </row>
    <row r="231" spans="24:30" x14ac:dyDescent="0.35">
      <c r="X231" t="str">
        <f t="shared" si="43"/>
        <v>CRBPigeon pea</v>
      </c>
      <c r="Y231" t="s">
        <v>31</v>
      </c>
      <c r="Z231" t="s">
        <v>616</v>
      </c>
      <c r="AA231">
        <f t="shared" si="44"/>
        <v>1.6736933785915229</v>
      </c>
      <c r="AB231">
        <f>VLOOKUP(X231,ReferenceProduction!$A$2:$G$1293,7,FALSE)</f>
        <v>2.2734002138685199</v>
      </c>
      <c r="AC231">
        <f>VLOOKUP(Z231,ReferencePrices!$A$2:$C$22,3,FALSE)</f>
        <v>736.20709999999997</v>
      </c>
      <c r="AD231">
        <f t="shared" si="45"/>
        <v>1.6736933785915229</v>
      </c>
    </row>
    <row r="232" spans="24:30" x14ac:dyDescent="0.35">
      <c r="X232" t="str">
        <f t="shared" si="43"/>
        <v>CRBLentil</v>
      </c>
      <c r="Y232" t="s">
        <v>31</v>
      </c>
      <c r="Z232" t="s">
        <v>418</v>
      </c>
      <c r="AA232">
        <f t="shared" si="44"/>
        <v>0.43244898070990595</v>
      </c>
      <c r="AB232">
        <f>VLOOKUP(X232,ReferenceProduction!$A$2:$G$1293,7,FALSE)</f>
        <v>0.87883559082177254</v>
      </c>
      <c r="AC232">
        <f>VLOOKUP(Z232,ReferencePrices!$A$2:$C$22,3,FALSE)</f>
        <v>492.07040000000001</v>
      </c>
      <c r="AD232">
        <f t="shared" si="45"/>
        <v>0.43244898070990595</v>
      </c>
    </row>
    <row r="233" spans="24:30" x14ac:dyDescent="0.35">
      <c r="X233" t="str">
        <f t="shared" si="43"/>
        <v>CRBOther Pulses</v>
      </c>
      <c r="Y233" t="s">
        <v>31</v>
      </c>
      <c r="Z233" t="s">
        <v>421</v>
      </c>
      <c r="AA233">
        <f t="shared" si="44"/>
        <v>0.50425475969712075</v>
      </c>
      <c r="AB233">
        <f>VLOOKUP(X233,ReferenceProduction!$A$2:$G$1293,7,FALSE)</f>
        <v>1.3083786550827814</v>
      </c>
      <c r="AC233">
        <f>VLOOKUP(Z233,ReferencePrices!$A$2:$C$22,3,FALSE)</f>
        <v>385.40429999999998</v>
      </c>
      <c r="AD233">
        <f t="shared" si="45"/>
        <v>0.50425475969712075</v>
      </c>
    </row>
    <row r="234" spans="24:30" x14ac:dyDescent="0.35">
      <c r="X234" t="str">
        <f t="shared" si="43"/>
        <v>CRIRice</v>
      </c>
      <c r="Y234" t="s">
        <v>32</v>
      </c>
      <c r="Z234" t="s">
        <v>365</v>
      </c>
      <c r="AA234">
        <f t="shared" si="44"/>
        <v>65.476782896412857</v>
      </c>
      <c r="AB234">
        <f>VLOOKUP(X234,ReferenceProduction!$A$2:$G$1293,7,FALSE)</f>
        <v>173.33130087830148</v>
      </c>
      <c r="AC234">
        <f>VLOOKUP(Z234,ReferencePrices!$A$2:$C$22,3,FALSE)</f>
        <v>377.75510000000003</v>
      </c>
      <c r="AD234">
        <f t="shared" si="45"/>
        <v>65.476782896412857</v>
      </c>
    </row>
    <row r="235" spans="24:30" x14ac:dyDescent="0.35">
      <c r="X235" t="str">
        <f t="shared" si="43"/>
        <v>CRIMaize</v>
      </c>
      <c r="Y235" t="s">
        <v>32</v>
      </c>
      <c r="Z235" t="s">
        <v>361</v>
      </c>
      <c r="AA235">
        <f t="shared" si="44"/>
        <v>5.3253822714954495</v>
      </c>
      <c r="AB235">
        <f>VLOOKUP(X235,ReferenceProduction!$A$2:$G$1293,7,FALSE)</f>
        <v>21.944114193074768</v>
      </c>
      <c r="AC235">
        <f>VLOOKUP(Z235,ReferencePrices!$A$2:$C$22,3,FALSE)</f>
        <v>242.67930000000001</v>
      </c>
      <c r="AD235">
        <f t="shared" si="45"/>
        <v>5.3253822714954495</v>
      </c>
    </row>
    <row r="236" spans="24:30" x14ac:dyDescent="0.35">
      <c r="X236" t="str">
        <f t="shared" si="43"/>
        <v>CRIPotato</v>
      </c>
      <c r="Y236" t="s">
        <v>32</v>
      </c>
      <c r="Z236" t="s">
        <v>367</v>
      </c>
      <c r="AA236">
        <f t="shared" si="44"/>
        <v>15.415439859673249</v>
      </c>
      <c r="AB236">
        <f>VLOOKUP(X236,ReferenceProduction!$A$2:$G$1293,7,FALSE)</f>
        <v>61.209008643558327</v>
      </c>
      <c r="AC236">
        <f>VLOOKUP(Z236,ReferencePrices!$A$2:$C$22,3,FALSE)</f>
        <v>251.8492</v>
      </c>
      <c r="AD236">
        <f t="shared" si="45"/>
        <v>15.415439859673249</v>
      </c>
    </row>
    <row r="237" spans="24:30" x14ac:dyDescent="0.35">
      <c r="X237" t="str">
        <f t="shared" si="43"/>
        <v>CRICassava</v>
      </c>
      <c r="Y237" t="s">
        <v>32</v>
      </c>
      <c r="Z237" t="s">
        <v>368</v>
      </c>
      <c r="AA237">
        <f t="shared" si="44"/>
        <v>84.655154808445033</v>
      </c>
      <c r="AB237">
        <f>VLOOKUP(X237,ReferenceProduction!$A$2:$G$1293,7,FALSE)</f>
        <v>675.15797103214345</v>
      </c>
      <c r="AC237">
        <f>VLOOKUP(Z237,ReferencePrices!$A$2:$C$22,3,FALSE)</f>
        <v>125.3857</v>
      </c>
      <c r="AD237">
        <f t="shared" si="45"/>
        <v>84.655154808445033</v>
      </c>
    </row>
    <row r="238" spans="24:30" x14ac:dyDescent="0.35">
      <c r="X238" t="str">
        <f t="shared" si="43"/>
        <v>CRIYams</v>
      </c>
      <c r="Y238" t="s">
        <v>32</v>
      </c>
      <c r="Z238" t="s">
        <v>366</v>
      </c>
      <c r="AA238">
        <f t="shared" si="44"/>
        <v>17.221167497409709</v>
      </c>
      <c r="AB238">
        <f>VLOOKUP(X238,ReferenceProduction!$A$2:$G$1293,7,FALSE)</f>
        <v>55.2125780519223</v>
      </c>
      <c r="AC238">
        <f>VLOOKUP(Z238,ReferencePrices!$A$2:$C$22,3,FALSE)</f>
        <v>311.90660000000003</v>
      </c>
      <c r="AD238">
        <f t="shared" si="45"/>
        <v>17.221167497409709</v>
      </c>
    </row>
    <row r="239" spans="24:30" x14ac:dyDescent="0.35">
      <c r="X239" t="str">
        <f t="shared" si="43"/>
        <v>CRIBanana</v>
      </c>
      <c r="Y239" t="s">
        <v>32</v>
      </c>
      <c r="Z239" t="s">
        <v>455</v>
      </c>
      <c r="AA239">
        <f t="shared" si="44"/>
        <v>1237.1938920594798</v>
      </c>
      <c r="AB239">
        <f>VLOOKUP(X239,ReferenceProduction!$A$2:$G$1293,7,FALSE)</f>
        <v>3076.715826039559</v>
      </c>
      <c r="AC239">
        <f>VLOOKUP(Z239,ReferencePrices!$A$2:$C$22,3,FALSE)</f>
        <v>402.11509999999998</v>
      </c>
      <c r="AD239">
        <f t="shared" si="45"/>
        <v>1237.1938920594798</v>
      </c>
    </row>
    <row r="240" spans="24:30" x14ac:dyDescent="0.35">
      <c r="X240" t="str">
        <f t="shared" si="43"/>
        <v>CRIPlantain</v>
      </c>
      <c r="Y240" t="s">
        <v>32</v>
      </c>
      <c r="Z240" t="s">
        <v>456</v>
      </c>
      <c r="AA240">
        <f t="shared" si="44"/>
        <v>27.664398999586123</v>
      </c>
      <c r="AB240">
        <f>VLOOKUP(X240,ReferenceProduction!$A$2:$G$1293,7,FALSE)</f>
        <v>100.65103148932607</v>
      </c>
      <c r="AC240">
        <f>VLOOKUP(Z240,ReferencePrices!$A$2:$C$22,3,FALSE)</f>
        <v>274.8546</v>
      </c>
      <c r="AD240">
        <f t="shared" si="45"/>
        <v>27.664398999586123</v>
      </c>
    </row>
    <row r="241" spans="24:30" x14ac:dyDescent="0.35">
      <c r="X241" t="str">
        <f t="shared" si="43"/>
        <v>CRIBean</v>
      </c>
      <c r="Y241" t="s">
        <v>32</v>
      </c>
      <c r="Z241" t="s">
        <v>557</v>
      </c>
      <c r="AA241">
        <f t="shared" si="44"/>
        <v>15.472315086426718</v>
      </c>
      <c r="AB241">
        <f>VLOOKUP(X241,ReferenceProduction!$A$2:$G$1293,7,FALSE)</f>
        <v>20.418643729803605</v>
      </c>
      <c r="AC241">
        <f>VLOOKUP(Z241,ReferencePrices!$A$2:$C$22,3,FALSE)</f>
        <v>757.75429999999994</v>
      </c>
      <c r="AD241">
        <f t="shared" si="45"/>
        <v>15.472315086426718</v>
      </c>
    </row>
    <row r="242" spans="24:30" x14ac:dyDescent="0.35">
      <c r="X242" t="str">
        <f t="shared" si="43"/>
        <v>CRIGroundnut</v>
      </c>
      <c r="Y242" t="s">
        <v>32</v>
      </c>
      <c r="Z242" t="s">
        <v>360</v>
      </c>
      <c r="AA242">
        <f t="shared" si="44"/>
        <v>0.21115654126478997</v>
      </c>
      <c r="AB242">
        <f>VLOOKUP(X242,ReferenceProduction!$A$2:$G$1293,7,FALSE)</f>
        <v>0.33618203492616955</v>
      </c>
      <c r="AC242">
        <f>VLOOKUP(Z242,ReferencePrices!$A$2:$C$22,3,FALSE)</f>
        <v>628.10180000000003</v>
      </c>
      <c r="AD242">
        <f t="shared" si="45"/>
        <v>0.21115654126478997</v>
      </c>
    </row>
    <row r="243" spans="24:30" x14ac:dyDescent="0.35">
      <c r="X243" t="str">
        <f t="shared" si="43"/>
        <v>CUBRice</v>
      </c>
      <c r="Y243" t="s">
        <v>33</v>
      </c>
      <c r="Z243" t="s">
        <v>365</v>
      </c>
      <c r="AA243">
        <f t="shared" si="44"/>
        <v>128.56861140879715</v>
      </c>
      <c r="AB243">
        <f>VLOOKUP(X243,ReferenceProduction!$A$2:$G$1293,7,FALSE)</f>
        <v>340.34910821534152</v>
      </c>
      <c r="AC243">
        <f>VLOOKUP(Z243,ReferencePrices!$A$2:$C$22,3,FALSE)</f>
        <v>377.75510000000003</v>
      </c>
      <c r="AD243">
        <f t="shared" si="45"/>
        <v>128.56861140879715</v>
      </c>
    </row>
    <row r="244" spans="24:30" x14ac:dyDescent="0.35">
      <c r="X244" t="str">
        <f t="shared" si="43"/>
        <v>CUBMaize</v>
      </c>
      <c r="Y244" t="s">
        <v>33</v>
      </c>
      <c r="Z244" t="s">
        <v>361</v>
      </c>
      <c r="AA244">
        <f t="shared" si="44"/>
        <v>119.79656461587828</v>
      </c>
      <c r="AB244">
        <f>VLOOKUP(X244,ReferenceProduction!$A$2:$G$1293,7,FALSE)</f>
        <v>493.64146268708652</v>
      </c>
      <c r="AC244">
        <f>VLOOKUP(Z244,ReferencePrices!$A$2:$C$22,3,FALSE)</f>
        <v>242.67930000000001</v>
      </c>
      <c r="AD244">
        <f t="shared" si="45"/>
        <v>119.79656461587828</v>
      </c>
    </row>
    <row r="245" spans="24:30" x14ac:dyDescent="0.35">
      <c r="X245" t="str">
        <f t="shared" si="43"/>
        <v>CUBSorghum</v>
      </c>
      <c r="Y245" t="s">
        <v>33</v>
      </c>
      <c r="Z245" t="s">
        <v>362</v>
      </c>
      <c r="AA245">
        <f t="shared" si="44"/>
        <v>1.089494453608562</v>
      </c>
      <c r="AB245">
        <f>VLOOKUP(X245,ReferenceProduction!$A$2:$G$1293,7,FALSE)</f>
        <v>5.1882812991796907</v>
      </c>
      <c r="AC245">
        <f>VLOOKUP(Z245,ReferencePrices!$A$2:$C$22,3,FALSE)</f>
        <v>209.9914</v>
      </c>
      <c r="AD245">
        <f t="shared" si="45"/>
        <v>1.089494453608562</v>
      </c>
    </row>
    <row r="246" spans="24:30" x14ac:dyDescent="0.35">
      <c r="X246" t="str">
        <f t="shared" si="43"/>
        <v>CUBPotato</v>
      </c>
      <c r="Y246" t="s">
        <v>33</v>
      </c>
      <c r="Z246" t="s">
        <v>367</v>
      </c>
      <c r="AA246">
        <f t="shared" si="44"/>
        <v>61.401943848462295</v>
      </c>
      <c r="AB246">
        <f>VLOOKUP(X246,ReferenceProduction!$A$2:$G$1293,7,FALSE)</f>
        <v>243.8044029858435</v>
      </c>
      <c r="AC246">
        <f>VLOOKUP(Z246,ReferencePrices!$A$2:$C$22,3,FALSE)</f>
        <v>251.8492</v>
      </c>
      <c r="AD246">
        <f t="shared" si="45"/>
        <v>61.401943848462295</v>
      </c>
    </row>
    <row r="247" spans="24:30" x14ac:dyDescent="0.35">
      <c r="X247" t="str">
        <f t="shared" si="43"/>
        <v>CUBCassava</v>
      </c>
      <c r="Y247" t="s">
        <v>33</v>
      </c>
      <c r="Z247" t="s">
        <v>368</v>
      </c>
      <c r="AA247">
        <f t="shared" si="44"/>
        <v>126.63557299171708</v>
      </c>
      <c r="AB247">
        <f>VLOOKUP(X247,ReferenceProduction!$A$2:$G$1293,7,FALSE)</f>
        <v>1009.9682259756662</v>
      </c>
      <c r="AC247">
        <f>VLOOKUP(Z247,ReferencePrices!$A$2:$C$22,3,FALSE)</f>
        <v>125.3857</v>
      </c>
      <c r="AD247">
        <f t="shared" si="45"/>
        <v>126.63557299171708</v>
      </c>
    </row>
    <row r="248" spans="24:30" x14ac:dyDescent="0.35">
      <c r="X248" t="str">
        <f t="shared" si="43"/>
        <v>CUBYams</v>
      </c>
      <c r="Y248" t="s">
        <v>33</v>
      </c>
      <c r="Z248" t="s">
        <v>366</v>
      </c>
      <c r="AA248">
        <f t="shared" si="44"/>
        <v>63.826377481660614</v>
      </c>
      <c r="AB248">
        <f>VLOOKUP(X248,ReferenceProduction!$A$2:$G$1293,7,FALSE)</f>
        <v>204.63298141706719</v>
      </c>
      <c r="AC248">
        <f>VLOOKUP(Z248,ReferencePrices!$A$2:$C$22,3,FALSE)</f>
        <v>311.90660000000003</v>
      </c>
      <c r="AD248">
        <f t="shared" si="45"/>
        <v>63.826377481660614</v>
      </c>
    </row>
    <row r="249" spans="24:30" x14ac:dyDescent="0.35">
      <c r="X249" t="str">
        <f t="shared" si="43"/>
        <v>CUBSweet Potato</v>
      </c>
      <c r="Y249" t="s">
        <v>33</v>
      </c>
      <c r="Z249" t="s">
        <v>358</v>
      </c>
      <c r="AA249">
        <f t="shared" si="44"/>
        <v>52.143092767515817</v>
      </c>
      <c r="AB249">
        <f>VLOOKUP(X249,ReferenceProduction!$A$2:$G$1293,7,FALSE)</f>
        <v>569.84321135050538</v>
      </c>
      <c r="AC249">
        <f>VLOOKUP(Z249,ReferencePrices!$A$2:$C$22,3,FALSE)</f>
        <v>91.504279999999994</v>
      </c>
      <c r="AD249">
        <f t="shared" si="45"/>
        <v>52.143092767515817</v>
      </c>
    </row>
    <row r="250" spans="24:30" x14ac:dyDescent="0.35">
      <c r="X250" t="str">
        <f t="shared" si="43"/>
        <v>CUBBanana</v>
      </c>
      <c r="Y250" t="s">
        <v>33</v>
      </c>
      <c r="Z250" t="s">
        <v>455</v>
      </c>
      <c r="AA250">
        <f t="shared" si="44"/>
        <v>168.88956562861432</v>
      </c>
      <c r="AB250">
        <f>VLOOKUP(X250,ReferenceProduction!$A$2:$G$1293,7,FALSE)</f>
        <v>420.00304298101298</v>
      </c>
      <c r="AC250">
        <f>VLOOKUP(Z250,ReferencePrices!$A$2:$C$22,3,FALSE)</f>
        <v>402.11509999999998</v>
      </c>
      <c r="AD250">
        <f t="shared" si="45"/>
        <v>168.88956562861432</v>
      </c>
    </row>
    <row r="251" spans="24:30" x14ac:dyDescent="0.35">
      <c r="X251" t="str">
        <f t="shared" si="43"/>
        <v>CUBPlantain</v>
      </c>
      <c r="Y251" t="s">
        <v>33</v>
      </c>
      <c r="Z251" t="s">
        <v>456</v>
      </c>
      <c r="AA251">
        <f t="shared" si="44"/>
        <v>194.50999530484526</v>
      </c>
      <c r="AB251">
        <f>VLOOKUP(X251,ReferenceProduction!$A$2:$G$1293,7,FALSE)</f>
        <v>707.68324526802633</v>
      </c>
      <c r="AC251">
        <f>VLOOKUP(Z251,ReferencePrices!$A$2:$C$22,3,FALSE)</f>
        <v>274.8546</v>
      </c>
      <c r="AD251">
        <f t="shared" si="45"/>
        <v>194.50999530484526</v>
      </c>
    </row>
    <row r="252" spans="24:30" x14ac:dyDescent="0.35">
      <c r="X252" t="str">
        <f t="shared" si="43"/>
        <v>CUBBean</v>
      </c>
      <c r="Y252" t="s">
        <v>33</v>
      </c>
      <c r="Z252" t="s">
        <v>557</v>
      </c>
      <c r="AA252">
        <f t="shared" si="44"/>
        <v>100.79746676955025</v>
      </c>
      <c r="AB252">
        <f>VLOOKUP(X252,ReferenceProduction!$A$2:$G$1293,7,FALSE)</f>
        <v>133.02130620644485</v>
      </c>
      <c r="AC252">
        <f>VLOOKUP(Z252,ReferencePrices!$A$2:$C$22,3,FALSE)</f>
        <v>757.75429999999994</v>
      </c>
      <c r="AD252">
        <f t="shared" si="45"/>
        <v>100.79746676955025</v>
      </c>
    </row>
    <row r="253" spans="24:30" x14ac:dyDescent="0.35">
      <c r="X253" t="str">
        <f t="shared" si="43"/>
        <v>CUBGroundnut</v>
      </c>
      <c r="Y253" t="s">
        <v>33</v>
      </c>
      <c r="Z253" t="s">
        <v>360</v>
      </c>
      <c r="AA253">
        <f t="shared" si="44"/>
        <v>11.158151203106879</v>
      </c>
      <c r="AB253">
        <f>VLOOKUP(X253,ReferenceProduction!$A$2:$G$1293,7,FALSE)</f>
        <v>17.764876972342506</v>
      </c>
      <c r="AC253">
        <f>VLOOKUP(Z253,ReferencePrices!$A$2:$C$22,3,FALSE)</f>
        <v>628.10180000000003</v>
      </c>
      <c r="AD253">
        <f t="shared" si="45"/>
        <v>11.158151203106879</v>
      </c>
    </row>
    <row r="254" spans="24:30" x14ac:dyDescent="0.35">
      <c r="X254" t="str">
        <f t="shared" si="43"/>
        <v>DJIMaize</v>
      </c>
      <c r="Y254" t="s">
        <v>37</v>
      </c>
      <c r="Z254" t="s">
        <v>361</v>
      </c>
      <c r="AA254">
        <f t="shared" si="44"/>
        <v>6.3560272343828241E-3</v>
      </c>
      <c r="AB254">
        <f>VLOOKUP(X254,ReferenceProduction!$A$2:$G$1293,7,FALSE)</f>
        <v>2.6191056403998297E-2</v>
      </c>
      <c r="AC254">
        <f>VLOOKUP(Z254,ReferencePrices!$A$2:$C$22,3,FALSE)</f>
        <v>242.67930000000001</v>
      </c>
      <c r="AD254">
        <f t="shared" si="45"/>
        <v>6.3560272343828241E-3</v>
      </c>
    </row>
    <row r="255" spans="24:30" x14ac:dyDescent="0.35">
      <c r="X255" t="str">
        <f t="shared" si="43"/>
        <v>DJIBean</v>
      </c>
      <c r="Y255" t="s">
        <v>37</v>
      </c>
      <c r="Z255" t="s">
        <v>557</v>
      </c>
      <c r="AA255">
        <f t="shared" si="44"/>
        <v>2.2689126970571536</v>
      </c>
      <c r="AB255">
        <f>VLOOKUP(X255,ReferenceProduction!$A$2:$G$1293,7,FALSE)</f>
        <v>2.9942590851113007</v>
      </c>
      <c r="AC255">
        <f>VLOOKUP(Z255,ReferencePrices!$A$2:$C$22,3,FALSE)</f>
        <v>757.75429999999994</v>
      </c>
      <c r="AD255">
        <f t="shared" si="45"/>
        <v>2.2689126970571536</v>
      </c>
    </row>
    <row r="256" spans="24:30" x14ac:dyDescent="0.35">
      <c r="X256" t="str">
        <f t="shared" si="43"/>
        <v>DOMRice</v>
      </c>
      <c r="Y256" t="s">
        <v>39</v>
      </c>
      <c r="Z256" t="s">
        <v>365</v>
      </c>
      <c r="AA256">
        <f t="shared" si="44"/>
        <v>248.07179709939655</v>
      </c>
      <c r="AB256">
        <f>VLOOKUP(X256,ReferenceProduction!$A$2:$G$1293,7,FALSE)</f>
        <v>656.70006069910517</v>
      </c>
      <c r="AC256">
        <f>VLOOKUP(Z256,ReferencePrices!$A$2:$C$22,3,FALSE)</f>
        <v>377.75510000000003</v>
      </c>
      <c r="AD256">
        <f t="shared" si="45"/>
        <v>248.07179709939655</v>
      </c>
    </row>
    <row r="257" spans="24:30" x14ac:dyDescent="0.35">
      <c r="X257" t="str">
        <f t="shared" si="43"/>
        <v>DOMMaize</v>
      </c>
      <c r="Y257" t="s">
        <v>39</v>
      </c>
      <c r="Z257" t="s">
        <v>361</v>
      </c>
      <c r="AA257">
        <f t="shared" si="44"/>
        <v>16.070291335502652</v>
      </c>
      <c r="AB257">
        <f>VLOOKUP(X257,ReferenceProduction!$A$2:$G$1293,7,FALSE)</f>
        <v>66.220280574003027</v>
      </c>
      <c r="AC257">
        <f>VLOOKUP(Z257,ReferencePrices!$A$2:$C$22,3,FALSE)</f>
        <v>242.67930000000001</v>
      </c>
      <c r="AD257">
        <f t="shared" si="45"/>
        <v>16.070291335502652</v>
      </c>
    </row>
    <row r="258" spans="24:30" x14ac:dyDescent="0.35">
      <c r="X258" t="str">
        <f t="shared" si="43"/>
        <v>DOMSorghum</v>
      </c>
      <c r="Y258" t="s">
        <v>39</v>
      </c>
      <c r="Z258" t="s">
        <v>362</v>
      </c>
      <c r="AA258">
        <f t="shared" si="44"/>
        <v>1.7038755494414548</v>
      </c>
      <c r="AB258">
        <f>VLOOKUP(X258,ReferenceProduction!$A$2:$G$1293,7,FALSE)</f>
        <v>8.114025381236825</v>
      </c>
      <c r="AC258">
        <f>VLOOKUP(Z258,ReferencePrices!$A$2:$C$22,3,FALSE)</f>
        <v>209.9914</v>
      </c>
      <c r="AD258">
        <f t="shared" si="45"/>
        <v>1.7038755494414548</v>
      </c>
    </row>
    <row r="259" spans="24:30" x14ac:dyDescent="0.35">
      <c r="X259" t="str">
        <f t="shared" si="43"/>
        <v>DOMPotato</v>
      </c>
      <c r="Y259" t="s">
        <v>39</v>
      </c>
      <c r="Z259" t="s">
        <v>367</v>
      </c>
      <c r="AA259">
        <f t="shared" si="44"/>
        <v>29.069366790147214</v>
      </c>
      <c r="AB259">
        <f>VLOOKUP(X259,ReferenceProduction!$A$2:$G$1293,7,FALSE)</f>
        <v>115.42370112808464</v>
      </c>
      <c r="AC259">
        <f>VLOOKUP(Z259,ReferencePrices!$A$2:$C$22,3,FALSE)</f>
        <v>251.8492</v>
      </c>
      <c r="AD259">
        <f t="shared" si="45"/>
        <v>29.069366790147214</v>
      </c>
    </row>
    <row r="260" spans="24:30" x14ac:dyDescent="0.35">
      <c r="X260" t="str">
        <f t="shared" si="43"/>
        <v>DOMCassava</v>
      </c>
      <c r="Y260" t="s">
        <v>39</v>
      </c>
      <c r="Z260" t="s">
        <v>368</v>
      </c>
      <c r="AA260">
        <f t="shared" si="44"/>
        <v>25.908562155028768</v>
      </c>
      <c r="AB260">
        <f>VLOOKUP(X260,ReferenceProduction!$A$2:$G$1293,7,FALSE)</f>
        <v>206.63091688309567</v>
      </c>
      <c r="AC260">
        <f>VLOOKUP(Z260,ReferencePrices!$A$2:$C$22,3,FALSE)</f>
        <v>125.3857</v>
      </c>
      <c r="AD260">
        <f t="shared" si="45"/>
        <v>25.908562155028768</v>
      </c>
    </row>
    <row r="261" spans="24:30" x14ac:dyDescent="0.35">
      <c r="X261" t="str">
        <f t="shared" ref="X261:X324" si="46">+CONCATENATE(Y261,Z261)</f>
        <v>DOMYams</v>
      </c>
      <c r="Y261" t="s">
        <v>39</v>
      </c>
      <c r="Z261" t="s">
        <v>366</v>
      </c>
      <c r="AA261">
        <f t="shared" ref="AA261:AA324" si="47">AD261</f>
        <v>11.314454972897835</v>
      </c>
      <c r="AB261">
        <f>VLOOKUP(X261,ReferenceProduction!$A$2:$G$1293,7,FALSE)</f>
        <v>36.275138047408532</v>
      </c>
      <c r="AC261">
        <f>VLOOKUP(Z261,ReferencePrices!$A$2:$C$22,3,FALSE)</f>
        <v>311.90660000000003</v>
      </c>
      <c r="AD261">
        <f t="shared" ref="AD261:AD324" si="48">(AB261*AC261)/1000</f>
        <v>11.314454972897835</v>
      </c>
    </row>
    <row r="262" spans="24:30" x14ac:dyDescent="0.35">
      <c r="X262" t="str">
        <f t="shared" si="46"/>
        <v>DOMSweet Potato</v>
      </c>
      <c r="Y262" t="s">
        <v>39</v>
      </c>
      <c r="Z262" t="s">
        <v>358</v>
      </c>
      <c r="AA262">
        <f t="shared" si="47"/>
        <v>4.660610260276397</v>
      </c>
      <c r="AB262">
        <f>VLOOKUP(X262,ReferenceProduction!$A$2:$G$1293,7,FALSE)</f>
        <v>50.933248808431657</v>
      </c>
      <c r="AC262">
        <f>VLOOKUP(Z262,ReferencePrices!$A$2:$C$22,3,FALSE)</f>
        <v>91.504279999999994</v>
      </c>
      <c r="AD262">
        <f t="shared" si="48"/>
        <v>4.660610260276397</v>
      </c>
    </row>
    <row r="263" spans="24:30" x14ac:dyDescent="0.35">
      <c r="X263" t="str">
        <f t="shared" si="46"/>
        <v>DOMBanana</v>
      </c>
      <c r="Y263" t="s">
        <v>39</v>
      </c>
      <c r="Z263" t="s">
        <v>455</v>
      </c>
      <c r="AA263">
        <f t="shared" si="47"/>
        <v>345.76686133154294</v>
      </c>
      <c r="AB263">
        <f>VLOOKUP(X263,ReferenceProduction!$A$2:$G$1293,7,FALSE)</f>
        <v>859.87037376000796</v>
      </c>
      <c r="AC263">
        <f>VLOOKUP(Z263,ReferencePrices!$A$2:$C$22,3,FALSE)</f>
        <v>402.11509999999998</v>
      </c>
      <c r="AD263">
        <f t="shared" si="48"/>
        <v>345.76686133154294</v>
      </c>
    </row>
    <row r="264" spans="24:30" x14ac:dyDescent="0.35">
      <c r="X264" t="str">
        <f t="shared" si="46"/>
        <v>DOMPlantain</v>
      </c>
      <c r="Y264" t="s">
        <v>39</v>
      </c>
      <c r="Z264" t="s">
        <v>456</v>
      </c>
      <c r="AA264">
        <f t="shared" si="47"/>
        <v>226.57400281451061</v>
      </c>
      <c r="AB264">
        <f>VLOOKUP(X264,ReferenceProduction!$A$2:$G$1293,7,FALSE)</f>
        <v>824.34131651611654</v>
      </c>
      <c r="AC264">
        <f>VLOOKUP(Z264,ReferencePrices!$A$2:$C$22,3,FALSE)</f>
        <v>274.8546</v>
      </c>
      <c r="AD264">
        <f t="shared" si="48"/>
        <v>226.57400281451061</v>
      </c>
    </row>
    <row r="265" spans="24:30" x14ac:dyDescent="0.35">
      <c r="X265" t="str">
        <f t="shared" si="46"/>
        <v>DOMBean</v>
      </c>
      <c r="Y265" t="s">
        <v>39</v>
      </c>
      <c r="Z265" t="s">
        <v>557</v>
      </c>
      <c r="AA265">
        <f t="shared" si="47"/>
        <v>39.50888922445408</v>
      </c>
      <c r="AB265">
        <f>VLOOKUP(X265,ReferenceProduction!$A$2:$G$1293,7,FALSE)</f>
        <v>52.139445760260386</v>
      </c>
      <c r="AC265">
        <f>VLOOKUP(Z265,ReferencePrices!$A$2:$C$22,3,FALSE)</f>
        <v>757.75429999999994</v>
      </c>
      <c r="AD265">
        <f t="shared" si="48"/>
        <v>39.50888922445408</v>
      </c>
    </row>
    <row r="266" spans="24:30" x14ac:dyDescent="0.35">
      <c r="X266" t="str">
        <f t="shared" si="46"/>
        <v>DOMPigeon pea</v>
      </c>
      <c r="Y266" t="s">
        <v>39</v>
      </c>
      <c r="Z266" t="s">
        <v>616</v>
      </c>
      <c r="AA266">
        <f t="shared" si="47"/>
        <v>35.360581038185707</v>
      </c>
      <c r="AB266">
        <f>VLOOKUP(X266,ReferenceProduction!$A$2:$G$1293,7,FALSE)</f>
        <v>48.030752539856941</v>
      </c>
      <c r="AC266">
        <f>VLOOKUP(Z266,ReferencePrices!$A$2:$C$22,3,FALSE)</f>
        <v>736.20709999999997</v>
      </c>
      <c r="AD266">
        <f t="shared" si="48"/>
        <v>35.360581038185707</v>
      </c>
    </row>
    <row r="267" spans="24:30" x14ac:dyDescent="0.35">
      <c r="X267" t="str">
        <f t="shared" si="46"/>
        <v>DOMOther Pulses</v>
      </c>
      <c r="Y267" t="s">
        <v>39</v>
      </c>
      <c r="Z267" t="s">
        <v>421</v>
      </c>
      <c r="AA267">
        <f t="shared" si="47"/>
        <v>6.2282842886702579</v>
      </c>
      <c r="AB267">
        <f>VLOOKUP(X267,ReferenceProduction!$A$2:$G$1293,7,FALSE)</f>
        <v>16.160391279158684</v>
      </c>
      <c r="AC267">
        <f>VLOOKUP(Z267,ReferencePrices!$A$2:$C$22,3,FALSE)</f>
        <v>385.40429999999998</v>
      </c>
      <c r="AD267">
        <f t="shared" si="48"/>
        <v>6.2282842886702579</v>
      </c>
    </row>
    <row r="268" spans="24:30" x14ac:dyDescent="0.35">
      <c r="X268" t="str">
        <f t="shared" si="46"/>
        <v>DOMGroundnut</v>
      </c>
      <c r="Y268" t="s">
        <v>39</v>
      </c>
      <c r="Z268" t="s">
        <v>360</v>
      </c>
      <c r="AA268">
        <f t="shared" si="47"/>
        <v>0.85990685872762318</v>
      </c>
      <c r="AB268">
        <f>VLOOKUP(X268,ReferenceProduction!$A$2:$G$1293,7,FALSE)</f>
        <v>1.3690565107879378</v>
      </c>
      <c r="AC268">
        <f>VLOOKUP(Z268,ReferencePrices!$A$2:$C$22,3,FALSE)</f>
        <v>628.10180000000003</v>
      </c>
      <c r="AD268">
        <f t="shared" si="48"/>
        <v>0.85990685872762318</v>
      </c>
    </row>
    <row r="269" spans="24:30" x14ac:dyDescent="0.35">
      <c r="X269" t="str">
        <f t="shared" si="46"/>
        <v>DZARice</v>
      </c>
      <c r="Y269" t="s">
        <v>40</v>
      </c>
      <c r="Z269" t="s">
        <v>365</v>
      </c>
      <c r="AA269">
        <f t="shared" si="47"/>
        <v>0.22665311174383648</v>
      </c>
      <c r="AB269">
        <f>VLOOKUP(X269,ReferenceProduction!$A$2:$G$1293,7,FALSE)</f>
        <v>0.60000013697720156</v>
      </c>
      <c r="AC269">
        <f>VLOOKUP(Z269,ReferencePrices!$A$2:$C$22,3,FALSE)</f>
        <v>377.75510000000003</v>
      </c>
      <c r="AD269">
        <f t="shared" si="48"/>
        <v>0.22665311174383648</v>
      </c>
    </row>
    <row r="270" spans="24:30" x14ac:dyDescent="0.35">
      <c r="X270" t="str">
        <f t="shared" si="46"/>
        <v>DZAMaize</v>
      </c>
      <c r="Y270" t="s">
        <v>40</v>
      </c>
      <c r="Z270" t="s">
        <v>361</v>
      </c>
      <c r="AA270">
        <f t="shared" si="47"/>
        <v>0.3805727649743334</v>
      </c>
      <c r="AB270">
        <f>VLOOKUP(X270,ReferenceProduction!$A$2:$G$1293,7,FALSE)</f>
        <v>1.5682127193144755</v>
      </c>
      <c r="AC270">
        <f>VLOOKUP(Z270,ReferencePrices!$A$2:$C$22,3,FALSE)</f>
        <v>242.67930000000001</v>
      </c>
      <c r="AD270">
        <f t="shared" si="48"/>
        <v>0.3805727649743334</v>
      </c>
    </row>
    <row r="271" spans="24:30" x14ac:dyDescent="0.35">
      <c r="X271" t="str">
        <f t="shared" si="46"/>
        <v>DZAWheat</v>
      </c>
      <c r="Y271" t="s">
        <v>40</v>
      </c>
      <c r="Z271" t="s">
        <v>359</v>
      </c>
      <c r="AA271">
        <f t="shared" si="47"/>
        <v>1087.6118950167104</v>
      </c>
      <c r="AB271">
        <f>VLOOKUP(X271,ReferenceProduction!$A$2:$G$1293,7,FALSE)</f>
        <v>3639.294497941828</v>
      </c>
      <c r="AC271">
        <f>VLOOKUP(Z271,ReferencePrices!$A$2:$C$22,3,FALSE)</f>
        <v>298.85239999999999</v>
      </c>
      <c r="AD271">
        <f t="shared" si="48"/>
        <v>1087.6118950167104</v>
      </c>
    </row>
    <row r="272" spans="24:30" x14ac:dyDescent="0.35">
      <c r="X272" t="str">
        <f t="shared" si="46"/>
        <v>DZASorghum</v>
      </c>
      <c r="Y272" t="s">
        <v>40</v>
      </c>
      <c r="Z272" t="s">
        <v>362</v>
      </c>
      <c r="AA272">
        <f t="shared" si="47"/>
        <v>0.27033852072635578</v>
      </c>
      <c r="AB272">
        <f>VLOOKUP(X272,ReferenceProduction!$A$2:$G$1293,7,FALSE)</f>
        <v>1.2873790104087872</v>
      </c>
      <c r="AC272">
        <f>VLOOKUP(Z272,ReferencePrices!$A$2:$C$22,3,FALSE)</f>
        <v>209.9914</v>
      </c>
      <c r="AD272">
        <f t="shared" si="48"/>
        <v>0.27033852072635578</v>
      </c>
    </row>
    <row r="273" spans="24:30" x14ac:dyDescent="0.35">
      <c r="X273" t="str">
        <f t="shared" si="46"/>
        <v>DZABarley</v>
      </c>
      <c r="Y273" t="s">
        <v>40</v>
      </c>
      <c r="Z273" t="s">
        <v>364</v>
      </c>
      <c r="AA273">
        <f t="shared" si="47"/>
        <v>251.85738837615247</v>
      </c>
      <c r="AB273">
        <f>VLOOKUP(X273,ReferenceProduction!$A$2:$G$1293,7,FALSE)</f>
        <v>1881.6404672409353</v>
      </c>
      <c r="AC273">
        <f>VLOOKUP(Z273,ReferencePrices!$A$2:$C$22,3,FALSE)</f>
        <v>133.84989999999999</v>
      </c>
      <c r="AD273">
        <f t="shared" si="48"/>
        <v>251.85738837615247</v>
      </c>
    </row>
    <row r="274" spans="24:30" x14ac:dyDescent="0.35">
      <c r="X274" t="str">
        <f t="shared" si="46"/>
        <v>DZAPotato</v>
      </c>
      <c r="Y274" t="s">
        <v>40</v>
      </c>
      <c r="Z274" t="s">
        <v>367</v>
      </c>
      <c r="AA274">
        <f t="shared" si="47"/>
        <v>591.09688286521578</v>
      </c>
      <c r="AB274">
        <f>VLOOKUP(X274,ReferenceProduction!$A$2:$G$1293,7,FALSE)</f>
        <v>2347.0270418377972</v>
      </c>
      <c r="AC274">
        <f>VLOOKUP(Z274,ReferencePrices!$A$2:$C$22,3,FALSE)</f>
        <v>251.8492</v>
      </c>
      <c r="AD274">
        <f t="shared" si="48"/>
        <v>591.09688286521578</v>
      </c>
    </row>
    <row r="275" spans="24:30" x14ac:dyDescent="0.35">
      <c r="X275" t="str">
        <f t="shared" si="46"/>
        <v>DZABanana</v>
      </c>
      <c r="Y275" t="s">
        <v>40</v>
      </c>
      <c r="Z275" t="s">
        <v>455</v>
      </c>
      <c r="AA275">
        <f t="shared" si="47"/>
        <v>0.16317589828005402</v>
      </c>
      <c r="AB275">
        <f>VLOOKUP(X275,ReferenceProduction!$A$2:$G$1293,7,FALSE)</f>
        <v>0.40579400843204849</v>
      </c>
      <c r="AC275">
        <f>VLOOKUP(Z275,ReferencePrices!$A$2:$C$22,3,FALSE)</f>
        <v>402.11509999999998</v>
      </c>
      <c r="AD275">
        <f t="shared" si="48"/>
        <v>0.16317589828005402</v>
      </c>
    </row>
    <row r="276" spans="24:30" x14ac:dyDescent="0.35">
      <c r="X276" t="str">
        <f t="shared" si="46"/>
        <v>DZABean</v>
      </c>
      <c r="Y276" t="s">
        <v>40</v>
      </c>
      <c r="Z276" t="s">
        <v>557</v>
      </c>
      <c r="AA276">
        <f t="shared" si="47"/>
        <v>1.2136530514961237</v>
      </c>
      <c r="AB276">
        <f>VLOOKUP(X276,ReferenceProduction!$A$2:$G$1293,7,FALSE)</f>
        <v>1.6016445587918455</v>
      </c>
      <c r="AC276">
        <f>VLOOKUP(Z276,ReferencePrices!$A$2:$C$22,3,FALSE)</f>
        <v>757.75429999999994</v>
      </c>
      <c r="AD276">
        <f t="shared" si="48"/>
        <v>1.2136530514961237</v>
      </c>
    </row>
    <row r="277" spans="24:30" x14ac:dyDescent="0.35">
      <c r="X277" t="str">
        <f t="shared" si="46"/>
        <v>DZAChickpea</v>
      </c>
      <c r="Y277" t="s">
        <v>40</v>
      </c>
      <c r="Z277" t="s">
        <v>419</v>
      </c>
      <c r="AA277">
        <f t="shared" si="47"/>
        <v>18.011454969651531</v>
      </c>
      <c r="AB277">
        <f>VLOOKUP(X277,ReferenceProduction!$A$2:$G$1293,7,FALSE)</f>
        <v>26.743177209424971</v>
      </c>
      <c r="AC277">
        <f>VLOOKUP(Z277,ReferencePrices!$A$2:$C$22,3,FALSE)</f>
        <v>673.49720000000002</v>
      </c>
      <c r="AD277">
        <f t="shared" si="48"/>
        <v>18.011454969651531</v>
      </c>
    </row>
    <row r="278" spans="24:30" x14ac:dyDescent="0.35">
      <c r="X278" t="str">
        <f t="shared" si="46"/>
        <v>DZALentil</v>
      </c>
      <c r="Y278" t="s">
        <v>40</v>
      </c>
      <c r="Z278" t="s">
        <v>418</v>
      </c>
      <c r="AA278">
        <f t="shared" si="47"/>
        <v>0.42188566079275636</v>
      </c>
      <c r="AB278">
        <f>VLOOKUP(X278,ReferenceProduction!$A$2:$G$1293,7,FALSE)</f>
        <v>0.85736850010233567</v>
      </c>
      <c r="AC278">
        <f>VLOOKUP(Z278,ReferencePrices!$A$2:$C$22,3,FALSE)</f>
        <v>492.07040000000001</v>
      </c>
      <c r="AD278">
        <f t="shared" si="48"/>
        <v>0.42188566079275636</v>
      </c>
    </row>
    <row r="279" spans="24:30" x14ac:dyDescent="0.35">
      <c r="X279" t="str">
        <f t="shared" si="46"/>
        <v>DZAOther Pulses</v>
      </c>
      <c r="Y279" t="s">
        <v>40</v>
      </c>
      <c r="Z279" t="s">
        <v>421</v>
      </c>
      <c r="AA279">
        <f t="shared" si="47"/>
        <v>16.770489791525865</v>
      </c>
      <c r="AB279">
        <f>VLOOKUP(X279,ReferenceProduction!$A$2:$G$1293,7,FALSE)</f>
        <v>43.51401837375937</v>
      </c>
      <c r="AC279">
        <f>VLOOKUP(Z279,ReferencePrices!$A$2:$C$22,3,FALSE)</f>
        <v>385.40429999999998</v>
      </c>
      <c r="AD279">
        <f t="shared" si="48"/>
        <v>16.770489791525865</v>
      </c>
    </row>
    <row r="280" spans="24:30" x14ac:dyDescent="0.35">
      <c r="X280" t="str">
        <f t="shared" si="46"/>
        <v>ECURice</v>
      </c>
      <c r="Y280" t="s">
        <v>41</v>
      </c>
      <c r="Z280" t="s">
        <v>365</v>
      </c>
      <c r="AA280">
        <f t="shared" si="47"/>
        <v>505.73125102288617</v>
      </c>
      <c r="AB280">
        <f>VLOOKUP(X280,ReferenceProduction!$A$2:$G$1293,7,FALSE)</f>
        <v>1338.7807365747972</v>
      </c>
      <c r="AC280">
        <f>VLOOKUP(Z280,ReferencePrices!$A$2:$C$22,3,FALSE)</f>
        <v>377.75510000000003</v>
      </c>
      <c r="AD280">
        <f t="shared" si="48"/>
        <v>505.73125102288617</v>
      </c>
    </row>
    <row r="281" spans="24:30" x14ac:dyDescent="0.35">
      <c r="X281" t="str">
        <f t="shared" si="46"/>
        <v>ECUMaize</v>
      </c>
      <c r="Y281" t="s">
        <v>41</v>
      </c>
      <c r="Z281" t="s">
        <v>361</v>
      </c>
      <c r="AA281">
        <f t="shared" si="47"/>
        <v>322.22787632813873</v>
      </c>
      <c r="AB281">
        <f>VLOOKUP(X281,ReferenceProduction!$A$2:$G$1293,7,FALSE)</f>
        <v>1327.7930022385046</v>
      </c>
      <c r="AC281">
        <f>VLOOKUP(Z281,ReferencePrices!$A$2:$C$22,3,FALSE)</f>
        <v>242.67930000000001</v>
      </c>
      <c r="AD281">
        <f t="shared" si="48"/>
        <v>322.22787632813873</v>
      </c>
    </row>
    <row r="282" spans="24:30" x14ac:dyDescent="0.35">
      <c r="X282" t="str">
        <f t="shared" si="46"/>
        <v>ECUWheat</v>
      </c>
      <c r="Y282" t="s">
        <v>41</v>
      </c>
      <c r="Z282" t="s">
        <v>359</v>
      </c>
      <c r="AA282">
        <f t="shared" si="47"/>
        <v>3.9004633650664937</v>
      </c>
      <c r="AB282">
        <f>VLOOKUP(X282,ReferenceProduction!$A$2:$G$1293,7,FALSE)</f>
        <v>13.051470776431756</v>
      </c>
      <c r="AC282">
        <f>VLOOKUP(Z282,ReferencePrices!$A$2:$C$22,3,FALSE)</f>
        <v>298.85239999999999</v>
      </c>
      <c r="AD282">
        <f t="shared" si="48"/>
        <v>3.9004633650664937</v>
      </c>
    </row>
    <row r="283" spans="24:30" x14ac:dyDescent="0.35">
      <c r="X283" t="str">
        <f t="shared" si="46"/>
        <v>ECUSorghum</v>
      </c>
      <c r="Y283" t="s">
        <v>41</v>
      </c>
      <c r="Z283" t="s">
        <v>362</v>
      </c>
      <c r="AA283">
        <f t="shared" si="47"/>
        <v>4.2141909544325253</v>
      </c>
      <c r="AB283">
        <f>VLOOKUP(X283,ReferenceProduction!$A$2:$G$1293,7,FALSE)</f>
        <v>20.068397822160932</v>
      </c>
      <c r="AC283">
        <f>VLOOKUP(Z283,ReferencePrices!$A$2:$C$22,3,FALSE)</f>
        <v>209.9914</v>
      </c>
      <c r="AD283">
        <f t="shared" si="48"/>
        <v>4.2141909544325253</v>
      </c>
    </row>
    <row r="284" spans="24:30" x14ac:dyDescent="0.35">
      <c r="X284" t="str">
        <f t="shared" si="46"/>
        <v>ECUBarley</v>
      </c>
      <c r="Y284" t="s">
        <v>41</v>
      </c>
      <c r="Z284" t="s">
        <v>364</v>
      </c>
      <c r="AA284">
        <f t="shared" si="47"/>
        <v>4.1974906265747522</v>
      </c>
      <c r="AB284">
        <f>VLOOKUP(X284,ReferenceProduction!$A$2:$G$1293,7,FALSE)</f>
        <v>31.359684441861759</v>
      </c>
      <c r="AC284">
        <f>VLOOKUP(Z284,ReferencePrices!$A$2:$C$22,3,FALSE)</f>
        <v>133.84989999999999</v>
      </c>
      <c r="AD284">
        <f t="shared" si="48"/>
        <v>4.1974906265747522</v>
      </c>
    </row>
    <row r="285" spans="24:30" x14ac:dyDescent="0.35">
      <c r="X285" t="str">
        <f t="shared" si="46"/>
        <v>ECUPotato</v>
      </c>
      <c r="Y285" t="s">
        <v>41</v>
      </c>
      <c r="Z285" t="s">
        <v>367</v>
      </c>
      <c r="AA285">
        <f t="shared" si="47"/>
        <v>217.13563128422388</v>
      </c>
      <c r="AB285">
        <f>VLOOKUP(X285,ReferenceProduction!$A$2:$G$1293,7,FALSE)</f>
        <v>862.16526113334442</v>
      </c>
      <c r="AC285">
        <f>VLOOKUP(Z285,ReferencePrices!$A$2:$C$22,3,FALSE)</f>
        <v>251.8492</v>
      </c>
      <c r="AD285">
        <f t="shared" si="48"/>
        <v>217.13563128422388</v>
      </c>
    </row>
    <row r="286" spans="24:30" x14ac:dyDescent="0.35">
      <c r="X286" t="str">
        <f t="shared" si="46"/>
        <v>ECUCassava</v>
      </c>
      <c r="Y286" t="s">
        <v>41</v>
      </c>
      <c r="Z286" t="s">
        <v>368</v>
      </c>
      <c r="AA286">
        <f t="shared" si="47"/>
        <v>17.727093134549897</v>
      </c>
      <c r="AB286">
        <f>VLOOKUP(X286,ReferenceProduction!$A$2:$G$1293,7,FALSE)</f>
        <v>141.38050140127541</v>
      </c>
      <c r="AC286">
        <f>VLOOKUP(Z286,ReferencePrices!$A$2:$C$22,3,FALSE)</f>
        <v>125.3857</v>
      </c>
      <c r="AD286">
        <f t="shared" si="48"/>
        <v>17.727093134549897</v>
      </c>
    </row>
    <row r="287" spans="24:30" x14ac:dyDescent="0.35">
      <c r="X287" t="str">
        <f t="shared" si="46"/>
        <v>ECUSweet Potato</v>
      </c>
      <c r="Y287" t="s">
        <v>41</v>
      </c>
      <c r="Z287" t="s">
        <v>358</v>
      </c>
      <c r="AA287">
        <f t="shared" si="47"/>
        <v>0.47489137901394618</v>
      </c>
      <c r="AB287">
        <f>VLOOKUP(X287,ReferenceProduction!$A$2:$G$1293,7,FALSE)</f>
        <v>5.1898269568805544</v>
      </c>
      <c r="AC287">
        <f>VLOOKUP(Z287,ReferencePrices!$A$2:$C$22,3,FALSE)</f>
        <v>91.504279999999994</v>
      </c>
      <c r="AD287">
        <f t="shared" si="48"/>
        <v>0.47489137901394618</v>
      </c>
    </row>
    <row r="288" spans="24:30" x14ac:dyDescent="0.35">
      <c r="X288" t="str">
        <f t="shared" si="46"/>
        <v>ECUBanana</v>
      </c>
      <c r="Y288" t="s">
        <v>41</v>
      </c>
      <c r="Z288" t="s">
        <v>455</v>
      </c>
      <c r="AA288">
        <f t="shared" si="47"/>
        <v>4226.0199485987805</v>
      </c>
      <c r="AB288">
        <f>VLOOKUP(X288,ReferenceProduction!$A$2:$G$1293,7,FALSE)</f>
        <v>10509.478377207872</v>
      </c>
      <c r="AC288">
        <f>VLOOKUP(Z288,ReferencePrices!$A$2:$C$22,3,FALSE)</f>
        <v>402.11509999999998</v>
      </c>
      <c r="AD288">
        <f t="shared" si="48"/>
        <v>4226.0199485987805</v>
      </c>
    </row>
    <row r="289" spans="24:30" x14ac:dyDescent="0.35">
      <c r="X289" t="str">
        <f t="shared" si="46"/>
        <v>ECUPlantain</v>
      </c>
      <c r="Y289" t="s">
        <v>41</v>
      </c>
      <c r="Z289" t="s">
        <v>456</v>
      </c>
      <c r="AA289">
        <f t="shared" si="47"/>
        <v>353.6338949800284</v>
      </c>
      <c r="AB289">
        <f>VLOOKUP(X289,ReferenceProduction!$A$2:$G$1293,7,FALSE)</f>
        <v>1286.6217082778617</v>
      </c>
      <c r="AC289">
        <f>VLOOKUP(Z289,ReferencePrices!$A$2:$C$22,3,FALSE)</f>
        <v>274.8546</v>
      </c>
      <c r="AD289">
        <f t="shared" si="48"/>
        <v>353.6338949800284</v>
      </c>
    </row>
    <row r="290" spans="24:30" x14ac:dyDescent="0.35">
      <c r="X290" t="str">
        <f t="shared" si="46"/>
        <v>ECUBean</v>
      </c>
      <c r="Y290" t="s">
        <v>41</v>
      </c>
      <c r="Z290" t="s">
        <v>557</v>
      </c>
      <c r="AA290">
        <f t="shared" si="47"/>
        <v>28.759014616746221</v>
      </c>
      <c r="AB290">
        <f>VLOOKUP(X290,ReferenceProduction!$A$2:$G$1293,7,FALSE)</f>
        <v>37.952954693554659</v>
      </c>
      <c r="AC290">
        <f>VLOOKUP(Z290,ReferencePrices!$A$2:$C$22,3,FALSE)</f>
        <v>757.75429999999994</v>
      </c>
      <c r="AD290">
        <f t="shared" si="48"/>
        <v>28.759014616746221</v>
      </c>
    </row>
    <row r="291" spans="24:30" x14ac:dyDescent="0.35">
      <c r="X291" t="str">
        <f t="shared" si="46"/>
        <v>ECULentil</v>
      </c>
      <c r="Y291" t="s">
        <v>41</v>
      </c>
      <c r="Z291" t="s">
        <v>418</v>
      </c>
      <c r="AA291">
        <f t="shared" si="47"/>
        <v>1.7452144798166955</v>
      </c>
      <c r="AB291">
        <f>VLOOKUP(X291,ReferenceProduction!$A$2:$G$1293,7,FALSE)</f>
        <v>3.5466764101573585</v>
      </c>
      <c r="AC291">
        <f>VLOOKUP(Z291,ReferencePrices!$A$2:$C$22,3,FALSE)</f>
        <v>492.07040000000001</v>
      </c>
      <c r="AD291">
        <f t="shared" si="48"/>
        <v>1.7452144798166955</v>
      </c>
    </row>
    <row r="292" spans="24:30" x14ac:dyDescent="0.35">
      <c r="X292" t="str">
        <f t="shared" si="46"/>
        <v>ECUOther Pulses</v>
      </c>
      <c r="Y292" t="s">
        <v>41</v>
      </c>
      <c r="Z292" t="s">
        <v>421</v>
      </c>
      <c r="AA292">
        <f t="shared" si="47"/>
        <v>4.0296903095292507</v>
      </c>
      <c r="AB292">
        <f>VLOOKUP(X292,ReferenceProduction!$A$2:$G$1293,7,FALSE)</f>
        <v>10.455748183217601</v>
      </c>
      <c r="AC292">
        <f>VLOOKUP(Z292,ReferencePrices!$A$2:$C$22,3,FALSE)</f>
        <v>385.40429999999998</v>
      </c>
      <c r="AD292">
        <f t="shared" si="48"/>
        <v>4.0296903095292507</v>
      </c>
    </row>
    <row r="293" spans="24:30" x14ac:dyDescent="0.35">
      <c r="X293" t="str">
        <f t="shared" si="46"/>
        <v>ECUGroundnut</v>
      </c>
      <c r="Y293" t="s">
        <v>41</v>
      </c>
      <c r="Z293" t="s">
        <v>360</v>
      </c>
      <c r="AA293">
        <f t="shared" si="47"/>
        <v>21.880615821937312</v>
      </c>
      <c r="AB293">
        <f>VLOOKUP(X293,ReferenceProduction!$A$2:$G$1293,7,FALSE)</f>
        <v>34.836097941348534</v>
      </c>
      <c r="AC293">
        <f>VLOOKUP(Z293,ReferencePrices!$A$2:$C$22,3,FALSE)</f>
        <v>628.10180000000003</v>
      </c>
      <c r="AD293">
        <f t="shared" si="48"/>
        <v>21.880615821937312</v>
      </c>
    </row>
    <row r="294" spans="24:30" x14ac:dyDescent="0.35">
      <c r="X294" t="str">
        <f t="shared" si="46"/>
        <v>ECUSoybean</v>
      </c>
      <c r="Y294" t="s">
        <v>41</v>
      </c>
      <c r="Z294" t="s">
        <v>446</v>
      </c>
      <c r="AA294">
        <f t="shared" si="47"/>
        <v>2.7689533130137702</v>
      </c>
      <c r="AB294">
        <f>VLOOKUP(X294,ReferenceProduction!$A$2:$G$1293,7,FALSE)</f>
        <v>6.6255202234045605</v>
      </c>
      <c r="AC294">
        <f>VLOOKUP(Z294,ReferencePrices!$A$2:$C$22,3,FALSE)</f>
        <v>417.92239999999998</v>
      </c>
      <c r="AD294">
        <f t="shared" si="48"/>
        <v>2.7689533130137702</v>
      </c>
    </row>
    <row r="295" spans="24:30" x14ac:dyDescent="0.35">
      <c r="X295" t="str">
        <f t="shared" si="46"/>
        <v>EGYRice</v>
      </c>
      <c r="Y295" t="s">
        <v>42</v>
      </c>
      <c r="Z295" t="s">
        <v>365</v>
      </c>
      <c r="AA295">
        <f t="shared" si="47"/>
        <v>1337.8129285388698</v>
      </c>
      <c r="AB295">
        <f>VLOOKUP(X295,ReferenceProduction!$A$2:$G$1293,7,FALSE)</f>
        <v>3541.4821098083648</v>
      </c>
      <c r="AC295">
        <f>VLOOKUP(Z295,ReferencePrices!$A$2:$C$22,3,FALSE)</f>
        <v>377.75510000000003</v>
      </c>
      <c r="AD295">
        <f t="shared" si="48"/>
        <v>1337.8129285388698</v>
      </c>
    </row>
    <row r="296" spans="24:30" x14ac:dyDescent="0.35">
      <c r="X296" t="str">
        <f t="shared" si="46"/>
        <v>EGYMaize</v>
      </c>
      <c r="Y296" t="s">
        <v>42</v>
      </c>
      <c r="Z296" t="s">
        <v>361</v>
      </c>
      <c r="AA296">
        <f t="shared" si="47"/>
        <v>2104.3302414306795</v>
      </c>
      <c r="AB296">
        <f>VLOOKUP(X296,ReferenceProduction!$A$2:$G$1293,7,FALSE)</f>
        <v>8671.2391268257288</v>
      </c>
      <c r="AC296">
        <f>VLOOKUP(Z296,ReferencePrices!$A$2:$C$22,3,FALSE)</f>
        <v>242.67930000000001</v>
      </c>
      <c r="AD296">
        <f t="shared" si="48"/>
        <v>2104.3302414306795</v>
      </c>
    </row>
    <row r="297" spans="24:30" x14ac:dyDescent="0.35">
      <c r="X297" t="str">
        <f t="shared" si="46"/>
        <v>EGYWheat</v>
      </c>
      <c r="Y297" t="s">
        <v>42</v>
      </c>
      <c r="Z297" t="s">
        <v>359</v>
      </c>
      <c r="AA297">
        <f t="shared" si="47"/>
        <v>2603.0908601533883</v>
      </c>
      <c r="AB297">
        <f>VLOOKUP(X297,ReferenceProduction!$A$2:$G$1293,7,FALSE)</f>
        <v>8710.2892938232671</v>
      </c>
      <c r="AC297">
        <f>VLOOKUP(Z297,ReferencePrices!$A$2:$C$22,3,FALSE)</f>
        <v>298.85239999999999</v>
      </c>
      <c r="AD297">
        <f t="shared" si="48"/>
        <v>2603.0908601533883</v>
      </c>
    </row>
    <row r="298" spans="24:30" x14ac:dyDescent="0.35">
      <c r="X298" t="str">
        <f t="shared" si="46"/>
        <v>EGYSorghum</v>
      </c>
      <c r="Y298" t="s">
        <v>42</v>
      </c>
      <c r="Z298" t="s">
        <v>362</v>
      </c>
      <c r="AA298">
        <f t="shared" si="47"/>
        <v>208.04605870747682</v>
      </c>
      <c r="AB298">
        <f>VLOOKUP(X298,ReferenceProduction!$A$2:$G$1293,7,FALSE)</f>
        <v>990.7360906564594</v>
      </c>
      <c r="AC298">
        <f>VLOOKUP(Z298,ReferencePrices!$A$2:$C$22,3,FALSE)</f>
        <v>209.9914</v>
      </c>
      <c r="AD298">
        <f t="shared" si="48"/>
        <v>208.04605870747682</v>
      </c>
    </row>
    <row r="299" spans="24:30" x14ac:dyDescent="0.35">
      <c r="X299" t="str">
        <f t="shared" si="46"/>
        <v>EGYBarley</v>
      </c>
      <c r="Y299" t="s">
        <v>42</v>
      </c>
      <c r="Z299" t="s">
        <v>364</v>
      </c>
      <c r="AA299">
        <f t="shared" si="47"/>
        <v>35.494436513944812</v>
      </c>
      <c r="AB299">
        <f>VLOOKUP(X299,ReferenceProduction!$A$2:$G$1293,7,FALSE)</f>
        <v>265.1808967652932</v>
      </c>
      <c r="AC299">
        <f>VLOOKUP(Z299,ReferencePrices!$A$2:$C$22,3,FALSE)</f>
        <v>133.84989999999999</v>
      </c>
      <c r="AD299">
        <f t="shared" si="48"/>
        <v>35.494436513944812</v>
      </c>
    </row>
    <row r="300" spans="24:30" x14ac:dyDescent="0.35">
      <c r="X300" t="str">
        <f t="shared" si="46"/>
        <v>EGYPotato</v>
      </c>
      <c r="Y300" t="s">
        <v>42</v>
      </c>
      <c r="Z300" t="s">
        <v>367</v>
      </c>
      <c r="AA300">
        <f t="shared" si="47"/>
        <v>1629.6917145392572</v>
      </c>
      <c r="AB300">
        <f>VLOOKUP(X300,ReferenceProduction!$A$2:$G$1293,7,FALSE)</f>
        <v>6470.9028837068263</v>
      </c>
      <c r="AC300">
        <f>VLOOKUP(Z300,ReferencePrices!$A$2:$C$22,3,FALSE)</f>
        <v>251.8492</v>
      </c>
      <c r="AD300">
        <f t="shared" si="48"/>
        <v>1629.6917145392572</v>
      </c>
    </row>
    <row r="301" spans="24:30" x14ac:dyDescent="0.35">
      <c r="X301" t="str">
        <f t="shared" si="46"/>
        <v>EGYSweet Potato</v>
      </c>
      <c r="Y301" t="s">
        <v>42</v>
      </c>
      <c r="Z301" t="s">
        <v>358</v>
      </c>
      <c r="AA301">
        <f t="shared" si="47"/>
        <v>43.563146955946316</v>
      </c>
      <c r="AB301">
        <f>VLOOKUP(X301,ReferenceProduction!$A$2:$G$1293,7,FALSE)</f>
        <v>476.07769774207634</v>
      </c>
      <c r="AC301">
        <f>VLOOKUP(Z301,ReferencePrices!$A$2:$C$22,3,FALSE)</f>
        <v>91.504279999999994</v>
      </c>
      <c r="AD301">
        <f t="shared" si="48"/>
        <v>43.563146955946316</v>
      </c>
    </row>
    <row r="302" spans="24:30" x14ac:dyDescent="0.35">
      <c r="X302" t="str">
        <f t="shared" si="46"/>
        <v>EGYBanana</v>
      </c>
      <c r="Y302" t="s">
        <v>42</v>
      </c>
      <c r="Z302" t="s">
        <v>455</v>
      </c>
      <c r="AA302">
        <f t="shared" si="47"/>
        <v>774.37661724728707</v>
      </c>
      <c r="AB302">
        <f>VLOOKUP(X302,ReferenceProduction!$A$2:$G$1293,7,FALSE)</f>
        <v>1925.7586130122622</v>
      </c>
      <c r="AC302">
        <f>VLOOKUP(Z302,ReferencePrices!$A$2:$C$22,3,FALSE)</f>
        <v>402.11509999999998</v>
      </c>
      <c r="AD302">
        <f t="shared" si="48"/>
        <v>774.37661724728707</v>
      </c>
    </row>
    <row r="303" spans="24:30" x14ac:dyDescent="0.35">
      <c r="X303" t="str">
        <f t="shared" si="46"/>
        <v>EGYBean</v>
      </c>
      <c r="Y303" t="s">
        <v>42</v>
      </c>
      <c r="Z303" t="s">
        <v>557</v>
      </c>
      <c r="AA303">
        <f t="shared" si="47"/>
        <v>71.384513059662225</v>
      </c>
      <c r="AB303">
        <f>VLOOKUP(X303,ReferenceProduction!$A$2:$G$1293,7,FALSE)</f>
        <v>94.205355297439056</v>
      </c>
      <c r="AC303">
        <f>VLOOKUP(Z303,ReferencePrices!$A$2:$C$22,3,FALSE)</f>
        <v>757.75429999999994</v>
      </c>
      <c r="AD303">
        <f t="shared" si="48"/>
        <v>71.384513059662225</v>
      </c>
    </row>
    <row r="304" spans="24:30" x14ac:dyDescent="0.35">
      <c r="X304" t="str">
        <f t="shared" si="46"/>
        <v>EGYChickpea</v>
      </c>
      <c r="Y304" t="s">
        <v>42</v>
      </c>
      <c r="Z304" t="s">
        <v>419</v>
      </c>
      <c r="AA304">
        <f t="shared" si="47"/>
        <v>15.639670562661793</v>
      </c>
      <c r="AB304">
        <f>VLOOKUP(X304,ReferenceProduction!$A$2:$G$1293,7,FALSE)</f>
        <v>23.221582157523137</v>
      </c>
      <c r="AC304">
        <f>VLOOKUP(Z304,ReferencePrices!$A$2:$C$22,3,FALSE)</f>
        <v>673.49720000000002</v>
      </c>
      <c r="AD304">
        <f t="shared" si="48"/>
        <v>15.639670562661793</v>
      </c>
    </row>
    <row r="305" spans="24:30" x14ac:dyDescent="0.35">
      <c r="X305" t="str">
        <f t="shared" si="46"/>
        <v>EGYCowpea</v>
      </c>
      <c r="Y305" t="s">
        <v>42</v>
      </c>
      <c r="Z305" t="s">
        <v>417</v>
      </c>
      <c r="AA305">
        <f t="shared" si="47"/>
        <v>5.5128752698850771</v>
      </c>
      <c r="AB305">
        <f>VLOOKUP(X305,ReferenceProduction!$A$2:$G$1293,7,FALSE)</f>
        <v>11.276139471973213</v>
      </c>
      <c r="AC305">
        <f>VLOOKUP(Z305,ReferencePrices!$A$2:$C$22,3,FALSE)</f>
        <v>488.8974</v>
      </c>
      <c r="AD305">
        <f t="shared" si="48"/>
        <v>5.5128752698850771</v>
      </c>
    </row>
    <row r="306" spans="24:30" x14ac:dyDescent="0.35">
      <c r="X306" t="str">
        <f t="shared" si="46"/>
        <v>EGYLentil</v>
      </c>
      <c r="Y306" t="s">
        <v>42</v>
      </c>
      <c r="Z306" t="s">
        <v>418</v>
      </c>
      <c r="AA306">
        <f t="shared" si="47"/>
        <v>1.7501634633718566</v>
      </c>
      <c r="AB306">
        <f>VLOOKUP(X306,ReferenceProduction!$A$2:$G$1293,7,FALSE)</f>
        <v>3.5567338807045834</v>
      </c>
      <c r="AC306">
        <f>VLOOKUP(Z306,ReferencePrices!$A$2:$C$22,3,FALSE)</f>
        <v>492.07040000000001</v>
      </c>
      <c r="AD306">
        <f t="shared" si="48"/>
        <v>1.7501634633718566</v>
      </c>
    </row>
    <row r="307" spans="24:30" x14ac:dyDescent="0.35">
      <c r="X307" t="str">
        <f t="shared" si="46"/>
        <v>EGYOther Pulses</v>
      </c>
      <c r="Y307" t="s">
        <v>42</v>
      </c>
      <c r="Z307" t="s">
        <v>421</v>
      </c>
      <c r="AA307">
        <f t="shared" si="47"/>
        <v>165.27768523350807</v>
      </c>
      <c r="AB307">
        <f>VLOOKUP(X307,ReferenceProduction!$A$2:$G$1293,7,FALSE)</f>
        <v>428.84234875819516</v>
      </c>
      <c r="AC307">
        <f>VLOOKUP(Z307,ReferencePrices!$A$2:$C$22,3,FALSE)</f>
        <v>385.40429999999998</v>
      </c>
      <c r="AD307">
        <f t="shared" si="48"/>
        <v>165.27768523350807</v>
      </c>
    </row>
    <row r="308" spans="24:30" x14ac:dyDescent="0.35">
      <c r="X308" t="str">
        <f t="shared" si="46"/>
        <v>EGYGroundnut</v>
      </c>
      <c r="Y308" t="s">
        <v>42</v>
      </c>
      <c r="Z308" t="s">
        <v>360</v>
      </c>
      <c r="AA308">
        <f t="shared" si="47"/>
        <v>110.7309894058051</v>
      </c>
      <c r="AB308">
        <f>VLOOKUP(X308,ReferenceProduction!$A$2:$G$1293,7,FALSE)</f>
        <v>176.29465383765034</v>
      </c>
      <c r="AC308">
        <f>VLOOKUP(Z308,ReferencePrices!$A$2:$C$22,3,FALSE)</f>
        <v>628.10180000000003</v>
      </c>
      <c r="AD308">
        <f t="shared" si="48"/>
        <v>110.7309894058051</v>
      </c>
    </row>
    <row r="309" spans="24:30" x14ac:dyDescent="0.35">
      <c r="X309" t="str">
        <f t="shared" si="46"/>
        <v>ERIMaize</v>
      </c>
      <c r="Y309" t="s">
        <v>43</v>
      </c>
      <c r="Z309" t="s">
        <v>361</v>
      </c>
      <c r="AA309">
        <f t="shared" si="47"/>
        <v>4.3902497733605657</v>
      </c>
      <c r="AB309">
        <f>VLOOKUP(X309,ReferenceProduction!$A$2:$G$1293,7,FALSE)</f>
        <v>18.090746814254722</v>
      </c>
      <c r="AC309">
        <f>VLOOKUP(Z309,ReferencePrices!$A$2:$C$22,3,FALSE)</f>
        <v>242.67930000000001</v>
      </c>
      <c r="AD309">
        <f t="shared" si="48"/>
        <v>4.3902497733605657</v>
      </c>
    </row>
    <row r="310" spans="24:30" x14ac:dyDescent="0.35">
      <c r="X310" t="str">
        <f t="shared" si="46"/>
        <v>ERIWheat</v>
      </c>
      <c r="Y310" t="s">
        <v>43</v>
      </c>
      <c r="Z310" t="s">
        <v>359</v>
      </c>
      <c r="AA310">
        <f t="shared" si="47"/>
        <v>5.9918339244876391</v>
      </c>
      <c r="AB310">
        <f>VLOOKUP(X310,ReferenceProduction!$A$2:$G$1293,7,FALSE)</f>
        <v>20.049475675911047</v>
      </c>
      <c r="AC310">
        <f>VLOOKUP(Z310,ReferencePrices!$A$2:$C$22,3,FALSE)</f>
        <v>298.85239999999999</v>
      </c>
      <c r="AD310">
        <f t="shared" si="48"/>
        <v>5.9918339244876391</v>
      </c>
    </row>
    <row r="311" spans="24:30" x14ac:dyDescent="0.35">
      <c r="X311" t="str">
        <f t="shared" si="46"/>
        <v>ERISorghum</v>
      </c>
      <c r="Y311" t="s">
        <v>43</v>
      </c>
      <c r="Z311" t="s">
        <v>362</v>
      </c>
      <c r="AA311">
        <f t="shared" si="47"/>
        <v>68.499420068462385</v>
      </c>
      <c r="AB311">
        <f>VLOOKUP(X311,ReferenceProduction!$A$2:$G$1293,7,FALSE)</f>
        <v>326.20107332234738</v>
      </c>
      <c r="AC311">
        <f>VLOOKUP(Z311,ReferencePrices!$A$2:$C$22,3,FALSE)</f>
        <v>209.9914</v>
      </c>
      <c r="AD311">
        <f t="shared" si="48"/>
        <v>68.499420068462385</v>
      </c>
    </row>
    <row r="312" spans="24:30" x14ac:dyDescent="0.35">
      <c r="X312" t="str">
        <f t="shared" si="46"/>
        <v>ERIMillet</v>
      </c>
      <c r="Y312" t="s">
        <v>43</v>
      </c>
      <c r="Z312" t="s">
        <v>363</v>
      </c>
      <c r="AA312">
        <f t="shared" si="47"/>
        <v>18.443551960885518</v>
      </c>
      <c r="AB312">
        <f>VLOOKUP(X312,ReferenceProduction!$A$2:$G$1293,7,FALSE)</f>
        <v>74.277931060824159</v>
      </c>
      <c r="AC312">
        <f>VLOOKUP(Z312,ReferencePrices!$A$2:$C$22,3,FALSE)</f>
        <v>248.30459999999999</v>
      </c>
      <c r="AD312">
        <f t="shared" si="48"/>
        <v>18.443551960885518</v>
      </c>
    </row>
    <row r="313" spans="24:30" x14ac:dyDescent="0.35">
      <c r="X313" t="str">
        <f t="shared" si="46"/>
        <v>ERIBarley</v>
      </c>
      <c r="Y313" t="s">
        <v>43</v>
      </c>
      <c r="Z313" t="s">
        <v>364</v>
      </c>
      <c r="AA313">
        <f t="shared" si="47"/>
        <v>11.813491064176723</v>
      </c>
      <c r="AB313">
        <f>VLOOKUP(X313,ReferenceProduction!$A$2:$G$1293,7,FALSE)</f>
        <v>88.259244602922564</v>
      </c>
      <c r="AC313">
        <f>VLOOKUP(Z313,ReferencePrices!$A$2:$C$22,3,FALSE)</f>
        <v>133.84989999999999</v>
      </c>
      <c r="AD313">
        <f t="shared" si="48"/>
        <v>11.813491064176723</v>
      </c>
    </row>
    <row r="314" spans="24:30" x14ac:dyDescent="0.35">
      <c r="X314" t="str">
        <f t="shared" si="46"/>
        <v>ERIPotato</v>
      </c>
      <c r="Y314" t="s">
        <v>43</v>
      </c>
      <c r="Z314" t="s">
        <v>367</v>
      </c>
      <c r="AA314">
        <f t="shared" si="47"/>
        <v>2.0199707425840199</v>
      </c>
      <c r="AB314">
        <f>VLOOKUP(X314,ReferenceProduction!$A$2:$G$1293,7,FALSE)</f>
        <v>8.0205565178845912</v>
      </c>
      <c r="AC314">
        <f>VLOOKUP(Z314,ReferencePrices!$A$2:$C$22,3,FALSE)</f>
        <v>251.8492</v>
      </c>
      <c r="AD314">
        <f t="shared" si="48"/>
        <v>2.0199707425840199</v>
      </c>
    </row>
    <row r="315" spans="24:30" x14ac:dyDescent="0.35">
      <c r="X315" t="str">
        <f t="shared" si="46"/>
        <v>ERIBean</v>
      </c>
      <c r="Y315" t="s">
        <v>43</v>
      </c>
      <c r="Z315" t="s">
        <v>557</v>
      </c>
      <c r="AA315">
        <f t="shared" si="47"/>
        <v>0.55920606285327368</v>
      </c>
      <c r="AB315">
        <f>VLOOKUP(X315,ReferenceProduction!$A$2:$G$1293,7,FALSE)</f>
        <v>0.7379780792445173</v>
      </c>
      <c r="AC315">
        <f>VLOOKUP(Z315,ReferencePrices!$A$2:$C$22,3,FALSE)</f>
        <v>757.75429999999994</v>
      </c>
      <c r="AD315">
        <f t="shared" si="48"/>
        <v>0.55920606285327368</v>
      </c>
    </row>
    <row r="316" spans="24:30" x14ac:dyDescent="0.35">
      <c r="X316" t="str">
        <f t="shared" si="46"/>
        <v>ERIChickpea</v>
      </c>
      <c r="Y316" t="s">
        <v>43</v>
      </c>
      <c r="Z316" t="s">
        <v>419</v>
      </c>
      <c r="AA316">
        <f t="shared" si="47"/>
        <v>5.7735442372437698</v>
      </c>
      <c r="AB316">
        <f>VLOOKUP(X316,ReferenceProduction!$A$2:$G$1293,7,FALSE)</f>
        <v>8.5724843952488143</v>
      </c>
      <c r="AC316">
        <f>VLOOKUP(Z316,ReferencePrices!$A$2:$C$22,3,FALSE)</f>
        <v>673.49720000000002</v>
      </c>
      <c r="AD316">
        <f t="shared" si="48"/>
        <v>5.7735442372437698</v>
      </c>
    </row>
    <row r="317" spans="24:30" x14ac:dyDescent="0.35">
      <c r="X317" t="str">
        <f t="shared" si="46"/>
        <v>ERILentil</v>
      </c>
      <c r="Y317" t="s">
        <v>43</v>
      </c>
      <c r="Z317" t="s">
        <v>418</v>
      </c>
      <c r="AA317">
        <f t="shared" si="47"/>
        <v>0.20268284398963554</v>
      </c>
      <c r="AB317">
        <f>VLOOKUP(X317,ReferenceProduction!$A$2:$G$1293,7,FALSE)</f>
        <v>0.41189806171969606</v>
      </c>
      <c r="AC317">
        <f>VLOOKUP(Z317,ReferencePrices!$A$2:$C$22,3,FALSE)</f>
        <v>492.07040000000001</v>
      </c>
      <c r="AD317">
        <f t="shared" si="48"/>
        <v>0.20268284398963554</v>
      </c>
    </row>
    <row r="318" spans="24:30" x14ac:dyDescent="0.35">
      <c r="X318" t="str">
        <f t="shared" si="46"/>
        <v>ERIOther Pulses</v>
      </c>
      <c r="Y318" t="s">
        <v>43</v>
      </c>
      <c r="Z318" t="s">
        <v>421</v>
      </c>
      <c r="AA318">
        <f t="shared" si="47"/>
        <v>17.936262562090153</v>
      </c>
      <c r="AB318">
        <f>VLOOKUP(X318,ReferenceProduction!$A$2:$G$1293,7,FALSE)</f>
        <v>46.538823158148865</v>
      </c>
      <c r="AC318">
        <f>VLOOKUP(Z318,ReferencePrices!$A$2:$C$22,3,FALSE)</f>
        <v>385.40429999999998</v>
      </c>
      <c r="AD318">
        <f t="shared" si="48"/>
        <v>17.936262562090153</v>
      </c>
    </row>
    <row r="319" spans="24:30" x14ac:dyDescent="0.35">
      <c r="X319" t="str">
        <f t="shared" si="46"/>
        <v>ERIGroundnut</v>
      </c>
      <c r="Y319" t="s">
        <v>43</v>
      </c>
      <c r="Z319" t="s">
        <v>360</v>
      </c>
      <c r="AA319">
        <f t="shared" si="47"/>
        <v>1.7336763986177008</v>
      </c>
      <c r="AB319">
        <f>VLOOKUP(X319,ReferenceProduction!$A$2:$G$1293,7,FALSE)</f>
        <v>2.7601837769254933</v>
      </c>
      <c r="AC319">
        <f>VLOOKUP(Z319,ReferencePrices!$A$2:$C$22,3,FALSE)</f>
        <v>628.10180000000003</v>
      </c>
      <c r="AD319">
        <f t="shared" si="48"/>
        <v>1.7336763986177008</v>
      </c>
    </row>
    <row r="320" spans="24:30" x14ac:dyDescent="0.35">
      <c r="X320" t="str">
        <f t="shared" si="46"/>
        <v>ETHRice</v>
      </c>
      <c r="Y320" t="s">
        <v>44</v>
      </c>
      <c r="Z320" t="s">
        <v>365</v>
      </c>
      <c r="AA320">
        <f t="shared" si="47"/>
        <v>3.3732748216752046</v>
      </c>
      <c r="AB320">
        <f>VLOOKUP(X320,ReferenceProduction!$A$2:$G$1293,7,FALSE)</f>
        <v>8.9297929311217885</v>
      </c>
      <c r="AC320">
        <f>VLOOKUP(Z320,ReferencePrices!$A$2:$C$22,3,FALSE)</f>
        <v>377.75510000000003</v>
      </c>
      <c r="AD320">
        <f t="shared" si="48"/>
        <v>3.3732748216752046</v>
      </c>
    </row>
    <row r="321" spans="24:30" x14ac:dyDescent="0.35">
      <c r="X321" t="str">
        <f t="shared" si="46"/>
        <v>ETHMaize</v>
      </c>
      <c r="Y321" t="s">
        <v>44</v>
      </c>
      <c r="Z321" t="s">
        <v>361</v>
      </c>
      <c r="AA321">
        <f t="shared" si="47"/>
        <v>1149.6009331191219</v>
      </c>
      <c r="AB321">
        <f>VLOOKUP(X321,ReferenceProduction!$A$2:$G$1293,7,FALSE)</f>
        <v>4737.1198660912651</v>
      </c>
      <c r="AC321">
        <f>VLOOKUP(Z321,ReferencePrices!$A$2:$C$22,3,FALSE)</f>
        <v>242.67930000000001</v>
      </c>
      <c r="AD321">
        <f t="shared" si="48"/>
        <v>1149.6009331191219</v>
      </c>
    </row>
    <row r="322" spans="24:30" x14ac:dyDescent="0.35">
      <c r="X322" t="str">
        <f t="shared" si="46"/>
        <v>ETHWheat</v>
      </c>
      <c r="Y322" t="s">
        <v>44</v>
      </c>
      <c r="Z322" t="s">
        <v>359</v>
      </c>
      <c r="AA322">
        <f t="shared" si="47"/>
        <v>1513.1860134408851</v>
      </c>
      <c r="AB322">
        <f>VLOOKUP(X322,ReferenceProduction!$A$2:$G$1293,7,FALSE)</f>
        <v>5063.322273606922</v>
      </c>
      <c r="AC322">
        <f>VLOOKUP(Z322,ReferencePrices!$A$2:$C$22,3,FALSE)</f>
        <v>298.85239999999999</v>
      </c>
      <c r="AD322">
        <f t="shared" si="48"/>
        <v>1513.1860134408851</v>
      </c>
    </row>
    <row r="323" spans="24:30" x14ac:dyDescent="0.35">
      <c r="X323" t="str">
        <f t="shared" si="46"/>
        <v>ETHSorghum</v>
      </c>
      <c r="Y323" t="s">
        <v>44</v>
      </c>
      <c r="Z323" t="s">
        <v>362</v>
      </c>
      <c r="AA323">
        <f t="shared" si="47"/>
        <v>1108.1231102235865</v>
      </c>
      <c r="AB323">
        <f>VLOOKUP(X323,ReferenceProduction!$A$2:$G$1293,7,FALSE)</f>
        <v>5276.9928207706907</v>
      </c>
      <c r="AC323">
        <f>VLOOKUP(Z323,ReferencePrices!$A$2:$C$22,3,FALSE)</f>
        <v>209.9914</v>
      </c>
      <c r="AD323">
        <f t="shared" si="48"/>
        <v>1108.1231102235865</v>
      </c>
    </row>
    <row r="324" spans="24:30" x14ac:dyDescent="0.35">
      <c r="X324" t="str">
        <f t="shared" si="46"/>
        <v>ETHMillet</v>
      </c>
      <c r="Y324" t="s">
        <v>44</v>
      </c>
      <c r="Z324" t="s">
        <v>363</v>
      </c>
      <c r="AA324">
        <f t="shared" si="47"/>
        <v>316.36257995428275</v>
      </c>
      <c r="AB324">
        <f>VLOOKUP(X324,ReferenceProduction!$A$2:$G$1293,7,FALSE)</f>
        <v>1274.0906932625603</v>
      </c>
      <c r="AC324">
        <f>VLOOKUP(Z324,ReferencePrices!$A$2:$C$22,3,FALSE)</f>
        <v>248.30459999999999</v>
      </c>
      <c r="AD324">
        <f t="shared" si="48"/>
        <v>316.36257995428275</v>
      </c>
    </row>
    <row r="325" spans="24:30" x14ac:dyDescent="0.35">
      <c r="X325" t="str">
        <f t="shared" ref="X325:X388" si="49">+CONCATENATE(Y325,Z325)</f>
        <v>ETHBarley</v>
      </c>
      <c r="Y325" t="s">
        <v>44</v>
      </c>
      <c r="Z325" t="s">
        <v>364</v>
      </c>
      <c r="AA325">
        <f t="shared" ref="AA325:AA388" si="50">AD325</f>
        <v>382.81056627838558</v>
      </c>
      <c r="AB325">
        <f>VLOOKUP(X325,ReferenceProduction!$A$2:$G$1293,7,FALSE)</f>
        <v>2859.9988963636551</v>
      </c>
      <c r="AC325">
        <f>VLOOKUP(Z325,ReferencePrices!$A$2:$C$22,3,FALSE)</f>
        <v>133.84989999999999</v>
      </c>
      <c r="AD325">
        <f t="shared" ref="AD325:AD388" si="51">(AB325*AC325)/1000</f>
        <v>382.81056627838558</v>
      </c>
    </row>
    <row r="326" spans="24:30" x14ac:dyDescent="0.35">
      <c r="X326" t="str">
        <f t="shared" si="49"/>
        <v>ETHPotato</v>
      </c>
      <c r="Y326" t="s">
        <v>44</v>
      </c>
      <c r="Z326" t="s">
        <v>367</v>
      </c>
      <c r="AA326">
        <f t="shared" si="50"/>
        <v>353.46391734875482</v>
      </c>
      <c r="AB326">
        <f>VLOOKUP(X326,ReferenceProduction!$A$2:$G$1293,7,FALSE)</f>
        <v>1403.4744495863192</v>
      </c>
      <c r="AC326">
        <f>VLOOKUP(Z326,ReferencePrices!$A$2:$C$22,3,FALSE)</f>
        <v>251.8492</v>
      </c>
      <c r="AD326">
        <f t="shared" si="51"/>
        <v>353.46391734875482</v>
      </c>
    </row>
    <row r="327" spans="24:30" x14ac:dyDescent="0.35">
      <c r="X327" t="str">
        <f t="shared" si="49"/>
        <v>ETHYams</v>
      </c>
      <c r="Y327" t="s">
        <v>44</v>
      </c>
      <c r="Z327" t="s">
        <v>366</v>
      </c>
      <c r="AA327">
        <f t="shared" si="50"/>
        <v>123.18199594454205</v>
      </c>
      <c r="AB327">
        <f>VLOOKUP(X327,ReferenceProduction!$A$2:$G$1293,7,FALSE)</f>
        <v>394.93231609892848</v>
      </c>
      <c r="AC327">
        <f>VLOOKUP(Z327,ReferencePrices!$A$2:$C$22,3,FALSE)</f>
        <v>311.90660000000003</v>
      </c>
      <c r="AD327">
        <f t="shared" si="51"/>
        <v>123.18199594454205</v>
      </c>
    </row>
    <row r="328" spans="24:30" x14ac:dyDescent="0.35">
      <c r="X328" t="str">
        <f t="shared" si="49"/>
        <v>ETHSweet Potato</v>
      </c>
      <c r="Y328" t="s">
        <v>44</v>
      </c>
      <c r="Z328" t="s">
        <v>358</v>
      </c>
      <c r="AA328">
        <f t="shared" si="50"/>
        <v>80.468117900255791</v>
      </c>
      <c r="AB328">
        <f>VLOOKUP(X328,ReferenceProduction!$A$2:$G$1293,7,FALSE)</f>
        <v>879.39184812181247</v>
      </c>
      <c r="AC328">
        <f>VLOOKUP(Z328,ReferencePrices!$A$2:$C$22,3,FALSE)</f>
        <v>91.504279999999994</v>
      </c>
      <c r="AD328">
        <f t="shared" si="51"/>
        <v>80.468117900255791</v>
      </c>
    </row>
    <row r="329" spans="24:30" x14ac:dyDescent="0.35">
      <c r="X329" t="str">
        <f t="shared" si="49"/>
        <v>ETHBanana</v>
      </c>
      <c r="Y329" t="s">
        <v>44</v>
      </c>
      <c r="Z329" t="s">
        <v>455</v>
      </c>
      <c r="AA329">
        <f t="shared" si="50"/>
        <v>197.76990485720515</v>
      </c>
      <c r="AB329">
        <f>VLOOKUP(X329,ReferenceProduction!$A$2:$G$1293,7,FALSE)</f>
        <v>491.82411915694075</v>
      </c>
      <c r="AC329">
        <f>VLOOKUP(Z329,ReferencePrices!$A$2:$C$22,3,FALSE)</f>
        <v>402.11509999999998</v>
      </c>
      <c r="AD329">
        <f t="shared" si="51"/>
        <v>197.76990485720515</v>
      </c>
    </row>
    <row r="330" spans="24:30" x14ac:dyDescent="0.35">
      <c r="X330" t="str">
        <f t="shared" si="49"/>
        <v>ETHBean</v>
      </c>
      <c r="Y330" t="s">
        <v>44</v>
      </c>
      <c r="Z330" t="s">
        <v>557</v>
      </c>
      <c r="AA330">
        <f t="shared" si="50"/>
        <v>242.83935877514307</v>
      </c>
      <c r="AB330">
        <f>VLOOKUP(X330,ReferenceProduction!$A$2:$G$1293,7,FALSE)</f>
        <v>320.47242592373686</v>
      </c>
      <c r="AC330">
        <f>VLOOKUP(Z330,ReferencePrices!$A$2:$C$22,3,FALSE)</f>
        <v>757.75429999999994</v>
      </c>
      <c r="AD330">
        <f t="shared" si="51"/>
        <v>242.83935877514307</v>
      </c>
    </row>
    <row r="331" spans="24:30" x14ac:dyDescent="0.35">
      <c r="X331" t="str">
        <f t="shared" si="49"/>
        <v>ETHChickpea</v>
      </c>
      <c r="Y331" t="s">
        <v>44</v>
      </c>
      <c r="Z331" t="s">
        <v>419</v>
      </c>
      <c r="AA331">
        <f t="shared" si="50"/>
        <v>289.95291049788108</v>
      </c>
      <c r="AB331">
        <f>VLOOKUP(X331,ReferenceProduction!$A$2:$G$1293,7,FALSE)</f>
        <v>430.51836072649007</v>
      </c>
      <c r="AC331">
        <f>VLOOKUP(Z331,ReferencePrices!$A$2:$C$22,3,FALSE)</f>
        <v>673.49720000000002</v>
      </c>
      <c r="AD331">
        <f t="shared" si="51"/>
        <v>289.95291049788108</v>
      </c>
    </row>
    <row r="332" spans="24:30" x14ac:dyDescent="0.35">
      <c r="X332" t="str">
        <f t="shared" si="49"/>
        <v>ETHLentil</v>
      </c>
      <c r="Y332" t="s">
        <v>44</v>
      </c>
      <c r="Z332" t="s">
        <v>418</v>
      </c>
      <c r="AA332">
        <f t="shared" si="50"/>
        <v>54.54800313168284</v>
      </c>
      <c r="AB332">
        <f>VLOOKUP(X332,ReferenceProduction!$A$2:$G$1293,7,FALSE)</f>
        <v>110.85406301960622</v>
      </c>
      <c r="AC332">
        <f>VLOOKUP(Z332,ReferencePrices!$A$2:$C$22,3,FALSE)</f>
        <v>492.07040000000001</v>
      </c>
      <c r="AD332">
        <f t="shared" si="51"/>
        <v>54.54800313168284</v>
      </c>
    </row>
    <row r="333" spans="24:30" x14ac:dyDescent="0.35">
      <c r="X333" t="str">
        <f t="shared" si="49"/>
        <v>ETHOther Pulses</v>
      </c>
      <c r="Y333" t="s">
        <v>44</v>
      </c>
      <c r="Z333" t="s">
        <v>421</v>
      </c>
      <c r="AA333">
        <f t="shared" si="50"/>
        <v>565.20722938141523</v>
      </c>
      <c r="AB333">
        <f>VLOOKUP(X333,ReferenceProduction!$A$2:$G$1293,7,FALSE)</f>
        <v>1466.5306779955886</v>
      </c>
      <c r="AC333">
        <f>VLOOKUP(Z333,ReferencePrices!$A$2:$C$22,3,FALSE)</f>
        <v>385.40429999999998</v>
      </c>
      <c r="AD333">
        <f t="shared" si="51"/>
        <v>565.20722938141523</v>
      </c>
    </row>
    <row r="334" spans="24:30" x14ac:dyDescent="0.35">
      <c r="X334" t="str">
        <f t="shared" si="49"/>
        <v>ETHGroundnut</v>
      </c>
      <c r="Y334" t="s">
        <v>44</v>
      </c>
      <c r="Z334" t="s">
        <v>360</v>
      </c>
      <c r="AA334">
        <f t="shared" si="50"/>
        <v>26.768684939837719</v>
      </c>
      <c r="AB334">
        <f>VLOOKUP(X334,ReferenceProduction!$A$2:$G$1293,7,FALSE)</f>
        <v>42.618385968385567</v>
      </c>
      <c r="AC334">
        <f>VLOOKUP(Z334,ReferencePrices!$A$2:$C$22,3,FALSE)</f>
        <v>628.10180000000003</v>
      </c>
      <c r="AD334">
        <f t="shared" si="51"/>
        <v>26.768684939837719</v>
      </c>
    </row>
    <row r="335" spans="24:30" x14ac:dyDescent="0.35">
      <c r="X335" t="str">
        <f t="shared" si="49"/>
        <v>ETHSoybean</v>
      </c>
      <c r="Y335" t="s">
        <v>44</v>
      </c>
      <c r="Z335" t="s">
        <v>446</v>
      </c>
      <c r="AA335">
        <f t="shared" si="50"/>
        <v>2.4306003223272823</v>
      </c>
      <c r="AB335">
        <f>VLOOKUP(X335,ReferenceProduction!$A$2:$G$1293,7,FALSE)</f>
        <v>5.8159130075996943</v>
      </c>
      <c r="AC335">
        <f>VLOOKUP(Z335,ReferencePrices!$A$2:$C$22,3,FALSE)</f>
        <v>417.92239999999998</v>
      </c>
      <c r="AD335">
        <f t="shared" si="51"/>
        <v>2.4306003223272823</v>
      </c>
    </row>
    <row r="336" spans="24:30" x14ac:dyDescent="0.35">
      <c r="X336" t="str">
        <f t="shared" si="49"/>
        <v>FJIRice</v>
      </c>
      <c r="Y336" t="s">
        <v>45</v>
      </c>
      <c r="Z336" t="s">
        <v>365</v>
      </c>
      <c r="AA336">
        <f t="shared" si="50"/>
        <v>3.8201560376821999</v>
      </c>
      <c r="AB336">
        <f>VLOOKUP(X336,ReferenceProduction!$A$2:$G$1293,7,FALSE)</f>
        <v>10.11278481132935</v>
      </c>
      <c r="AC336">
        <f>VLOOKUP(Z336,ReferencePrices!$A$2:$C$22,3,FALSE)</f>
        <v>377.75510000000003</v>
      </c>
      <c r="AD336">
        <f t="shared" si="51"/>
        <v>3.8201560376821999</v>
      </c>
    </row>
    <row r="337" spans="24:30" x14ac:dyDescent="0.35">
      <c r="X337" t="str">
        <f t="shared" si="49"/>
        <v>FJIMaize</v>
      </c>
      <c r="Y337" t="s">
        <v>45</v>
      </c>
      <c r="Z337" t="s">
        <v>361</v>
      </c>
      <c r="AA337">
        <f t="shared" si="50"/>
        <v>0.21322465389007614</v>
      </c>
      <c r="AB337">
        <f>VLOOKUP(X337,ReferenceProduction!$A$2:$G$1293,7,FALSE)</f>
        <v>0.87862728254975231</v>
      </c>
      <c r="AC337">
        <f>VLOOKUP(Z337,ReferencePrices!$A$2:$C$22,3,FALSE)</f>
        <v>242.67930000000001</v>
      </c>
      <c r="AD337">
        <f t="shared" si="51"/>
        <v>0.21322465389007614</v>
      </c>
    </row>
    <row r="338" spans="24:30" x14ac:dyDescent="0.35">
      <c r="X338" t="str">
        <f t="shared" si="49"/>
        <v>FJISorghum</v>
      </c>
      <c r="Y338" t="s">
        <v>45</v>
      </c>
      <c r="Z338" t="s">
        <v>362</v>
      </c>
      <c r="AA338">
        <f t="shared" si="50"/>
        <v>6.459966382246338E-3</v>
      </c>
      <c r="AB338">
        <f>VLOOKUP(X338,ReferenceProduction!$A$2:$G$1293,7,FALSE)</f>
        <v>3.076300449564286E-2</v>
      </c>
      <c r="AC338">
        <f>VLOOKUP(Z338,ReferencePrices!$A$2:$C$22,3,FALSE)</f>
        <v>209.9914</v>
      </c>
      <c r="AD338">
        <f t="shared" si="51"/>
        <v>6.459966382246338E-3</v>
      </c>
    </row>
    <row r="339" spans="24:30" x14ac:dyDescent="0.35">
      <c r="X339" t="str">
        <f t="shared" si="49"/>
        <v>FJIPotato</v>
      </c>
      <c r="Y339" t="s">
        <v>45</v>
      </c>
      <c r="Z339" t="s">
        <v>367</v>
      </c>
      <c r="AA339">
        <f t="shared" si="50"/>
        <v>3.0077164792426152E-2</v>
      </c>
      <c r="AB339">
        <f>VLOOKUP(X339,ReferenceProduction!$A$2:$G$1293,7,FALSE)</f>
        <v>0.119425294153907</v>
      </c>
      <c r="AC339">
        <f>VLOOKUP(Z339,ReferencePrices!$A$2:$C$22,3,FALSE)</f>
        <v>251.8492</v>
      </c>
      <c r="AD339">
        <f t="shared" si="51"/>
        <v>3.0077164792426152E-2</v>
      </c>
    </row>
    <row r="340" spans="24:30" x14ac:dyDescent="0.35">
      <c r="X340" t="str">
        <f t="shared" si="49"/>
        <v>FJICassava</v>
      </c>
      <c r="Y340" t="s">
        <v>45</v>
      </c>
      <c r="Z340" t="s">
        <v>368</v>
      </c>
      <c r="AA340">
        <f t="shared" si="50"/>
        <v>8.5944857136131318</v>
      </c>
      <c r="AB340">
        <f>VLOOKUP(X340,ReferenceProduction!$A$2:$G$1293,7,FALSE)</f>
        <v>68.544385154073652</v>
      </c>
      <c r="AC340">
        <f>VLOOKUP(Z340,ReferencePrices!$A$2:$C$22,3,FALSE)</f>
        <v>125.3857</v>
      </c>
      <c r="AD340">
        <f t="shared" si="51"/>
        <v>8.5944857136131318</v>
      </c>
    </row>
    <row r="341" spans="24:30" x14ac:dyDescent="0.35">
      <c r="X341" t="str">
        <f t="shared" si="49"/>
        <v>FJIYams</v>
      </c>
      <c r="Y341" t="s">
        <v>45</v>
      </c>
      <c r="Z341" t="s">
        <v>366</v>
      </c>
      <c r="AA341">
        <f t="shared" si="50"/>
        <v>1.359463387663288</v>
      </c>
      <c r="AB341">
        <f>VLOOKUP(X341,ReferenceProduction!$A$2:$G$1293,7,FALSE)</f>
        <v>4.3585592214569608</v>
      </c>
      <c r="AC341">
        <f>VLOOKUP(Z341,ReferencePrices!$A$2:$C$22,3,FALSE)</f>
        <v>311.90660000000003</v>
      </c>
      <c r="AD341">
        <f t="shared" si="51"/>
        <v>1.359463387663288</v>
      </c>
    </row>
    <row r="342" spans="24:30" x14ac:dyDescent="0.35">
      <c r="X342" t="str">
        <f t="shared" si="49"/>
        <v>FJISweet Potato</v>
      </c>
      <c r="Y342" t="s">
        <v>45</v>
      </c>
      <c r="Z342" t="s">
        <v>358</v>
      </c>
      <c r="AA342">
        <f t="shared" si="50"/>
        <v>0.46109799783078587</v>
      </c>
      <c r="AB342">
        <f>VLOOKUP(X342,ReferenceProduction!$A$2:$G$1293,7,FALSE)</f>
        <v>5.0390866725664187</v>
      </c>
      <c r="AC342">
        <f>VLOOKUP(Z342,ReferencePrices!$A$2:$C$22,3,FALSE)</f>
        <v>91.504279999999994</v>
      </c>
      <c r="AD342">
        <f t="shared" si="51"/>
        <v>0.46109799783078587</v>
      </c>
    </row>
    <row r="343" spans="24:30" x14ac:dyDescent="0.35">
      <c r="X343" t="str">
        <f t="shared" si="49"/>
        <v>FJIBanana</v>
      </c>
      <c r="Y343" t="s">
        <v>45</v>
      </c>
      <c r="Z343" t="s">
        <v>455</v>
      </c>
      <c r="AA343">
        <f t="shared" si="50"/>
        <v>2.0644950062011427</v>
      </c>
      <c r="AB343">
        <f>VLOOKUP(X343,ReferenceProduction!$A$2:$G$1293,7,FALSE)</f>
        <v>5.1340897325197252</v>
      </c>
      <c r="AC343">
        <f>VLOOKUP(Z343,ReferencePrices!$A$2:$C$22,3,FALSE)</f>
        <v>402.11509999999998</v>
      </c>
      <c r="AD343">
        <f t="shared" si="51"/>
        <v>2.0644950062011427</v>
      </c>
    </row>
    <row r="344" spans="24:30" x14ac:dyDescent="0.35">
      <c r="X344" t="str">
        <f t="shared" si="49"/>
        <v>FJIOther Pulses</v>
      </c>
      <c r="Y344" t="s">
        <v>45</v>
      </c>
      <c r="Z344" t="s">
        <v>421</v>
      </c>
      <c r="AA344">
        <f t="shared" si="50"/>
        <v>7.0831525910595841E-2</v>
      </c>
      <c r="AB344">
        <f>VLOOKUP(X344,ReferenceProduction!$A$2:$G$1293,7,FALSE)</f>
        <v>0.18378499126915773</v>
      </c>
      <c r="AC344">
        <f>VLOOKUP(Z344,ReferencePrices!$A$2:$C$22,3,FALSE)</f>
        <v>385.40429999999998</v>
      </c>
      <c r="AD344">
        <f t="shared" si="51"/>
        <v>7.0831525910595841E-2</v>
      </c>
    </row>
    <row r="345" spans="24:30" x14ac:dyDescent="0.35">
      <c r="X345" t="str">
        <f t="shared" si="49"/>
        <v>FJIGroundnut</v>
      </c>
      <c r="Y345" t="s">
        <v>45</v>
      </c>
      <c r="Z345" t="s">
        <v>360</v>
      </c>
      <c r="AA345">
        <f t="shared" si="50"/>
        <v>0.10665670232402932</v>
      </c>
      <c r="AB345">
        <f>VLOOKUP(X345,ReferenceProduction!$A$2:$G$1293,7,FALSE)</f>
        <v>0.16980798705564817</v>
      </c>
      <c r="AC345">
        <f>VLOOKUP(Z345,ReferencePrices!$A$2:$C$22,3,FALSE)</f>
        <v>628.10180000000003</v>
      </c>
      <c r="AD345">
        <f t="shared" si="51"/>
        <v>0.10665670232402932</v>
      </c>
    </row>
    <row r="346" spans="24:30" x14ac:dyDescent="0.35">
      <c r="X346" t="str">
        <f t="shared" si="49"/>
        <v>GABRice</v>
      </c>
      <c r="Y346" t="s">
        <v>48</v>
      </c>
      <c r="Z346" t="s">
        <v>365</v>
      </c>
      <c r="AA346">
        <f t="shared" si="50"/>
        <v>1.2454229023473438</v>
      </c>
      <c r="AB346">
        <f>VLOOKUP(X346,ReferenceProduction!$A$2:$G$1293,7,FALSE)</f>
        <v>3.2969055939875958</v>
      </c>
      <c r="AC346">
        <f>VLOOKUP(Z346,ReferencePrices!$A$2:$C$22,3,FALSE)</f>
        <v>377.75510000000003</v>
      </c>
      <c r="AD346">
        <f t="shared" si="51"/>
        <v>1.2454229023473438</v>
      </c>
    </row>
    <row r="347" spans="24:30" x14ac:dyDescent="0.35">
      <c r="X347" t="str">
        <f t="shared" si="49"/>
        <v>GABMaize</v>
      </c>
      <c r="Y347" t="s">
        <v>48</v>
      </c>
      <c r="Z347" t="s">
        <v>361</v>
      </c>
      <c r="AA347">
        <f t="shared" si="50"/>
        <v>14.696671479116482</v>
      </c>
      <c r="AB347">
        <f>VLOOKUP(X347,ReferenceProduction!$A$2:$G$1293,7,FALSE)</f>
        <v>60.560053861686931</v>
      </c>
      <c r="AC347">
        <f>VLOOKUP(Z347,ReferencePrices!$A$2:$C$22,3,FALSE)</f>
        <v>242.67930000000001</v>
      </c>
      <c r="AD347">
        <f t="shared" si="51"/>
        <v>14.696671479116482</v>
      </c>
    </row>
    <row r="348" spans="24:30" x14ac:dyDescent="0.35">
      <c r="X348" t="str">
        <f t="shared" si="49"/>
        <v>GABCassava</v>
      </c>
      <c r="Y348" t="s">
        <v>48</v>
      </c>
      <c r="Z348" t="s">
        <v>368</v>
      </c>
      <c r="AA348">
        <f t="shared" si="50"/>
        <v>40.381212767136674</v>
      </c>
      <c r="AB348">
        <f>VLOOKUP(X348,ReferenceProduction!$A$2:$G$1293,7,FALSE)</f>
        <v>322.05596624763967</v>
      </c>
      <c r="AC348">
        <f>VLOOKUP(Z348,ReferencePrices!$A$2:$C$22,3,FALSE)</f>
        <v>125.3857</v>
      </c>
      <c r="AD348">
        <f t="shared" si="51"/>
        <v>40.381212767136674</v>
      </c>
    </row>
    <row r="349" spans="24:30" x14ac:dyDescent="0.35">
      <c r="X349" t="str">
        <f t="shared" si="49"/>
        <v>GABYams</v>
      </c>
      <c r="Y349" t="s">
        <v>48</v>
      </c>
      <c r="Z349" t="s">
        <v>366</v>
      </c>
      <c r="AA349">
        <f t="shared" si="50"/>
        <v>76.151783725564854</v>
      </c>
      <c r="AB349">
        <f>VLOOKUP(X349,ReferenceProduction!$A$2:$G$1293,7,FALSE)</f>
        <v>244.14931817911145</v>
      </c>
      <c r="AC349">
        <f>VLOOKUP(Z349,ReferencePrices!$A$2:$C$22,3,FALSE)</f>
        <v>311.90660000000003</v>
      </c>
      <c r="AD349">
        <f t="shared" si="51"/>
        <v>76.151783725564854</v>
      </c>
    </row>
    <row r="350" spans="24:30" x14ac:dyDescent="0.35">
      <c r="X350" t="str">
        <f t="shared" si="49"/>
        <v>GABSweet Potato</v>
      </c>
      <c r="Y350" t="s">
        <v>48</v>
      </c>
      <c r="Z350" t="s">
        <v>358</v>
      </c>
      <c r="AA350">
        <f t="shared" si="50"/>
        <v>0.38448568164414648</v>
      </c>
      <c r="AB350">
        <f>VLOOKUP(X350,ReferenceProduction!$A$2:$G$1293,7,FALSE)</f>
        <v>4.2018327628406729</v>
      </c>
      <c r="AC350">
        <f>VLOOKUP(Z350,ReferencePrices!$A$2:$C$22,3,FALSE)</f>
        <v>91.504279999999994</v>
      </c>
      <c r="AD350">
        <f t="shared" si="51"/>
        <v>0.38448568164414648</v>
      </c>
    </row>
    <row r="351" spans="24:30" x14ac:dyDescent="0.35">
      <c r="X351" t="str">
        <f t="shared" si="49"/>
        <v>GABBanana</v>
      </c>
      <c r="Y351" t="s">
        <v>48</v>
      </c>
      <c r="Z351" t="s">
        <v>455</v>
      </c>
      <c r="AA351">
        <f t="shared" si="50"/>
        <v>13.979243113741566</v>
      </c>
      <c r="AB351">
        <f>VLOOKUP(X351,ReferenceProduction!$A$2:$G$1293,7,FALSE)</f>
        <v>34.76428294719986</v>
      </c>
      <c r="AC351">
        <f>VLOOKUP(Z351,ReferencePrices!$A$2:$C$22,3,FALSE)</f>
        <v>402.11509999999998</v>
      </c>
      <c r="AD351">
        <f t="shared" si="51"/>
        <v>13.979243113741566</v>
      </c>
    </row>
    <row r="352" spans="24:30" x14ac:dyDescent="0.35">
      <c r="X352" t="str">
        <f t="shared" si="49"/>
        <v>GABPlantain</v>
      </c>
      <c r="Y352" t="s">
        <v>48</v>
      </c>
      <c r="Z352" t="s">
        <v>456</v>
      </c>
      <c r="AA352">
        <f t="shared" si="50"/>
        <v>152.36580923759453</v>
      </c>
      <c r="AB352">
        <f>VLOOKUP(X352,ReferenceProduction!$A$2:$G$1293,7,FALSE)</f>
        <v>554.35058841145292</v>
      </c>
      <c r="AC352">
        <f>VLOOKUP(Z352,ReferencePrices!$A$2:$C$22,3,FALSE)</f>
        <v>274.8546</v>
      </c>
      <c r="AD352">
        <f t="shared" si="51"/>
        <v>152.36580923759453</v>
      </c>
    </row>
    <row r="353" spans="24:30" x14ac:dyDescent="0.35">
      <c r="X353" t="str">
        <f t="shared" si="49"/>
        <v>GABOther Pulses</v>
      </c>
      <c r="Y353" t="s">
        <v>48</v>
      </c>
      <c r="Z353" t="s">
        <v>421</v>
      </c>
      <c r="AA353">
        <f t="shared" si="50"/>
        <v>0.16576947542669521</v>
      </c>
      <c r="AB353">
        <f>VLOOKUP(X353,ReferenceProduction!$A$2:$G$1293,7,FALSE)</f>
        <v>0.43011838587866097</v>
      </c>
      <c r="AC353">
        <f>VLOOKUP(Z353,ReferencePrices!$A$2:$C$22,3,FALSE)</f>
        <v>385.40429999999998</v>
      </c>
      <c r="AD353">
        <f t="shared" si="51"/>
        <v>0.16576947542669521</v>
      </c>
    </row>
    <row r="354" spans="24:30" x14ac:dyDescent="0.35">
      <c r="X354" t="str">
        <f t="shared" si="49"/>
        <v>GABGroundnut</v>
      </c>
      <c r="Y354" t="s">
        <v>48</v>
      </c>
      <c r="Z354" t="s">
        <v>360</v>
      </c>
      <c r="AA354">
        <f t="shared" si="50"/>
        <v>17.701839974975279</v>
      </c>
      <c r="AB354">
        <f>VLOOKUP(X354,ReferenceProduction!$A$2:$G$1293,7,FALSE)</f>
        <v>28.183074741984942</v>
      </c>
      <c r="AC354">
        <f>VLOOKUP(Z354,ReferencePrices!$A$2:$C$22,3,FALSE)</f>
        <v>628.10180000000003</v>
      </c>
      <c r="AD354">
        <f t="shared" si="51"/>
        <v>17.701839974975279</v>
      </c>
    </row>
    <row r="355" spans="24:30" x14ac:dyDescent="0.35">
      <c r="X355" t="str">
        <f t="shared" si="49"/>
        <v>GEOMaize</v>
      </c>
      <c r="Y355" t="s">
        <v>49</v>
      </c>
      <c r="Z355" t="s">
        <v>361</v>
      </c>
      <c r="AA355">
        <f t="shared" si="50"/>
        <v>141.60896969194383</v>
      </c>
      <c r="AB355">
        <f>VLOOKUP(X355,ReferenceProduction!$A$2:$G$1293,7,FALSE)</f>
        <v>583.52306806531828</v>
      </c>
      <c r="AC355">
        <f>VLOOKUP(Z355,ReferencePrices!$A$2:$C$22,3,FALSE)</f>
        <v>242.67930000000001</v>
      </c>
      <c r="AD355">
        <f t="shared" si="51"/>
        <v>141.60896969194383</v>
      </c>
    </row>
    <row r="356" spans="24:30" x14ac:dyDescent="0.35">
      <c r="X356" t="str">
        <f t="shared" si="49"/>
        <v>GEOWheat</v>
      </c>
      <c r="Y356" t="s">
        <v>49</v>
      </c>
      <c r="Z356" t="s">
        <v>359</v>
      </c>
      <c r="AA356">
        <f t="shared" si="50"/>
        <v>45.034018096439816</v>
      </c>
      <c r="AB356">
        <f>VLOOKUP(X356,ReferenceProduction!$A$2:$G$1293,7,FALSE)</f>
        <v>150.68983249403323</v>
      </c>
      <c r="AC356">
        <f>VLOOKUP(Z356,ReferencePrices!$A$2:$C$22,3,FALSE)</f>
        <v>298.85239999999999</v>
      </c>
      <c r="AD356">
        <f t="shared" si="51"/>
        <v>45.034018096439816</v>
      </c>
    </row>
    <row r="357" spans="24:30" x14ac:dyDescent="0.35">
      <c r="X357" t="str">
        <f t="shared" si="49"/>
        <v>GEOBarley</v>
      </c>
      <c r="Y357" t="s">
        <v>49</v>
      </c>
      <c r="Z357" t="s">
        <v>364</v>
      </c>
      <c r="AA357">
        <f t="shared" si="50"/>
        <v>10.828220612491702</v>
      </c>
      <c r="AB357">
        <f>VLOOKUP(X357,ReferenceProduction!$A$2:$G$1293,7,FALSE)</f>
        <v>80.898234608256729</v>
      </c>
      <c r="AC357">
        <f>VLOOKUP(Z357,ReferencePrices!$A$2:$C$22,3,FALSE)</f>
        <v>133.84989999999999</v>
      </c>
      <c r="AD357">
        <f t="shared" si="51"/>
        <v>10.828220612491702</v>
      </c>
    </row>
    <row r="358" spans="24:30" x14ac:dyDescent="0.35">
      <c r="X358" t="str">
        <f t="shared" si="49"/>
        <v>GEOPotato</v>
      </c>
      <c r="Y358" t="s">
        <v>49</v>
      </c>
      <c r="Z358" t="s">
        <v>367</v>
      </c>
      <c r="AA358">
        <f t="shared" si="50"/>
        <v>130.9876274930368</v>
      </c>
      <c r="AB358">
        <f>VLOOKUP(X358,ReferenceProduction!$A$2:$G$1293,7,FALSE)</f>
        <v>520.10340907589466</v>
      </c>
      <c r="AC358">
        <f>VLOOKUP(Z358,ReferencePrices!$A$2:$C$22,3,FALSE)</f>
        <v>251.8492</v>
      </c>
      <c r="AD358">
        <f t="shared" si="51"/>
        <v>130.9876274930368</v>
      </c>
    </row>
    <row r="359" spans="24:30" x14ac:dyDescent="0.35">
      <c r="X359" t="str">
        <f t="shared" si="49"/>
        <v>GEOBean</v>
      </c>
      <c r="Y359" t="s">
        <v>49</v>
      </c>
      <c r="Z359" t="s">
        <v>557</v>
      </c>
      <c r="AA359">
        <f t="shared" si="50"/>
        <v>17.716306864637211</v>
      </c>
      <c r="AB359">
        <f>VLOOKUP(X359,ReferenceProduction!$A$2:$G$1293,7,FALSE)</f>
        <v>23.38001495291708</v>
      </c>
      <c r="AC359">
        <f>VLOOKUP(Z359,ReferencePrices!$A$2:$C$22,3,FALSE)</f>
        <v>757.75429999999994</v>
      </c>
      <c r="AD359">
        <f t="shared" si="51"/>
        <v>17.716306864637211</v>
      </c>
    </row>
    <row r="360" spans="24:30" x14ac:dyDescent="0.35">
      <c r="X360" t="str">
        <f t="shared" si="49"/>
        <v>GEOOther Pulses</v>
      </c>
      <c r="Y360" t="s">
        <v>49</v>
      </c>
      <c r="Z360" t="s">
        <v>421</v>
      </c>
      <c r="AA360">
        <f t="shared" si="50"/>
        <v>5.1293944196337725E-2</v>
      </c>
      <c r="AB360">
        <f>VLOOKUP(X360,ReferenceProduction!$A$2:$G$1293,7,FALSE)</f>
        <v>0.13309126077819508</v>
      </c>
      <c r="AC360">
        <f>VLOOKUP(Z360,ReferencePrices!$A$2:$C$22,3,FALSE)</f>
        <v>385.40429999999998</v>
      </c>
      <c r="AD360">
        <f t="shared" si="51"/>
        <v>5.1293944196337725E-2</v>
      </c>
    </row>
    <row r="361" spans="24:30" x14ac:dyDescent="0.35">
      <c r="X361" t="str">
        <f t="shared" si="49"/>
        <v>GEOGroundnut</v>
      </c>
      <c r="Y361" t="s">
        <v>49</v>
      </c>
      <c r="Z361" t="s">
        <v>360</v>
      </c>
      <c r="AA361">
        <f t="shared" si="50"/>
        <v>0.21385921081609804</v>
      </c>
      <c r="AB361">
        <f>VLOOKUP(X361,ReferenceProduction!$A$2:$G$1293,7,FALSE)</f>
        <v>0.34048495135039902</v>
      </c>
      <c r="AC361">
        <f>VLOOKUP(Z361,ReferencePrices!$A$2:$C$22,3,FALSE)</f>
        <v>628.10180000000003</v>
      </c>
      <c r="AD361">
        <f t="shared" si="51"/>
        <v>0.21385921081609804</v>
      </c>
    </row>
    <row r="362" spans="24:30" x14ac:dyDescent="0.35">
      <c r="X362" t="str">
        <f t="shared" si="49"/>
        <v>GEOSoybean</v>
      </c>
      <c r="Y362" t="s">
        <v>49</v>
      </c>
      <c r="Z362" t="s">
        <v>446</v>
      </c>
      <c r="AA362">
        <f t="shared" si="50"/>
        <v>1.7211837259584695</v>
      </c>
      <c r="AB362">
        <f>VLOOKUP(X362,ReferenceProduction!$A$2:$G$1293,7,FALSE)</f>
        <v>4.1184289857602021</v>
      </c>
      <c r="AC362">
        <f>VLOOKUP(Z362,ReferencePrices!$A$2:$C$22,3,FALSE)</f>
        <v>417.92239999999998</v>
      </c>
      <c r="AD362">
        <f t="shared" si="51"/>
        <v>1.7211837259584695</v>
      </c>
    </row>
    <row r="363" spans="24:30" x14ac:dyDescent="0.35">
      <c r="X363" t="str">
        <f t="shared" si="49"/>
        <v>GHARice</v>
      </c>
      <c r="Y363" t="s">
        <v>50</v>
      </c>
      <c r="Z363" t="s">
        <v>365</v>
      </c>
      <c r="AA363">
        <f t="shared" si="50"/>
        <v>176.01436113248533</v>
      </c>
      <c r="AB363">
        <f>VLOOKUP(X363,ReferenceProduction!$A$2:$G$1293,7,FALSE)</f>
        <v>465.94833830829896</v>
      </c>
      <c r="AC363">
        <f>VLOOKUP(Z363,ReferencePrices!$A$2:$C$22,3,FALSE)</f>
        <v>377.75510000000003</v>
      </c>
      <c r="AD363">
        <f t="shared" si="51"/>
        <v>176.01436113248533</v>
      </c>
    </row>
    <row r="364" spans="24:30" x14ac:dyDescent="0.35">
      <c r="X364" t="str">
        <f t="shared" si="49"/>
        <v>GHAMaize</v>
      </c>
      <c r="Y364" t="s">
        <v>50</v>
      </c>
      <c r="Z364" t="s">
        <v>361</v>
      </c>
      <c r="AA364">
        <f t="shared" si="50"/>
        <v>467.64309789737689</v>
      </c>
      <c r="AB364">
        <f>VLOOKUP(X364,ReferenceProduction!$A$2:$G$1293,7,FALSE)</f>
        <v>1927.0003576628778</v>
      </c>
      <c r="AC364">
        <f>VLOOKUP(Z364,ReferencePrices!$A$2:$C$22,3,FALSE)</f>
        <v>242.67930000000001</v>
      </c>
      <c r="AD364">
        <f t="shared" si="51"/>
        <v>467.64309789737689</v>
      </c>
    </row>
    <row r="365" spans="24:30" x14ac:dyDescent="0.35">
      <c r="X365" t="str">
        <f t="shared" si="49"/>
        <v>GHASorghum</v>
      </c>
      <c r="Y365" t="s">
        <v>50</v>
      </c>
      <c r="Z365" t="s">
        <v>362</v>
      </c>
      <c r="AA365">
        <f t="shared" si="50"/>
        <v>174.12140231124579</v>
      </c>
      <c r="AB365">
        <f>VLOOKUP(X365,ReferenceProduction!$A$2:$G$1293,7,FALSE)</f>
        <v>829.18349185369402</v>
      </c>
      <c r="AC365">
        <f>VLOOKUP(Z365,ReferencePrices!$A$2:$C$22,3,FALSE)</f>
        <v>209.9914</v>
      </c>
      <c r="AD365">
        <f t="shared" si="51"/>
        <v>174.12140231124579</v>
      </c>
    </row>
    <row r="366" spans="24:30" x14ac:dyDescent="0.35">
      <c r="X366" t="str">
        <f t="shared" si="49"/>
        <v>GHAMillet</v>
      </c>
      <c r="Y366" t="s">
        <v>50</v>
      </c>
      <c r="Z366" t="s">
        <v>363</v>
      </c>
      <c r="AA366">
        <f t="shared" si="50"/>
        <v>102.38482950526226</v>
      </c>
      <c r="AB366">
        <f>VLOOKUP(X366,ReferenceProduction!$A$2:$G$1293,7,FALSE)</f>
        <v>412.33561321563218</v>
      </c>
      <c r="AC366">
        <f>VLOOKUP(Z366,ReferencePrices!$A$2:$C$22,3,FALSE)</f>
        <v>248.30459999999999</v>
      </c>
      <c r="AD366">
        <f t="shared" si="51"/>
        <v>102.38482950526226</v>
      </c>
    </row>
    <row r="367" spans="24:30" x14ac:dyDescent="0.35">
      <c r="X367" t="str">
        <f t="shared" si="49"/>
        <v>GHACassava</v>
      </c>
      <c r="Y367" t="s">
        <v>50</v>
      </c>
      <c r="Z367" t="s">
        <v>368</v>
      </c>
      <c r="AA367">
        <f t="shared" si="50"/>
        <v>1658.2809293466348</v>
      </c>
      <c r="AB367">
        <f>VLOOKUP(X367,ReferenceProduction!$A$2:$G$1293,7,FALSE)</f>
        <v>13225.439020132557</v>
      </c>
      <c r="AC367">
        <f>VLOOKUP(Z367,ReferencePrices!$A$2:$C$22,3,FALSE)</f>
        <v>125.3857</v>
      </c>
      <c r="AD367">
        <f t="shared" si="51"/>
        <v>1658.2809293466348</v>
      </c>
    </row>
    <row r="368" spans="24:30" x14ac:dyDescent="0.35">
      <c r="X368" t="str">
        <f t="shared" si="49"/>
        <v>GHAYams</v>
      </c>
      <c r="Y368" t="s">
        <v>50</v>
      </c>
      <c r="Z368" t="s">
        <v>366</v>
      </c>
      <c r="AA368">
        <f t="shared" si="50"/>
        <v>3004.9323163723211</v>
      </c>
      <c r="AB368">
        <f>VLOOKUP(X368,ReferenceProduction!$A$2:$G$1293,7,FALSE)</f>
        <v>9634.0773692263028</v>
      </c>
      <c r="AC368">
        <f>VLOOKUP(Z368,ReferencePrices!$A$2:$C$22,3,FALSE)</f>
        <v>311.90660000000003</v>
      </c>
      <c r="AD368">
        <f t="shared" si="51"/>
        <v>3004.9323163723211</v>
      </c>
    </row>
    <row r="369" spans="24:30" x14ac:dyDescent="0.35">
      <c r="X369" t="str">
        <f t="shared" si="49"/>
        <v>GHASweet Potato</v>
      </c>
      <c r="Y369" t="s">
        <v>50</v>
      </c>
      <c r="Z369" t="s">
        <v>358</v>
      </c>
      <c r="AA369">
        <f t="shared" si="50"/>
        <v>14.790155810896879</v>
      </c>
      <c r="AB369">
        <f>VLOOKUP(X369,ReferenceProduction!$A$2:$G$1293,7,FALSE)</f>
        <v>161.63348655272605</v>
      </c>
      <c r="AC369">
        <f>VLOOKUP(Z369,ReferencePrices!$A$2:$C$22,3,FALSE)</f>
        <v>91.504279999999994</v>
      </c>
      <c r="AD369">
        <f t="shared" si="51"/>
        <v>14.790155810896879</v>
      </c>
    </row>
    <row r="370" spans="24:30" x14ac:dyDescent="0.35">
      <c r="X370" t="str">
        <f t="shared" si="49"/>
        <v>GHABanana</v>
      </c>
      <c r="Y370" t="s">
        <v>50</v>
      </c>
      <c r="Z370" t="s">
        <v>455</v>
      </c>
      <c r="AA370">
        <f t="shared" si="50"/>
        <v>26.009821108482743</v>
      </c>
      <c r="AB370">
        <f>VLOOKUP(X370,ReferenceProduction!$A$2:$G$1293,7,FALSE)</f>
        <v>64.682527735175185</v>
      </c>
      <c r="AC370">
        <f>VLOOKUP(Z370,ReferencePrices!$A$2:$C$22,3,FALSE)</f>
        <v>402.11509999999998</v>
      </c>
      <c r="AD370">
        <f t="shared" si="51"/>
        <v>26.009821108482743</v>
      </c>
    </row>
    <row r="371" spans="24:30" x14ac:dyDescent="0.35">
      <c r="X371" t="str">
        <f t="shared" si="49"/>
        <v>GHAPlantain</v>
      </c>
      <c r="Y371" t="s">
        <v>50</v>
      </c>
      <c r="Z371" t="s">
        <v>456</v>
      </c>
      <c r="AA371">
        <f t="shared" si="50"/>
        <v>1475.8442473201146</v>
      </c>
      <c r="AB371">
        <f>VLOOKUP(X371,ReferenceProduction!$A$2:$G$1293,7,FALSE)</f>
        <v>5369.5453789753365</v>
      </c>
      <c r="AC371">
        <f>VLOOKUP(Z371,ReferencePrices!$A$2:$C$22,3,FALSE)</f>
        <v>274.8546</v>
      </c>
      <c r="AD371">
        <f t="shared" si="51"/>
        <v>1475.8442473201146</v>
      </c>
    </row>
    <row r="372" spans="24:30" x14ac:dyDescent="0.35">
      <c r="X372" t="str">
        <f t="shared" si="49"/>
        <v>GHAOther Pulses</v>
      </c>
      <c r="Y372" t="s">
        <v>50</v>
      </c>
      <c r="Z372" t="s">
        <v>421</v>
      </c>
      <c r="AA372">
        <f t="shared" si="50"/>
        <v>25.800921800174891</v>
      </c>
      <c r="AB372">
        <f>VLOOKUP(X372,ReferenceProduction!$A$2:$G$1293,7,FALSE)</f>
        <v>66.945080270705063</v>
      </c>
      <c r="AC372">
        <f>VLOOKUP(Z372,ReferencePrices!$A$2:$C$22,3,FALSE)</f>
        <v>385.40429999999998</v>
      </c>
      <c r="AD372">
        <f t="shared" si="51"/>
        <v>25.800921800174891</v>
      </c>
    </row>
    <row r="373" spans="24:30" x14ac:dyDescent="0.35">
      <c r="X373" t="str">
        <f t="shared" si="49"/>
        <v>GHAGroundnut</v>
      </c>
      <c r="Y373" t="s">
        <v>50</v>
      </c>
      <c r="Z373" t="s">
        <v>360</v>
      </c>
      <c r="AA373">
        <f t="shared" si="50"/>
        <v>279.15580735197523</v>
      </c>
      <c r="AB373">
        <f>VLOOKUP(X373,ReferenceProduction!$A$2:$G$1293,7,FALSE)</f>
        <v>444.44357165028856</v>
      </c>
      <c r="AC373">
        <f>VLOOKUP(Z373,ReferencePrices!$A$2:$C$22,3,FALSE)</f>
        <v>628.10180000000003</v>
      </c>
      <c r="AD373">
        <f t="shared" si="51"/>
        <v>279.15580735197523</v>
      </c>
    </row>
    <row r="374" spans="24:30" x14ac:dyDescent="0.35">
      <c r="X374" t="str">
        <f t="shared" si="49"/>
        <v>GINRice</v>
      </c>
      <c r="Y374" t="s">
        <v>51</v>
      </c>
      <c r="Z374" t="s">
        <v>365</v>
      </c>
      <c r="AA374">
        <f t="shared" si="50"/>
        <v>668.00782800113063</v>
      </c>
      <c r="AB374">
        <f>VLOOKUP(X374,ReferenceProduction!$A$2:$G$1293,7,FALSE)</f>
        <v>1768.3621690379046</v>
      </c>
      <c r="AC374">
        <f>VLOOKUP(Z374,ReferencePrices!$A$2:$C$22,3,FALSE)</f>
        <v>377.75510000000003</v>
      </c>
      <c r="AD374">
        <f t="shared" si="51"/>
        <v>668.00782800113063</v>
      </c>
    </row>
    <row r="375" spans="24:30" x14ac:dyDescent="0.35">
      <c r="X375" t="str">
        <f t="shared" si="49"/>
        <v>GINMaize</v>
      </c>
      <c r="Y375" t="s">
        <v>51</v>
      </c>
      <c r="Z375" t="s">
        <v>361</v>
      </c>
      <c r="AA375">
        <f t="shared" si="50"/>
        <v>251.80776576239177</v>
      </c>
      <c r="AB375">
        <f>VLOOKUP(X375,ReferenceProduction!$A$2:$G$1293,7,FALSE)</f>
        <v>1037.6153456944689</v>
      </c>
      <c r="AC375">
        <f>VLOOKUP(Z375,ReferencePrices!$A$2:$C$22,3,FALSE)</f>
        <v>242.67930000000001</v>
      </c>
      <c r="AD375">
        <f t="shared" si="51"/>
        <v>251.80776576239177</v>
      </c>
    </row>
    <row r="376" spans="24:30" x14ac:dyDescent="0.35">
      <c r="X376" t="str">
        <f t="shared" si="49"/>
        <v>GINSorghum</v>
      </c>
      <c r="Y376" t="s">
        <v>51</v>
      </c>
      <c r="Z376" t="s">
        <v>362</v>
      </c>
      <c r="AA376">
        <f t="shared" si="50"/>
        <v>14.855426564019991</v>
      </c>
      <c r="AB376">
        <f>VLOOKUP(X376,ReferenceProduction!$A$2:$G$1293,7,FALSE)</f>
        <v>70.743023590585096</v>
      </c>
      <c r="AC376">
        <f>VLOOKUP(Z376,ReferencePrices!$A$2:$C$22,3,FALSE)</f>
        <v>209.9914</v>
      </c>
      <c r="AD376">
        <f t="shared" si="51"/>
        <v>14.855426564019991</v>
      </c>
    </row>
    <row r="377" spans="24:30" x14ac:dyDescent="0.35">
      <c r="X377" t="str">
        <f t="shared" si="49"/>
        <v>GINMillet</v>
      </c>
      <c r="Y377" t="s">
        <v>51</v>
      </c>
      <c r="Z377" t="s">
        <v>363</v>
      </c>
      <c r="AA377">
        <f t="shared" si="50"/>
        <v>172.58157408212335</v>
      </c>
      <c r="AB377">
        <f>VLOOKUP(X377,ReferenceProduction!$A$2:$G$1293,7,FALSE)</f>
        <v>695.03977808757213</v>
      </c>
      <c r="AC377">
        <f>VLOOKUP(Z377,ReferencePrices!$A$2:$C$22,3,FALSE)</f>
        <v>248.30459999999999</v>
      </c>
      <c r="AD377">
        <f t="shared" si="51"/>
        <v>172.58157408212335</v>
      </c>
    </row>
    <row r="378" spans="24:30" x14ac:dyDescent="0.35">
      <c r="X378" t="str">
        <f t="shared" si="49"/>
        <v>GINPotato</v>
      </c>
      <c r="Y378" t="s">
        <v>51</v>
      </c>
      <c r="Z378" t="s">
        <v>367</v>
      </c>
      <c r="AA378">
        <f t="shared" si="50"/>
        <v>6.3569431995101136</v>
      </c>
      <c r="AB378">
        <f>VLOOKUP(X378,ReferenceProduction!$A$2:$G$1293,7,FALSE)</f>
        <v>25.241069654023573</v>
      </c>
      <c r="AC378">
        <f>VLOOKUP(Z378,ReferencePrices!$A$2:$C$22,3,FALSE)</f>
        <v>251.8492</v>
      </c>
      <c r="AD378">
        <f t="shared" si="51"/>
        <v>6.3569431995101136</v>
      </c>
    </row>
    <row r="379" spans="24:30" x14ac:dyDescent="0.35">
      <c r="X379" t="str">
        <f t="shared" si="49"/>
        <v>GINCassava</v>
      </c>
      <c r="Y379" t="s">
        <v>51</v>
      </c>
      <c r="Z379" t="s">
        <v>368</v>
      </c>
      <c r="AA379">
        <f t="shared" si="50"/>
        <v>232.87954476405957</v>
      </c>
      <c r="AB379">
        <f>VLOOKUP(X379,ReferenceProduction!$A$2:$G$1293,7,FALSE)</f>
        <v>1857.3054563962203</v>
      </c>
      <c r="AC379">
        <f>VLOOKUP(Z379,ReferencePrices!$A$2:$C$22,3,FALSE)</f>
        <v>125.3857</v>
      </c>
      <c r="AD379">
        <f t="shared" si="51"/>
        <v>232.87954476405957</v>
      </c>
    </row>
    <row r="380" spans="24:30" x14ac:dyDescent="0.35">
      <c r="X380" t="str">
        <f t="shared" si="49"/>
        <v>GINYams</v>
      </c>
      <c r="Y380" t="s">
        <v>51</v>
      </c>
      <c r="Z380" t="s">
        <v>366</v>
      </c>
      <c r="AA380">
        <f t="shared" si="50"/>
        <v>16.254305891267716</v>
      </c>
      <c r="AB380">
        <f>VLOOKUP(X380,ReferenceProduction!$A$2:$G$1293,7,FALSE)</f>
        <v>52.112734681689048</v>
      </c>
      <c r="AC380">
        <f>VLOOKUP(Z380,ReferencePrices!$A$2:$C$22,3,FALSE)</f>
        <v>311.90660000000003</v>
      </c>
      <c r="AD380">
        <f t="shared" si="51"/>
        <v>16.254305891267716</v>
      </c>
    </row>
    <row r="381" spans="24:30" x14ac:dyDescent="0.35">
      <c r="X381" t="str">
        <f t="shared" si="49"/>
        <v>GINSweet Potato</v>
      </c>
      <c r="Y381" t="s">
        <v>51</v>
      </c>
      <c r="Z381" t="s">
        <v>358</v>
      </c>
      <c r="AA381">
        <f t="shared" si="50"/>
        <v>30.939483799073734</v>
      </c>
      <c r="AB381">
        <f>VLOOKUP(X381,ReferenceProduction!$A$2:$G$1293,7,FALSE)</f>
        <v>338.1206190472592</v>
      </c>
      <c r="AC381">
        <f>VLOOKUP(Z381,ReferencePrices!$A$2:$C$22,3,FALSE)</f>
        <v>91.504279999999994</v>
      </c>
      <c r="AD381">
        <f t="shared" si="51"/>
        <v>30.939483799073734</v>
      </c>
    </row>
    <row r="382" spans="24:30" x14ac:dyDescent="0.35">
      <c r="X382" t="str">
        <f t="shared" si="49"/>
        <v>GINBanana</v>
      </c>
      <c r="Y382" t="s">
        <v>51</v>
      </c>
      <c r="Z382" t="s">
        <v>455</v>
      </c>
      <c r="AA382">
        <f t="shared" si="50"/>
        <v>128.943061958675</v>
      </c>
      <c r="AB382">
        <f>VLOOKUP(X382,ReferenceProduction!$A$2:$G$1293,7,FALSE)</f>
        <v>320.66207401481569</v>
      </c>
      <c r="AC382">
        <f>VLOOKUP(Z382,ReferencePrices!$A$2:$C$22,3,FALSE)</f>
        <v>402.11509999999998</v>
      </c>
      <c r="AD382">
        <f t="shared" si="51"/>
        <v>128.943061958675</v>
      </c>
    </row>
    <row r="383" spans="24:30" x14ac:dyDescent="0.35">
      <c r="X383" t="str">
        <f t="shared" si="49"/>
        <v>GINPlantain</v>
      </c>
      <c r="Y383" t="s">
        <v>51</v>
      </c>
      <c r="Z383" t="s">
        <v>456</v>
      </c>
      <c r="AA383">
        <f t="shared" si="50"/>
        <v>330.40220129897227</v>
      </c>
      <c r="AB383">
        <f>VLOOKUP(X383,ReferenceProduction!$A$2:$G$1293,7,FALSE)</f>
        <v>1202.0981322450937</v>
      </c>
      <c r="AC383">
        <f>VLOOKUP(Z383,ReferencePrices!$A$2:$C$22,3,FALSE)</f>
        <v>274.8546</v>
      </c>
      <c r="AD383">
        <f t="shared" si="51"/>
        <v>330.40220129897227</v>
      </c>
    </row>
    <row r="384" spans="24:30" x14ac:dyDescent="0.35">
      <c r="X384" t="str">
        <f t="shared" si="49"/>
        <v>GINOther Pulses</v>
      </c>
      <c r="Y384" t="s">
        <v>51</v>
      </c>
      <c r="Z384" t="s">
        <v>421</v>
      </c>
      <c r="AA384">
        <f t="shared" si="50"/>
        <v>38.959796859699395</v>
      </c>
      <c r="AB384">
        <f>VLOOKUP(X384,ReferenceProduction!$A$2:$G$1293,7,FALSE)</f>
        <v>101.08812190133685</v>
      </c>
      <c r="AC384">
        <f>VLOOKUP(Z384,ReferencePrices!$A$2:$C$22,3,FALSE)</f>
        <v>385.40429999999998</v>
      </c>
      <c r="AD384">
        <f t="shared" si="51"/>
        <v>38.959796859699395</v>
      </c>
    </row>
    <row r="385" spans="24:30" x14ac:dyDescent="0.35">
      <c r="X385" t="str">
        <f t="shared" si="49"/>
        <v>GINGroundnut</v>
      </c>
      <c r="Y385" t="s">
        <v>51</v>
      </c>
      <c r="Z385" t="s">
        <v>360</v>
      </c>
      <c r="AA385">
        <f t="shared" si="50"/>
        <v>140.38601331535281</v>
      </c>
      <c r="AB385">
        <f>VLOOKUP(X385,ReferenceProduction!$A$2:$G$1293,7,FALSE)</f>
        <v>223.50837605520763</v>
      </c>
      <c r="AC385">
        <f>VLOOKUP(Z385,ReferencePrices!$A$2:$C$22,3,FALSE)</f>
        <v>628.10180000000003</v>
      </c>
      <c r="AD385">
        <f t="shared" si="51"/>
        <v>140.38601331535281</v>
      </c>
    </row>
    <row r="386" spans="24:30" x14ac:dyDescent="0.35">
      <c r="X386" t="str">
        <f t="shared" si="49"/>
        <v>GMBRice</v>
      </c>
      <c r="Y386" t="s">
        <v>52</v>
      </c>
      <c r="Z386" t="s">
        <v>365</v>
      </c>
      <c r="AA386">
        <f t="shared" si="50"/>
        <v>25.707348805285378</v>
      </c>
      <c r="AB386">
        <f>VLOOKUP(X386,ReferenceProduction!$A$2:$G$1293,7,FALSE)</f>
        <v>68.052949663116067</v>
      </c>
      <c r="AC386">
        <f>VLOOKUP(Z386,ReferencePrices!$A$2:$C$22,3,FALSE)</f>
        <v>377.75510000000003</v>
      </c>
      <c r="AD386">
        <f t="shared" si="51"/>
        <v>25.707348805285378</v>
      </c>
    </row>
    <row r="387" spans="24:30" x14ac:dyDescent="0.35">
      <c r="X387" t="str">
        <f t="shared" si="49"/>
        <v>GMBMaize</v>
      </c>
      <c r="Y387" t="s">
        <v>52</v>
      </c>
      <c r="Z387" t="s">
        <v>361</v>
      </c>
      <c r="AA387">
        <f t="shared" si="50"/>
        <v>8.6087355883160903</v>
      </c>
      <c r="AB387">
        <f>VLOOKUP(X387,ReferenceProduction!$A$2:$G$1293,7,FALSE)</f>
        <v>35.473711966023018</v>
      </c>
      <c r="AC387">
        <f>VLOOKUP(Z387,ReferencePrices!$A$2:$C$22,3,FALSE)</f>
        <v>242.67930000000001</v>
      </c>
      <c r="AD387">
        <f t="shared" si="51"/>
        <v>8.6087355883160903</v>
      </c>
    </row>
    <row r="388" spans="24:30" x14ac:dyDescent="0.35">
      <c r="X388" t="str">
        <f t="shared" si="49"/>
        <v>GMBSorghum</v>
      </c>
      <c r="Y388" t="s">
        <v>52</v>
      </c>
      <c r="Z388" t="s">
        <v>362</v>
      </c>
      <c r="AA388">
        <f t="shared" si="50"/>
        <v>14.862964324081563</v>
      </c>
      <c r="AB388">
        <f>VLOOKUP(X388,ReferenceProduction!$A$2:$G$1293,7,FALSE)</f>
        <v>70.778919156125269</v>
      </c>
      <c r="AC388">
        <f>VLOOKUP(Z388,ReferencePrices!$A$2:$C$22,3,FALSE)</f>
        <v>209.9914</v>
      </c>
      <c r="AD388">
        <f t="shared" si="51"/>
        <v>14.862964324081563</v>
      </c>
    </row>
    <row r="389" spans="24:30" x14ac:dyDescent="0.35">
      <c r="X389" t="str">
        <f t="shared" ref="X389:X452" si="52">+CONCATENATE(Y389,Z389)</f>
        <v>GMBMillet</v>
      </c>
      <c r="Y389" t="s">
        <v>52</v>
      </c>
      <c r="Z389" t="s">
        <v>363</v>
      </c>
      <c r="AA389">
        <f t="shared" ref="AA389:AA452" si="53">AD389</f>
        <v>69.868553088615641</v>
      </c>
      <c r="AB389">
        <f>VLOOKUP(X389,ReferenceProduction!$A$2:$G$1293,7,FALSE)</f>
        <v>281.38243547890636</v>
      </c>
      <c r="AC389">
        <f>VLOOKUP(Z389,ReferencePrices!$A$2:$C$22,3,FALSE)</f>
        <v>248.30459999999999</v>
      </c>
      <c r="AD389">
        <f t="shared" ref="AD389:AD452" si="54">(AB389*AC389)/1000</f>
        <v>69.868553088615641</v>
      </c>
    </row>
    <row r="390" spans="24:30" x14ac:dyDescent="0.35">
      <c r="X390" t="str">
        <f t="shared" si="52"/>
        <v>GMBCassava</v>
      </c>
      <c r="Y390" t="s">
        <v>52</v>
      </c>
      <c r="Z390" t="s">
        <v>368</v>
      </c>
      <c r="AA390">
        <f t="shared" si="53"/>
        <v>2.1203147667472551</v>
      </c>
      <c r="AB390">
        <f>VLOOKUP(X390,ReferenceProduction!$A$2:$G$1293,7,FALSE)</f>
        <v>16.910339590138708</v>
      </c>
      <c r="AC390">
        <f>VLOOKUP(Z390,ReferencePrices!$A$2:$C$22,3,FALSE)</f>
        <v>125.3857</v>
      </c>
      <c r="AD390">
        <f t="shared" si="54"/>
        <v>2.1203147667472551</v>
      </c>
    </row>
    <row r="391" spans="24:30" x14ac:dyDescent="0.35">
      <c r="X391" t="str">
        <f t="shared" si="52"/>
        <v>GMBOther Pulses</v>
      </c>
      <c r="Y391" t="s">
        <v>52</v>
      </c>
      <c r="Z391" t="s">
        <v>421</v>
      </c>
      <c r="AA391">
        <f t="shared" si="53"/>
        <v>1.5715135201155774</v>
      </c>
      <c r="AB391">
        <f>VLOOKUP(X391,ReferenceProduction!$A$2:$G$1293,7,FALSE)</f>
        <v>4.077571319561244</v>
      </c>
      <c r="AC391">
        <f>VLOOKUP(Z391,ReferencePrices!$A$2:$C$22,3,FALSE)</f>
        <v>385.40429999999998</v>
      </c>
      <c r="AD391">
        <f t="shared" si="54"/>
        <v>1.5715135201155774</v>
      </c>
    </row>
    <row r="392" spans="24:30" x14ac:dyDescent="0.35">
      <c r="X392" t="str">
        <f t="shared" si="52"/>
        <v>GMBGroundnut</v>
      </c>
      <c r="Y392" t="s">
        <v>52</v>
      </c>
      <c r="Z392" t="s">
        <v>360</v>
      </c>
      <c r="AA392">
        <f t="shared" si="53"/>
        <v>31.434221357371474</v>
      </c>
      <c r="AB392">
        <f>VLOOKUP(X392,ReferenceProduction!$A$2:$G$1293,7,FALSE)</f>
        <v>50.046379993452447</v>
      </c>
      <c r="AC392">
        <f>VLOOKUP(Z392,ReferencePrices!$A$2:$C$22,3,FALSE)</f>
        <v>628.10180000000003</v>
      </c>
      <c r="AD392">
        <f t="shared" si="54"/>
        <v>31.434221357371474</v>
      </c>
    </row>
    <row r="393" spans="24:30" x14ac:dyDescent="0.35">
      <c r="X393" t="str">
        <f t="shared" si="52"/>
        <v>GNBRice</v>
      </c>
      <c r="Y393" t="s">
        <v>53</v>
      </c>
      <c r="Z393" t="s">
        <v>365</v>
      </c>
      <c r="AA393">
        <f t="shared" si="53"/>
        <v>65.5605492233815</v>
      </c>
      <c r="AB393">
        <f>VLOOKUP(X393,ReferenceProduction!$A$2:$G$1293,7,FALSE)</f>
        <v>173.55304858460283</v>
      </c>
      <c r="AC393">
        <f>VLOOKUP(Z393,ReferencePrices!$A$2:$C$22,3,FALSE)</f>
        <v>377.75510000000003</v>
      </c>
      <c r="AD393">
        <f t="shared" si="54"/>
        <v>65.5605492233815</v>
      </c>
    </row>
    <row r="394" spans="24:30" x14ac:dyDescent="0.35">
      <c r="X394" t="str">
        <f t="shared" si="52"/>
        <v>GNBMaize</v>
      </c>
      <c r="Y394" t="s">
        <v>53</v>
      </c>
      <c r="Z394" t="s">
        <v>361</v>
      </c>
      <c r="AA394">
        <f t="shared" si="53"/>
        <v>12.519510139334759</v>
      </c>
      <c r="AB394">
        <f>VLOOKUP(X394,ReferenceProduction!$A$2:$G$1293,7,FALSE)</f>
        <v>51.588702206305847</v>
      </c>
      <c r="AC394">
        <f>VLOOKUP(Z394,ReferencePrices!$A$2:$C$22,3,FALSE)</f>
        <v>242.67930000000001</v>
      </c>
      <c r="AD394">
        <f t="shared" si="54"/>
        <v>12.519510139334759</v>
      </c>
    </row>
    <row r="395" spans="24:30" x14ac:dyDescent="0.35">
      <c r="X395" t="str">
        <f t="shared" si="52"/>
        <v>GNBSorghum</v>
      </c>
      <c r="Y395" t="s">
        <v>53</v>
      </c>
      <c r="Z395" t="s">
        <v>362</v>
      </c>
      <c r="AA395">
        <f t="shared" si="53"/>
        <v>11.130369892571377</v>
      </c>
      <c r="AB395">
        <f>VLOOKUP(X395,ReferenceProduction!$A$2:$G$1293,7,FALSE)</f>
        <v>53.003932030413516</v>
      </c>
      <c r="AC395">
        <f>VLOOKUP(Z395,ReferencePrices!$A$2:$C$22,3,FALSE)</f>
        <v>209.9914</v>
      </c>
      <c r="AD395">
        <f t="shared" si="54"/>
        <v>11.130369892571377</v>
      </c>
    </row>
    <row r="396" spans="24:30" x14ac:dyDescent="0.35">
      <c r="X396" t="str">
        <f t="shared" si="52"/>
        <v>GNBMillet</v>
      </c>
      <c r="Y396" t="s">
        <v>53</v>
      </c>
      <c r="Z396" t="s">
        <v>363</v>
      </c>
      <c r="AA396">
        <f t="shared" si="53"/>
        <v>27.640465238612233</v>
      </c>
      <c r="AB396">
        <f>VLOOKUP(X396,ReferenceProduction!$A$2:$G$1293,7,FALSE)</f>
        <v>111.31676673977137</v>
      </c>
      <c r="AC396">
        <f>VLOOKUP(Z396,ReferencePrices!$A$2:$C$22,3,FALSE)</f>
        <v>248.30459999999999</v>
      </c>
      <c r="AD396">
        <f t="shared" si="54"/>
        <v>27.640465238612233</v>
      </c>
    </row>
    <row r="397" spans="24:30" x14ac:dyDescent="0.35">
      <c r="X397" t="str">
        <f t="shared" si="52"/>
        <v>GNBCassava</v>
      </c>
      <c r="Y397" t="s">
        <v>53</v>
      </c>
      <c r="Z397" t="s">
        <v>368</v>
      </c>
      <c r="AA397">
        <f t="shared" si="53"/>
        <v>8.4665026913203913</v>
      </c>
      <c r="AB397">
        <f>VLOOKUP(X397,ReferenceProduction!$A$2:$G$1293,7,FALSE)</f>
        <v>67.523670492890261</v>
      </c>
      <c r="AC397">
        <f>VLOOKUP(Z397,ReferencePrices!$A$2:$C$22,3,FALSE)</f>
        <v>125.3857</v>
      </c>
      <c r="AD397">
        <f t="shared" si="54"/>
        <v>8.4665026913203913</v>
      </c>
    </row>
    <row r="398" spans="24:30" x14ac:dyDescent="0.35">
      <c r="X398" t="str">
        <f t="shared" si="52"/>
        <v>GNBBanana</v>
      </c>
      <c r="Y398" t="s">
        <v>53</v>
      </c>
      <c r="Z398" t="s">
        <v>455</v>
      </c>
      <c r="AA398">
        <f t="shared" si="53"/>
        <v>3.1336012780955866</v>
      </c>
      <c r="AB398">
        <f>VLOOKUP(X398,ReferenceProduction!$A$2:$G$1293,7,FALSE)</f>
        <v>7.7927968337811411</v>
      </c>
      <c r="AC398">
        <f>VLOOKUP(Z398,ReferencePrices!$A$2:$C$22,3,FALSE)</f>
        <v>402.11509999999998</v>
      </c>
      <c r="AD398">
        <f t="shared" si="54"/>
        <v>3.1336012780955866</v>
      </c>
    </row>
    <row r="399" spans="24:30" x14ac:dyDescent="0.35">
      <c r="X399" t="str">
        <f t="shared" si="52"/>
        <v>GNBPlantain</v>
      </c>
      <c r="Y399" t="s">
        <v>53</v>
      </c>
      <c r="Z399" t="s">
        <v>456</v>
      </c>
      <c r="AA399">
        <f t="shared" si="53"/>
        <v>24.685214412915936</v>
      </c>
      <c r="AB399">
        <f>VLOOKUP(X399,ReferenceProduction!$A$2:$G$1293,7,FALSE)</f>
        <v>89.811902048995847</v>
      </c>
      <c r="AC399">
        <f>VLOOKUP(Z399,ReferencePrices!$A$2:$C$22,3,FALSE)</f>
        <v>274.8546</v>
      </c>
      <c r="AD399">
        <f t="shared" si="54"/>
        <v>24.685214412915936</v>
      </c>
    </row>
    <row r="400" spans="24:30" x14ac:dyDescent="0.35">
      <c r="X400" t="str">
        <f t="shared" si="52"/>
        <v>GNBOther Pulses</v>
      </c>
      <c r="Y400" t="s">
        <v>53</v>
      </c>
      <c r="Z400" t="s">
        <v>421</v>
      </c>
      <c r="AA400">
        <f t="shared" si="53"/>
        <v>1.1919189961263559</v>
      </c>
      <c r="AB400">
        <f>VLOOKUP(X400,ReferenceProduction!$A$2:$G$1293,7,FALSE)</f>
        <v>3.0926458166822637</v>
      </c>
      <c r="AC400">
        <f>VLOOKUP(Z400,ReferencePrices!$A$2:$C$22,3,FALSE)</f>
        <v>385.40429999999998</v>
      </c>
      <c r="AD400">
        <f t="shared" si="54"/>
        <v>1.1919189961263559</v>
      </c>
    </row>
    <row r="401" spans="24:30" x14ac:dyDescent="0.35">
      <c r="X401" t="str">
        <f t="shared" si="52"/>
        <v>GNBGroundnut</v>
      </c>
      <c r="Y401" t="s">
        <v>53</v>
      </c>
      <c r="Z401" t="s">
        <v>360</v>
      </c>
      <c r="AA401">
        <f t="shared" si="53"/>
        <v>9.9586894359214853</v>
      </c>
      <c r="AB401">
        <f>VLOOKUP(X401,ReferenceProduction!$A$2:$G$1293,7,FALSE)</f>
        <v>15.85521556524991</v>
      </c>
      <c r="AC401">
        <f>VLOOKUP(Z401,ReferencePrices!$A$2:$C$22,3,FALSE)</f>
        <v>628.10180000000003</v>
      </c>
      <c r="AD401">
        <f t="shared" si="54"/>
        <v>9.9586894359214853</v>
      </c>
    </row>
    <row r="402" spans="24:30" x14ac:dyDescent="0.35">
      <c r="X402" t="str">
        <f t="shared" si="52"/>
        <v>GNQCassava</v>
      </c>
      <c r="Y402" t="s">
        <v>54</v>
      </c>
      <c r="Z402" t="s">
        <v>368</v>
      </c>
      <c r="AA402">
        <f t="shared" si="53"/>
        <v>14.557439827109969</v>
      </c>
      <c r="AB402">
        <f>VLOOKUP(X402,ReferenceProduction!$A$2:$G$1293,7,FALSE)</f>
        <v>116.10127651805564</v>
      </c>
      <c r="AC402">
        <f>VLOOKUP(Z402,ReferencePrices!$A$2:$C$22,3,FALSE)</f>
        <v>125.3857</v>
      </c>
      <c r="AD402">
        <f t="shared" si="54"/>
        <v>14.557439827109969</v>
      </c>
    </row>
    <row r="403" spans="24:30" x14ac:dyDescent="0.35">
      <c r="X403" t="str">
        <f t="shared" si="52"/>
        <v>GNQSweet Potato</v>
      </c>
      <c r="Y403" t="s">
        <v>54</v>
      </c>
      <c r="Z403" t="s">
        <v>358</v>
      </c>
      <c r="AA403">
        <f t="shared" si="53"/>
        <v>11.72808924233439</v>
      </c>
      <c r="AB403">
        <f>VLOOKUP(X403,ReferenceProduction!$A$2:$G$1293,7,FALSE)</f>
        <v>128.16984344704304</v>
      </c>
      <c r="AC403">
        <f>VLOOKUP(Z403,ReferencePrices!$A$2:$C$22,3,FALSE)</f>
        <v>91.504279999999994</v>
      </c>
      <c r="AD403">
        <f t="shared" si="54"/>
        <v>11.72808924233439</v>
      </c>
    </row>
    <row r="404" spans="24:30" x14ac:dyDescent="0.35">
      <c r="X404" t="str">
        <f t="shared" si="52"/>
        <v>GNQBanana</v>
      </c>
      <c r="Y404" t="s">
        <v>54</v>
      </c>
      <c r="Z404" t="s">
        <v>455</v>
      </c>
      <c r="AA404">
        <f t="shared" si="53"/>
        <v>13.678454287691734</v>
      </c>
      <c r="AB404">
        <f>VLOOKUP(X404,ReferenceProduction!$A$2:$G$1293,7,FALSE)</f>
        <v>34.016266207590149</v>
      </c>
      <c r="AC404">
        <f>VLOOKUP(Z404,ReferencePrices!$A$2:$C$22,3,FALSE)</f>
        <v>402.11509999999998</v>
      </c>
      <c r="AD404">
        <f t="shared" si="54"/>
        <v>13.678454287691734</v>
      </c>
    </row>
    <row r="405" spans="24:30" x14ac:dyDescent="0.35">
      <c r="X405" t="str">
        <f t="shared" si="52"/>
        <v>GNQPlantain</v>
      </c>
      <c r="Y405" t="s">
        <v>54</v>
      </c>
      <c r="Z405" t="s">
        <v>456</v>
      </c>
      <c r="AA405">
        <f t="shared" si="53"/>
        <v>15.261738011817435</v>
      </c>
      <c r="AB405">
        <f>VLOOKUP(X405,ReferenceProduction!$A$2:$G$1293,7,FALSE)</f>
        <v>55.526587555083431</v>
      </c>
      <c r="AC405">
        <f>VLOOKUP(Z405,ReferencePrices!$A$2:$C$22,3,FALSE)</f>
        <v>274.8546</v>
      </c>
      <c r="AD405">
        <f t="shared" si="54"/>
        <v>15.261738011817435</v>
      </c>
    </row>
    <row r="406" spans="24:30" x14ac:dyDescent="0.35">
      <c r="X406" t="str">
        <f t="shared" si="52"/>
        <v>GSARice</v>
      </c>
      <c r="Y406" t="s">
        <v>57</v>
      </c>
      <c r="Z406" t="s">
        <v>365</v>
      </c>
      <c r="AA406">
        <f t="shared" si="53"/>
        <v>195.06056904642958</v>
      </c>
      <c r="AB406">
        <f>VLOOKUP(X406,ReferenceProduction!$A$2:$G$1293,7,FALSE)</f>
        <v>516.36779767216797</v>
      </c>
      <c r="AC406">
        <f>VLOOKUP(Z406,ReferencePrices!$A$2:$C$22,3,FALSE)</f>
        <v>377.75510000000003</v>
      </c>
      <c r="AD406">
        <f t="shared" si="54"/>
        <v>195.06056904642958</v>
      </c>
    </row>
    <row r="407" spans="24:30" x14ac:dyDescent="0.35">
      <c r="X407" t="str">
        <f t="shared" si="52"/>
        <v>GSAMaize</v>
      </c>
      <c r="Y407" t="s">
        <v>57</v>
      </c>
      <c r="Z407" t="s">
        <v>361</v>
      </c>
      <c r="AA407">
        <f t="shared" si="53"/>
        <v>0.94406078611795796</v>
      </c>
      <c r="AB407">
        <f>VLOOKUP(X407,ReferenceProduction!$A$2:$G$1293,7,FALSE)</f>
        <v>3.8901578590261217</v>
      </c>
      <c r="AC407">
        <f>VLOOKUP(Z407,ReferencePrices!$A$2:$C$22,3,FALSE)</f>
        <v>242.67930000000001</v>
      </c>
      <c r="AD407">
        <f t="shared" si="54"/>
        <v>0.94406078611795796</v>
      </c>
    </row>
    <row r="408" spans="24:30" x14ac:dyDescent="0.35">
      <c r="X408" t="str">
        <f t="shared" si="52"/>
        <v>GSACassava</v>
      </c>
      <c r="Y408" t="s">
        <v>57</v>
      </c>
      <c r="Z408" t="s">
        <v>368</v>
      </c>
      <c r="AA408">
        <f t="shared" si="53"/>
        <v>5.9443110096597804</v>
      </c>
      <c r="AB408">
        <f>VLOOKUP(X408,ReferenceProduction!$A$2:$G$1293,7,FALSE)</f>
        <v>47.408205318946102</v>
      </c>
      <c r="AC408">
        <f>VLOOKUP(Z408,ReferencePrices!$A$2:$C$22,3,FALSE)</f>
        <v>125.3857</v>
      </c>
      <c r="AD408">
        <f t="shared" si="54"/>
        <v>5.9443110096597804</v>
      </c>
    </row>
    <row r="409" spans="24:30" x14ac:dyDescent="0.35">
      <c r="X409" t="str">
        <f t="shared" si="52"/>
        <v>GSAYams</v>
      </c>
      <c r="Y409" t="s">
        <v>57</v>
      </c>
      <c r="Z409" t="s">
        <v>366</v>
      </c>
      <c r="AA409">
        <f t="shared" si="53"/>
        <v>0.95881164591894241</v>
      </c>
      <c r="AB409">
        <f>VLOOKUP(X409,ReferenceProduction!$A$2:$G$1293,7,FALSE)</f>
        <v>3.0740344895521363</v>
      </c>
      <c r="AC409">
        <f>VLOOKUP(Z409,ReferencePrices!$A$2:$C$22,3,FALSE)</f>
        <v>311.90660000000003</v>
      </c>
      <c r="AD409">
        <f t="shared" si="54"/>
        <v>0.95881164591894241</v>
      </c>
    </row>
    <row r="410" spans="24:30" x14ac:dyDescent="0.35">
      <c r="X410" t="str">
        <f t="shared" si="52"/>
        <v>GSASweet Potato</v>
      </c>
      <c r="Y410" t="s">
        <v>57</v>
      </c>
      <c r="Z410" t="s">
        <v>358</v>
      </c>
      <c r="AA410">
        <f t="shared" si="53"/>
        <v>0.38250841176892297</v>
      </c>
      <c r="AB410">
        <f>VLOOKUP(X410,ReferenceProduction!$A$2:$G$1293,7,FALSE)</f>
        <v>4.1802242667656966</v>
      </c>
      <c r="AC410">
        <f>VLOOKUP(Z410,ReferencePrices!$A$2:$C$22,3,FALSE)</f>
        <v>91.504279999999994</v>
      </c>
      <c r="AD410">
        <f t="shared" si="54"/>
        <v>0.38250841176892297</v>
      </c>
    </row>
    <row r="411" spans="24:30" x14ac:dyDescent="0.35">
      <c r="X411" t="str">
        <f t="shared" si="52"/>
        <v>GSABanana</v>
      </c>
      <c r="Y411" t="s">
        <v>57</v>
      </c>
      <c r="Z411" t="s">
        <v>455</v>
      </c>
      <c r="AA411">
        <f t="shared" si="53"/>
        <v>56.359485898560685</v>
      </c>
      <c r="AB411">
        <f>VLOOKUP(X411,ReferenceProduction!$A$2:$G$1293,7,FALSE)</f>
        <v>140.15759641595326</v>
      </c>
      <c r="AC411">
        <f>VLOOKUP(Z411,ReferencePrices!$A$2:$C$22,3,FALSE)</f>
        <v>402.11509999999998</v>
      </c>
      <c r="AD411">
        <f t="shared" si="54"/>
        <v>56.359485898560685</v>
      </c>
    </row>
    <row r="412" spans="24:30" x14ac:dyDescent="0.35">
      <c r="X412" t="str">
        <f t="shared" si="52"/>
        <v>GSAPlantain</v>
      </c>
      <c r="Y412" t="s">
        <v>57</v>
      </c>
      <c r="Z412" t="s">
        <v>456</v>
      </c>
      <c r="AA412">
        <f t="shared" si="53"/>
        <v>10.195193393926893</v>
      </c>
      <c r="AB412">
        <f>VLOOKUP(X412,ReferenceProduction!$A$2:$G$1293,7,FALSE)</f>
        <v>37.093042626635658</v>
      </c>
      <c r="AC412">
        <f>VLOOKUP(Z412,ReferencePrices!$A$2:$C$22,3,FALSE)</f>
        <v>274.8546</v>
      </c>
      <c r="AD412">
        <f t="shared" si="54"/>
        <v>10.195193393926893</v>
      </c>
    </row>
    <row r="413" spans="24:30" x14ac:dyDescent="0.35">
      <c r="X413" t="str">
        <f t="shared" si="52"/>
        <v>GSACowpea</v>
      </c>
      <c r="Y413" t="s">
        <v>57</v>
      </c>
      <c r="Z413" t="s">
        <v>417</v>
      </c>
      <c r="AA413">
        <f t="shared" si="53"/>
        <v>0.17565198241042262</v>
      </c>
      <c r="AB413">
        <f>VLOOKUP(X413,ReferenceProduction!$A$2:$G$1293,7,FALSE)</f>
        <v>0.3592818910683972</v>
      </c>
      <c r="AC413">
        <f>VLOOKUP(Z413,ReferencePrices!$A$2:$C$22,3,FALSE)</f>
        <v>488.8974</v>
      </c>
      <c r="AD413">
        <f t="shared" si="54"/>
        <v>0.17565198241042262</v>
      </c>
    </row>
    <row r="414" spans="24:30" x14ac:dyDescent="0.35">
      <c r="X414" t="str">
        <f t="shared" si="52"/>
        <v>GSAOther Pulses</v>
      </c>
      <c r="Y414" t="s">
        <v>57</v>
      </c>
      <c r="Z414" t="s">
        <v>421</v>
      </c>
      <c r="AA414">
        <f t="shared" si="53"/>
        <v>0.36976664667636061</v>
      </c>
      <c r="AB414">
        <f>VLOOKUP(X414,ReferenceProduction!$A$2:$G$1293,7,FALSE)</f>
        <v>0.95942532731565433</v>
      </c>
      <c r="AC414">
        <f>VLOOKUP(Z414,ReferencePrices!$A$2:$C$22,3,FALSE)</f>
        <v>385.40429999999998</v>
      </c>
      <c r="AD414">
        <f t="shared" si="54"/>
        <v>0.36976664667636061</v>
      </c>
    </row>
    <row r="415" spans="24:30" x14ac:dyDescent="0.35">
      <c r="X415" t="str">
        <f t="shared" si="52"/>
        <v>GSAGroundnut</v>
      </c>
      <c r="Y415" t="s">
        <v>57</v>
      </c>
      <c r="Z415" t="s">
        <v>360</v>
      </c>
      <c r="AA415">
        <f t="shared" si="53"/>
        <v>1.4104563877739169</v>
      </c>
      <c r="AB415">
        <f>VLOOKUP(X415,ReferenceProduction!$A$2:$G$1293,7,FALSE)</f>
        <v>2.2455856483358541</v>
      </c>
      <c r="AC415">
        <f>VLOOKUP(Z415,ReferencePrices!$A$2:$C$22,3,FALSE)</f>
        <v>628.10180000000003</v>
      </c>
      <c r="AD415">
        <f t="shared" si="54"/>
        <v>1.4104563877739169</v>
      </c>
    </row>
    <row r="416" spans="24:30" x14ac:dyDescent="0.35">
      <c r="X416" t="str">
        <f t="shared" si="52"/>
        <v>GSASoybean</v>
      </c>
      <c r="Y416" t="s">
        <v>57</v>
      </c>
      <c r="Z416" t="s">
        <v>446</v>
      </c>
      <c r="AA416">
        <f t="shared" si="53"/>
        <v>1.1274698313126514E-2</v>
      </c>
      <c r="AB416">
        <f>VLOOKUP(X416,ReferenceProduction!$A$2:$G$1293,7,FALSE)</f>
        <v>2.6977970822158644E-2</v>
      </c>
      <c r="AC416">
        <f>VLOOKUP(Z416,ReferencePrices!$A$2:$C$22,3,FALSE)</f>
        <v>417.92239999999998</v>
      </c>
      <c r="AD416">
        <f t="shared" si="54"/>
        <v>1.1274698313126514E-2</v>
      </c>
    </row>
    <row r="417" spans="24:30" x14ac:dyDescent="0.35">
      <c r="X417" t="str">
        <f t="shared" si="52"/>
        <v>GTMRice</v>
      </c>
      <c r="Y417" t="s">
        <v>58</v>
      </c>
      <c r="Z417" t="s">
        <v>365</v>
      </c>
      <c r="AA417">
        <f t="shared" si="53"/>
        <v>11.599507144866188</v>
      </c>
      <c r="AB417">
        <f>VLOOKUP(X417,ReferenceProduction!$A$2:$G$1293,7,FALSE)</f>
        <v>30.706421024802012</v>
      </c>
      <c r="AC417">
        <f>VLOOKUP(Z417,ReferencePrices!$A$2:$C$22,3,FALSE)</f>
        <v>377.75510000000003</v>
      </c>
      <c r="AD417">
        <f t="shared" si="54"/>
        <v>11.599507144866188</v>
      </c>
    </row>
    <row r="418" spans="24:30" x14ac:dyDescent="0.35">
      <c r="X418" t="str">
        <f t="shared" si="52"/>
        <v>GTMMaize</v>
      </c>
      <c r="Y418" t="s">
        <v>58</v>
      </c>
      <c r="Z418" t="s">
        <v>361</v>
      </c>
      <c r="AA418">
        <f t="shared" si="53"/>
        <v>390.75250911879999</v>
      </c>
      <c r="AB418">
        <f>VLOOKUP(X418,ReferenceProduction!$A$2:$G$1293,7,FALSE)</f>
        <v>1610.1600306198343</v>
      </c>
      <c r="AC418">
        <f>VLOOKUP(Z418,ReferencePrices!$A$2:$C$22,3,FALSE)</f>
        <v>242.67930000000001</v>
      </c>
      <c r="AD418">
        <f t="shared" si="54"/>
        <v>390.75250911879999</v>
      </c>
    </row>
    <row r="419" spans="24:30" x14ac:dyDescent="0.35">
      <c r="X419" t="str">
        <f t="shared" si="52"/>
        <v>GTMWheat</v>
      </c>
      <c r="Y419" t="s">
        <v>58</v>
      </c>
      <c r="Z419" t="s">
        <v>359</v>
      </c>
      <c r="AA419">
        <f t="shared" si="53"/>
        <v>5.104624053599423</v>
      </c>
      <c r="AB419">
        <f>VLOOKUP(X419,ReferenceProduction!$A$2:$G$1293,7,FALSE)</f>
        <v>17.080753086136912</v>
      </c>
      <c r="AC419">
        <f>VLOOKUP(Z419,ReferencePrices!$A$2:$C$22,3,FALSE)</f>
        <v>298.85239999999999</v>
      </c>
      <c r="AD419">
        <f t="shared" si="54"/>
        <v>5.104624053599423</v>
      </c>
    </row>
    <row r="420" spans="24:30" x14ac:dyDescent="0.35">
      <c r="X420" t="str">
        <f t="shared" si="52"/>
        <v>GTMSorghum</v>
      </c>
      <c r="Y420" t="s">
        <v>58</v>
      </c>
      <c r="Z420" t="s">
        <v>362</v>
      </c>
      <c r="AA420">
        <f t="shared" si="53"/>
        <v>20.514705913641237</v>
      </c>
      <c r="AB420">
        <f>VLOOKUP(X420,ReferenceProduction!$A$2:$G$1293,7,FALSE)</f>
        <v>97.693076543330989</v>
      </c>
      <c r="AC420">
        <f>VLOOKUP(Z420,ReferencePrices!$A$2:$C$22,3,FALSE)</f>
        <v>209.9914</v>
      </c>
      <c r="AD420">
        <f t="shared" si="54"/>
        <v>20.514705913641237</v>
      </c>
    </row>
    <row r="421" spans="24:30" x14ac:dyDescent="0.35">
      <c r="X421" t="str">
        <f t="shared" si="52"/>
        <v>GTMBarley</v>
      </c>
      <c r="Y421" t="s">
        <v>58</v>
      </c>
      <c r="Z421" t="s">
        <v>364</v>
      </c>
      <c r="AA421">
        <f t="shared" si="53"/>
        <v>0.33634962227091619</v>
      </c>
      <c r="AB421">
        <f>VLOOKUP(X421,ReferenceProduction!$A$2:$G$1293,7,FALSE)</f>
        <v>2.5128866160596028</v>
      </c>
      <c r="AC421">
        <f>VLOOKUP(Z421,ReferencePrices!$A$2:$C$22,3,FALSE)</f>
        <v>133.84989999999999</v>
      </c>
      <c r="AD421">
        <f t="shared" si="54"/>
        <v>0.33634962227091619</v>
      </c>
    </row>
    <row r="422" spans="24:30" x14ac:dyDescent="0.35">
      <c r="X422" t="str">
        <f t="shared" si="52"/>
        <v>GTMPotato</v>
      </c>
      <c r="Y422" t="s">
        <v>58</v>
      </c>
      <c r="Z422" t="s">
        <v>367</v>
      </c>
      <c r="AA422">
        <f t="shared" si="53"/>
        <v>131.22882799239596</v>
      </c>
      <c r="AB422">
        <f>VLOOKUP(X422,ReferenceProduction!$A$2:$G$1293,7,FALSE)</f>
        <v>521.06112702520386</v>
      </c>
      <c r="AC422">
        <f>VLOOKUP(Z422,ReferencePrices!$A$2:$C$22,3,FALSE)</f>
        <v>251.8492</v>
      </c>
      <c r="AD422">
        <f t="shared" si="54"/>
        <v>131.22882799239596</v>
      </c>
    </row>
    <row r="423" spans="24:30" x14ac:dyDescent="0.35">
      <c r="X423" t="str">
        <f t="shared" si="52"/>
        <v>GTMCassava</v>
      </c>
      <c r="Y423" t="s">
        <v>58</v>
      </c>
      <c r="Z423" t="s">
        <v>368</v>
      </c>
      <c r="AA423">
        <f t="shared" si="53"/>
        <v>4.251521919692137</v>
      </c>
      <c r="AB423">
        <f>VLOOKUP(X423,ReferenceProduction!$A$2:$G$1293,7,FALSE)</f>
        <v>33.907550220576489</v>
      </c>
      <c r="AC423">
        <f>VLOOKUP(Z423,ReferencePrices!$A$2:$C$22,3,FALSE)</f>
        <v>125.3857</v>
      </c>
      <c r="AD423">
        <f t="shared" si="54"/>
        <v>4.251521919692137</v>
      </c>
    </row>
    <row r="424" spans="24:30" x14ac:dyDescent="0.35">
      <c r="X424" t="str">
        <f t="shared" si="52"/>
        <v>GTMBanana</v>
      </c>
      <c r="Y424" t="s">
        <v>58</v>
      </c>
      <c r="Z424" t="s">
        <v>455</v>
      </c>
      <c r="AA424">
        <f t="shared" si="53"/>
        <v>714.6357195317787</v>
      </c>
      <c r="AB424">
        <f>VLOOKUP(X424,ReferenceProduction!$A$2:$G$1293,7,FALSE)</f>
        <v>1777.1919520848105</v>
      </c>
      <c r="AC424">
        <f>VLOOKUP(Z424,ReferencePrices!$A$2:$C$22,3,FALSE)</f>
        <v>402.11509999999998</v>
      </c>
      <c r="AD424">
        <f t="shared" si="54"/>
        <v>714.6357195317787</v>
      </c>
    </row>
    <row r="425" spans="24:30" x14ac:dyDescent="0.35">
      <c r="X425" t="str">
        <f t="shared" si="52"/>
        <v>GTMPlantain</v>
      </c>
      <c r="Y425" t="s">
        <v>58</v>
      </c>
      <c r="Z425" t="s">
        <v>456</v>
      </c>
      <c r="AA425">
        <f t="shared" si="53"/>
        <v>100.30634979548437</v>
      </c>
      <c r="AB425">
        <f>VLOOKUP(X425,ReferenceProduction!$A$2:$G$1293,7,FALSE)</f>
        <v>364.94331837809648</v>
      </c>
      <c r="AC425">
        <f>VLOOKUP(Z425,ReferencePrices!$A$2:$C$22,3,FALSE)</f>
        <v>274.8546</v>
      </c>
      <c r="AD425">
        <f t="shared" si="54"/>
        <v>100.30634979548437</v>
      </c>
    </row>
    <row r="426" spans="24:30" x14ac:dyDescent="0.35">
      <c r="X426" t="str">
        <f t="shared" si="52"/>
        <v>GTMBean</v>
      </c>
      <c r="Y426" t="s">
        <v>58</v>
      </c>
      <c r="Z426" t="s">
        <v>557</v>
      </c>
      <c r="AA426">
        <f t="shared" si="53"/>
        <v>141.3189170316503</v>
      </c>
      <c r="AB426">
        <f>VLOOKUP(X426,ReferenceProduction!$A$2:$G$1293,7,FALSE)</f>
        <v>186.49701761065603</v>
      </c>
      <c r="AC426">
        <f>VLOOKUP(Z426,ReferencePrices!$A$2:$C$22,3,FALSE)</f>
        <v>757.75429999999994</v>
      </c>
      <c r="AD426">
        <f t="shared" si="54"/>
        <v>141.3189170316503</v>
      </c>
    </row>
    <row r="427" spans="24:30" x14ac:dyDescent="0.35">
      <c r="X427" t="str">
        <f t="shared" si="52"/>
        <v>GTMOther Pulses</v>
      </c>
      <c r="Y427" t="s">
        <v>58</v>
      </c>
      <c r="Z427" t="s">
        <v>421</v>
      </c>
      <c r="AA427">
        <f t="shared" si="53"/>
        <v>18.918737434356931</v>
      </c>
      <c r="AB427">
        <f>VLOOKUP(X427,ReferenceProduction!$A$2:$G$1293,7,FALSE)</f>
        <v>49.088028946114335</v>
      </c>
      <c r="AC427">
        <f>VLOOKUP(Z427,ReferencePrices!$A$2:$C$22,3,FALSE)</f>
        <v>385.40429999999998</v>
      </c>
      <c r="AD427">
        <f t="shared" si="54"/>
        <v>18.918737434356931</v>
      </c>
    </row>
    <row r="428" spans="24:30" x14ac:dyDescent="0.35">
      <c r="X428" t="str">
        <f t="shared" si="52"/>
        <v>GTMGroundnut</v>
      </c>
      <c r="Y428" t="s">
        <v>58</v>
      </c>
      <c r="Z428" t="s">
        <v>360</v>
      </c>
      <c r="AA428">
        <f t="shared" si="53"/>
        <v>1.2156065775908351</v>
      </c>
      <c r="AB428">
        <f>VLOOKUP(X428,ReferenceProduction!$A$2:$G$1293,7,FALSE)</f>
        <v>1.9353655372279384</v>
      </c>
      <c r="AC428">
        <f>VLOOKUP(Z428,ReferencePrices!$A$2:$C$22,3,FALSE)</f>
        <v>628.10180000000003</v>
      </c>
      <c r="AD428">
        <f t="shared" si="54"/>
        <v>1.2156065775908351</v>
      </c>
    </row>
    <row r="429" spans="24:30" x14ac:dyDescent="0.35">
      <c r="X429" t="str">
        <f t="shared" si="52"/>
        <v>HNDRice</v>
      </c>
      <c r="Y429" t="s">
        <v>59</v>
      </c>
      <c r="Z429" t="s">
        <v>365</v>
      </c>
      <c r="AA429">
        <f t="shared" si="53"/>
        <v>10.270536949089516</v>
      </c>
      <c r="AB429">
        <f>VLOOKUP(X429,ReferenceProduction!$A$2:$G$1293,7,FALSE)</f>
        <v>27.188347553982766</v>
      </c>
      <c r="AC429">
        <f>VLOOKUP(Z429,ReferencePrices!$A$2:$C$22,3,FALSE)</f>
        <v>377.75510000000003</v>
      </c>
      <c r="AD429">
        <f t="shared" si="54"/>
        <v>10.270536949089516</v>
      </c>
    </row>
    <row r="430" spans="24:30" x14ac:dyDescent="0.35">
      <c r="X430" t="str">
        <f t="shared" si="52"/>
        <v>HNDMaize</v>
      </c>
      <c r="Y430" t="s">
        <v>59</v>
      </c>
      <c r="Z430" t="s">
        <v>361</v>
      </c>
      <c r="AA430">
        <f t="shared" si="53"/>
        <v>166.22090339130048</v>
      </c>
      <c r="AB430">
        <f>VLOOKUP(X430,ReferenceProduction!$A$2:$G$1293,7,FALSE)</f>
        <v>684.94059193058683</v>
      </c>
      <c r="AC430">
        <f>VLOOKUP(Z430,ReferencePrices!$A$2:$C$22,3,FALSE)</f>
        <v>242.67930000000001</v>
      </c>
      <c r="AD430">
        <f t="shared" si="54"/>
        <v>166.22090339130048</v>
      </c>
    </row>
    <row r="431" spans="24:30" x14ac:dyDescent="0.35">
      <c r="X431" t="str">
        <f t="shared" si="52"/>
        <v>HNDWheat</v>
      </c>
      <c r="Y431" t="s">
        <v>59</v>
      </c>
      <c r="Z431" t="s">
        <v>359</v>
      </c>
      <c r="AA431">
        <f t="shared" si="53"/>
        <v>0.45886961844608742</v>
      </c>
      <c r="AB431">
        <f>VLOOKUP(X431,ReferenceProduction!$A$2:$G$1293,7,FALSE)</f>
        <v>1.5354389606577945</v>
      </c>
      <c r="AC431">
        <f>VLOOKUP(Z431,ReferencePrices!$A$2:$C$22,3,FALSE)</f>
        <v>298.85239999999999</v>
      </c>
      <c r="AD431">
        <f t="shared" si="54"/>
        <v>0.45886961844608742</v>
      </c>
    </row>
    <row r="432" spans="24:30" x14ac:dyDescent="0.35">
      <c r="X432" t="str">
        <f t="shared" si="52"/>
        <v>HNDSorghum</v>
      </c>
      <c r="Y432" t="s">
        <v>59</v>
      </c>
      <c r="Z432" t="s">
        <v>362</v>
      </c>
      <c r="AA432">
        <f t="shared" si="53"/>
        <v>16.973283564847986</v>
      </c>
      <c r="AB432">
        <f>VLOOKUP(X432,ReferenceProduction!$A$2:$G$1293,7,FALSE)</f>
        <v>80.828469950902672</v>
      </c>
      <c r="AC432">
        <f>VLOOKUP(Z432,ReferencePrices!$A$2:$C$22,3,FALSE)</f>
        <v>209.9914</v>
      </c>
      <c r="AD432">
        <f t="shared" si="54"/>
        <v>16.973283564847986</v>
      </c>
    </row>
    <row r="433" spans="24:30" x14ac:dyDescent="0.35">
      <c r="X433" t="str">
        <f t="shared" si="52"/>
        <v>HNDPotato</v>
      </c>
      <c r="Y433" t="s">
        <v>59</v>
      </c>
      <c r="Z433" t="s">
        <v>367</v>
      </c>
      <c r="AA433">
        <f t="shared" si="53"/>
        <v>4.5828638425424</v>
      </c>
      <c r="AB433">
        <f>VLOOKUP(X433,ReferenceProduction!$A$2:$G$1293,7,FALSE)</f>
        <v>18.196856859352341</v>
      </c>
      <c r="AC433">
        <f>VLOOKUP(Z433,ReferencePrices!$A$2:$C$22,3,FALSE)</f>
        <v>251.8492</v>
      </c>
      <c r="AD433">
        <f t="shared" si="54"/>
        <v>4.5828638425424</v>
      </c>
    </row>
    <row r="434" spans="24:30" x14ac:dyDescent="0.35">
      <c r="X434" t="str">
        <f t="shared" si="52"/>
        <v>HNDCassava</v>
      </c>
      <c r="Y434" t="s">
        <v>59</v>
      </c>
      <c r="Z434" t="s">
        <v>368</v>
      </c>
      <c r="AA434">
        <f t="shared" si="53"/>
        <v>3.6217932691087094</v>
      </c>
      <c r="AB434">
        <f>VLOOKUP(X434,ReferenceProduction!$A$2:$G$1293,7,FALSE)</f>
        <v>28.885217924442017</v>
      </c>
      <c r="AC434">
        <f>VLOOKUP(Z434,ReferencePrices!$A$2:$C$22,3,FALSE)</f>
        <v>125.3857</v>
      </c>
      <c r="AD434">
        <f t="shared" si="54"/>
        <v>3.6217932691087094</v>
      </c>
    </row>
    <row r="435" spans="24:30" x14ac:dyDescent="0.35">
      <c r="X435" t="str">
        <f t="shared" si="52"/>
        <v>HNDSweet Potato</v>
      </c>
      <c r="Y435" t="s">
        <v>59</v>
      </c>
      <c r="Z435" t="s">
        <v>358</v>
      </c>
      <c r="AA435">
        <f t="shared" si="53"/>
        <v>0.37623999238628741</v>
      </c>
      <c r="AB435">
        <f>VLOOKUP(X435,ReferenceProduction!$A$2:$G$1293,7,FALSE)</f>
        <v>4.1117201554537939</v>
      </c>
      <c r="AC435">
        <f>VLOOKUP(Z435,ReferencePrices!$A$2:$C$22,3,FALSE)</f>
        <v>91.504279999999994</v>
      </c>
      <c r="AD435">
        <f t="shared" si="54"/>
        <v>0.37623999238628741</v>
      </c>
    </row>
    <row r="436" spans="24:30" x14ac:dyDescent="0.35">
      <c r="X436" t="str">
        <f t="shared" si="52"/>
        <v>HNDBanana</v>
      </c>
      <c r="Y436" t="s">
        <v>59</v>
      </c>
      <c r="Z436" t="s">
        <v>455</v>
      </c>
      <c r="AA436">
        <f t="shared" si="53"/>
        <v>472.65060097944797</v>
      </c>
      <c r="AB436">
        <f>VLOOKUP(X436,ReferenceProduction!$A$2:$G$1293,7,FALSE)</f>
        <v>1175.4112217607544</v>
      </c>
      <c r="AC436">
        <f>VLOOKUP(Z436,ReferencePrices!$A$2:$C$22,3,FALSE)</f>
        <v>402.11509999999998</v>
      </c>
      <c r="AD436">
        <f t="shared" si="54"/>
        <v>472.65060097944797</v>
      </c>
    </row>
    <row r="437" spans="24:30" x14ac:dyDescent="0.35">
      <c r="X437" t="str">
        <f t="shared" si="52"/>
        <v>HNDPlantain</v>
      </c>
      <c r="Y437" t="s">
        <v>59</v>
      </c>
      <c r="Z437" t="s">
        <v>456</v>
      </c>
      <c r="AA437">
        <f t="shared" si="53"/>
        <v>25.705522521401946</v>
      </c>
      <c r="AB437">
        <f>VLOOKUP(X437,ReferenceProduction!$A$2:$G$1293,7,FALSE)</f>
        <v>93.52407608023276</v>
      </c>
      <c r="AC437">
        <f>VLOOKUP(Z437,ReferencePrices!$A$2:$C$22,3,FALSE)</f>
        <v>274.8546</v>
      </c>
      <c r="AD437">
        <f t="shared" si="54"/>
        <v>25.705522521401946</v>
      </c>
    </row>
    <row r="438" spans="24:30" x14ac:dyDescent="0.35">
      <c r="X438" t="str">
        <f t="shared" si="52"/>
        <v>HNDBean</v>
      </c>
      <c r="Y438" t="s">
        <v>59</v>
      </c>
      <c r="Z438" t="s">
        <v>557</v>
      </c>
      <c r="AA438">
        <f t="shared" si="53"/>
        <v>100.12388703153856</v>
      </c>
      <c r="AB438">
        <f>VLOOKUP(X438,ReferenceProduction!$A$2:$G$1293,7,FALSE)</f>
        <v>132.1323904483796</v>
      </c>
      <c r="AC438">
        <f>VLOOKUP(Z438,ReferencePrices!$A$2:$C$22,3,FALSE)</f>
        <v>757.75429999999994</v>
      </c>
      <c r="AD438">
        <f t="shared" si="54"/>
        <v>100.12388703153856</v>
      </c>
    </row>
    <row r="439" spans="24:30" x14ac:dyDescent="0.35">
      <c r="X439" t="str">
        <f t="shared" si="52"/>
        <v>HNDGroundnut</v>
      </c>
      <c r="Y439" t="s">
        <v>59</v>
      </c>
      <c r="Z439" t="s">
        <v>360</v>
      </c>
      <c r="AA439">
        <f t="shared" si="53"/>
        <v>4.6380232219246573E-2</v>
      </c>
      <c r="AB439">
        <f>VLOOKUP(X439,ReferenceProduction!$A$2:$G$1293,7,FALSE)</f>
        <v>7.3841903047000612E-2</v>
      </c>
      <c r="AC439">
        <f>VLOOKUP(Z439,ReferencePrices!$A$2:$C$22,3,FALSE)</f>
        <v>628.10180000000003</v>
      </c>
      <c r="AD439">
        <f t="shared" si="54"/>
        <v>4.6380232219246573E-2</v>
      </c>
    </row>
    <row r="440" spans="24:30" x14ac:dyDescent="0.35">
      <c r="X440" t="str">
        <f t="shared" si="52"/>
        <v>HTIRice</v>
      </c>
      <c r="Y440" t="s">
        <v>61</v>
      </c>
      <c r="Z440" t="s">
        <v>365</v>
      </c>
      <c r="AA440">
        <f t="shared" si="53"/>
        <v>53.543629444086584</v>
      </c>
      <c r="AB440">
        <f>VLOOKUP(X440,ReferenceProduction!$A$2:$G$1293,7,FALSE)</f>
        <v>141.7416454313564</v>
      </c>
      <c r="AC440">
        <f>VLOOKUP(Z440,ReferencePrices!$A$2:$C$22,3,FALSE)</f>
        <v>377.75510000000003</v>
      </c>
      <c r="AD440">
        <f t="shared" si="54"/>
        <v>53.543629444086584</v>
      </c>
    </row>
    <row r="441" spans="24:30" x14ac:dyDescent="0.35">
      <c r="X441" t="str">
        <f t="shared" si="52"/>
        <v>HTIMaize</v>
      </c>
      <c r="Y441" t="s">
        <v>61</v>
      </c>
      <c r="Z441" t="s">
        <v>361</v>
      </c>
      <c r="AA441">
        <f t="shared" si="53"/>
        <v>94.58569517374724</v>
      </c>
      <c r="AB441">
        <f>VLOOKUP(X441,ReferenceProduction!$A$2:$G$1293,7,FALSE)</f>
        <v>389.75592551052864</v>
      </c>
      <c r="AC441">
        <f>VLOOKUP(Z441,ReferencePrices!$A$2:$C$22,3,FALSE)</f>
        <v>242.67930000000001</v>
      </c>
      <c r="AD441">
        <f t="shared" si="54"/>
        <v>94.58569517374724</v>
      </c>
    </row>
    <row r="442" spans="24:30" x14ac:dyDescent="0.35">
      <c r="X442" t="str">
        <f t="shared" si="52"/>
        <v>HTISorghum</v>
      </c>
      <c r="Y442" t="s">
        <v>61</v>
      </c>
      <c r="Z442" t="s">
        <v>362</v>
      </c>
      <c r="AA442">
        <f t="shared" si="53"/>
        <v>49.166412254923095</v>
      </c>
      <c r="AB442">
        <f>VLOOKUP(X442,ReferenceProduction!$A$2:$G$1293,7,FALSE)</f>
        <v>234.13536104299078</v>
      </c>
      <c r="AC442">
        <f>VLOOKUP(Z442,ReferencePrices!$A$2:$C$22,3,FALSE)</f>
        <v>209.9914</v>
      </c>
      <c r="AD442">
        <f t="shared" si="54"/>
        <v>49.166412254923095</v>
      </c>
    </row>
    <row r="443" spans="24:30" x14ac:dyDescent="0.35">
      <c r="X443" t="str">
        <f t="shared" si="52"/>
        <v>HTIPotato</v>
      </c>
      <c r="Y443" t="s">
        <v>61</v>
      </c>
      <c r="Z443" t="s">
        <v>367</v>
      </c>
      <c r="AA443">
        <f t="shared" si="53"/>
        <v>2.3837346004609405</v>
      </c>
      <c r="AB443">
        <f>VLOOKUP(X443,ReferenceProduction!$A$2:$G$1293,7,FALSE)</f>
        <v>9.4649282207802941</v>
      </c>
      <c r="AC443">
        <f>VLOOKUP(Z443,ReferencePrices!$A$2:$C$22,3,FALSE)</f>
        <v>251.8492</v>
      </c>
      <c r="AD443">
        <f t="shared" si="54"/>
        <v>2.3837346004609405</v>
      </c>
    </row>
    <row r="444" spans="24:30" x14ac:dyDescent="0.35">
      <c r="X444" t="str">
        <f t="shared" si="52"/>
        <v>HTICassava</v>
      </c>
      <c r="Y444" t="s">
        <v>61</v>
      </c>
      <c r="Z444" t="s">
        <v>368</v>
      </c>
      <c r="AA444">
        <f t="shared" si="53"/>
        <v>82.761566841352533</v>
      </c>
      <c r="AB444">
        <f>VLOOKUP(X444,ReferenceProduction!$A$2:$G$1293,7,FALSE)</f>
        <v>660.05586634961185</v>
      </c>
      <c r="AC444">
        <f>VLOOKUP(Z444,ReferencePrices!$A$2:$C$22,3,FALSE)</f>
        <v>125.3857</v>
      </c>
      <c r="AD444">
        <f t="shared" si="54"/>
        <v>82.761566841352533</v>
      </c>
    </row>
    <row r="445" spans="24:30" x14ac:dyDescent="0.35">
      <c r="X445" t="str">
        <f t="shared" si="52"/>
        <v>HTIYams</v>
      </c>
      <c r="Y445" t="s">
        <v>61</v>
      </c>
      <c r="Z445" t="s">
        <v>366</v>
      </c>
      <c r="AA445">
        <f t="shared" si="53"/>
        <v>125.97393412624587</v>
      </c>
      <c r="AB445">
        <f>VLOOKUP(X445,ReferenceProduction!$A$2:$G$1293,7,FALSE)</f>
        <v>403.88351553396387</v>
      </c>
      <c r="AC445">
        <f>VLOOKUP(Z445,ReferencePrices!$A$2:$C$22,3,FALSE)</f>
        <v>311.90660000000003</v>
      </c>
      <c r="AD445">
        <f t="shared" si="54"/>
        <v>125.97393412624587</v>
      </c>
    </row>
    <row r="446" spans="24:30" x14ac:dyDescent="0.35">
      <c r="X446" t="str">
        <f t="shared" si="52"/>
        <v>HTISweet Potato</v>
      </c>
      <c r="Y446" t="s">
        <v>61</v>
      </c>
      <c r="Z446" t="s">
        <v>358</v>
      </c>
      <c r="AA446">
        <f t="shared" si="53"/>
        <v>28.89444966466603</v>
      </c>
      <c r="AB446">
        <f>VLOOKUP(X446,ReferenceProduction!$A$2:$G$1293,7,FALSE)</f>
        <v>315.77156461605983</v>
      </c>
      <c r="AC446">
        <f>VLOOKUP(Z446,ReferencePrices!$A$2:$C$22,3,FALSE)</f>
        <v>91.504279999999994</v>
      </c>
      <c r="AD446">
        <f t="shared" si="54"/>
        <v>28.89444966466603</v>
      </c>
    </row>
    <row r="447" spans="24:30" x14ac:dyDescent="0.35">
      <c r="X447" t="str">
        <f t="shared" si="52"/>
        <v>HTIBanana</v>
      </c>
      <c r="Y447" t="s">
        <v>61</v>
      </c>
      <c r="Z447" t="s">
        <v>455</v>
      </c>
      <c r="AA447">
        <f t="shared" si="53"/>
        <v>191.01553302690508</v>
      </c>
      <c r="AB447">
        <f>VLOOKUP(X447,ReferenceProduction!$A$2:$G$1293,7,FALSE)</f>
        <v>475.02700850305064</v>
      </c>
      <c r="AC447">
        <f>VLOOKUP(Z447,ReferencePrices!$A$2:$C$22,3,FALSE)</f>
        <v>402.11509999999998</v>
      </c>
      <c r="AD447">
        <f t="shared" si="54"/>
        <v>191.01553302690508</v>
      </c>
    </row>
    <row r="448" spans="24:30" x14ac:dyDescent="0.35">
      <c r="X448" t="str">
        <f t="shared" si="52"/>
        <v>HTIPlantain</v>
      </c>
      <c r="Y448" t="s">
        <v>61</v>
      </c>
      <c r="Z448" t="s">
        <v>456</v>
      </c>
      <c r="AA448">
        <f t="shared" si="53"/>
        <v>134.25442507142895</v>
      </c>
      <c r="AB448">
        <f>VLOOKUP(X448,ReferenceProduction!$A$2:$G$1293,7,FALSE)</f>
        <v>488.45616944897034</v>
      </c>
      <c r="AC448">
        <f>VLOOKUP(Z448,ReferencePrices!$A$2:$C$22,3,FALSE)</f>
        <v>274.8546</v>
      </c>
      <c r="AD448">
        <f t="shared" si="54"/>
        <v>134.25442507142895</v>
      </c>
    </row>
    <row r="449" spans="24:30" x14ac:dyDescent="0.35">
      <c r="X449" t="str">
        <f t="shared" si="52"/>
        <v>HTIBean</v>
      </c>
      <c r="Y449" t="s">
        <v>61</v>
      </c>
      <c r="Z449" t="s">
        <v>557</v>
      </c>
      <c r="AA449">
        <f t="shared" si="53"/>
        <v>46.786613058546301</v>
      </c>
      <c r="AB449">
        <f>VLOOKUP(X449,ReferenceProduction!$A$2:$G$1293,7,FALSE)</f>
        <v>61.743777710725375</v>
      </c>
      <c r="AC449">
        <f>VLOOKUP(Z449,ReferencePrices!$A$2:$C$22,3,FALSE)</f>
        <v>757.75429999999994</v>
      </c>
      <c r="AD449">
        <f t="shared" si="54"/>
        <v>46.786613058546301</v>
      </c>
    </row>
    <row r="450" spans="24:30" x14ac:dyDescent="0.35">
      <c r="X450" t="str">
        <f t="shared" si="52"/>
        <v>HTICowpea</v>
      </c>
      <c r="Y450" t="s">
        <v>61</v>
      </c>
      <c r="Z450" t="s">
        <v>417</v>
      </c>
      <c r="AA450">
        <f t="shared" si="53"/>
        <v>30.870481140340836</v>
      </c>
      <c r="AB450">
        <f>VLOOKUP(X450,ReferenceProduction!$A$2:$G$1293,7,FALSE)</f>
        <v>63.143066705490426</v>
      </c>
      <c r="AC450">
        <f>VLOOKUP(Z450,ReferencePrices!$A$2:$C$22,3,FALSE)</f>
        <v>488.8974</v>
      </c>
      <c r="AD450">
        <f t="shared" si="54"/>
        <v>30.870481140340836</v>
      </c>
    </row>
    <row r="451" spans="24:30" x14ac:dyDescent="0.35">
      <c r="X451" t="str">
        <f t="shared" si="52"/>
        <v>HTIPigeon pea</v>
      </c>
      <c r="Y451" t="s">
        <v>61</v>
      </c>
      <c r="Z451" t="s">
        <v>616</v>
      </c>
      <c r="AA451">
        <f t="shared" si="53"/>
        <v>4.4508418906725202</v>
      </c>
      <c r="AB451">
        <f>VLOOKUP(X451,ReferenceProduction!$A$2:$G$1293,7,FALSE)</f>
        <v>6.0456383681609704</v>
      </c>
      <c r="AC451">
        <f>VLOOKUP(Z451,ReferencePrices!$A$2:$C$22,3,FALSE)</f>
        <v>736.20709999999997</v>
      </c>
      <c r="AD451">
        <f t="shared" si="54"/>
        <v>4.4508418906725202</v>
      </c>
    </row>
    <row r="452" spans="24:30" x14ac:dyDescent="0.35">
      <c r="X452" t="str">
        <f t="shared" si="52"/>
        <v>HTIGroundnut</v>
      </c>
      <c r="Y452" t="s">
        <v>61</v>
      </c>
      <c r="Z452" t="s">
        <v>360</v>
      </c>
      <c r="AA452">
        <f t="shared" si="53"/>
        <v>20.927175786017994</v>
      </c>
      <c r="AB452">
        <f>VLOOKUP(X452,ReferenceProduction!$A$2:$G$1293,7,FALSE)</f>
        <v>33.318127389569639</v>
      </c>
      <c r="AC452">
        <f>VLOOKUP(Z452,ReferencePrices!$A$2:$C$22,3,FALSE)</f>
        <v>628.10180000000003</v>
      </c>
      <c r="AD452">
        <f t="shared" si="54"/>
        <v>20.927175786017994</v>
      </c>
    </row>
    <row r="453" spans="24:30" x14ac:dyDescent="0.35">
      <c r="X453" t="str">
        <f t="shared" ref="X453:X516" si="55">+CONCATENATE(Y453,Z453)</f>
        <v>IDNRice</v>
      </c>
      <c r="Y453" t="s">
        <v>63</v>
      </c>
      <c r="Z453" t="s">
        <v>365</v>
      </c>
      <c r="AA453">
        <f t="shared" ref="AA453:AA516" si="56">AD453</f>
        <v>17487.60082627074</v>
      </c>
      <c r="AB453">
        <f>VLOOKUP(X453,ReferenceProduction!$A$2:$G$1293,7,FALSE)</f>
        <v>46293.487040335764</v>
      </c>
      <c r="AC453">
        <f>VLOOKUP(Z453,ReferencePrices!$A$2:$C$22,3,FALSE)</f>
        <v>377.75510000000003</v>
      </c>
      <c r="AD453">
        <f t="shared" ref="AD453:AD516" si="57">(AB453*AC453)/1000</f>
        <v>17487.60082627074</v>
      </c>
    </row>
    <row r="454" spans="24:30" x14ac:dyDescent="0.35">
      <c r="X454" t="str">
        <f t="shared" si="55"/>
        <v>IDNMaize</v>
      </c>
      <c r="Y454" t="s">
        <v>63</v>
      </c>
      <c r="Z454" t="s">
        <v>361</v>
      </c>
      <c r="AA454">
        <f t="shared" si="56"/>
        <v>3158.1756824392714</v>
      </c>
      <c r="AB454">
        <f>VLOOKUP(X454,ReferenceProduction!$A$2:$G$1293,7,FALSE)</f>
        <v>13013.782726583071</v>
      </c>
      <c r="AC454">
        <f>VLOOKUP(Z454,ReferencePrices!$A$2:$C$22,3,FALSE)</f>
        <v>242.67930000000001</v>
      </c>
      <c r="AD454">
        <f t="shared" si="57"/>
        <v>3158.1756824392714</v>
      </c>
    </row>
    <row r="455" spans="24:30" x14ac:dyDescent="0.35">
      <c r="X455" t="str">
        <f t="shared" si="55"/>
        <v>IDNPotato</v>
      </c>
      <c r="Y455" t="s">
        <v>63</v>
      </c>
      <c r="Z455" t="s">
        <v>367</v>
      </c>
      <c r="AA455">
        <f t="shared" si="56"/>
        <v>302.76125220972631</v>
      </c>
      <c r="AB455">
        <f>VLOOKUP(X455,ReferenceProduction!$A$2:$G$1293,7,FALSE)</f>
        <v>1202.1529240899963</v>
      </c>
      <c r="AC455">
        <f>VLOOKUP(Z455,ReferencePrices!$A$2:$C$22,3,FALSE)</f>
        <v>251.8492</v>
      </c>
      <c r="AD455">
        <f t="shared" si="57"/>
        <v>302.76125220972631</v>
      </c>
    </row>
    <row r="456" spans="24:30" x14ac:dyDescent="0.35">
      <c r="X456" t="str">
        <f t="shared" si="55"/>
        <v>IDNCassava</v>
      </c>
      <c r="Y456" t="s">
        <v>63</v>
      </c>
      <c r="Z456" t="s">
        <v>368</v>
      </c>
      <c r="AA456">
        <f t="shared" si="56"/>
        <v>3214.0273815092337</v>
      </c>
      <c r="AB456">
        <f>VLOOKUP(X456,ReferenceProduction!$A$2:$G$1293,7,FALSE)</f>
        <v>25633.125480092498</v>
      </c>
      <c r="AC456">
        <f>VLOOKUP(Z456,ReferencePrices!$A$2:$C$22,3,FALSE)</f>
        <v>125.3857</v>
      </c>
      <c r="AD456">
        <f t="shared" si="57"/>
        <v>3214.0273815092337</v>
      </c>
    </row>
    <row r="457" spans="24:30" x14ac:dyDescent="0.35">
      <c r="X457" t="str">
        <f t="shared" si="55"/>
        <v>IDNSweet Potato</v>
      </c>
      <c r="Y457" t="s">
        <v>63</v>
      </c>
      <c r="Z457" t="s">
        <v>358</v>
      </c>
      <c r="AA457">
        <f t="shared" si="56"/>
        <v>219.17294331476424</v>
      </c>
      <c r="AB457">
        <f>VLOOKUP(X457,ReferenceProduction!$A$2:$G$1293,7,FALSE)</f>
        <v>2395.2206750849714</v>
      </c>
      <c r="AC457">
        <f>VLOOKUP(Z457,ReferencePrices!$A$2:$C$22,3,FALSE)</f>
        <v>91.504279999999994</v>
      </c>
      <c r="AD457">
        <f t="shared" si="57"/>
        <v>219.17294331476424</v>
      </c>
    </row>
    <row r="458" spans="24:30" x14ac:dyDescent="0.35">
      <c r="X458" t="str">
        <f t="shared" si="55"/>
        <v>IDNBanana</v>
      </c>
      <c r="Y458" t="s">
        <v>63</v>
      </c>
      <c r="Z458" t="s">
        <v>455</v>
      </c>
      <c r="AA458">
        <f t="shared" si="56"/>
        <v>3465.0392115759514</v>
      </c>
      <c r="AB458">
        <f>VLOOKUP(X458,ReferenceProduction!$A$2:$G$1293,7,FALSE)</f>
        <v>8617.0333110493775</v>
      </c>
      <c r="AC458">
        <f>VLOOKUP(Z458,ReferencePrices!$A$2:$C$22,3,FALSE)</f>
        <v>402.11509999999998</v>
      </c>
      <c r="AD458">
        <f t="shared" si="57"/>
        <v>3465.0392115759514</v>
      </c>
    </row>
    <row r="459" spans="24:30" x14ac:dyDescent="0.35">
      <c r="X459" t="str">
        <f t="shared" si="55"/>
        <v>IDNBean</v>
      </c>
      <c r="Y459" t="s">
        <v>63</v>
      </c>
      <c r="Z459" t="s">
        <v>557</v>
      </c>
      <c r="AA459">
        <f t="shared" si="56"/>
        <v>303.04451339861953</v>
      </c>
      <c r="AB459">
        <f>VLOOKUP(X459,ReferenceProduction!$A$2:$G$1293,7,FALSE)</f>
        <v>399.92450507851891</v>
      </c>
      <c r="AC459">
        <f>VLOOKUP(Z459,ReferencePrices!$A$2:$C$22,3,FALSE)</f>
        <v>757.75429999999994</v>
      </c>
      <c r="AD459">
        <f t="shared" si="57"/>
        <v>303.04451339861953</v>
      </c>
    </row>
    <row r="460" spans="24:30" x14ac:dyDescent="0.35">
      <c r="X460" t="str">
        <f t="shared" si="55"/>
        <v>IDNOther Pulses</v>
      </c>
      <c r="Y460" t="s">
        <v>63</v>
      </c>
      <c r="Z460" t="s">
        <v>421</v>
      </c>
      <c r="AA460">
        <f t="shared" si="56"/>
        <v>0.5496670899968612</v>
      </c>
      <c r="AB460">
        <f>VLOOKUP(X460,ReferenceProduction!$A$2:$G$1293,7,FALSE)</f>
        <v>1.4262090225689263</v>
      </c>
      <c r="AC460">
        <f>VLOOKUP(Z460,ReferencePrices!$A$2:$C$22,3,FALSE)</f>
        <v>385.40429999999998</v>
      </c>
      <c r="AD460">
        <f t="shared" si="57"/>
        <v>0.5496670899968612</v>
      </c>
    </row>
    <row r="461" spans="24:30" x14ac:dyDescent="0.35">
      <c r="X461" t="str">
        <f t="shared" si="55"/>
        <v>IDNGroundnut</v>
      </c>
      <c r="Y461" t="s">
        <v>63</v>
      </c>
      <c r="Z461" t="s">
        <v>360</v>
      </c>
      <c r="AA461">
        <f t="shared" si="56"/>
        <v>1191.7650882527259</v>
      </c>
      <c r="AB461">
        <f>VLOOKUP(X461,ReferenceProduction!$A$2:$G$1293,7,FALSE)</f>
        <v>1897.4075352955936</v>
      </c>
      <c r="AC461">
        <f>VLOOKUP(Z461,ReferencePrices!$A$2:$C$22,3,FALSE)</f>
        <v>628.10180000000003</v>
      </c>
      <c r="AD461">
        <f t="shared" si="57"/>
        <v>1191.7650882527259</v>
      </c>
    </row>
    <row r="462" spans="24:30" x14ac:dyDescent="0.35">
      <c r="X462" t="str">
        <f t="shared" si="55"/>
        <v>INDRice</v>
      </c>
      <c r="Y462" t="s">
        <v>64</v>
      </c>
      <c r="Z462" t="s">
        <v>365</v>
      </c>
      <c r="AA462">
        <f t="shared" si="56"/>
        <v>39182.437738706591</v>
      </c>
      <c r="AB462">
        <f>VLOOKUP(X462,ReferenceProduction!$A$2:$G$1293,7,FALSE)</f>
        <v>103724.44406099769</v>
      </c>
      <c r="AC462">
        <f>VLOOKUP(Z462,ReferencePrices!$A$2:$C$22,3,FALSE)</f>
        <v>377.75510000000003</v>
      </c>
      <c r="AD462">
        <f t="shared" si="57"/>
        <v>39182.437738706591</v>
      </c>
    </row>
    <row r="463" spans="24:30" x14ac:dyDescent="0.35">
      <c r="X463" t="str">
        <f t="shared" si="55"/>
        <v>INDMaize</v>
      </c>
      <c r="Y463" t="s">
        <v>64</v>
      </c>
      <c r="Z463" t="s">
        <v>361</v>
      </c>
      <c r="AA463">
        <f t="shared" si="56"/>
        <v>5857.1396641981601</v>
      </c>
      <c r="AB463">
        <f>VLOOKUP(X463,ReferenceProduction!$A$2:$G$1293,7,FALSE)</f>
        <v>24135.308055520847</v>
      </c>
      <c r="AC463">
        <f>VLOOKUP(Z463,ReferencePrices!$A$2:$C$22,3,FALSE)</f>
        <v>242.67930000000001</v>
      </c>
      <c r="AD463">
        <f t="shared" si="57"/>
        <v>5857.1396641981601</v>
      </c>
    </row>
    <row r="464" spans="24:30" x14ac:dyDescent="0.35">
      <c r="X464" t="str">
        <f t="shared" si="55"/>
        <v>INDWheat</v>
      </c>
      <c r="Y464" t="s">
        <v>64</v>
      </c>
      <c r="Z464" t="s">
        <v>359</v>
      </c>
      <c r="AA464">
        <f t="shared" si="56"/>
        <v>36469.606102339923</v>
      </c>
      <c r="AB464">
        <f>VLOOKUP(X464,ReferenceProduction!$A$2:$G$1293,7,FALSE)</f>
        <v>122032.16739213045</v>
      </c>
      <c r="AC464">
        <f>VLOOKUP(Z464,ReferencePrices!$A$2:$C$22,3,FALSE)</f>
        <v>298.85239999999999</v>
      </c>
      <c r="AD464">
        <f t="shared" si="57"/>
        <v>36469.606102339923</v>
      </c>
    </row>
    <row r="465" spans="24:30" x14ac:dyDescent="0.35">
      <c r="X465" t="str">
        <f t="shared" si="55"/>
        <v>INDSorghum</v>
      </c>
      <c r="Y465" t="s">
        <v>64</v>
      </c>
      <c r="Z465" t="s">
        <v>362</v>
      </c>
      <c r="AA465">
        <f t="shared" si="56"/>
        <v>1502.6324987292385</v>
      </c>
      <c r="AB465">
        <f>VLOOKUP(X465,ReferenceProduction!$A$2:$G$1293,7,FALSE)</f>
        <v>7155.6858934662969</v>
      </c>
      <c r="AC465">
        <f>VLOOKUP(Z465,ReferencePrices!$A$2:$C$22,3,FALSE)</f>
        <v>209.9914</v>
      </c>
      <c r="AD465">
        <f t="shared" si="57"/>
        <v>1502.6324987292385</v>
      </c>
    </row>
    <row r="466" spans="24:30" x14ac:dyDescent="0.35">
      <c r="X466" t="str">
        <f t="shared" si="55"/>
        <v>INDMillet</v>
      </c>
      <c r="Y466" t="s">
        <v>64</v>
      </c>
      <c r="Z466" t="s">
        <v>363</v>
      </c>
      <c r="AA466">
        <f t="shared" si="56"/>
        <v>2895.5569831048056</v>
      </c>
      <c r="AB466">
        <f>VLOOKUP(X466,ReferenceProduction!$A$2:$G$1293,7,FALSE)</f>
        <v>11661.310274174564</v>
      </c>
      <c r="AC466">
        <f>VLOOKUP(Z466,ReferencePrices!$A$2:$C$22,3,FALSE)</f>
        <v>248.30459999999999</v>
      </c>
      <c r="AD466">
        <f t="shared" si="57"/>
        <v>2895.5569831048056</v>
      </c>
    </row>
    <row r="467" spans="24:30" x14ac:dyDescent="0.35">
      <c r="X467" t="str">
        <f t="shared" si="55"/>
        <v>INDBarley</v>
      </c>
      <c r="Y467" t="s">
        <v>64</v>
      </c>
      <c r="Z467" t="s">
        <v>364</v>
      </c>
      <c r="AA467">
        <f t="shared" si="56"/>
        <v>229.15168608984447</v>
      </c>
      <c r="AB467">
        <f>VLOOKUP(X467,ReferenceProduction!$A$2:$G$1293,7,FALSE)</f>
        <v>1712.0049106487527</v>
      </c>
      <c r="AC467">
        <f>VLOOKUP(Z467,ReferencePrices!$A$2:$C$22,3,FALSE)</f>
        <v>133.84989999999999</v>
      </c>
      <c r="AD467">
        <f t="shared" si="57"/>
        <v>229.15168608984447</v>
      </c>
    </row>
    <row r="468" spans="24:30" x14ac:dyDescent="0.35">
      <c r="X468" t="str">
        <f t="shared" si="55"/>
        <v>INDPotato</v>
      </c>
      <c r="Y468" t="s">
        <v>64</v>
      </c>
      <c r="Z468" t="s">
        <v>367</v>
      </c>
      <c r="AA468">
        <f t="shared" si="56"/>
        <v>13855.820357588866</v>
      </c>
      <c r="AB468">
        <f>VLOOKUP(X468,ReferenceProduction!$A$2:$G$1293,7,FALSE)</f>
        <v>55016.336591852843</v>
      </c>
      <c r="AC468">
        <f>VLOOKUP(Z468,ReferencePrices!$A$2:$C$22,3,FALSE)</f>
        <v>251.8492</v>
      </c>
      <c r="AD468">
        <f t="shared" si="57"/>
        <v>13855.820357588866</v>
      </c>
    </row>
    <row r="469" spans="24:30" x14ac:dyDescent="0.35">
      <c r="X469" t="str">
        <f t="shared" si="55"/>
        <v>INDCassava</v>
      </c>
      <c r="Y469" t="s">
        <v>64</v>
      </c>
      <c r="Z469" t="s">
        <v>368</v>
      </c>
      <c r="AA469">
        <f t="shared" si="56"/>
        <v>886.15026377594324</v>
      </c>
      <c r="AB469">
        <f>VLOOKUP(X469,ReferenceProduction!$A$2:$G$1293,7,FALSE)</f>
        <v>7067.3949563302931</v>
      </c>
      <c r="AC469">
        <f>VLOOKUP(Z469,ReferencePrices!$A$2:$C$22,3,FALSE)</f>
        <v>125.3857</v>
      </c>
      <c r="AD469">
        <f t="shared" si="57"/>
        <v>886.15026377594324</v>
      </c>
    </row>
    <row r="470" spans="24:30" x14ac:dyDescent="0.35">
      <c r="X470" t="str">
        <f t="shared" si="55"/>
        <v>INDSweet Potato</v>
      </c>
      <c r="Y470" t="s">
        <v>64</v>
      </c>
      <c r="Z470" t="s">
        <v>358</v>
      </c>
      <c r="AA470">
        <f t="shared" si="56"/>
        <v>120.13637380039387</v>
      </c>
      <c r="AB470">
        <f>VLOOKUP(X470,ReferenceProduction!$A$2:$G$1293,7,FALSE)</f>
        <v>1312.9044215242595</v>
      </c>
      <c r="AC470">
        <f>VLOOKUP(Z470,ReferencePrices!$A$2:$C$22,3,FALSE)</f>
        <v>91.504279999999994</v>
      </c>
      <c r="AD470">
        <f t="shared" si="57"/>
        <v>120.13637380039387</v>
      </c>
    </row>
    <row r="471" spans="24:30" x14ac:dyDescent="0.35">
      <c r="X471" t="str">
        <f t="shared" si="55"/>
        <v>INDBanana</v>
      </c>
      <c r="Y471" t="s">
        <v>64</v>
      </c>
      <c r="Z471" t="s">
        <v>455</v>
      </c>
      <c r="AA471">
        <f t="shared" si="56"/>
        <v>14514.726448244421</v>
      </c>
      <c r="AB471">
        <f>VLOOKUP(X471,ReferenceProduction!$A$2:$G$1293,7,FALSE)</f>
        <v>36095.949762255688</v>
      </c>
      <c r="AC471">
        <f>VLOOKUP(Z471,ReferencePrices!$A$2:$C$22,3,FALSE)</f>
        <v>402.11509999999998</v>
      </c>
      <c r="AD471">
        <f t="shared" si="57"/>
        <v>14514.726448244421</v>
      </c>
    </row>
    <row r="472" spans="24:30" x14ac:dyDescent="0.35">
      <c r="X472" t="str">
        <f t="shared" si="55"/>
        <v>INDBean</v>
      </c>
      <c r="Y472" t="s">
        <v>64</v>
      </c>
      <c r="Z472" t="s">
        <v>557</v>
      </c>
      <c r="AA472">
        <f t="shared" si="56"/>
        <v>2376.65826863865</v>
      </c>
      <c r="AB472">
        <f>VLOOKUP(X472,ReferenceProduction!$A$2:$G$1293,7,FALSE)</f>
        <v>3136.4497286767628</v>
      </c>
      <c r="AC472">
        <f>VLOOKUP(Z472,ReferencePrices!$A$2:$C$22,3,FALSE)</f>
        <v>757.75429999999994</v>
      </c>
      <c r="AD472">
        <f t="shared" si="57"/>
        <v>2376.65826863865</v>
      </c>
    </row>
    <row r="473" spans="24:30" x14ac:dyDescent="0.35">
      <c r="X473" t="str">
        <f t="shared" si="55"/>
        <v>INDChickpea</v>
      </c>
      <c r="Y473" t="s">
        <v>64</v>
      </c>
      <c r="Z473" t="s">
        <v>419</v>
      </c>
      <c r="AA473">
        <f t="shared" si="56"/>
        <v>5517.026749902645</v>
      </c>
      <c r="AB473">
        <f>VLOOKUP(X473,ReferenceProduction!$A$2:$G$1293,7,FALSE)</f>
        <v>8191.610521770016</v>
      </c>
      <c r="AC473">
        <f>VLOOKUP(Z473,ReferencePrices!$A$2:$C$22,3,FALSE)</f>
        <v>673.49720000000002</v>
      </c>
      <c r="AD473">
        <f t="shared" si="57"/>
        <v>5517.026749902645</v>
      </c>
    </row>
    <row r="474" spans="24:30" x14ac:dyDescent="0.35">
      <c r="X474" t="str">
        <f t="shared" si="55"/>
        <v>INDPigeon pea</v>
      </c>
      <c r="Y474" t="s">
        <v>64</v>
      </c>
      <c r="Z474" t="s">
        <v>616</v>
      </c>
      <c r="AA474">
        <f t="shared" si="56"/>
        <v>2968.3973546685438</v>
      </c>
      <c r="AB474">
        <f>VLOOKUP(X474,ReferenceProduction!$A$2:$G$1293,7,FALSE)</f>
        <v>4032.0140279393445</v>
      </c>
      <c r="AC474">
        <f>VLOOKUP(Z474,ReferencePrices!$A$2:$C$22,3,FALSE)</f>
        <v>736.20709999999997</v>
      </c>
      <c r="AD474">
        <f t="shared" si="57"/>
        <v>2968.3973546685438</v>
      </c>
    </row>
    <row r="475" spans="24:30" x14ac:dyDescent="0.35">
      <c r="X475" t="str">
        <f t="shared" si="55"/>
        <v>INDLentil</v>
      </c>
      <c r="Y475" t="s">
        <v>64</v>
      </c>
      <c r="Z475" t="s">
        <v>418</v>
      </c>
      <c r="AA475">
        <f t="shared" si="56"/>
        <v>562.44782926106302</v>
      </c>
      <c r="AB475">
        <f>VLOOKUP(X475,ReferenceProduction!$A$2:$G$1293,7,FALSE)</f>
        <v>1143.0230903160666</v>
      </c>
      <c r="AC475">
        <f>VLOOKUP(Z475,ReferencePrices!$A$2:$C$22,3,FALSE)</f>
        <v>492.07040000000001</v>
      </c>
      <c r="AD475">
        <f t="shared" si="57"/>
        <v>562.44782926106302</v>
      </c>
    </row>
    <row r="476" spans="24:30" x14ac:dyDescent="0.35">
      <c r="X476" t="str">
        <f t="shared" si="55"/>
        <v>INDOther Pulses</v>
      </c>
      <c r="Y476" t="s">
        <v>64</v>
      </c>
      <c r="Z476" t="s">
        <v>421</v>
      </c>
      <c r="AA476">
        <f t="shared" si="56"/>
        <v>537.89015632720839</v>
      </c>
      <c r="AB476">
        <f>VLOOKUP(X476,ReferenceProduction!$A$2:$G$1293,7,FALSE)</f>
        <v>1395.6516736507829</v>
      </c>
      <c r="AC476">
        <f>VLOOKUP(Z476,ReferencePrices!$A$2:$C$22,3,FALSE)</f>
        <v>385.40429999999998</v>
      </c>
      <c r="AD476">
        <f t="shared" si="57"/>
        <v>537.89015632720839</v>
      </c>
    </row>
    <row r="477" spans="24:30" x14ac:dyDescent="0.35">
      <c r="X477" t="str">
        <f t="shared" si="55"/>
        <v>INDGroundnut</v>
      </c>
      <c r="Y477" t="s">
        <v>64</v>
      </c>
      <c r="Z477" t="s">
        <v>360</v>
      </c>
      <c r="AA477">
        <f t="shared" si="56"/>
        <v>1460.0707755626331</v>
      </c>
      <c r="AB477">
        <f>VLOOKUP(X477,ReferenceProduction!$A$2:$G$1293,7,FALSE)</f>
        <v>2324.576645955533</v>
      </c>
      <c r="AC477">
        <f>VLOOKUP(Z477,ReferencePrices!$A$2:$C$22,3,FALSE)</f>
        <v>628.10180000000003</v>
      </c>
      <c r="AD477">
        <f t="shared" si="57"/>
        <v>1460.0707755626331</v>
      </c>
    </row>
    <row r="478" spans="24:30" x14ac:dyDescent="0.35">
      <c r="X478" t="str">
        <f t="shared" si="55"/>
        <v>INDSoybean</v>
      </c>
      <c r="Y478" t="s">
        <v>64</v>
      </c>
      <c r="Z478" t="s">
        <v>446</v>
      </c>
      <c r="AA478">
        <f t="shared" si="56"/>
        <v>967.5408311943703</v>
      </c>
      <c r="AB478">
        <f>VLOOKUP(X478,ReferenceProduction!$A$2:$G$1293,7,FALSE)</f>
        <v>2315.1207764751789</v>
      </c>
      <c r="AC478">
        <f>VLOOKUP(Z478,ReferencePrices!$A$2:$C$22,3,FALSE)</f>
        <v>417.92239999999998</v>
      </c>
      <c r="AD478">
        <f t="shared" si="57"/>
        <v>967.5408311943703</v>
      </c>
    </row>
    <row r="479" spans="24:30" x14ac:dyDescent="0.35">
      <c r="X479" t="str">
        <f t="shared" si="55"/>
        <v>IRNRice</v>
      </c>
      <c r="Y479" t="s">
        <v>66</v>
      </c>
      <c r="Z479" t="s">
        <v>365</v>
      </c>
      <c r="AA479">
        <f t="shared" si="56"/>
        <v>1365.4761319636898</v>
      </c>
      <c r="AB479">
        <f>VLOOKUP(X479,ReferenceProduction!$A$2:$G$1293,7,FALSE)</f>
        <v>3614.7126325063241</v>
      </c>
      <c r="AC479">
        <f>VLOOKUP(Z479,ReferencePrices!$A$2:$C$22,3,FALSE)</f>
        <v>377.75510000000003</v>
      </c>
      <c r="AD479">
        <f t="shared" si="57"/>
        <v>1365.4761319636898</v>
      </c>
    </row>
    <row r="480" spans="24:30" x14ac:dyDescent="0.35">
      <c r="X480" t="str">
        <f t="shared" si="55"/>
        <v>IRNMaize</v>
      </c>
      <c r="Y480" t="s">
        <v>66</v>
      </c>
      <c r="Z480" t="s">
        <v>361</v>
      </c>
      <c r="AA480">
        <f t="shared" si="56"/>
        <v>774.19932787755181</v>
      </c>
      <c r="AB480">
        <f>VLOOKUP(X480,ReferenceProduction!$A$2:$G$1293,7,FALSE)</f>
        <v>3190.2157616144095</v>
      </c>
      <c r="AC480">
        <f>VLOOKUP(Z480,ReferencePrices!$A$2:$C$22,3,FALSE)</f>
        <v>242.67930000000001</v>
      </c>
      <c r="AD480">
        <f t="shared" si="57"/>
        <v>774.19932787755181</v>
      </c>
    </row>
    <row r="481" spans="24:30" x14ac:dyDescent="0.35">
      <c r="X481" t="str">
        <f t="shared" si="55"/>
        <v>IRNWheat</v>
      </c>
      <c r="Y481" t="s">
        <v>66</v>
      </c>
      <c r="Z481" t="s">
        <v>359</v>
      </c>
      <c r="AA481">
        <f t="shared" si="56"/>
        <v>8514.2164867960582</v>
      </c>
      <c r="AB481">
        <f>VLOOKUP(X481,ReferenceProduction!$A$2:$G$1293,7,FALSE)</f>
        <v>28489.704237931695</v>
      </c>
      <c r="AC481">
        <f>VLOOKUP(Z481,ReferencePrices!$A$2:$C$22,3,FALSE)</f>
        <v>298.85239999999999</v>
      </c>
      <c r="AD481">
        <f t="shared" si="57"/>
        <v>8514.2164867960582</v>
      </c>
    </row>
    <row r="482" spans="24:30" x14ac:dyDescent="0.35">
      <c r="X482" t="str">
        <f t="shared" si="55"/>
        <v>IRNMillet</v>
      </c>
      <c r="Y482" t="s">
        <v>66</v>
      </c>
      <c r="Z482" t="s">
        <v>363</v>
      </c>
      <c r="AA482">
        <f t="shared" si="56"/>
        <v>2.7661370412442743</v>
      </c>
      <c r="AB482">
        <f>VLOOKUP(X482,ReferenceProduction!$A$2:$G$1293,7,FALSE)</f>
        <v>11.140095838918306</v>
      </c>
      <c r="AC482">
        <f>VLOOKUP(Z482,ReferencePrices!$A$2:$C$22,3,FALSE)</f>
        <v>248.30459999999999</v>
      </c>
      <c r="AD482">
        <f t="shared" si="57"/>
        <v>2.7661370412442743</v>
      </c>
    </row>
    <row r="483" spans="24:30" x14ac:dyDescent="0.35">
      <c r="X483" t="str">
        <f t="shared" si="55"/>
        <v>IRNBarley</v>
      </c>
      <c r="Y483" t="s">
        <v>66</v>
      </c>
      <c r="Z483" t="s">
        <v>364</v>
      </c>
      <c r="AA483">
        <f t="shared" si="56"/>
        <v>580.00969435381421</v>
      </c>
      <c r="AB483">
        <f>VLOOKUP(X483,ReferenceProduction!$A$2:$G$1293,7,FALSE)</f>
        <v>4333.2844802559757</v>
      </c>
      <c r="AC483">
        <f>VLOOKUP(Z483,ReferencePrices!$A$2:$C$22,3,FALSE)</f>
        <v>133.84989999999999</v>
      </c>
      <c r="AD483">
        <f t="shared" si="57"/>
        <v>580.00969435381421</v>
      </c>
    </row>
    <row r="484" spans="24:30" x14ac:dyDescent="0.35">
      <c r="X484" t="str">
        <f t="shared" si="55"/>
        <v>IRNPotato</v>
      </c>
      <c r="Y484" t="s">
        <v>66</v>
      </c>
      <c r="Z484" t="s">
        <v>367</v>
      </c>
      <c r="AA484">
        <f t="shared" si="56"/>
        <v>1070.0755410870704</v>
      </c>
      <c r="AB484">
        <f>VLOOKUP(X484,ReferenceProduction!$A$2:$G$1293,7,FALSE)</f>
        <v>4248.8740924611657</v>
      </c>
      <c r="AC484">
        <f>VLOOKUP(Z484,ReferencePrices!$A$2:$C$22,3,FALSE)</f>
        <v>251.8492</v>
      </c>
      <c r="AD484">
        <f t="shared" si="57"/>
        <v>1070.0755410870704</v>
      </c>
    </row>
    <row r="485" spans="24:30" x14ac:dyDescent="0.35">
      <c r="X485" t="str">
        <f t="shared" si="55"/>
        <v>IRNBanana</v>
      </c>
      <c r="Y485" t="s">
        <v>66</v>
      </c>
      <c r="Z485" t="s">
        <v>455</v>
      </c>
      <c r="AA485">
        <f t="shared" si="56"/>
        <v>58.290050920443143</v>
      </c>
      <c r="AB485">
        <f>VLOOKUP(X485,ReferenceProduction!$A$2:$G$1293,7,FALSE)</f>
        <v>144.95862234579886</v>
      </c>
      <c r="AC485">
        <f>VLOOKUP(Z485,ReferencePrices!$A$2:$C$22,3,FALSE)</f>
        <v>402.11509999999998</v>
      </c>
      <c r="AD485">
        <f t="shared" si="57"/>
        <v>58.290050920443143</v>
      </c>
    </row>
    <row r="486" spans="24:30" x14ac:dyDescent="0.35">
      <c r="X486" t="str">
        <f t="shared" si="55"/>
        <v>IRNBean</v>
      </c>
      <c r="Y486" t="s">
        <v>66</v>
      </c>
      <c r="Z486" t="s">
        <v>557</v>
      </c>
      <c r="AA486">
        <f t="shared" si="56"/>
        <v>172.40434600410646</v>
      </c>
      <c r="AB486">
        <f>VLOOKUP(X486,ReferenceProduction!$A$2:$G$1293,7,FALSE)</f>
        <v>227.52011569463409</v>
      </c>
      <c r="AC486">
        <f>VLOOKUP(Z486,ReferencePrices!$A$2:$C$22,3,FALSE)</f>
        <v>757.75429999999994</v>
      </c>
      <c r="AD486">
        <f t="shared" si="57"/>
        <v>172.40434600410646</v>
      </c>
    </row>
    <row r="487" spans="24:30" x14ac:dyDescent="0.35">
      <c r="X487" t="str">
        <f t="shared" si="55"/>
        <v>IRNChickpea</v>
      </c>
      <c r="Y487" t="s">
        <v>66</v>
      </c>
      <c r="Z487" t="s">
        <v>419</v>
      </c>
      <c r="AA487">
        <f t="shared" si="56"/>
        <v>246.18083738191999</v>
      </c>
      <c r="AB487">
        <f>VLOOKUP(X487,ReferenceProduction!$A$2:$G$1293,7,FALSE)</f>
        <v>365.52614826300686</v>
      </c>
      <c r="AC487">
        <f>VLOOKUP(Z487,ReferencePrices!$A$2:$C$22,3,FALSE)</f>
        <v>673.49720000000002</v>
      </c>
      <c r="AD487">
        <f t="shared" si="57"/>
        <v>246.18083738191999</v>
      </c>
    </row>
    <row r="488" spans="24:30" x14ac:dyDescent="0.35">
      <c r="X488" t="str">
        <f t="shared" si="55"/>
        <v>IRNLentil</v>
      </c>
      <c r="Y488" t="s">
        <v>66</v>
      </c>
      <c r="Z488" t="s">
        <v>418</v>
      </c>
      <c r="AA488">
        <f t="shared" si="56"/>
        <v>58.405042992351461</v>
      </c>
      <c r="AB488">
        <f>VLOOKUP(X488,ReferenceProduction!$A$2:$G$1293,7,FALSE)</f>
        <v>118.69245334072413</v>
      </c>
      <c r="AC488">
        <f>VLOOKUP(Z488,ReferencePrices!$A$2:$C$22,3,FALSE)</f>
        <v>492.07040000000001</v>
      </c>
      <c r="AD488">
        <f t="shared" si="57"/>
        <v>58.405042992351461</v>
      </c>
    </row>
    <row r="489" spans="24:30" x14ac:dyDescent="0.35">
      <c r="X489" t="str">
        <f t="shared" si="55"/>
        <v>IRNOther Pulses</v>
      </c>
      <c r="Y489" t="s">
        <v>66</v>
      </c>
      <c r="Z489" t="s">
        <v>421</v>
      </c>
      <c r="AA489">
        <f t="shared" si="56"/>
        <v>14.29059643542803</v>
      </c>
      <c r="AB489">
        <f>VLOOKUP(X489,ReferenceProduction!$A$2:$G$1293,7,FALSE)</f>
        <v>37.079494015578007</v>
      </c>
      <c r="AC489">
        <f>VLOOKUP(Z489,ReferencePrices!$A$2:$C$22,3,FALSE)</f>
        <v>385.40429999999998</v>
      </c>
      <c r="AD489">
        <f t="shared" si="57"/>
        <v>14.29059643542803</v>
      </c>
    </row>
    <row r="490" spans="24:30" x14ac:dyDescent="0.35">
      <c r="X490" t="str">
        <f t="shared" si="55"/>
        <v>IRNGroundnut</v>
      </c>
      <c r="Y490" t="s">
        <v>66</v>
      </c>
      <c r="Z490" t="s">
        <v>360</v>
      </c>
      <c r="AA490">
        <f t="shared" si="56"/>
        <v>2.7988588079405292</v>
      </c>
      <c r="AB490">
        <f>VLOOKUP(X490,ReferenceProduction!$A$2:$G$1293,7,FALSE)</f>
        <v>4.4560592055945847</v>
      </c>
      <c r="AC490">
        <f>VLOOKUP(Z490,ReferencePrices!$A$2:$C$22,3,FALSE)</f>
        <v>628.10180000000003</v>
      </c>
      <c r="AD490">
        <f t="shared" si="57"/>
        <v>2.7988588079405292</v>
      </c>
    </row>
    <row r="491" spans="24:30" x14ac:dyDescent="0.35">
      <c r="X491" t="str">
        <f t="shared" si="55"/>
        <v>IRQRice</v>
      </c>
      <c r="Y491" t="s">
        <v>67</v>
      </c>
      <c r="Z491" t="s">
        <v>365</v>
      </c>
      <c r="AA491">
        <f t="shared" si="56"/>
        <v>109.24044713358602</v>
      </c>
      <c r="AB491">
        <f>VLOOKUP(X491,ReferenceProduction!$A$2:$G$1293,7,FALSE)</f>
        <v>289.18324897158504</v>
      </c>
      <c r="AC491">
        <f>VLOOKUP(Z491,ReferencePrices!$A$2:$C$22,3,FALSE)</f>
        <v>377.75510000000003</v>
      </c>
      <c r="AD491">
        <f t="shared" si="57"/>
        <v>109.24044713358602</v>
      </c>
    </row>
    <row r="492" spans="24:30" x14ac:dyDescent="0.35">
      <c r="X492" t="str">
        <f t="shared" si="55"/>
        <v>IRQMaize</v>
      </c>
      <c r="Y492" t="s">
        <v>67</v>
      </c>
      <c r="Z492" t="s">
        <v>361</v>
      </c>
      <c r="AA492">
        <f t="shared" si="56"/>
        <v>125.2724650420671</v>
      </c>
      <c r="AB492">
        <f>VLOOKUP(X492,ReferenceProduction!$A$2:$G$1293,7,FALSE)</f>
        <v>516.2058117114525</v>
      </c>
      <c r="AC492">
        <f>VLOOKUP(Z492,ReferencePrices!$A$2:$C$22,3,FALSE)</f>
        <v>242.67930000000001</v>
      </c>
      <c r="AD492">
        <f t="shared" si="57"/>
        <v>125.2724650420671</v>
      </c>
    </row>
    <row r="493" spans="24:30" x14ac:dyDescent="0.35">
      <c r="X493" t="str">
        <f t="shared" si="55"/>
        <v>IRQWheat</v>
      </c>
      <c r="Y493" t="s">
        <v>67</v>
      </c>
      <c r="Z493" t="s">
        <v>359</v>
      </c>
      <c r="AA493">
        <f t="shared" si="56"/>
        <v>1181.1056584385494</v>
      </c>
      <c r="AB493">
        <f>VLOOKUP(X493,ReferenceProduction!$A$2:$G$1293,7,FALSE)</f>
        <v>3952.1371032608386</v>
      </c>
      <c r="AC493">
        <f>VLOOKUP(Z493,ReferencePrices!$A$2:$C$22,3,FALSE)</f>
        <v>298.85239999999999</v>
      </c>
      <c r="AD493">
        <f t="shared" si="57"/>
        <v>1181.1056584385494</v>
      </c>
    </row>
    <row r="494" spans="24:30" x14ac:dyDescent="0.35">
      <c r="X494" t="str">
        <f t="shared" si="55"/>
        <v>IRQSorghum</v>
      </c>
      <c r="Y494" t="s">
        <v>67</v>
      </c>
      <c r="Z494" t="s">
        <v>362</v>
      </c>
      <c r="AA494">
        <f t="shared" si="56"/>
        <v>0.25227475181634706</v>
      </c>
      <c r="AB494">
        <f>VLOOKUP(X494,ReferenceProduction!$A$2:$G$1293,7,FALSE)</f>
        <v>1.2013575404342609</v>
      </c>
      <c r="AC494">
        <f>VLOOKUP(Z494,ReferencePrices!$A$2:$C$22,3,FALSE)</f>
        <v>209.9914</v>
      </c>
      <c r="AD494">
        <f t="shared" si="57"/>
        <v>0.25227475181634706</v>
      </c>
    </row>
    <row r="495" spans="24:30" x14ac:dyDescent="0.35">
      <c r="X495" t="str">
        <f t="shared" si="55"/>
        <v>IRQMillet</v>
      </c>
      <c r="Y495" t="s">
        <v>67</v>
      </c>
      <c r="Z495" t="s">
        <v>363</v>
      </c>
      <c r="AA495">
        <f t="shared" si="56"/>
        <v>0.94456090117858704</v>
      </c>
      <c r="AB495">
        <f>VLOOKUP(X495,ReferenceProduction!$A$2:$G$1293,7,FALSE)</f>
        <v>3.8040410897687238</v>
      </c>
      <c r="AC495">
        <f>VLOOKUP(Z495,ReferencePrices!$A$2:$C$22,3,FALSE)</f>
        <v>248.30459999999999</v>
      </c>
      <c r="AD495">
        <f t="shared" si="57"/>
        <v>0.94456090117858704</v>
      </c>
    </row>
    <row r="496" spans="24:30" x14ac:dyDescent="0.35">
      <c r="X496" t="str">
        <f t="shared" si="55"/>
        <v>IRQBarley</v>
      </c>
      <c r="Y496" t="s">
        <v>67</v>
      </c>
      <c r="Z496" t="s">
        <v>364</v>
      </c>
      <c r="AA496">
        <f t="shared" si="56"/>
        <v>252.6466426035532</v>
      </c>
      <c r="AB496">
        <f>VLOOKUP(X496,ReferenceProduction!$A$2:$G$1293,7,FALSE)</f>
        <v>1887.5370291913046</v>
      </c>
      <c r="AC496">
        <f>VLOOKUP(Z496,ReferencePrices!$A$2:$C$22,3,FALSE)</f>
        <v>133.84989999999999</v>
      </c>
      <c r="AD496">
        <f t="shared" si="57"/>
        <v>252.6466426035532</v>
      </c>
    </row>
    <row r="497" spans="24:30" x14ac:dyDescent="0.35">
      <c r="X497" t="str">
        <f t="shared" si="55"/>
        <v>IRQPotato</v>
      </c>
      <c r="Y497" t="s">
        <v>67</v>
      </c>
      <c r="Z497" t="s">
        <v>367</v>
      </c>
      <c r="AA497">
        <f t="shared" si="56"/>
        <v>206.91761210424653</v>
      </c>
      <c r="AB497">
        <f>VLOOKUP(X497,ReferenceProduction!$A$2:$G$1293,7,FALSE)</f>
        <v>821.59328719029702</v>
      </c>
      <c r="AC497">
        <f>VLOOKUP(Z497,ReferencePrices!$A$2:$C$22,3,FALSE)</f>
        <v>251.8492</v>
      </c>
      <c r="AD497">
        <f t="shared" si="57"/>
        <v>206.91761210424653</v>
      </c>
    </row>
    <row r="498" spans="24:30" x14ac:dyDescent="0.35">
      <c r="X498" t="str">
        <f t="shared" si="55"/>
        <v>IRQBean</v>
      </c>
      <c r="Y498" t="s">
        <v>67</v>
      </c>
      <c r="Z498" t="s">
        <v>557</v>
      </c>
      <c r="AA498">
        <f t="shared" si="56"/>
        <v>8.7319407955151824</v>
      </c>
      <c r="AB498">
        <f>VLOOKUP(X498,ReferenceProduction!$A$2:$G$1293,7,FALSE)</f>
        <v>11.523446050408664</v>
      </c>
      <c r="AC498">
        <f>VLOOKUP(Z498,ReferencePrices!$A$2:$C$22,3,FALSE)</f>
        <v>757.75429999999994</v>
      </c>
      <c r="AD498">
        <f t="shared" si="57"/>
        <v>8.7319407955151824</v>
      </c>
    </row>
    <row r="499" spans="24:30" x14ac:dyDescent="0.35">
      <c r="X499" t="str">
        <f t="shared" si="55"/>
        <v>IRQChickpea</v>
      </c>
      <c r="Y499" t="s">
        <v>67</v>
      </c>
      <c r="Z499" t="s">
        <v>419</v>
      </c>
      <c r="AA499">
        <f t="shared" si="56"/>
        <v>34.929845510858605</v>
      </c>
      <c r="AB499">
        <f>VLOOKUP(X499,ReferenceProduction!$A$2:$G$1293,7,FALSE)</f>
        <v>51.863386382094241</v>
      </c>
      <c r="AC499">
        <f>VLOOKUP(Z499,ReferencePrices!$A$2:$C$22,3,FALSE)</f>
        <v>673.49720000000002</v>
      </c>
      <c r="AD499">
        <f t="shared" si="57"/>
        <v>34.929845510858605</v>
      </c>
    </row>
    <row r="500" spans="24:30" x14ac:dyDescent="0.35">
      <c r="X500" t="str">
        <f t="shared" si="55"/>
        <v>IRQCowpea</v>
      </c>
      <c r="Y500" t="s">
        <v>67</v>
      </c>
      <c r="Z500" t="s">
        <v>417</v>
      </c>
      <c r="AA500">
        <f t="shared" si="56"/>
        <v>0.50179293949240888</v>
      </c>
      <c r="AB500">
        <f>VLOOKUP(X500,ReferenceProduction!$A$2:$G$1293,7,FALSE)</f>
        <v>1.0263767806750637</v>
      </c>
      <c r="AC500">
        <f>VLOOKUP(Z500,ReferencePrices!$A$2:$C$22,3,FALSE)</f>
        <v>488.8974</v>
      </c>
      <c r="AD500">
        <f t="shared" si="57"/>
        <v>0.50179293949240888</v>
      </c>
    </row>
    <row r="501" spans="24:30" x14ac:dyDescent="0.35">
      <c r="X501" t="str">
        <f t="shared" si="55"/>
        <v>IRQLentil</v>
      </c>
      <c r="Y501" t="s">
        <v>67</v>
      </c>
      <c r="Z501" t="s">
        <v>418</v>
      </c>
      <c r="AA501">
        <f t="shared" si="56"/>
        <v>6.2552945926787613</v>
      </c>
      <c r="AB501">
        <f>VLOOKUP(X501,ReferenceProduction!$A$2:$G$1293,7,FALSE)</f>
        <v>12.712194419088735</v>
      </c>
      <c r="AC501">
        <f>VLOOKUP(Z501,ReferencePrices!$A$2:$C$22,3,FALSE)</f>
        <v>492.07040000000001</v>
      </c>
      <c r="AD501">
        <f t="shared" si="57"/>
        <v>6.2552945926787613</v>
      </c>
    </row>
    <row r="502" spans="24:30" x14ac:dyDescent="0.35">
      <c r="X502" t="str">
        <f t="shared" si="55"/>
        <v>IRQOther Pulses</v>
      </c>
      <c r="Y502" t="s">
        <v>67</v>
      </c>
      <c r="Z502" t="s">
        <v>421</v>
      </c>
      <c r="AA502">
        <f t="shared" si="56"/>
        <v>3.6363523143384686</v>
      </c>
      <c r="AB502">
        <f>VLOOKUP(X502,ReferenceProduction!$A$2:$G$1293,7,FALSE)</f>
        <v>9.4351628000478165</v>
      </c>
      <c r="AC502">
        <f>VLOOKUP(Z502,ReferencePrices!$A$2:$C$22,3,FALSE)</f>
        <v>385.40429999999998</v>
      </c>
      <c r="AD502">
        <f t="shared" si="57"/>
        <v>3.6363523143384686</v>
      </c>
    </row>
    <row r="503" spans="24:30" x14ac:dyDescent="0.35">
      <c r="X503" t="str">
        <f t="shared" si="55"/>
        <v>IRQGroundnut</v>
      </c>
      <c r="Y503" t="s">
        <v>67</v>
      </c>
      <c r="Z503" t="s">
        <v>360</v>
      </c>
      <c r="AA503">
        <f t="shared" si="56"/>
        <v>0.11925118443822881</v>
      </c>
      <c r="AB503">
        <f>VLOOKUP(X503,ReferenceProduction!$A$2:$G$1293,7,FALSE)</f>
        <v>0.18985964446882464</v>
      </c>
      <c r="AC503">
        <f>VLOOKUP(Z503,ReferencePrices!$A$2:$C$22,3,FALSE)</f>
        <v>628.10180000000003</v>
      </c>
      <c r="AD503">
        <f t="shared" si="57"/>
        <v>0.11925118443822881</v>
      </c>
    </row>
    <row r="504" spans="24:30" x14ac:dyDescent="0.35">
      <c r="X504" t="str">
        <f t="shared" si="55"/>
        <v>ISRMaize</v>
      </c>
      <c r="Y504" t="s">
        <v>69</v>
      </c>
      <c r="Z504" t="s">
        <v>361</v>
      </c>
      <c r="AA504">
        <f t="shared" si="56"/>
        <v>26.475324777493643</v>
      </c>
      <c r="AB504">
        <f>VLOOKUP(X504,ReferenceProduction!$A$2:$G$1293,7,FALSE)</f>
        <v>109.09593351181432</v>
      </c>
      <c r="AC504">
        <f>VLOOKUP(Z504,ReferencePrices!$A$2:$C$22,3,FALSE)</f>
        <v>242.67930000000001</v>
      </c>
      <c r="AD504">
        <f t="shared" si="57"/>
        <v>26.475324777493643</v>
      </c>
    </row>
    <row r="505" spans="24:30" x14ac:dyDescent="0.35">
      <c r="X505" t="str">
        <f t="shared" si="55"/>
        <v>ISRWheat</v>
      </c>
      <c r="Y505" t="s">
        <v>69</v>
      </c>
      <c r="Z505" t="s">
        <v>359</v>
      </c>
      <c r="AA505">
        <f t="shared" si="56"/>
        <v>53.49192212430961</v>
      </c>
      <c r="AB505">
        <f>VLOOKUP(X505,ReferenceProduction!$A$2:$G$1293,7,FALSE)</f>
        <v>178.9911077318088</v>
      </c>
      <c r="AC505">
        <f>VLOOKUP(Z505,ReferencePrices!$A$2:$C$22,3,FALSE)</f>
        <v>298.85239999999999</v>
      </c>
      <c r="AD505">
        <f t="shared" si="57"/>
        <v>53.49192212430961</v>
      </c>
    </row>
    <row r="506" spans="24:30" x14ac:dyDescent="0.35">
      <c r="X506" t="str">
        <f t="shared" si="55"/>
        <v>ISRSorghum</v>
      </c>
      <c r="Y506" t="s">
        <v>69</v>
      </c>
      <c r="Z506" t="s">
        <v>362</v>
      </c>
      <c r="AA506">
        <f t="shared" si="56"/>
        <v>11.48652860362141</v>
      </c>
      <c r="AB506">
        <f>VLOOKUP(X506,ReferenceProduction!$A$2:$G$1293,7,FALSE)</f>
        <v>54.699995350387738</v>
      </c>
      <c r="AC506">
        <f>VLOOKUP(Z506,ReferencePrices!$A$2:$C$22,3,FALSE)</f>
        <v>209.9914</v>
      </c>
      <c r="AD506">
        <f t="shared" si="57"/>
        <v>11.48652860362141</v>
      </c>
    </row>
    <row r="507" spans="24:30" x14ac:dyDescent="0.35">
      <c r="X507" t="str">
        <f t="shared" si="55"/>
        <v>ISRBarley</v>
      </c>
      <c r="Y507" t="s">
        <v>69</v>
      </c>
      <c r="Z507" t="s">
        <v>364</v>
      </c>
      <c r="AA507">
        <f t="shared" si="56"/>
        <v>2.318616480173151</v>
      </c>
      <c r="AB507">
        <f>VLOOKUP(X507,ReferenceProduction!$A$2:$G$1293,7,FALSE)</f>
        <v>17.322511859726092</v>
      </c>
      <c r="AC507">
        <f>VLOOKUP(Z507,ReferencePrices!$A$2:$C$22,3,FALSE)</f>
        <v>133.84989999999999</v>
      </c>
      <c r="AD507">
        <f t="shared" si="57"/>
        <v>2.318616480173151</v>
      </c>
    </row>
    <row r="508" spans="24:30" x14ac:dyDescent="0.35">
      <c r="X508" t="str">
        <f t="shared" si="55"/>
        <v>ISRPotato</v>
      </c>
      <c r="Y508" t="s">
        <v>69</v>
      </c>
      <c r="Z508" t="s">
        <v>367</v>
      </c>
      <c r="AA508">
        <f t="shared" si="56"/>
        <v>210.0818703066769</v>
      </c>
      <c r="AB508">
        <f>VLOOKUP(X508,ReferenceProduction!$A$2:$G$1293,7,FALSE)</f>
        <v>834.1573858748684</v>
      </c>
      <c r="AC508">
        <f>VLOOKUP(Z508,ReferencePrices!$A$2:$C$22,3,FALSE)</f>
        <v>251.8492</v>
      </c>
      <c r="AD508">
        <f t="shared" si="57"/>
        <v>210.0818703066769</v>
      </c>
    </row>
    <row r="509" spans="24:30" x14ac:dyDescent="0.35">
      <c r="X509" t="str">
        <f t="shared" si="55"/>
        <v>ISRSweet Potato</v>
      </c>
      <c r="Y509" t="s">
        <v>69</v>
      </c>
      <c r="Z509" t="s">
        <v>358</v>
      </c>
      <c r="AA509">
        <f t="shared" si="56"/>
        <v>2.2475470466165661</v>
      </c>
      <c r="AB509">
        <f>VLOOKUP(X509,ReferenceProduction!$A$2:$G$1293,7,FALSE)</f>
        <v>24.562206780016915</v>
      </c>
      <c r="AC509">
        <f>VLOOKUP(Z509,ReferencePrices!$A$2:$C$22,3,FALSE)</f>
        <v>91.504279999999994</v>
      </c>
      <c r="AD509">
        <f t="shared" si="57"/>
        <v>2.2475470466165661</v>
      </c>
    </row>
    <row r="510" spans="24:30" x14ac:dyDescent="0.35">
      <c r="X510" t="str">
        <f t="shared" si="55"/>
        <v>ISRBanana</v>
      </c>
      <c r="Y510" t="s">
        <v>69</v>
      </c>
      <c r="Z510" t="s">
        <v>455</v>
      </c>
      <c r="AA510">
        <f t="shared" si="56"/>
        <v>87.593999618645185</v>
      </c>
      <c r="AB510">
        <f>VLOOKUP(X510,ReferenceProduction!$A$2:$G$1293,7,FALSE)</f>
        <v>217.83315179819209</v>
      </c>
      <c r="AC510">
        <f>VLOOKUP(Z510,ReferencePrices!$A$2:$C$22,3,FALSE)</f>
        <v>402.11509999999998</v>
      </c>
      <c r="AD510">
        <f t="shared" si="57"/>
        <v>87.593999618645185</v>
      </c>
    </row>
    <row r="511" spans="24:30" x14ac:dyDescent="0.35">
      <c r="X511" t="str">
        <f t="shared" si="55"/>
        <v>ISRChickpea</v>
      </c>
      <c r="Y511" t="s">
        <v>69</v>
      </c>
      <c r="Z511" t="s">
        <v>419</v>
      </c>
      <c r="AA511">
        <f t="shared" si="56"/>
        <v>15.800071764113873</v>
      </c>
      <c r="AB511">
        <f>VLOOKUP(X511,ReferenceProduction!$A$2:$G$1293,7,FALSE)</f>
        <v>23.459743803112875</v>
      </c>
      <c r="AC511">
        <f>VLOOKUP(Z511,ReferencePrices!$A$2:$C$22,3,FALSE)</f>
        <v>673.49720000000002</v>
      </c>
      <c r="AD511">
        <f t="shared" si="57"/>
        <v>15.800071764113873</v>
      </c>
    </row>
    <row r="512" spans="24:30" x14ac:dyDescent="0.35">
      <c r="X512" t="str">
        <f t="shared" si="55"/>
        <v>ISRLentil</v>
      </c>
      <c r="Y512" t="s">
        <v>69</v>
      </c>
      <c r="Z512" t="s">
        <v>418</v>
      </c>
      <c r="AA512">
        <f t="shared" si="56"/>
        <v>3.3350598545084695E-2</v>
      </c>
      <c r="AB512">
        <f>VLOOKUP(X512,ReferenceProduction!$A$2:$G$1293,7,FALSE)</f>
        <v>6.7776071361099338E-2</v>
      </c>
      <c r="AC512">
        <f>VLOOKUP(Z512,ReferencePrices!$A$2:$C$22,3,FALSE)</f>
        <v>492.07040000000001</v>
      </c>
      <c r="AD512">
        <f t="shared" si="57"/>
        <v>3.3350598545084695E-2</v>
      </c>
    </row>
    <row r="513" spans="24:30" x14ac:dyDescent="0.35">
      <c r="X513" t="str">
        <f t="shared" si="55"/>
        <v>ISROther Pulses</v>
      </c>
      <c r="Y513" t="s">
        <v>69</v>
      </c>
      <c r="Z513" t="s">
        <v>421</v>
      </c>
      <c r="AA513">
        <f t="shared" si="56"/>
        <v>13.99053826384476</v>
      </c>
      <c r="AB513">
        <f>VLOOKUP(X513,ReferenceProduction!$A$2:$G$1293,7,FALSE)</f>
        <v>36.300939724452377</v>
      </c>
      <c r="AC513">
        <f>VLOOKUP(Z513,ReferencePrices!$A$2:$C$22,3,FALSE)</f>
        <v>385.40429999999998</v>
      </c>
      <c r="AD513">
        <f t="shared" si="57"/>
        <v>13.99053826384476</v>
      </c>
    </row>
    <row r="514" spans="24:30" x14ac:dyDescent="0.35">
      <c r="X514" t="str">
        <f t="shared" si="55"/>
        <v>ISRGroundnut</v>
      </c>
      <c r="Y514" t="s">
        <v>69</v>
      </c>
      <c r="Z514" t="s">
        <v>360</v>
      </c>
      <c r="AA514">
        <f t="shared" si="56"/>
        <v>25.103482457069642</v>
      </c>
      <c r="AB514">
        <f>VLOOKUP(X514,ReferenceProduction!$A$2:$G$1293,7,FALSE)</f>
        <v>39.967219417409154</v>
      </c>
      <c r="AC514">
        <f>VLOOKUP(Z514,ReferencePrices!$A$2:$C$22,3,FALSE)</f>
        <v>628.10180000000003</v>
      </c>
      <c r="AD514">
        <f t="shared" si="57"/>
        <v>25.103482457069642</v>
      </c>
    </row>
    <row r="515" spans="24:30" x14ac:dyDescent="0.35">
      <c r="X515" t="str">
        <f t="shared" si="55"/>
        <v>JAMMaize</v>
      </c>
      <c r="Y515" t="s">
        <v>71</v>
      </c>
      <c r="Z515" t="s">
        <v>361</v>
      </c>
      <c r="AA515">
        <f t="shared" si="56"/>
        <v>0.52738490484735612</v>
      </c>
      <c r="AB515">
        <f>VLOOKUP(X515,ReferenceProduction!$A$2:$G$1293,7,FALSE)</f>
        <v>2.1731763065385308</v>
      </c>
      <c r="AC515">
        <f>VLOOKUP(Z515,ReferencePrices!$A$2:$C$22,3,FALSE)</f>
        <v>242.67930000000001</v>
      </c>
      <c r="AD515">
        <f t="shared" si="57"/>
        <v>0.52738490484735612</v>
      </c>
    </row>
    <row r="516" spans="24:30" x14ac:dyDescent="0.35">
      <c r="X516" t="str">
        <f t="shared" si="55"/>
        <v>JAMPotato</v>
      </c>
      <c r="Y516" t="s">
        <v>71</v>
      </c>
      <c r="Z516" t="s">
        <v>367</v>
      </c>
      <c r="AA516">
        <f t="shared" si="56"/>
        <v>2.5379507555528384</v>
      </c>
      <c r="AB516">
        <f>VLOOKUP(X516,ReferenceProduction!$A$2:$G$1293,7,FALSE)</f>
        <v>10.077263519410975</v>
      </c>
      <c r="AC516">
        <f>VLOOKUP(Z516,ReferencePrices!$A$2:$C$22,3,FALSE)</f>
        <v>251.8492</v>
      </c>
      <c r="AD516">
        <f t="shared" si="57"/>
        <v>2.5379507555528384</v>
      </c>
    </row>
    <row r="517" spans="24:30" x14ac:dyDescent="0.35">
      <c r="X517" t="str">
        <f t="shared" ref="X517:X580" si="58">+CONCATENATE(Y517,Z517)</f>
        <v>JAMCassava</v>
      </c>
      <c r="Y517" t="s">
        <v>71</v>
      </c>
      <c r="Z517" t="s">
        <v>368</v>
      </c>
      <c r="AA517">
        <f t="shared" ref="AA517:AA580" si="59">AD517</f>
        <v>2.4477355634509599</v>
      </c>
      <c r="AB517">
        <f>VLOOKUP(X517,ReferenceProduction!$A$2:$G$1293,7,FALSE)</f>
        <v>19.521648508968408</v>
      </c>
      <c r="AC517">
        <f>VLOOKUP(Z517,ReferencePrices!$A$2:$C$22,3,FALSE)</f>
        <v>125.3857</v>
      </c>
      <c r="AD517">
        <f t="shared" ref="AD517:AD580" si="60">(AB517*AC517)/1000</f>
        <v>2.4477355634509599</v>
      </c>
    </row>
    <row r="518" spans="24:30" x14ac:dyDescent="0.35">
      <c r="X518" t="str">
        <f t="shared" si="58"/>
        <v>JAMYams</v>
      </c>
      <c r="Y518" t="s">
        <v>71</v>
      </c>
      <c r="Z518" t="s">
        <v>366</v>
      </c>
      <c r="AA518">
        <f t="shared" si="59"/>
        <v>48.375406098855045</v>
      </c>
      <c r="AB518">
        <f>VLOOKUP(X518,ReferenceProduction!$A$2:$G$1293,7,FALSE)</f>
        <v>155.09580784393484</v>
      </c>
      <c r="AC518">
        <f>VLOOKUP(Z518,ReferencePrices!$A$2:$C$22,3,FALSE)</f>
        <v>311.90660000000003</v>
      </c>
      <c r="AD518">
        <f t="shared" si="60"/>
        <v>48.375406098855045</v>
      </c>
    </row>
    <row r="519" spans="24:30" x14ac:dyDescent="0.35">
      <c r="X519" t="str">
        <f t="shared" si="58"/>
        <v>JAMSweet Potato</v>
      </c>
      <c r="Y519" t="s">
        <v>71</v>
      </c>
      <c r="Z519" t="s">
        <v>358</v>
      </c>
      <c r="AA519">
        <f t="shared" si="59"/>
        <v>2.5252249316350106</v>
      </c>
      <c r="AB519">
        <f>VLOOKUP(X519,ReferenceProduction!$A$2:$G$1293,7,FALSE)</f>
        <v>27.596795818020873</v>
      </c>
      <c r="AC519">
        <f>VLOOKUP(Z519,ReferencePrices!$A$2:$C$22,3,FALSE)</f>
        <v>91.504279999999994</v>
      </c>
      <c r="AD519">
        <f t="shared" si="60"/>
        <v>2.5252249316350106</v>
      </c>
    </row>
    <row r="520" spans="24:30" x14ac:dyDescent="0.35">
      <c r="X520" t="str">
        <f t="shared" si="58"/>
        <v>JAMBanana</v>
      </c>
      <c r="Y520" t="s">
        <v>71</v>
      </c>
      <c r="Z520" t="s">
        <v>455</v>
      </c>
      <c r="AA520">
        <f t="shared" si="59"/>
        <v>57.694996603742212</v>
      </c>
      <c r="AB520">
        <f>VLOOKUP(X520,ReferenceProduction!$A$2:$G$1293,7,FALSE)</f>
        <v>143.47881142424697</v>
      </c>
      <c r="AC520">
        <f>VLOOKUP(Z520,ReferencePrices!$A$2:$C$22,3,FALSE)</f>
        <v>402.11509999999998</v>
      </c>
      <c r="AD520">
        <f t="shared" si="60"/>
        <v>57.694996603742212</v>
      </c>
    </row>
    <row r="521" spans="24:30" x14ac:dyDescent="0.35">
      <c r="X521" t="str">
        <f t="shared" si="58"/>
        <v>JAMPlantain</v>
      </c>
      <c r="Y521" t="s">
        <v>71</v>
      </c>
      <c r="Z521" t="s">
        <v>456</v>
      </c>
      <c r="AA521">
        <f t="shared" si="59"/>
        <v>6.9810476860536133</v>
      </c>
      <c r="AB521">
        <f>VLOOKUP(X521,ReferenceProduction!$A$2:$G$1293,7,FALSE)</f>
        <v>25.399057123488614</v>
      </c>
      <c r="AC521">
        <f>VLOOKUP(Z521,ReferencePrices!$A$2:$C$22,3,FALSE)</f>
        <v>274.8546</v>
      </c>
      <c r="AD521">
        <f t="shared" si="60"/>
        <v>6.9810476860536133</v>
      </c>
    </row>
    <row r="522" spans="24:30" x14ac:dyDescent="0.35">
      <c r="X522" t="str">
        <f t="shared" si="58"/>
        <v>JAMBean</v>
      </c>
      <c r="Y522" t="s">
        <v>71</v>
      </c>
      <c r="Z522" t="s">
        <v>557</v>
      </c>
      <c r="AA522">
        <f t="shared" si="59"/>
        <v>0.26463470423314939</v>
      </c>
      <c r="AB522">
        <f>VLOOKUP(X522,ReferenceProduction!$A$2:$G$1293,7,FALSE)</f>
        <v>0.34923550316131413</v>
      </c>
      <c r="AC522">
        <f>VLOOKUP(Z522,ReferencePrices!$A$2:$C$22,3,FALSE)</f>
        <v>757.75429999999994</v>
      </c>
      <c r="AD522">
        <f t="shared" si="60"/>
        <v>0.26463470423314939</v>
      </c>
    </row>
    <row r="523" spans="24:30" x14ac:dyDescent="0.35">
      <c r="X523" t="str">
        <f t="shared" si="58"/>
        <v>JAMCowpea</v>
      </c>
      <c r="Y523" t="s">
        <v>71</v>
      </c>
      <c r="Z523" t="s">
        <v>417</v>
      </c>
      <c r="AA523">
        <f t="shared" si="59"/>
        <v>0.17511613900998493</v>
      </c>
      <c r="AB523">
        <f>VLOOKUP(X523,ReferenceProduction!$A$2:$G$1293,7,FALSE)</f>
        <v>0.35818586683010573</v>
      </c>
      <c r="AC523">
        <f>VLOOKUP(Z523,ReferencePrices!$A$2:$C$22,3,FALSE)</f>
        <v>488.8974</v>
      </c>
      <c r="AD523">
        <f t="shared" si="60"/>
        <v>0.17511613900998493</v>
      </c>
    </row>
    <row r="524" spans="24:30" x14ac:dyDescent="0.35">
      <c r="X524" t="str">
        <f t="shared" si="58"/>
        <v>JAMPigeon pea</v>
      </c>
      <c r="Y524" t="s">
        <v>71</v>
      </c>
      <c r="Z524" t="s">
        <v>616</v>
      </c>
      <c r="AA524">
        <f t="shared" si="59"/>
        <v>0.84546442436003455</v>
      </c>
      <c r="AB524">
        <f>VLOOKUP(X524,ReferenceProduction!$A$2:$G$1293,7,FALSE)</f>
        <v>1.1484056923113544</v>
      </c>
      <c r="AC524">
        <f>VLOOKUP(Z524,ReferencePrices!$A$2:$C$22,3,FALSE)</f>
        <v>736.20709999999997</v>
      </c>
      <c r="AD524">
        <f t="shared" si="60"/>
        <v>0.84546442436003455</v>
      </c>
    </row>
    <row r="525" spans="24:30" x14ac:dyDescent="0.35">
      <c r="X525" t="str">
        <f t="shared" si="58"/>
        <v>JAMOther Pulses</v>
      </c>
      <c r="Y525" t="s">
        <v>71</v>
      </c>
      <c r="Z525" t="s">
        <v>421</v>
      </c>
      <c r="AA525">
        <f t="shared" si="59"/>
        <v>0.37151329211529893</v>
      </c>
      <c r="AB525">
        <f>VLOOKUP(X525,ReferenceProduction!$A$2:$G$1293,7,FALSE)</f>
        <v>0.96395730954558367</v>
      </c>
      <c r="AC525">
        <f>VLOOKUP(Z525,ReferencePrices!$A$2:$C$22,3,FALSE)</f>
        <v>385.40429999999998</v>
      </c>
      <c r="AD525">
        <f t="shared" si="60"/>
        <v>0.37151329211529893</v>
      </c>
    </row>
    <row r="526" spans="24:30" x14ac:dyDescent="0.35">
      <c r="X526" t="str">
        <f t="shared" si="58"/>
        <v>JAMGroundnut</v>
      </c>
      <c r="Y526" t="s">
        <v>71</v>
      </c>
      <c r="Z526" t="s">
        <v>360</v>
      </c>
      <c r="AA526">
        <f t="shared" si="59"/>
        <v>1.5925019148979915</v>
      </c>
      <c r="AB526">
        <f>VLOOKUP(X526,ReferenceProduction!$A$2:$G$1293,7,FALSE)</f>
        <v>2.535420078238896</v>
      </c>
      <c r="AC526">
        <f>VLOOKUP(Z526,ReferencePrices!$A$2:$C$22,3,FALSE)</f>
        <v>628.10180000000003</v>
      </c>
      <c r="AD526">
        <f t="shared" si="60"/>
        <v>1.5925019148979915</v>
      </c>
    </row>
    <row r="527" spans="24:30" x14ac:dyDescent="0.35">
      <c r="X527" t="str">
        <f t="shared" si="58"/>
        <v>JORMaize</v>
      </c>
      <c r="Y527" t="s">
        <v>72</v>
      </c>
      <c r="Z527" t="s">
        <v>361</v>
      </c>
      <c r="AA527">
        <f t="shared" si="59"/>
        <v>3.1982670920601981</v>
      </c>
      <c r="AB527">
        <f>VLOOKUP(X527,ReferenceProduction!$A$2:$G$1293,7,FALSE)</f>
        <v>13.178985978862631</v>
      </c>
      <c r="AC527">
        <f>VLOOKUP(Z527,ReferencePrices!$A$2:$C$22,3,FALSE)</f>
        <v>242.67930000000001</v>
      </c>
      <c r="AD527">
        <f t="shared" si="60"/>
        <v>3.1982670920601981</v>
      </c>
    </row>
    <row r="528" spans="24:30" x14ac:dyDescent="0.35">
      <c r="X528" t="str">
        <f t="shared" si="58"/>
        <v>JORWheat</v>
      </c>
      <c r="Y528" t="s">
        <v>72</v>
      </c>
      <c r="Z528" t="s">
        <v>359</v>
      </c>
      <c r="AA528">
        <f t="shared" si="59"/>
        <v>9.6202699953298723</v>
      </c>
      <c r="AB528">
        <f>VLOOKUP(X528,ReferenceProduction!$A$2:$G$1293,7,FALSE)</f>
        <v>32.190706834978982</v>
      </c>
      <c r="AC528">
        <f>VLOOKUP(Z528,ReferencePrices!$A$2:$C$22,3,FALSE)</f>
        <v>298.85239999999999</v>
      </c>
      <c r="AD528">
        <f t="shared" si="60"/>
        <v>9.6202699953298723</v>
      </c>
    </row>
    <row r="529" spans="24:30" x14ac:dyDescent="0.35">
      <c r="X529" t="str">
        <f t="shared" si="58"/>
        <v>JORSorghum</v>
      </c>
      <c r="Y529" t="s">
        <v>72</v>
      </c>
      <c r="Z529" t="s">
        <v>362</v>
      </c>
      <c r="AA529">
        <f t="shared" si="59"/>
        <v>1.5340571633424549</v>
      </c>
      <c r="AB529">
        <f>VLOOKUP(X529,ReferenceProduction!$A$2:$G$1293,7,FALSE)</f>
        <v>7.3053332819460932</v>
      </c>
      <c r="AC529">
        <f>VLOOKUP(Z529,ReferencePrices!$A$2:$C$22,3,FALSE)</f>
        <v>209.9914</v>
      </c>
      <c r="AD529">
        <f t="shared" si="60"/>
        <v>1.5340571633424549</v>
      </c>
    </row>
    <row r="530" spans="24:30" x14ac:dyDescent="0.35">
      <c r="X530" t="str">
        <f t="shared" si="58"/>
        <v>JORMillet</v>
      </c>
      <c r="Y530" t="s">
        <v>72</v>
      </c>
      <c r="Z530" t="s">
        <v>363</v>
      </c>
      <c r="AA530">
        <f t="shared" si="59"/>
        <v>2.9310239085898259E-2</v>
      </c>
      <c r="AB530">
        <f>VLOOKUP(X530,ReferenceProduction!$A$2:$G$1293,7,FALSE)</f>
        <v>0.11804146635180444</v>
      </c>
      <c r="AC530">
        <f>VLOOKUP(Z530,ReferencePrices!$A$2:$C$22,3,FALSE)</f>
        <v>248.30459999999999</v>
      </c>
      <c r="AD530">
        <f t="shared" si="60"/>
        <v>2.9310239085898259E-2</v>
      </c>
    </row>
    <row r="531" spans="24:30" x14ac:dyDescent="0.35">
      <c r="X531" t="str">
        <f t="shared" si="58"/>
        <v>JORBarley</v>
      </c>
      <c r="Y531" t="s">
        <v>72</v>
      </c>
      <c r="Z531" t="s">
        <v>364</v>
      </c>
      <c r="AA531">
        <f t="shared" si="59"/>
        <v>3.9807855419239164</v>
      </c>
      <c r="AB531">
        <f>VLOOKUP(X531,ReferenceProduction!$A$2:$G$1293,7,FALSE)</f>
        <v>29.740668778414602</v>
      </c>
      <c r="AC531">
        <f>VLOOKUP(Z531,ReferencePrices!$A$2:$C$22,3,FALSE)</f>
        <v>133.84989999999999</v>
      </c>
      <c r="AD531">
        <f t="shared" si="60"/>
        <v>3.9807855419239164</v>
      </c>
    </row>
    <row r="532" spans="24:30" x14ac:dyDescent="0.35">
      <c r="X532" t="str">
        <f t="shared" si="58"/>
        <v>JORPotato</v>
      </c>
      <c r="Y532" t="s">
        <v>72</v>
      </c>
      <c r="Z532" t="s">
        <v>367</v>
      </c>
      <c r="AA532">
        <f t="shared" si="59"/>
        <v>68.104875118772142</v>
      </c>
      <c r="AB532">
        <f>VLOOKUP(X532,ReferenceProduction!$A$2:$G$1293,7,FALSE)</f>
        <v>270.41926326854377</v>
      </c>
      <c r="AC532">
        <f>VLOOKUP(Z532,ReferencePrices!$A$2:$C$22,3,FALSE)</f>
        <v>251.8492</v>
      </c>
      <c r="AD532">
        <f t="shared" si="60"/>
        <v>68.104875118772142</v>
      </c>
    </row>
    <row r="533" spans="24:30" x14ac:dyDescent="0.35">
      <c r="X533" t="str">
        <f t="shared" si="58"/>
        <v>JORBanana</v>
      </c>
      <c r="Y533" t="s">
        <v>72</v>
      </c>
      <c r="Z533" t="s">
        <v>455</v>
      </c>
      <c r="AA533">
        <f t="shared" si="59"/>
        <v>39.573998146737367</v>
      </c>
      <c r="AB533">
        <f>VLOOKUP(X533,ReferenceProduction!$A$2:$G$1293,7,FALSE)</f>
        <v>98.414603546938096</v>
      </c>
      <c r="AC533">
        <f>VLOOKUP(Z533,ReferencePrices!$A$2:$C$22,3,FALSE)</f>
        <v>402.11509999999998</v>
      </c>
      <c r="AD533">
        <f t="shared" si="60"/>
        <v>39.573998146737367</v>
      </c>
    </row>
    <row r="534" spans="24:30" x14ac:dyDescent="0.35">
      <c r="X534" t="str">
        <f t="shared" si="58"/>
        <v>JORChickpea</v>
      </c>
      <c r="Y534" t="s">
        <v>72</v>
      </c>
      <c r="Z534" t="s">
        <v>419</v>
      </c>
      <c r="AA534">
        <f t="shared" si="59"/>
        <v>1.6040079364175899</v>
      </c>
      <c r="AB534">
        <f>VLOOKUP(X534,ReferenceProduction!$A$2:$G$1293,7,FALSE)</f>
        <v>2.3816104007820522</v>
      </c>
      <c r="AC534">
        <f>VLOOKUP(Z534,ReferencePrices!$A$2:$C$22,3,FALSE)</f>
        <v>673.49720000000002</v>
      </c>
      <c r="AD534">
        <f t="shared" si="60"/>
        <v>1.6040079364175899</v>
      </c>
    </row>
    <row r="535" spans="24:30" x14ac:dyDescent="0.35">
      <c r="X535" t="str">
        <f t="shared" si="58"/>
        <v>JORLentil</v>
      </c>
      <c r="Y535" t="s">
        <v>72</v>
      </c>
      <c r="Z535" t="s">
        <v>418</v>
      </c>
      <c r="AA535">
        <f t="shared" si="59"/>
        <v>0.31947591134336678</v>
      </c>
      <c r="AB535">
        <f>VLOOKUP(X535,ReferenceProduction!$A$2:$G$1293,7,FALSE)</f>
        <v>0.64924838263664464</v>
      </c>
      <c r="AC535">
        <f>VLOOKUP(Z535,ReferencePrices!$A$2:$C$22,3,FALSE)</f>
        <v>492.07040000000001</v>
      </c>
      <c r="AD535">
        <f t="shared" si="60"/>
        <v>0.31947591134336678</v>
      </c>
    </row>
    <row r="536" spans="24:30" x14ac:dyDescent="0.35">
      <c r="X536" t="str">
        <f t="shared" si="58"/>
        <v>JOROther Pulses</v>
      </c>
      <c r="Y536" t="s">
        <v>72</v>
      </c>
      <c r="Z536" t="s">
        <v>421</v>
      </c>
      <c r="AA536">
        <f t="shared" si="59"/>
        <v>0.52300311739196859</v>
      </c>
      <c r="AB536">
        <f>VLOOKUP(X536,ReferenceProduction!$A$2:$G$1293,7,FALSE)</f>
        <v>1.3570246034929256</v>
      </c>
      <c r="AC536">
        <f>VLOOKUP(Z536,ReferencePrices!$A$2:$C$22,3,FALSE)</f>
        <v>385.40429999999998</v>
      </c>
      <c r="AD536">
        <f t="shared" si="60"/>
        <v>0.52300311739196859</v>
      </c>
    </row>
    <row r="537" spans="24:30" x14ac:dyDescent="0.35">
      <c r="X537" t="str">
        <f t="shared" si="58"/>
        <v>KENRice</v>
      </c>
      <c r="Y537" t="s">
        <v>75</v>
      </c>
      <c r="Z537" t="s">
        <v>365</v>
      </c>
      <c r="AA537">
        <f t="shared" si="59"/>
        <v>60.61251168044268</v>
      </c>
      <c r="AB537">
        <f>VLOOKUP(X537,ReferenceProduction!$A$2:$G$1293,7,FALSE)</f>
        <v>160.4545158501968</v>
      </c>
      <c r="AC537">
        <f>VLOOKUP(Z537,ReferencePrices!$A$2:$C$22,3,FALSE)</f>
        <v>377.75510000000003</v>
      </c>
      <c r="AD537">
        <f t="shared" si="60"/>
        <v>60.61251168044268</v>
      </c>
    </row>
    <row r="538" spans="24:30" x14ac:dyDescent="0.35">
      <c r="X538" t="str">
        <f t="shared" si="58"/>
        <v>KENMaize</v>
      </c>
      <c r="Y538" t="s">
        <v>75</v>
      </c>
      <c r="Z538" t="s">
        <v>361</v>
      </c>
      <c r="AA538">
        <f t="shared" si="59"/>
        <v>1036.8269563605456</v>
      </c>
      <c r="AB538">
        <f>VLOOKUP(X538,ReferenceProduction!$A$2:$G$1293,7,FALSE)</f>
        <v>4272.4161325689729</v>
      </c>
      <c r="AC538">
        <f>VLOOKUP(Z538,ReferencePrices!$A$2:$C$22,3,FALSE)</f>
        <v>242.67930000000001</v>
      </c>
      <c r="AD538">
        <f t="shared" si="60"/>
        <v>1036.8269563605456</v>
      </c>
    </row>
    <row r="539" spans="24:30" x14ac:dyDescent="0.35">
      <c r="X539" t="str">
        <f t="shared" si="58"/>
        <v>KENWheat</v>
      </c>
      <c r="Y539" t="s">
        <v>75</v>
      </c>
      <c r="Z539" t="s">
        <v>359</v>
      </c>
      <c r="AA539">
        <f t="shared" si="59"/>
        <v>206.61235881306959</v>
      </c>
      <c r="AB539">
        <f>VLOOKUP(X539,ReferenceProduction!$A$2:$G$1293,7,FALSE)</f>
        <v>691.35251653682417</v>
      </c>
      <c r="AC539">
        <f>VLOOKUP(Z539,ReferencePrices!$A$2:$C$22,3,FALSE)</f>
        <v>298.85239999999999</v>
      </c>
      <c r="AD539">
        <f t="shared" si="60"/>
        <v>206.61235881306959</v>
      </c>
    </row>
    <row r="540" spans="24:30" x14ac:dyDescent="0.35">
      <c r="X540" t="str">
        <f t="shared" si="58"/>
        <v>KENSorghum</v>
      </c>
      <c r="Y540" t="s">
        <v>75</v>
      </c>
      <c r="Z540" t="s">
        <v>362</v>
      </c>
      <c r="AA540">
        <f t="shared" si="59"/>
        <v>73.232743158217829</v>
      </c>
      <c r="AB540">
        <f>VLOOKUP(X540,ReferenceProduction!$A$2:$G$1293,7,FALSE)</f>
        <v>348.74163017255859</v>
      </c>
      <c r="AC540">
        <f>VLOOKUP(Z540,ReferencePrices!$A$2:$C$22,3,FALSE)</f>
        <v>209.9914</v>
      </c>
      <c r="AD540">
        <f t="shared" si="60"/>
        <v>73.232743158217829</v>
      </c>
    </row>
    <row r="541" spans="24:30" x14ac:dyDescent="0.35">
      <c r="X541" t="str">
        <f t="shared" si="58"/>
        <v>KENMillet</v>
      </c>
      <c r="Y541" t="s">
        <v>75</v>
      </c>
      <c r="Z541" t="s">
        <v>363</v>
      </c>
      <c r="AA541">
        <f t="shared" si="59"/>
        <v>36.101809382717569</v>
      </c>
      <c r="AB541">
        <f>VLOOKUP(X541,ReferenceProduction!$A$2:$G$1293,7,FALSE)</f>
        <v>145.39323630217712</v>
      </c>
      <c r="AC541">
        <f>VLOOKUP(Z541,ReferencePrices!$A$2:$C$22,3,FALSE)</f>
        <v>248.30459999999999</v>
      </c>
      <c r="AD541">
        <f t="shared" si="60"/>
        <v>36.101809382717569</v>
      </c>
    </row>
    <row r="542" spans="24:30" x14ac:dyDescent="0.35">
      <c r="X542" t="str">
        <f t="shared" si="58"/>
        <v>KENBarley</v>
      </c>
      <c r="Y542" t="s">
        <v>75</v>
      </c>
      <c r="Z542" t="s">
        <v>364</v>
      </c>
      <c r="AA542">
        <f t="shared" si="59"/>
        <v>11.616592577857475</v>
      </c>
      <c r="AB542">
        <f>VLOOKUP(X542,ReferenceProduction!$A$2:$G$1293,7,FALSE)</f>
        <v>86.78820513020537</v>
      </c>
      <c r="AC542">
        <f>VLOOKUP(Z542,ReferencePrices!$A$2:$C$22,3,FALSE)</f>
        <v>133.84989999999999</v>
      </c>
      <c r="AD542">
        <f t="shared" si="60"/>
        <v>11.616592577857475</v>
      </c>
    </row>
    <row r="543" spans="24:30" x14ac:dyDescent="0.35">
      <c r="X543" t="str">
        <f t="shared" si="58"/>
        <v>KENPotato</v>
      </c>
      <c r="Y543" t="s">
        <v>75</v>
      </c>
      <c r="Z543" t="s">
        <v>367</v>
      </c>
      <c r="AA543">
        <f t="shared" si="59"/>
        <v>461.77783956401316</v>
      </c>
      <c r="AB543">
        <f>VLOOKUP(X543,ReferenceProduction!$A$2:$G$1293,7,FALSE)</f>
        <v>1833.5489632844306</v>
      </c>
      <c r="AC543">
        <f>VLOOKUP(Z543,ReferencePrices!$A$2:$C$22,3,FALSE)</f>
        <v>251.8492</v>
      </c>
      <c r="AD543">
        <f t="shared" si="60"/>
        <v>461.77783956401316</v>
      </c>
    </row>
    <row r="544" spans="24:30" x14ac:dyDescent="0.35">
      <c r="X544" t="str">
        <f t="shared" si="58"/>
        <v>KENCassava</v>
      </c>
      <c r="Y544" t="s">
        <v>75</v>
      </c>
      <c r="Z544" t="s">
        <v>368</v>
      </c>
      <c r="AA544">
        <f t="shared" si="59"/>
        <v>105.89650205804705</v>
      </c>
      <c r="AB544">
        <f>VLOOKUP(X544,ReferenceProduction!$A$2:$G$1293,7,FALSE)</f>
        <v>844.56602354213476</v>
      </c>
      <c r="AC544">
        <f>VLOOKUP(Z544,ReferencePrices!$A$2:$C$22,3,FALSE)</f>
        <v>125.3857</v>
      </c>
      <c r="AD544">
        <f t="shared" si="60"/>
        <v>105.89650205804705</v>
      </c>
    </row>
    <row r="545" spans="24:30" x14ac:dyDescent="0.35">
      <c r="X545" t="str">
        <f t="shared" si="58"/>
        <v>KENYams</v>
      </c>
      <c r="Y545" t="s">
        <v>75</v>
      </c>
      <c r="Z545" t="s">
        <v>366</v>
      </c>
      <c r="AA545">
        <f t="shared" si="59"/>
        <v>4.2217677510893292</v>
      </c>
      <c r="AB545">
        <f>VLOOKUP(X545,ReferenceProduction!$A$2:$G$1293,7,FALSE)</f>
        <v>13.535358825652708</v>
      </c>
      <c r="AC545">
        <f>VLOOKUP(Z545,ReferencePrices!$A$2:$C$22,3,FALSE)</f>
        <v>311.90660000000003</v>
      </c>
      <c r="AD545">
        <f t="shared" si="60"/>
        <v>4.2217677510893292</v>
      </c>
    </row>
    <row r="546" spans="24:30" x14ac:dyDescent="0.35">
      <c r="X546" t="str">
        <f t="shared" si="58"/>
        <v>KENSweet Potato</v>
      </c>
      <c r="Y546" t="s">
        <v>75</v>
      </c>
      <c r="Z546" t="s">
        <v>358</v>
      </c>
      <c r="AA546">
        <f t="shared" si="59"/>
        <v>73.647467770118041</v>
      </c>
      <c r="AB546">
        <f>VLOOKUP(X546,ReferenceProduction!$A$2:$G$1293,7,FALSE)</f>
        <v>804.85271038817041</v>
      </c>
      <c r="AC546">
        <f>VLOOKUP(Z546,ReferencePrices!$A$2:$C$22,3,FALSE)</f>
        <v>91.504279999999994</v>
      </c>
      <c r="AD546">
        <f t="shared" si="60"/>
        <v>73.647467770118041</v>
      </c>
    </row>
    <row r="547" spans="24:30" x14ac:dyDescent="0.35">
      <c r="X547" t="str">
        <f t="shared" si="58"/>
        <v>KENBanana</v>
      </c>
      <c r="Y547" t="s">
        <v>75</v>
      </c>
      <c r="Z547" t="s">
        <v>455</v>
      </c>
      <c r="AA547">
        <f t="shared" si="59"/>
        <v>543.37061169026447</v>
      </c>
      <c r="AB547">
        <f>VLOOKUP(X547,ReferenceProduction!$A$2:$G$1293,7,FALSE)</f>
        <v>1351.2812915761294</v>
      </c>
      <c r="AC547">
        <f>VLOOKUP(Z547,ReferencePrices!$A$2:$C$22,3,FALSE)</f>
        <v>402.11509999999998</v>
      </c>
      <c r="AD547">
        <f t="shared" si="60"/>
        <v>543.37061169026447</v>
      </c>
    </row>
    <row r="548" spans="24:30" x14ac:dyDescent="0.35">
      <c r="X548" t="str">
        <f t="shared" si="58"/>
        <v>KENPlantain</v>
      </c>
      <c r="Y548" t="s">
        <v>75</v>
      </c>
      <c r="Z548" t="s">
        <v>456</v>
      </c>
      <c r="AA548">
        <f t="shared" si="59"/>
        <v>419.06781642488721</v>
      </c>
      <c r="AB548">
        <f>VLOOKUP(X548,ReferenceProduction!$A$2:$G$1293,7,FALSE)</f>
        <v>1524.6891135345277</v>
      </c>
      <c r="AC548">
        <f>VLOOKUP(Z548,ReferencePrices!$A$2:$C$22,3,FALSE)</f>
        <v>274.8546</v>
      </c>
      <c r="AD548">
        <f t="shared" si="60"/>
        <v>419.06781642488721</v>
      </c>
    </row>
    <row r="549" spans="24:30" x14ac:dyDescent="0.35">
      <c r="X549" t="str">
        <f t="shared" si="58"/>
        <v>KENBean</v>
      </c>
      <c r="Y549" t="s">
        <v>75</v>
      </c>
      <c r="Z549" t="s">
        <v>557</v>
      </c>
      <c r="AA549">
        <f t="shared" si="59"/>
        <v>445.95460610443138</v>
      </c>
      <c r="AB549">
        <f>VLOOKUP(X549,ReferenceProduction!$A$2:$G$1293,7,FALSE)</f>
        <v>588.52137969316891</v>
      </c>
      <c r="AC549">
        <f>VLOOKUP(Z549,ReferencePrices!$A$2:$C$22,3,FALSE)</f>
        <v>757.75429999999994</v>
      </c>
      <c r="AD549">
        <f t="shared" si="60"/>
        <v>445.95460610443138</v>
      </c>
    </row>
    <row r="550" spans="24:30" x14ac:dyDescent="0.35">
      <c r="X550" t="str">
        <f t="shared" si="58"/>
        <v>KENChickpea</v>
      </c>
      <c r="Y550" t="s">
        <v>75</v>
      </c>
      <c r="Z550" t="s">
        <v>419</v>
      </c>
      <c r="AA550">
        <f t="shared" si="59"/>
        <v>0.17771239827742299</v>
      </c>
      <c r="AB550">
        <f>VLOOKUP(X550,ReferenceProduction!$A$2:$G$1293,7,FALSE)</f>
        <v>0.26386508849245849</v>
      </c>
      <c r="AC550">
        <f>VLOOKUP(Z550,ReferencePrices!$A$2:$C$22,3,FALSE)</f>
        <v>673.49720000000002</v>
      </c>
      <c r="AD550">
        <f t="shared" si="60"/>
        <v>0.17771239827742299</v>
      </c>
    </row>
    <row r="551" spans="24:30" x14ac:dyDescent="0.35">
      <c r="X551" t="str">
        <f t="shared" si="58"/>
        <v>KENCowpea</v>
      </c>
      <c r="Y551" t="s">
        <v>75</v>
      </c>
      <c r="Z551" t="s">
        <v>417</v>
      </c>
      <c r="AA551">
        <f t="shared" si="59"/>
        <v>57.339450172970814</v>
      </c>
      <c r="AB551">
        <f>VLOOKUP(X551,ReferenceProduction!$A$2:$G$1293,7,FALSE)</f>
        <v>117.28319719632547</v>
      </c>
      <c r="AC551">
        <f>VLOOKUP(Z551,ReferencePrices!$A$2:$C$22,3,FALSE)</f>
        <v>488.8974</v>
      </c>
      <c r="AD551">
        <f t="shared" si="60"/>
        <v>57.339450172970814</v>
      </c>
    </row>
    <row r="552" spans="24:30" x14ac:dyDescent="0.35">
      <c r="X552" t="str">
        <f t="shared" si="58"/>
        <v>KENPigeon pea</v>
      </c>
      <c r="Y552" t="s">
        <v>75</v>
      </c>
      <c r="Z552" t="s">
        <v>616</v>
      </c>
      <c r="AA552">
        <f t="shared" si="59"/>
        <v>127.90430160374619</v>
      </c>
      <c r="AB552">
        <f>VLOOKUP(X552,ReferenceProduction!$A$2:$G$1293,7,FALSE)</f>
        <v>173.73413215350163</v>
      </c>
      <c r="AC552">
        <f>VLOOKUP(Z552,ReferencePrices!$A$2:$C$22,3,FALSE)</f>
        <v>736.20709999999997</v>
      </c>
      <c r="AD552">
        <f t="shared" si="60"/>
        <v>127.90430160374619</v>
      </c>
    </row>
    <row r="553" spans="24:30" x14ac:dyDescent="0.35">
      <c r="X553" t="str">
        <f t="shared" si="58"/>
        <v>KENLentil</v>
      </c>
      <c r="Y553" t="s">
        <v>75</v>
      </c>
      <c r="Z553" t="s">
        <v>418</v>
      </c>
      <c r="AA553">
        <f t="shared" si="59"/>
        <v>0.58171492946352676</v>
      </c>
      <c r="AB553">
        <f>VLOOKUP(X553,ReferenceProduction!$A$2:$G$1293,7,FALSE)</f>
        <v>1.182178260394299</v>
      </c>
      <c r="AC553">
        <f>VLOOKUP(Z553,ReferencePrices!$A$2:$C$22,3,FALSE)</f>
        <v>492.07040000000001</v>
      </c>
      <c r="AD553">
        <f t="shared" si="60"/>
        <v>0.58171492946352676</v>
      </c>
    </row>
    <row r="554" spans="24:30" x14ac:dyDescent="0.35">
      <c r="X554" t="str">
        <f t="shared" si="58"/>
        <v>KENOther Pulses</v>
      </c>
      <c r="Y554" t="s">
        <v>75</v>
      </c>
      <c r="Z554" t="s">
        <v>421</v>
      </c>
      <c r="AA554">
        <f t="shared" si="59"/>
        <v>8.0880586810987047</v>
      </c>
      <c r="AB554">
        <f>VLOOKUP(X554,ReferenceProduction!$A$2:$G$1293,7,FALSE)</f>
        <v>20.985906698754285</v>
      </c>
      <c r="AC554">
        <f>VLOOKUP(Z554,ReferencePrices!$A$2:$C$22,3,FALSE)</f>
        <v>385.40429999999998</v>
      </c>
      <c r="AD554">
        <f t="shared" si="60"/>
        <v>8.0880586810987047</v>
      </c>
    </row>
    <row r="555" spans="24:30" x14ac:dyDescent="0.35">
      <c r="X555" t="str">
        <f t="shared" si="58"/>
        <v>KENGroundnut</v>
      </c>
      <c r="Y555" t="s">
        <v>75</v>
      </c>
      <c r="Z555" t="s">
        <v>360</v>
      </c>
      <c r="AA555">
        <f t="shared" si="59"/>
        <v>29.655399783744336</v>
      </c>
      <c r="AB555">
        <f>VLOOKUP(X555,ReferenceProduction!$A$2:$G$1293,7,FALSE)</f>
        <v>47.214320646341619</v>
      </c>
      <c r="AC555">
        <f>VLOOKUP(Z555,ReferencePrices!$A$2:$C$22,3,FALSE)</f>
        <v>628.10180000000003</v>
      </c>
      <c r="AD555">
        <f t="shared" si="60"/>
        <v>29.655399783744336</v>
      </c>
    </row>
    <row r="556" spans="24:30" x14ac:dyDescent="0.35">
      <c r="X556" t="str">
        <f t="shared" si="58"/>
        <v>KENSoybean</v>
      </c>
      <c r="Y556" t="s">
        <v>75</v>
      </c>
      <c r="Z556" t="s">
        <v>446</v>
      </c>
      <c r="AA556">
        <f t="shared" si="59"/>
        <v>0.83390502802864874</v>
      </c>
      <c r="AB556">
        <f>VLOOKUP(X556,ReferenceProduction!$A$2:$G$1293,7,FALSE)</f>
        <v>1.995358535528722</v>
      </c>
      <c r="AC556">
        <f>VLOOKUP(Z556,ReferencePrices!$A$2:$C$22,3,FALSE)</f>
        <v>417.92239999999998</v>
      </c>
      <c r="AD556">
        <f t="shared" si="60"/>
        <v>0.83390502802864874</v>
      </c>
    </row>
    <row r="557" spans="24:30" x14ac:dyDescent="0.35">
      <c r="X557" t="str">
        <f t="shared" si="58"/>
        <v>KGZRice</v>
      </c>
      <c r="Y557" t="s">
        <v>76</v>
      </c>
      <c r="Z557" t="s">
        <v>365</v>
      </c>
      <c r="AA557">
        <f t="shared" si="59"/>
        <v>8.1049548976831876</v>
      </c>
      <c r="AB557">
        <f>VLOOKUP(X557,ReferenceProduction!$A$2:$G$1293,7,FALSE)</f>
        <v>21.455580342087206</v>
      </c>
      <c r="AC557">
        <f>VLOOKUP(Z557,ReferencePrices!$A$2:$C$22,3,FALSE)</f>
        <v>377.75510000000003</v>
      </c>
      <c r="AD557">
        <f t="shared" si="60"/>
        <v>8.1049548976831876</v>
      </c>
    </row>
    <row r="558" spans="24:30" x14ac:dyDescent="0.35">
      <c r="X558" t="str">
        <f t="shared" si="58"/>
        <v>KGZMaize</v>
      </c>
      <c r="Y558" t="s">
        <v>76</v>
      </c>
      <c r="Z558" t="s">
        <v>361</v>
      </c>
      <c r="AA558">
        <f t="shared" si="59"/>
        <v>144.02478169534086</v>
      </c>
      <c r="AB558">
        <f>VLOOKUP(X558,ReferenceProduction!$A$2:$G$1293,7,FALSE)</f>
        <v>593.47781906137391</v>
      </c>
      <c r="AC558">
        <f>VLOOKUP(Z558,ReferencePrices!$A$2:$C$22,3,FALSE)</f>
        <v>242.67930000000001</v>
      </c>
      <c r="AD558">
        <f t="shared" si="60"/>
        <v>144.02478169534086</v>
      </c>
    </row>
    <row r="559" spans="24:30" x14ac:dyDescent="0.35">
      <c r="X559" t="str">
        <f t="shared" si="58"/>
        <v>KGZWheat</v>
      </c>
      <c r="Y559" t="s">
        <v>76</v>
      </c>
      <c r="Z559" t="s">
        <v>359</v>
      </c>
      <c r="AA559">
        <f t="shared" si="59"/>
        <v>346.73084181690467</v>
      </c>
      <c r="AB559">
        <f>VLOOKUP(X559,ReferenceProduction!$A$2:$G$1293,7,FALSE)</f>
        <v>1160.2076537344344</v>
      </c>
      <c r="AC559">
        <f>VLOOKUP(Z559,ReferencePrices!$A$2:$C$22,3,FALSE)</f>
        <v>298.85239999999999</v>
      </c>
      <c r="AD559">
        <f t="shared" si="60"/>
        <v>346.73084181690467</v>
      </c>
    </row>
    <row r="560" spans="24:30" x14ac:dyDescent="0.35">
      <c r="X560" t="str">
        <f t="shared" si="58"/>
        <v>KGZSorghum</v>
      </c>
      <c r="Y560" t="s">
        <v>76</v>
      </c>
      <c r="Z560" t="s">
        <v>362</v>
      </c>
      <c r="AA560">
        <f t="shared" si="59"/>
        <v>1.7079225097398735E-2</v>
      </c>
      <c r="AB560">
        <f>VLOOKUP(X560,ReferenceProduction!$A$2:$G$1293,7,FALSE)</f>
        <v>8.1332974099885685E-2</v>
      </c>
      <c r="AC560">
        <f>VLOOKUP(Z560,ReferencePrices!$A$2:$C$22,3,FALSE)</f>
        <v>209.9914</v>
      </c>
      <c r="AD560">
        <f t="shared" si="60"/>
        <v>1.7079225097398735E-2</v>
      </c>
    </row>
    <row r="561" spans="24:30" x14ac:dyDescent="0.35">
      <c r="X561" t="str">
        <f t="shared" si="58"/>
        <v>KGZMillet</v>
      </c>
      <c r="Y561" t="s">
        <v>76</v>
      </c>
      <c r="Z561" t="s">
        <v>363</v>
      </c>
      <c r="AA561">
        <f t="shared" si="59"/>
        <v>7.2850607753110308E-2</v>
      </c>
      <c r="AB561">
        <f>VLOOKUP(X561,ReferenceProduction!$A$2:$G$1293,7,FALSE)</f>
        <v>0.29339209887013901</v>
      </c>
      <c r="AC561">
        <f>VLOOKUP(Z561,ReferencePrices!$A$2:$C$22,3,FALSE)</f>
        <v>248.30459999999999</v>
      </c>
      <c r="AD561">
        <f t="shared" si="60"/>
        <v>7.2850607753110308E-2</v>
      </c>
    </row>
    <row r="562" spans="24:30" x14ac:dyDescent="0.35">
      <c r="X562" t="str">
        <f t="shared" si="58"/>
        <v>KGZBarley</v>
      </c>
      <c r="Y562" t="s">
        <v>76</v>
      </c>
      <c r="Z562" t="s">
        <v>364</v>
      </c>
      <c r="AA562">
        <f t="shared" si="59"/>
        <v>60.462367508843855</v>
      </c>
      <c r="AB562">
        <f>VLOOKUP(X562,ReferenceProduction!$A$2:$G$1293,7,FALSE)</f>
        <v>451.71768905949023</v>
      </c>
      <c r="AC562">
        <f>VLOOKUP(Z562,ReferencePrices!$A$2:$C$22,3,FALSE)</f>
        <v>133.84989999999999</v>
      </c>
      <c r="AD562">
        <f t="shared" si="60"/>
        <v>60.462367508843855</v>
      </c>
    </row>
    <row r="563" spans="24:30" x14ac:dyDescent="0.35">
      <c r="X563" t="str">
        <f t="shared" si="58"/>
        <v>KGZPotato</v>
      </c>
      <c r="Y563" t="s">
        <v>76</v>
      </c>
      <c r="Z563" t="s">
        <v>367</v>
      </c>
      <c r="AA563">
        <f t="shared" si="59"/>
        <v>576.68500917609924</v>
      </c>
      <c r="AB563">
        <f>VLOOKUP(X563,ReferenceProduction!$A$2:$G$1293,7,FALSE)</f>
        <v>2289.8028231818853</v>
      </c>
      <c r="AC563">
        <f>VLOOKUP(Z563,ReferencePrices!$A$2:$C$22,3,FALSE)</f>
        <v>251.8492</v>
      </c>
      <c r="AD563">
        <f t="shared" si="60"/>
        <v>576.68500917609924</v>
      </c>
    </row>
    <row r="564" spans="24:30" x14ac:dyDescent="0.35">
      <c r="X564" t="str">
        <f t="shared" si="58"/>
        <v>KGZBean</v>
      </c>
      <c r="Y564" t="s">
        <v>76</v>
      </c>
      <c r="Z564" t="s">
        <v>557</v>
      </c>
      <c r="AA564">
        <f t="shared" si="59"/>
        <v>59.281998965005165</v>
      </c>
      <c r="AB564">
        <f>VLOOKUP(X564,ReferenceProduction!$A$2:$G$1293,7,FALSE)</f>
        <v>78.233800804568403</v>
      </c>
      <c r="AC564">
        <f>VLOOKUP(Z564,ReferencePrices!$A$2:$C$22,3,FALSE)</f>
        <v>757.75429999999994</v>
      </c>
      <c r="AD564">
        <f t="shared" si="60"/>
        <v>59.281998965005165</v>
      </c>
    </row>
    <row r="565" spans="24:30" x14ac:dyDescent="0.35">
      <c r="X565" t="str">
        <f t="shared" si="58"/>
        <v>KGZOther Pulses</v>
      </c>
      <c r="Y565" t="s">
        <v>76</v>
      </c>
      <c r="Z565" t="s">
        <v>421</v>
      </c>
      <c r="AA565">
        <f t="shared" si="59"/>
        <v>0.92669562366192659</v>
      </c>
      <c r="AB565">
        <f>VLOOKUP(X565,ReferenceProduction!$A$2:$G$1293,7,FALSE)</f>
        <v>2.4044766071938652</v>
      </c>
      <c r="AC565">
        <f>VLOOKUP(Z565,ReferencePrices!$A$2:$C$22,3,FALSE)</f>
        <v>385.40429999999998</v>
      </c>
      <c r="AD565">
        <f t="shared" si="60"/>
        <v>0.92669562366192659</v>
      </c>
    </row>
    <row r="566" spans="24:30" x14ac:dyDescent="0.35">
      <c r="X566" t="str">
        <f t="shared" si="58"/>
        <v>KGZGroundnut</v>
      </c>
      <c r="Y566" t="s">
        <v>76</v>
      </c>
      <c r="Z566" t="s">
        <v>360</v>
      </c>
      <c r="AA566">
        <f t="shared" si="59"/>
        <v>0.44089133856980706</v>
      </c>
      <c r="AB566">
        <f>VLOOKUP(X566,ReferenceProduction!$A$2:$G$1293,7,FALSE)</f>
        <v>0.70194248538979986</v>
      </c>
      <c r="AC566">
        <f>VLOOKUP(Z566,ReferencePrices!$A$2:$C$22,3,FALSE)</f>
        <v>628.10180000000003</v>
      </c>
      <c r="AD566">
        <f t="shared" si="60"/>
        <v>0.44089133856980706</v>
      </c>
    </row>
    <row r="567" spans="24:30" x14ac:dyDescent="0.35">
      <c r="X567" t="str">
        <f t="shared" si="58"/>
        <v>KGZSoybean</v>
      </c>
      <c r="Y567" t="s">
        <v>76</v>
      </c>
      <c r="Z567" t="s">
        <v>446</v>
      </c>
      <c r="AA567">
        <f t="shared" si="59"/>
        <v>0.31038814391332969</v>
      </c>
      <c r="AB567">
        <f>VLOOKUP(X567,ReferenceProduction!$A$2:$G$1293,7,FALSE)</f>
        <v>0.74269324619434063</v>
      </c>
      <c r="AC567">
        <f>VLOOKUP(Z567,ReferencePrices!$A$2:$C$22,3,FALSE)</f>
        <v>417.92239999999998</v>
      </c>
      <c r="AD567">
        <f t="shared" si="60"/>
        <v>0.31038814391332969</v>
      </c>
    </row>
    <row r="568" spans="24:30" x14ac:dyDescent="0.35">
      <c r="X568" t="str">
        <f t="shared" si="58"/>
        <v>KHMRice</v>
      </c>
      <c r="Y568" t="s">
        <v>77</v>
      </c>
      <c r="Z568" t="s">
        <v>365</v>
      </c>
      <c r="AA568">
        <f t="shared" si="59"/>
        <v>1656.4551307672509</v>
      </c>
      <c r="AB568">
        <f>VLOOKUP(X568,ReferenceProduction!$A$2:$G$1293,7,FALSE)</f>
        <v>4384.9973984924382</v>
      </c>
      <c r="AC568">
        <f>VLOOKUP(Z568,ReferencePrices!$A$2:$C$22,3,FALSE)</f>
        <v>377.75510000000003</v>
      </c>
      <c r="AD568">
        <f t="shared" si="60"/>
        <v>1656.4551307672509</v>
      </c>
    </row>
    <row r="569" spans="24:30" x14ac:dyDescent="0.35">
      <c r="X569" t="str">
        <f t="shared" si="58"/>
        <v>KHMMaize</v>
      </c>
      <c r="Y569" t="s">
        <v>77</v>
      </c>
      <c r="Z569" t="s">
        <v>361</v>
      </c>
      <c r="AA569">
        <f t="shared" si="59"/>
        <v>63.512321029376906</v>
      </c>
      <c r="AB569">
        <f>VLOOKUP(X569,ReferenceProduction!$A$2:$G$1293,7,FALSE)</f>
        <v>261.71297275613085</v>
      </c>
      <c r="AC569">
        <f>VLOOKUP(Z569,ReferencePrices!$A$2:$C$22,3,FALSE)</f>
        <v>242.67930000000001</v>
      </c>
      <c r="AD569">
        <f t="shared" si="60"/>
        <v>63.512321029376906</v>
      </c>
    </row>
    <row r="570" spans="24:30" x14ac:dyDescent="0.35">
      <c r="X570" t="str">
        <f t="shared" si="58"/>
        <v>KHMCassava</v>
      </c>
      <c r="Y570" t="s">
        <v>77</v>
      </c>
      <c r="Z570" t="s">
        <v>368</v>
      </c>
      <c r="AA570">
        <f t="shared" si="59"/>
        <v>162.66212117730879</v>
      </c>
      <c r="AB570">
        <f>VLOOKUP(X570,ReferenceProduction!$A$2:$G$1293,7,FALSE)</f>
        <v>1297.2940389319419</v>
      </c>
      <c r="AC570">
        <f>VLOOKUP(Z570,ReferencePrices!$A$2:$C$22,3,FALSE)</f>
        <v>125.3857</v>
      </c>
      <c r="AD570">
        <f t="shared" si="60"/>
        <v>162.66212117730879</v>
      </c>
    </row>
    <row r="571" spans="24:30" x14ac:dyDescent="0.35">
      <c r="X571" t="str">
        <f t="shared" si="58"/>
        <v>KHMSweet Potato</v>
      </c>
      <c r="Y571" t="s">
        <v>77</v>
      </c>
      <c r="Z571" t="s">
        <v>358</v>
      </c>
      <c r="AA571">
        <f t="shared" si="59"/>
        <v>7.3737167063001294</v>
      </c>
      <c r="AB571">
        <f>VLOOKUP(X571,ReferenceProduction!$A$2:$G$1293,7,FALSE)</f>
        <v>80.583298467570373</v>
      </c>
      <c r="AC571">
        <f>VLOOKUP(Z571,ReferencePrices!$A$2:$C$22,3,FALSE)</f>
        <v>91.504279999999994</v>
      </c>
      <c r="AD571">
        <f t="shared" si="60"/>
        <v>7.3737167063001294</v>
      </c>
    </row>
    <row r="572" spans="24:30" x14ac:dyDescent="0.35">
      <c r="X572" t="str">
        <f t="shared" si="58"/>
        <v>KHMBanana</v>
      </c>
      <c r="Y572" t="s">
        <v>77</v>
      </c>
      <c r="Z572" t="s">
        <v>455</v>
      </c>
      <c r="AA572">
        <f t="shared" si="59"/>
        <v>73.559764628467732</v>
      </c>
      <c r="AB572">
        <f>VLOOKUP(X572,ReferenceProduction!$A$2:$G$1293,7,FALSE)</f>
        <v>182.93211229438469</v>
      </c>
      <c r="AC572">
        <f>VLOOKUP(Z572,ReferencePrices!$A$2:$C$22,3,FALSE)</f>
        <v>402.11509999999998</v>
      </c>
      <c r="AD572">
        <f t="shared" si="60"/>
        <v>73.559764628467732</v>
      </c>
    </row>
    <row r="573" spans="24:30" x14ac:dyDescent="0.35">
      <c r="X573" t="str">
        <f t="shared" si="58"/>
        <v>KHMBean</v>
      </c>
      <c r="Y573" t="s">
        <v>77</v>
      </c>
      <c r="Z573" t="s">
        <v>557</v>
      </c>
      <c r="AA573">
        <f t="shared" si="59"/>
        <v>49.544226400219429</v>
      </c>
      <c r="AB573">
        <f>VLOOKUP(X573,ReferenceProduction!$A$2:$G$1293,7,FALSE)</f>
        <v>65.382969651534054</v>
      </c>
      <c r="AC573">
        <f>VLOOKUP(Z573,ReferencePrices!$A$2:$C$22,3,FALSE)</f>
        <v>757.75429999999994</v>
      </c>
      <c r="AD573">
        <f t="shared" si="60"/>
        <v>49.544226400219429</v>
      </c>
    </row>
    <row r="574" spans="24:30" x14ac:dyDescent="0.35">
      <c r="X574" t="str">
        <f t="shared" si="58"/>
        <v>KHMGroundnut</v>
      </c>
      <c r="Y574" t="s">
        <v>77</v>
      </c>
      <c r="Z574" t="s">
        <v>360</v>
      </c>
      <c r="AA574">
        <f t="shared" si="59"/>
        <v>18.077024260961586</v>
      </c>
      <c r="AB574">
        <f>VLOOKUP(X574,ReferenceProduction!$A$2:$G$1293,7,FALSE)</f>
        <v>28.780405120573739</v>
      </c>
      <c r="AC574">
        <f>VLOOKUP(Z574,ReferencePrices!$A$2:$C$22,3,FALSE)</f>
        <v>628.10180000000003</v>
      </c>
      <c r="AD574">
        <f t="shared" si="60"/>
        <v>18.077024260961586</v>
      </c>
    </row>
    <row r="575" spans="24:30" x14ac:dyDescent="0.35">
      <c r="X575" t="str">
        <f t="shared" si="58"/>
        <v>KHMSoybean</v>
      </c>
      <c r="Y575" t="s">
        <v>77</v>
      </c>
      <c r="Z575" t="s">
        <v>446</v>
      </c>
      <c r="AA575">
        <f t="shared" si="59"/>
        <v>32.375295056597935</v>
      </c>
      <c r="AB575">
        <f>VLOOKUP(X575,ReferenceProduction!$A$2:$G$1293,7,FALSE)</f>
        <v>77.467240465210608</v>
      </c>
      <c r="AC575">
        <f>VLOOKUP(Z575,ReferencePrices!$A$2:$C$22,3,FALSE)</f>
        <v>417.92239999999998</v>
      </c>
      <c r="AD575">
        <f t="shared" si="60"/>
        <v>32.375295056597935</v>
      </c>
    </row>
    <row r="576" spans="24:30" x14ac:dyDescent="0.35">
      <c r="X576" t="str">
        <f t="shared" si="58"/>
        <v>LAORice</v>
      </c>
      <c r="Y576" t="s">
        <v>79</v>
      </c>
      <c r="Z576" t="s">
        <v>365</v>
      </c>
      <c r="AA576">
        <f t="shared" si="59"/>
        <v>916.7397705444854</v>
      </c>
      <c r="AB576">
        <f>VLOOKUP(X576,ReferenceProduction!$A$2:$G$1293,7,FALSE)</f>
        <v>2426.8097784635743</v>
      </c>
      <c r="AC576">
        <f>VLOOKUP(Z576,ReferencePrices!$A$2:$C$22,3,FALSE)</f>
        <v>377.75510000000003</v>
      </c>
      <c r="AD576">
        <f t="shared" si="60"/>
        <v>916.7397705444854</v>
      </c>
    </row>
    <row r="577" spans="24:30" x14ac:dyDescent="0.35">
      <c r="X577" t="str">
        <f t="shared" si="58"/>
        <v>LAOMaize</v>
      </c>
      <c r="Y577" t="s">
        <v>79</v>
      </c>
      <c r="Z577" t="s">
        <v>361</v>
      </c>
      <c r="AA577">
        <f t="shared" si="59"/>
        <v>95.482677035271934</v>
      </c>
      <c r="AB577">
        <f>VLOOKUP(X577,ReferenceProduction!$A$2:$G$1293,7,FALSE)</f>
        <v>393.45208691170581</v>
      </c>
      <c r="AC577">
        <f>VLOOKUP(Z577,ReferencePrices!$A$2:$C$22,3,FALSE)</f>
        <v>242.67930000000001</v>
      </c>
      <c r="AD577">
        <f t="shared" si="60"/>
        <v>95.482677035271934</v>
      </c>
    </row>
    <row r="578" spans="24:30" x14ac:dyDescent="0.35">
      <c r="X578" t="str">
        <f t="shared" si="58"/>
        <v>LAOPotato</v>
      </c>
      <c r="Y578" t="s">
        <v>79</v>
      </c>
      <c r="Z578" t="s">
        <v>367</v>
      </c>
      <c r="AA578">
        <f t="shared" si="59"/>
        <v>7.4518098452174382</v>
      </c>
      <c r="AB578">
        <f>VLOOKUP(X578,ReferenceProduction!$A$2:$G$1293,7,FALSE)</f>
        <v>29.588380051306252</v>
      </c>
      <c r="AC578">
        <f>VLOOKUP(Z578,ReferencePrices!$A$2:$C$22,3,FALSE)</f>
        <v>251.8492</v>
      </c>
      <c r="AD578">
        <f t="shared" si="60"/>
        <v>7.4518098452174382</v>
      </c>
    </row>
    <row r="579" spans="24:30" x14ac:dyDescent="0.35">
      <c r="X579" t="str">
        <f t="shared" si="58"/>
        <v>LAOCassava</v>
      </c>
      <c r="Y579" t="s">
        <v>79</v>
      </c>
      <c r="Z579" t="s">
        <v>368</v>
      </c>
      <c r="AA579">
        <f t="shared" si="59"/>
        <v>15.170270375311262</v>
      </c>
      <c r="AB579">
        <f>VLOOKUP(X579,ReferenceProduction!$A$2:$G$1293,7,FALSE)</f>
        <v>120.98883983828509</v>
      </c>
      <c r="AC579">
        <f>VLOOKUP(Z579,ReferencePrices!$A$2:$C$22,3,FALSE)</f>
        <v>125.3857</v>
      </c>
      <c r="AD579">
        <f t="shared" si="60"/>
        <v>15.170270375311262</v>
      </c>
    </row>
    <row r="580" spans="24:30" x14ac:dyDescent="0.35">
      <c r="X580" t="str">
        <f t="shared" si="58"/>
        <v>LAOSweet Potato</v>
      </c>
      <c r="Y580" t="s">
        <v>79</v>
      </c>
      <c r="Z580" t="s">
        <v>358</v>
      </c>
      <c r="AA580">
        <f t="shared" si="59"/>
        <v>22.681648292369736</v>
      </c>
      <c r="AB580">
        <f>VLOOKUP(X580,ReferenceProduction!$A$2:$G$1293,7,FALSE)</f>
        <v>247.87527198038975</v>
      </c>
      <c r="AC580">
        <f>VLOOKUP(Z580,ReferencePrices!$A$2:$C$22,3,FALSE)</f>
        <v>91.504279999999994</v>
      </c>
      <c r="AD580">
        <f t="shared" si="60"/>
        <v>22.681648292369736</v>
      </c>
    </row>
    <row r="581" spans="24:30" x14ac:dyDescent="0.35">
      <c r="X581" t="str">
        <f t="shared" ref="X581:X644" si="61">+CONCATENATE(Y581,Z581)</f>
        <v>LAOBanana</v>
      </c>
      <c r="Y581" t="s">
        <v>79</v>
      </c>
      <c r="Z581" t="s">
        <v>455</v>
      </c>
      <c r="AA581">
        <f t="shared" ref="AA581:AA644" si="62">AD581</f>
        <v>26.672285922358828</v>
      </c>
      <c r="AB581">
        <f>VLOOKUP(X581,ReferenceProduction!$A$2:$G$1293,7,FALSE)</f>
        <v>66.329978462283137</v>
      </c>
      <c r="AC581">
        <f>VLOOKUP(Z581,ReferencePrices!$A$2:$C$22,3,FALSE)</f>
        <v>402.11509999999998</v>
      </c>
      <c r="AD581">
        <f t="shared" ref="AD581:AD644" si="63">(AB581*AC581)/1000</f>
        <v>26.672285922358828</v>
      </c>
    </row>
    <row r="582" spans="24:30" x14ac:dyDescent="0.35">
      <c r="X582" t="str">
        <f t="shared" si="61"/>
        <v>LAOBean</v>
      </c>
      <c r="Y582" t="s">
        <v>79</v>
      </c>
      <c r="Z582" t="s">
        <v>557</v>
      </c>
      <c r="AA582">
        <f t="shared" si="62"/>
        <v>2.9245716683440501</v>
      </c>
      <c r="AB582">
        <f>VLOOKUP(X582,ReferenceProduction!$A$2:$G$1293,7,FALSE)</f>
        <v>3.8595250047991154</v>
      </c>
      <c r="AC582">
        <f>VLOOKUP(Z582,ReferencePrices!$A$2:$C$22,3,FALSE)</f>
        <v>757.75429999999994</v>
      </c>
      <c r="AD582">
        <f t="shared" si="63"/>
        <v>2.9245716683440501</v>
      </c>
    </row>
    <row r="583" spans="24:30" x14ac:dyDescent="0.35">
      <c r="X583" t="str">
        <f t="shared" si="61"/>
        <v>LAOOther Pulses</v>
      </c>
      <c r="Y583" t="s">
        <v>79</v>
      </c>
      <c r="Z583" t="s">
        <v>421</v>
      </c>
      <c r="AA583">
        <f t="shared" si="62"/>
        <v>6.0291060813191768</v>
      </c>
      <c r="AB583">
        <f>VLOOKUP(X583,ReferenceProduction!$A$2:$G$1293,7,FALSE)</f>
        <v>15.643587996602989</v>
      </c>
      <c r="AC583">
        <f>VLOOKUP(Z583,ReferencePrices!$A$2:$C$22,3,FALSE)</f>
        <v>385.40429999999998</v>
      </c>
      <c r="AD583">
        <f t="shared" si="63"/>
        <v>6.0291060813191768</v>
      </c>
    </row>
    <row r="584" spans="24:30" x14ac:dyDescent="0.35">
      <c r="X584" t="str">
        <f t="shared" si="61"/>
        <v>LAOGroundnut</v>
      </c>
      <c r="Y584" t="s">
        <v>79</v>
      </c>
      <c r="Z584" t="s">
        <v>360</v>
      </c>
      <c r="AA584">
        <f t="shared" si="62"/>
        <v>9.0920085232410308</v>
      </c>
      <c r="AB584">
        <f>VLOOKUP(X584,ReferenceProduction!$A$2:$G$1293,7,FALSE)</f>
        <v>14.475374092608922</v>
      </c>
      <c r="AC584">
        <f>VLOOKUP(Z584,ReferencePrices!$A$2:$C$22,3,FALSE)</f>
        <v>628.10180000000003</v>
      </c>
      <c r="AD584">
        <f t="shared" si="63"/>
        <v>9.0920085232410308</v>
      </c>
    </row>
    <row r="585" spans="24:30" x14ac:dyDescent="0.35">
      <c r="X585" t="str">
        <f t="shared" si="61"/>
        <v>LAOSoybean</v>
      </c>
      <c r="Y585" t="s">
        <v>79</v>
      </c>
      <c r="Z585" t="s">
        <v>446</v>
      </c>
      <c r="AA585">
        <f t="shared" si="62"/>
        <v>2.3002103710274002</v>
      </c>
      <c r="AB585">
        <f>VLOOKUP(X585,ReferenceProduction!$A$2:$G$1293,7,FALSE)</f>
        <v>5.5039174043492292</v>
      </c>
      <c r="AC585">
        <f>VLOOKUP(Z585,ReferencePrices!$A$2:$C$22,3,FALSE)</f>
        <v>417.92239999999998</v>
      </c>
      <c r="AD585">
        <f t="shared" si="63"/>
        <v>2.3002103710274002</v>
      </c>
    </row>
    <row r="586" spans="24:30" x14ac:dyDescent="0.35">
      <c r="X586" t="str">
        <f t="shared" si="61"/>
        <v>LBNMaize</v>
      </c>
      <c r="Y586" t="s">
        <v>80</v>
      </c>
      <c r="Z586" t="s">
        <v>361</v>
      </c>
      <c r="AA586">
        <f t="shared" si="62"/>
        <v>1.075990976221699</v>
      </c>
      <c r="AB586">
        <f>VLOOKUP(X586,ReferenceProduction!$A$2:$G$1293,7,FALSE)</f>
        <v>4.4337979226975639</v>
      </c>
      <c r="AC586">
        <f>VLOOKUP(Z586,ReferencePrices!$A$2:$C$22,3,FALSE)</f>
        <v>242.67930000000001</v>
      </c>
      <c r="AD586">
        <f t="shared" si="63"/>
        <v>1.075990976221699</v>
      </c>
    </row>
    <row r="587" spans="24:30" x14ac:dyDescent="0.35">
      <c r="X587" t="str">
        <f t="shared" si="61"/>
        <v>LBNWheat</v>
      </c>
      <c r="Y587" t="s">
        <v>80</v>
      </c>
      <c r="Z587" t="s">
        <v>359</v>
      </c>
      <c r="AA587">
        <f t="shared" si="62"/>
        <v>52.471387997203593</v>
      </c>
      <c r="AB587">
        <f>VLOOKUP(X587,ReferenceProduction!$A$2:$G$1293,7,FALSE)</f>
        <v>175.57626439407412</v>
      </c>
      <c r="AC587">
        <f>VLOOKUP(Z587,ReferencePrices!$A$2:$C$22,3,FALSE)</f>
        <v>298.85239999999999</v>
      </c>
      <c r="AD587">
        <f t="shared" si="63"/>
        <v>52.471387997203593</v>
      </c>
    </row>
    <row r="588" spans="24:30" x14ac:dyDescent="0.35">
      <c r="X588" t="str">
        <f t="shared" si="61"/>
        <v>LBNSorghum</v>
      </c>
      <c r="Y588" t="s">
        <v>80</v>
      </c>
      <c r="Z588" t="s">
        <v>362</v>
      </c>
      <c r="AA588">
        <f t="shared" si="62"/>
        <v>0.5330852849487977</v>
      </c>
      <c r="AB588">
        <f>VLOOKUP(X588,ReferenceProduction!$A$2:$G$1293,7,FALSE)</f>
        <v>2.538605318831141</v>
      </c>
      <c r="AC588">
        <f>VLOOKUP(Z588,ReferencePrices!$A$2:$C$22,3,FALSE)</f>
        <v>209.9914</v>
      </c>
      <c r="AD588">
        <f t="shared" si="63"/>
        <v>0.5330852849487977</v>
      </c>
    </row>
    <row r="589" spans="24:30" x14ac:dyDescent="0.35">
      <c r="X589" t="str">
        <f t="shared" si="61"/>
        <v>LBNBarley</v>
      </c>
      <c r="Y589" t="s">
        <v>80</v>
      </c>
      <c r="Z589" t="s">
        <v>364</v>
      </c>
      <c r="AA589">
        <f t="shared" si="62"/>
        <v>5.8108349072718033</v>
      </c>
      <c r="AB589">
        <f>VLOOKUP(X589,ReferenceProduction!$A$2:$G$1293,7,FALSE)</f>
        <v>43.413068723038293</v>
      </c>
      <c r="AC589">
        <f>VLOOKUP(Z589,ReferencePrices!$A$2:$C$22,3,FALSE)</f>
        <v>133.84989999999999</v>
      </c>
      <c r="AD589">
        <f t="shared" si="63"/>
        <v>5.8108349072718033</v>
      </c>
    </row>
    <row r="590" spans="24:30" x14ac:dyDescent="0.35">
      <c r="X590" t="str">
        <f t="shared" si="61"/>
        <v>LBNPotato</v>
      </c>
      <c r="Y590" t="s">
        <v>80</v>
      </c>
      <c r="Z590" t="s">
        <v>367</v>
      </c>
      <c r="AA590">
        <f t="shared" si="62"/>
        <v>178.59118999158184</v>
      </c>
      <c r="AB590">
        <f>VLOOKUP(X590,ReferenceProduction!$A$2:$G$1293,7,FALSE)</f>
        <v>709.11954451942609</v>
      </c>
      <c r="AC590">
        <f>VLOOKUP(Z590,ReferencePrices!$A$2:$C$22,3,FALSE)</f>
        <v>251.8492</v>
      </c>
      <c r="AD590">
        <f t="shared" si="63"/>
        <v>178.59118999158184</v>
      </c>
    </row>
    <row r="591" spans="24:30" x14ac:dyDescent="0.35">
      <c r="X591" t="str">
        <f t="shared" si="61"/>
        <v>LBNBanana</v>
      </c>
      <c r="Y591" t="s">
        <v>80</v>
      </c>
      <c r="Z591" t="s">
        <v>455</v>
      </c>
      <c r="AA591">
        <f t="shared" si="62"/>
        <v>75.429667275998668</v>
      </c>
      <c r="AB591">
        <f>VLOOKUP(X591,ReferenceProduction!$A$2:$G$1293,7,FALSE)</f>
        <v>187.58227998898491</v>
      </c>
      <c r="AC591">
        <f>VLOOKUP(Z591,ReferencePrices!$A$2:$C$22,3,FALSE)</f>
        <v>402.11509999999998</v>
      </c>
      <c r="AD591">
        <f t="shared" si="63"/>
        <v>75.429667275998668</v>
      </c>
    </row>
    <row r="592" spans="24:30" x14ac:dyDescent="0.35">
      <c r="X592" t="str">
        <f t="shared" si="61"/>
        <v>LBNBean</v>
      </c>
      <c r="Y592" t="s">
        <v>80</v>
      </c>
      <c r="Z592" t="s">
        <v>557</v>
      </c>
      <c r="AA592">
        <f t="shared" si="62"/>
        <v>0.37468351417302675</v>
      </c>
      <c r="AB592">
        <f>VLOOKUP(X592,ReferenceProduction!$A$2:$G$1293,7,FALSE)</f>
        <v>0.49446570500890169</v>
      </c>
      <c r="AC592">
        <f>VLOOKUP(Z592,ReferencePrices!$A$2:$C$22,3,FALSE)</f>
        <v>757.75429999999994</v>
      </c>
      <c r="AD592">
        <f t="shared" si="63"/>
        <v>0.37468351417302675</v>
      </c>
    </row>
    <row r="593" spans="24:30" x14ac:dyDescent="0.35">
      <c r="X593" t="str">
        <f t="shared" si="61"/>
        <v>LBNChickpea</v>
      </c>
      <c r="Y593" t="s">
        <v>80</v>
      </c>
      <c r="Z593" t="s">
        <v>419</v>
      </c>
      <c r="AA593">
        <f t="shared" si="62"/>
        <v>2.061281440123429</v>
      </c>
      <c r="AB593">
        <f>VLOOKUP(X593,ReferenceProduction!$A$2:$G$1293,7,FALSE)</f>
        <v>3.0605642311852654</v>
      </c>
      <c r="AC593">
        <f>VLOOKUP(Z593,ReferencePrices!$A$2:$C$22,3,FALSE)</f>
        <v>673.49720000000002</v>
      </c>
      <c r="AD593">
        <f t="shared" si="63"/>
        <v>2.061281440123429</v>
      </c>
    </row>
    <row r="594" spans="24:30" x14ac:dyDescent="0.35">
      <c r="X594" t="str">
        <f t="shared" si="61"/>
        <v>LBNLentil</v>
      </c>
      <c r="Y594" t="s">
        <v>80</v>
      </c>
      <c r="Z594" t="s">
        <v>418</v>
      </c>
      <c r="AA594">
        <f t="shared" si="62"/>
        <v>0.6250015282123399</v>
      </c>
      <c r="AB594">
        <f>VLOOKUP(X594,ReferenceProduction!$A$2:$G$1293,7,FALSE)</f>
        <v>1.2701465648255612</v>
      </c>
      <c r="AC594">
        <f>VLOOKUP(Z594,ReferencePrices!$A$2:$C$22,3,FALSE)</f>
        <v>492.07040000000001</v>
      </c>
      <c r="AD594">
        <f t="shared" si="63"/>
        <v>0.6250015282123399</v>
      </c>
    </row>
    <row r="595" spans="24:30" x14ac:dyDescent="0.35">
      <c r="X595" t="str">
        <f t="shared" si="61"/>
        <v>LBNOther Pulses</v>
      </c>
      <c r="Y595" t="s">
        <v>80</v>
      </c>
      <c r="Z595" t="s">
        <v>421</v>
      </c>
      <c r="AA595">
        <f t="shared" si="62"/>
        <v>3.0230115999328975</v>
      </c>
      <c r="AB595">
        <f>VLOOKUP(X595,ReferenceProduction!$A$2:$G$1293,7,FALSE)</f>
        <v>7.8437412346797828</v>
      </c>
      <c r="AC595">
        <f>VLOOKUP(Z595,ReferencePrices!$A$2:$C$22,3,FALSE)</f>
        <v>385.40429999999998</v>
      </c>
      <c r="AD595">
        <f t="shared" si="63"/>
        <v>3.0230115999328975</v>
      </c>
    </row>
    <row r="596" spans="24:30" x14ac:dyDescent="0.35">
      <c r="X596" t="str">
        <f t="shared" si="61"/>
        <v>LBRRice</v>
      </c>
      <c r="Y596" t="s">
        <v>81</v>
      </c>
      <c r="Z596" t="s">
        <v>365</v>
      </c>
      <c r="AA596">
        <f t="shared" si="62"/>
        <v>82.436608249832503</v>
      </c>
      <c r="AB596">
        <f>VLOOKUP(X596,ReferenceProduction!$A$2:$G$1293,7,FALSE)</f>
        <v>218.22765132709657</v>
      </c>
      <c r="AC596">
        <f>VLOOKUP(Z596,ReferencePrices!$A$2:$C$22,3,FALSE)</f>
        <v>377.75510000000003</v>
      </c>
      <c r="AD596">
        <f t="shared" si="63"/>
        <v>82.436608249832503</v>
      </c>
    </row>
    <row r="597" spans="24:30" x14ac:dyDescent="0.35">
      <c r="X597" t="str">
        <f t="shared" si="61"/>
        <v>LBRCassava</v>
      </c>
      <c r="Y597" t="s">
        <v>81</v>
      </c>
      <c r="Z597" t="s">
        <v>368</v>
      </c>
      <c r="AA597">
        <f t="shared" si="62"/>
        <v>105.10213143163021</v>
      </c>
      <c r="AB597">
        <f>VLOOKUP(X597,ReferenceProduction!$A$2:$G$1293,7,FALSE)</f>
        <v>838.23060709179924</v>
      </c>
      <c r="AC597">
        <f>VLOOKUP(Z597,ReferencePrices!$A$2:$C$22,3,FALSE)</f>
        <v>125.3857</v>
      </c>
      <c r="AD597">
        <f t="shared" si="63"/>
        <v>105.10213143163021</v>
      </c>
    </row>
    <row r="598" spans="24:30" x14ac:dyDescent="0.35">
      <c r="X598" t="str">
        <f t="shared" si="61"/>
        <v>LBRYams</v>
      </c>
      <c r="Y598" t="s">
        <v>81</v>
      </c>
      <c r="Z598" t="s">
        <v>366</v>
      </c>
      <c r="AA598">
        <f t="shared" si="62"/>
        <v>15.242956626627985</v>
      </c>
      <c r="AB598">
        <f>VLOOKUP(X598,ReferenceProduction!$A$2:$G$1293,7,FALSE)</f>
        <v>48.870259964450845</v>
      </c>
      <c r="AC598">
        <f>VLOOKUP(Z598,ReferencePrices!$A$2:$C$22,3,FALSE)</f>
        <v>311.90660000000003</v>
      </c>
      <c r="AD598">
        <f t="shared" si="63"/>
        <v>15.242956626627985</v>
      </c>
    </row>
    <row r="599" spans="24:30" x14ac:dyDescent="0.35">
      <c r="X599" t="str">
        <f t="shared" si="61"/>
        <v>LBRSweet Potato</v>
      </c>
      <c r="Y599" t="s">
        <v>81</v>
      </c>
      <c r="Z599" t="s">
        <v>358</v>
      </c>
      <c r="AA599">
        <f t="shared" si="62"/>
        <v>3.7012265888122489</v>
      </c>
      <c r="AB599">
        <f>VLOOKUP(X599,ReferenceProduction!$A$2:$G$1293,7,FALSE)</f>
        <v>40.448671786852472</v>
      </c>
      <c r="AC599">
        <f>VLOOKUP(Z599,ReferencePrices!$A$2:$C$22,3,FALSE)</f>
        <v>91.504279999999994</v>
      </c>
      <c r="AD599">
        <f t="shared" si="63"/>
        <v>3.7012265888122489</v>
      </c>
    </row>
    <row r="600" spans="24:30" x14ac:dyDescent="0.35">
      <c r="X600" t="str">
        <f t="shared" si="61"/>
        <v>LBRBanana</v>
      </c>
      <c r="Y600" t="s">
        <v>81</v>
      </c>
      <c r="Z600" t="s">
        <v>455</v>
      </c>
      <c r="AA600">
        <f t="shared" si="62"/>
        <v>96.527136553497456</v>
      </c>
      <c r="AB600">
        <f>VLOOKUP(X600,ReferenceProduction!$A$2:$G$1293,7,FALSE)</f>
        <v>240.04852479674963</v>
      </c>
      <c r="AC600">
        <f>VLOOKUP(Z600,ReferencePrices!$A$2:$C$22,3,FALSE)</f>
        <v>402.11509999999998</v>
      </c>
      <c r="AD600">
        <f t="shared" si="63"/>
        <v>96.527136553497456</v>
      </c>
    </row>
    <row r="601" spans="24:30" x14ac:dyDescent="0.35">
      <c r="X601" t="str">
        <f t="shared" si="61"/>
        <v>LBRPlantain</v>
      </c>
      <c r="Y601" t="s">
        <v>81</v>
      </c>
      <c r="Z601" t="s">
        <v>456</v>
      </c>
      <c r="AA601">
        <f t="shared" si="62"/>
        <v>38.426286078466958</v>
      </c>
      <c r="AB601">
        <f>VLOOKUP(X601,ReferenceProduction!$A$2:$G$1293,7,FALSE)</f>
        <v>139.80586855183418</v>
      </c>
      <c r="AC601">
        <f>VLOOKUP(Z601,ReferencePrices!$A$2:$C$22,3,FALSE)</f>
        <v>274.8546</v>
      </c>
      <c r="AD601">
        <f t="shared" si="63"/>
        <v>38.426286078466958</v>
      </c>
    </row>
    <row r="602" spans="24:30" x14ac:dyDescent="0.35">
      <c r="X602" t="str">
        <f t="shared" si="61"/>
        <v>LBROther Pulses</v>
      </c>
      <c r="Y602" t="s">
        <v>81</v>
      </c>
      <c r="Z602" t="s">
        <v>421</v>
      </c>
      <c r="AA602">
        <f t="shared" si="62"/>
        <v>1.3356101049620193</v>
      </c>
      <c r="AB602">
        <f>VLOOKUP(X602,ReferenceProduction!$A$2:$G$1293,7,FALSE)</f>
        <v>3.4654779538319094</v>
      </c>
      <c r="AC602">
        <f>VLOOKUP(Z602,ReferencePrices!$A$2:$C$22,3,FALSE)</f>
        <v>385.40429999999998</v>
      </c>
      <c r="AD602">
        <f t="shared" si="63"/>
        <v>1.3356101049620193</v>
      </c>
    </row>
    <row r="603" spans="24:30" x14ac:dyDescent="0.35">
      <c r="X603" t="str">
        <f t="shared" si="61"/>
        <v>LBRGroundnut</v>
      </c>
      <c r="Y603" t="s">
        <v>81</v>
      </c>
      <c r="Z603" t="s">
        <v>360</v>
      </c>
      <c r="AA603">
        <f t="shared" si="62"/>
        <v>5.5363555416978789</v>
      </c>
      <c r="AB603">
        <f>VLOOKUP(X603,ReferenceProduction!$A$2:$G$1293,7,FALSE)</f>
        <v>8.8144239384409957</v>
      </c>
      <c r="AC603">
        <f>VLOOKUP(Z603,ReferencePrices!$A$2:$C$22,3,FALSE)</f>
        <v>628.10180000000003</v>
      </c>
      <c r="AD603">
        <f t="shared" si="63"/>
        <v>5.5363555416978789</v>
      </c>
    </row>
    <row r="604" spans="24:30" x14ac:dyDescent="0.35">
      <c r="X604" t="str">
        <f t="shared" si="61"/>
        <v>LBRSoybean</v>
      </c>
      <c r="Y604" t="s">
        <v>81</v>
      </c>
      <c r="Z604" t="s">
        <v>446</v>
      </c>
      <c r="AA604">
        <f t="shared" si="62"/>
        <v>2.5411490971753889</v>
      </c>
      <c r="AB604">
        <f>VLOOKUP(X604,ReferenceProduction!$A$2:$G$1293,7,FALSE)</f>
        <v>6.0804328678610879</v>
      </c>
      <c r="AC604">
        <f>VLOOKUP(Z604,ReferencePrices!$A$2:$C$22,3,FALSE)</f>
        <v>417.92239999999998</v>
      </c>
      <c r="AD604">
        <f t="shared" si="63"/>
        <v>2.5411490971753889</v>
      </c>
    </row>
    <row r="605" spans="24:30" x14ac:dyDescent="0.35">
      <c r="X605" t="str">
        <f t="shared" si="61"/>
        <v>LBYMaize</v>
      </c>
      <c r="Y605" t="s">
        <v>82</v>
      </c>
      <c r="Z605" t="s">
        <v>361</v>
      </c>
      <c r="AA605">
        <f t="shared" si="62"/>
        <v>1.1381720885460098</v>
      </c>
      <c r="AB605">
        <f>VLOOKUP(X605,ReferenceProduction!$A$2:$G$1293,7,FALSE)</f>
        <v>4.6900254308711524</v>
      </c>
      <c r="AC605">
        <f>VLOOKUP(Z605,ReferencePrices!$A$2:$C$22,3,FALSE)</f>
        <v>242.67930000000001</v>
      </c>
      <c r="AD605">
        <f t="shared" si="63"/>
        <v>1.1381720885460098</v>
      </c>
    </row>
    <row r="606" spans="24:30" x14ac:dyDescent="0.35">
      <c r="X606" t="str">
        <f t="shared" si="61"/>
        <v>LBYWheat</v>
      </c>
      <c r="Y606" t="s">
        <v>82</v>
      </c>
      <c r="Z606" t="s">
        <v>359</v>
      </c>
      <c r="AA606">
        <f t="shared" si="62"/>
        <v>51.95938030145463</v>
      </c>
      <c r="AB606">
        <f>VLOOKUP(X606,ReferenceProduction!$A$2:$G$1293,7,FALSE)</f>
        <v>173.86301833766311</v>
      </c>
      <c r="AC606">
        <f>VLOOKUP(Z606,ReferencePrices!$A$2:$C$22,3,FALSE)</f>
        <v>298.85239999999999</v>
      </c>
      <c r="AD606">
        <f t="shared" si="63"/>
        <v>51.95938030145463</v>
      </c>
    </row>
    <row r="607" spans="24:30" x14ac:dyDescent="0.35">
      <c r="X607" t="str">
        <f t="shared" si="61"/>
        <v>LBYMillet</v>
      </c>
      <c r="Y607" t="s">
        <v>82</v>
      </c>
      <c r="Z607" t="s">
        <v>363</v>
      </c>
      <c r="AA607">
        <f t="shared" si="62"/>
        <v>1.9101997093637797</v>
      </c>
      <c r="AB607">
        <f>VLOOKUP(X607,ReferenceProduction!$A$2:$G$1293,7,FALSE)</f>
        <v>7.6929694792757752</v>
      </c>
      <c r="AC607">
        <f>VLOOKUP(Z607,ReferencePrices!$A$2:$C$22,3,FALSE)</f>
        <v>248.30459999999999</v>
      </c>
      <c r="AD607">
        <f t="shared" si="63"/>
        <v>1.9101997093637797</v>
      </c>
    </row>
    <row r="608" spans="24:30" x14ac:dyDescent="0.35">
      <c r="X608" t="str">
        <f t="shared" si="61"/>
        <v>LBYBarley</v>
      </c>
      <c r="Y608" t="s">
        <v>82</v>
      </c>
      <c r="Z608" t="s">
        <v>364</v>
      </c>
      <c r="AA608">
        <f t="shared" si="62"/>
        <v>17.547769984185059</v>
      </c>
      <c r="AB608">
        <f>VLOOKUP(X608,ReferenceProduction!$A$2:$G$1293,7,FALSE)</f>
        <v>131.10035931431446</v>
      </c>
      <c r="AC608">
        <f>VLOOKUP(Z608,ReferencePrices!$A$2:$C$22,3,FALSE)</f>
        <v>133.84989999999999</v>
      </c>
      <c r="AD608">
        <f t="shared" si="63"/>
        <v>17.547769984185059</v>
      </c>
    </row>
    <row r="609" spans="24:30" x14ac:dyDescent="0.35">
      <c r="X609" t="str">
        <f t="shared" si="61"/>
        <v>LBYPotato</v>
      </c>
      <c r="Y609" t="s">
        <v>82</v>
      </c>
      <c r="Z609" t="s">
        <v>367</v>
      </c>
      <c r="AA609">
        <f t="shared" si="62"/>
        <v>141.65359715905453</v>
      </c>
      <c r="AB609">
        <f>VLOOKUP(X609,ReferenceProduction!$A$2:$G$1293,7,FALSE)</f>
        <v>562.45402867690086</v>
      </c>
      <c r="AC609">
        <f>VLOOKUP(Z609,ReferencePrices!$A$2:$C$22,3,FALSE)</f>
        <v>251.8492</v>
      </c>
      <c r="AD609">
        <f t="shared" si="63"/>
        <v>141.65359715905453</v>
      </c>
    </row>
    <row r="610" spans="24:30" x14ac:dyDescent="0.35">
      <c r="X610" t="str">
        <f t="shared" si="61"/>
        <v>LBYBean</v>
      </c>
      <c r="Y610" t="s">
        <v>82</v>
      </c>
      <c r="Z610" t="s">
        <v>557</v>
      </c>
      <c r="AA610">
        <f t="shared" si="62"/>
        <v>1.7009245224006229</v>
      </c>
      <c r="AB610">
        <f>VLOOKUP(X610,ReferenceProduction!$A$2:$G$1293,7,FALSE)</f>
        <v>2.2446913496902927</v>
      </c>
      <c r="AC610">
        <f>VLOOKUP(Z610,ReferencePrices!$A$2:$C$22,3,FALSE)</f>
        <v>757.75429999999994</v>
      </c>
      <c r="AD610">
        <f t="shared" si="63"/>
        <v>1.7009245224006229</v>
      </c>
    </row>
    <row r="611" spans="24:30" x14ac:dyDescent="0.35">
      <c r="X611" t="str">
        <f t="shared" si="61"/>
        <v>LBYChickpea</v>
      </c>
      <c r="Y611" t="s">
        <v>82</v>
      </c>
      <c r="Z611" t="s">
        <v>419</v>
      </c>
      <c r="AA611">
        <f t="shared" si="62"/>
        <v>0.39475250402707562</v>
      </c>
      <c r="AB611">
        <f>VLOOKUP(X611,ReferenceProduction!$A$2:$G$1293,7,FALSE)</f>
        <v>0.58612345237229735</v>
      </c>
      <c r="AC611">
        <f>VLOOKUP(Z611,ReferencePrices!$A$2:$C$22,3,FALSE)</f>
        <v>673.49720000000002</v>
      </c>
      <c r="AD611">
        <f t="shared" si="63"/>
        <v>0.39475250402707562</v>
      </c>
    </row>
    <row r="612" spans="24:30" x14ac:dyDescent="0.35">
      <c r="X612" t="str">
        <f t="shared" si="61"/>
        <v>LBYOther Pulses</v>
      </c>
      <c r="Y612" t="s">
        <v>82</v>
      </c>
      <c r="Z612" t="s">
        <v>421</v>
      </c>
      <c r="AA612">
        <f t="shared" si="62"/>
        <v>5.1123413864174605</v>
      </c>
      <c r="AB612">
        <f>VLOOKUP(X612,ReferenceProduction!$A$2:$G$1293,7,FALSE)</f>
        <v>13.264878950280163</v>
      </c>
      <c r="AC612">
        <f>VLOOKUP(Z612,ReferencePrices!$A$2:$C$22,3,FALSE)</f>
        <v>385.40429999999998</v>
      </c>
      <c r="AD612">
        <f t="shared" si="63"/>
        <v>5.1123413864174605</v>
      </c>
    </row>
    <row r="613" spans="24:30" x14ac:dyDescent="0.35">
      <c r="X613" t="str">
        <f t="shared" si="61"/>
        <v>LBYGroundnut</v>
      </c>
      <c r="Y613" t="s">
        <v>82</v>
      </c>
      <c r="Z613" t="s">
        <v>360</v>
      </c>
      <c r="AA613">
        <f t="shared" si="62"/>
        <v>18.027395310742516</v>
      </c>
      <c r="AB613">
        <f>VLOOKUP(X613,ReferenceProduction!$A$2:$G$1293,7,FALSE)</f>
        <v>28.701390938129002</v>
      </c>
      <c r="AC613">
        <f>VLOOKUP(Z613,ReferencePrices!$A$2:$C$22,3,FALSE)</f>
        <v>628.10180000000003</v>
      </c>
      <c r="AD613">
        <f t="shared" si="63"/>
        <v>18.027395310742516</v>
      </c>
    </row>
    <row r="614" spans="24:30" x14ac:dyDescent="0.35">
      <c r="X614" t="str">
        <f t="shared" si="61"/>
        <v>LKARice</v>
      </c>
      <c r="Y614" t="s">
        <v>83</v>
      </c>
      <c r="Z614" t="s">
        <v>365</v>
      </c>
      <c r="AA614">
        <f t="shared" si="62"/>
        <v>1228.1757307139726</v>
      </c>
      <c r="AB614">
        <f>VLOOKUP(X614,ReferenceProduction!$A$2:$G$1293,7,FALSE)</f>
        <v>3251.2485753705841</v>
      </c>
      <c r="AC614">
        <f>VLOOKUP(Z614,ReferencePrices!$A$2:$C$22,3,FALSE)</f>
        <v>377.75510000000003</v>
      </c>
      <c r="AD614">
        <f t="shared" si="63"/>
        <v>1228.1757307139726</v>
      </c>
    </row>
    <row r="615" spans="24:30" x14ac:dyDescent="0.35">
      <c r="X615" t="str">
        <f t="shared" si="61"/>
        <v>LKAMaize</v>
      </c>
      <c r="Y615" t="s">
        <v>83</v>
      </c>
      <c r="Z615" t="s">
        <v>361</v>
      </c>
      <c r="AA615">
        <f t="shared" si="62"/>
        <v>14.9760401799987</v>
      </c>
      <c r="AB615">
        <f>VLOOKUP(X615,ReferenceProduction!$A$2:$G$1293,7,FALSE)</f>
        <v>61.711238576997289</v>
      </c>
      <c r="AC615">
        <f>VLOOKUP(Z615,ReferencePrices!$A$2:$C$22,3,FALSE)</f>
        <v>242.67930000000001</v>
      </c>
      <c r="AD615">
        <f t="shared" si="63"/>
        <v>14.9760401799987</v>
      </c>
    </row>
    <row r="616" spans="24:30" x14ac:dyDescent="0.35">
      <c r="X616" t="str">
        <f t="shared" si="61"/>
        <v>LKASorghum</v>
      </c>
      <c r="Y616" t="s">
        <v>83</v>
      </c>
      <c r="Z616" t="s">
        <v>362</v>
      </c>
      <c r="AA616">
        <f t="shared" si="62"/>
        <v>6.223769599400604E-2</v>
      </c>
      <c r="AB616">
        <f>VLOOKUP(X616,ReferenceProduction!$A$2:$G$1293,7,FALSE)</f>
        <v>0.29638211847726165</v>
      </c>
      <c r="AC616">
        <f>VLOOKUP(Z616,ReferencePrices!$A$2:$C$22,3,FALSE)</f>
        <v>209.9914</v>
      </c>
      <c r="AD616">
        <f t="shared" si="63"/>
        <v>6.223769599400604E-2</v>
      </c>
    </row>
    <row r="617" spans="24:30" x14ac:dyDescent="0.35">
      <c r="X617" t="str">
        <f t="shared" si="61"/>
        <v>LKAMillet</v>
      </c>
      <c r="Y617" t="s">
        <v>83</v>
      </c>
      <c r="Z617" t="s">
        <v>363</v>
      </c>
      <c r="AA617">
        <f t="shared" si="62"/>
        <v>1.993048004480827</v>
      </c>
      <c r="AB617">
        <f>VLOOKUP(X617,ReferenceProduction!$A$2:$G$1293,7,FALSE)</f>
        <v>8.0266253806044148</v>
      </c>
      <c r="AC617">
        <f>VLOOKUP(Z617,ReferencePrices!$A$2:$C$22,3,FALSE)</f>
        <v>248.30459999999999</v>
      </c>
      <c r="AD617">
        <f t="shared" si="63"/>
        <v>1.993048004480827</v>
      </c>
    </row>
    <row r="618" spans="24:30" x14ac:dyDescent="0.35">
      <c r="X618" t="str">
        <f t="shared" si="61"/>
        <v>LKAPotato</v>
      </c>
      <c r="Y618" t="s">
        <v>83</v>
      </c>
      <c r="Z618" t="s">
        <v>367</v>
      </c>
      <c r="AA618">
        <f t="shared" si="62"/>
        <v>17.936378189446572</v>
      </c>
      <c r="AB618">
        <f>VLOOKUP(X618,ReferenceProduction!$A$2:$G$1293,7,FALSE)</f>
        <v>71.218722114053065</v>
      </c>
      <c r="AC618">
        <f>VLOOKUP(Z618,ReferencePrices!$A$2:$C$22,3,FALSE)</f>
        <v>251.8492</v>
      </c>
      <c r="AD618">
        <f t="shared" si="63"/>
        <v>17.936378189446572</v>
      </c>
    </row>
    <row r="619" spans="24:30" x14ac:dyDescent="0.35">
      <c r="X619" t="str">
        <f t="shared" si="61"/>
        <v>LKACassava</v>
      </c>
      <c r="Y619" t="s">
        <v>83</v>
      </c>
      <c r="Z619" t="s">
        <v>368</v>
      </c>
      <c r="AA619">
        <f t="shared" si="62"/>
        <v>48.884507809251971</v>
      </c>
      <c r="AB619">
        <f>VLOOKUP(X619,ReferenceProduction!$A$2:$G$1293,7,FALSE)</f>
        <v>389.87307012882627</v>
      </c>
      <c r="AC619">
        <f>VLOOKUP(Z619,ReferencePrices!$A$2:$C$22,3,FALSE)</f>
        <v>125.3857</v>
      </c>
      <c r="AD619">
        <f t="shared" si="63"/>
        <v>48.884507809251971</v>
      </c>
    </row>
    <row r="620" spans="24:30" x14ac:dyDescent="0.35">
      <c r="X620" t="str">
        <f t="shared" si="61"/>
        <v>LKASweet Potato</v>
      </c>
      <c r="Y620" t="s">
        <v>83</v>
      </c>
      <c r="Z620" t="s">
        <v>358</v>
      </c>
      <c r="AA620">
        <f t="shared" si="62"/>
        <v>6.0954095975446201</v>
      </c>
      <c r="AB620">
        <f>VLOOKUP(X620,ReferenceProduction!$A$2:$G$1293,7,FALSE)</f>
        <v>66.613382429156545</v>
      </c>
      <c r="AC620">
        <f>VLOOKUP(Z620,ReferencePrices!$A$2:$C$22,3,FALSE)</f>
        <v>91.504279999999994</v>
      </c>
      <c r="AD620">
        <f t="shared" si="63"/>
        <v>6.0954095975446201</v>
      </c>
    </row>
    <row r="621" spans="24:30" x14ac:dyDescent="0.35">
      <c r="X621" t="str">
        <f t="shared" si="61"/>
        <v>LKAPlantain</v>
      </c>
      <c r="Y621" t="s">
        <v>83</v>
      </c>
      <c r="Z621" t="s">
        <v>456</v>
      </c>
      <c r="AA621">
        <f t="shared" si="62"/>
        <v>326.34232507580793</v>
      </c>
      <c r="AB621">
        <f>VLOOKUP(X621,ReferenceProduction!$A$2:$G$1293,7,FALSE)</f>
        <v>1187.3271361505608</v>
      </c>
      <c r="AC621">
        <f>VLOOKUP(Z621,ReferencePrices!$A$2:$C$22,3,FALSE)</f>
        <v>274.8546</v>
      </c>
      <c r="AD621">
        <f t="shared" si="63"/>
        <v>326.34232507580793</v>
      </c>
    </row>
    <row r="622" spans="24:30" x14ac:dyDescent="0.35">
      <c r="X622" t="str">
        <f t="shared" si="61"/>
        <v>LKABean</v>
      </c>
      <c r="Y622" t="s">
        <v>83</v>
      </c>
      <c r="Z622" t="s">
        <v>557</v>
      </c>
      <c r="AA622">
        <f t="shared" si="62"/>
        <v>12.179481824811997</v>
      </c>
      <c r="AB622">
        <f>VLOOKUP(X622,ReferenceProduction!$A$2:$G$1293,7,FALSE)</f>
        <v>16.073127958247149</v>
      </c>
      <c r="AC622">
        <f>VLOOKUP(Z622,ReferencePrices!$A$2:$C$22,3,FALSE)</f>
        <v>757.75429999999994</v>
      </c>
      <c r="AD622">
        <f t="shared" si="63"/>
        <v>12.179481824811997</v>
      </c>
    </row>
    <row r="623" spans="24:30" x14ac:dyDescent="0.35">
      <c r="X623" t="str">
        <f t="shared" si="61"/>
        <v>LKACowpea</v>
      </c>
      <c r="Y623" t="s">
        <v>83</v>
      </c>
      <c r="Z623" t="s">
        <v>417</v>
      </c>
      <c r="AA623">
        <f t="shared" si="62"/>
        <v>8.579473288097013</v>
      </c>
      <c r="AB623">
        <f>VLOOKUP(X623,ReferenceProduction!$A$2:$G$1293,7,FALSE)</f>
        <v>17.548617129272959</v>
      </c>
      <c r="AC623">
        <f>VLOOKUP(Z623,ReferencePrices!$A$2:$C$22,3,FALSE)</f>
        <v>488.8974</v>
      </c>
      <c r="AD623">
        <f t="shared" si="63"/>
        <v>8.579473288097013</v>
      </c>
    </row>
    <row r="624" spans="24:30" x14ac:dyDescent="0.35">
      <c r="X624" t="str">
        <f t="shared" si="61"/>
        <v>LKAGroundnut</v>
      </c>
      <c r="Y624" t="s">
        <v>83</v>
      </c>
      <c r="Z624" t="s">
        <v>360</v>
      </c>
      <c r="AA624">
        <f t="shared" si="62"/>
        <v>3.701277539771016</v>
      </c>
      <c r="AB624">
        <f>VLOOKUP(X624,ReferenceProduction!$A$2:$G$1293,7,FALSE)</f>
        <v>5.8927988102740922</v>
      </c>
      <c r="AC624">
        <f>VLOOKUP(Z624,ReferencePrices!$A$2:$C$22,3,FALSE)</f>
        <v>628.10180000000003</v>
      </c>
      <c r="AD624">
        <f t="shared" si="63"/>
        <v>3.701277539771016</v>
      </c>
    </row>
    <row r="625" spans="24:30" x14ac:dyDescent="0.35">
      <c r="X625" t="str">
        <f t="shared" si="61"/>
        <v>LSOMaize</v>
      </c>
      <c r="Y625" t="s">
        <v>84</v>
      </c>
      <c r="Z625" t="s">
        <v>361</v>
      </c>
      <c r="AA625">
        <f t="shared" si="62"/>
        <v>45.488369421366912</v>
      </c>
      <c r="AB625">
        <f>VLOOKUP(X625,ReferenceProduction!$A$2:$G$1293,7,FALSE)</f>
        <v>187.44231346211612</v>
      </c>
      <c r="AC625">
        <f>VLOOKUP(Z625,ReferencePrices!$A$2:$C$22,3,FALSE)</f>
        <v>242.67930000000001</v>
      </c>
      <c r="AD625">
        <f t="shared" si="63"/>
        <v>45.488369421366912</v>
      </c>
    </row>
    <row r="626" spans="24:30" x14ac:dyDescent="0.35">
      <c r="X626" t="str">
        <f t="shared" si="61"/>
        <v>LSOWheat</v>
      </c>
      <c r="Y626" t="s">
        <v>84</v>
      </c>
      <c r="Z626" t="s">
        <v>359</v>
      </c>
      <c r="AA626">
        <f t="shared" si="62"/>
        <v>5.4497483495678232</v>
      </c>
      <c r="AB626">
        <f>VLOOKUP(X626,ReferenceProduction!$A$2:$G$1293,7,FALSE)</f>
        <v>18.235585023134576</v>
      </c>
      <c r="AC626">
        <f>VLOOKUP(Z626,ReferencePrices!$A$2:$C$22,3,FALSE)</f>
        <v>298.85239999999999</v>
      </c>
      <c r="AD626">
        <f t="shared" si="63"/>
        <v>5.4497483495678232</v>
      </c>
    </row>
    <row r="627" spans="24:30" x14ac:dyDescent="0.35">
      <c r="X627" t="str">
        <f t="shared" si="61"/>
        <v>LSOSorghum</v>
      </c>
      <c r="Y627" t="s">
        <v>84</v>
      </c>
      <c r="Z627" t="s">
        <v>362</v>
      </c>
      <c r="AA627">
        <f t="shared" si="62"/>
        <v>10.035299984804972</v>
      </c>
      <c r="AB627">
        <f>VLOOKUP(X627,ReferenceProduction!$A$2:$G$1293,7,FALSE)</f>
        <v>47.789099862208502</v>
      </c>
      <c r="AC627">
        <f>VLOOKUP(Z627,ReferencePrices!$A$2:$C$22,3,FALSE)</f>
        <v>209.9914</v>
      </c>
      <c r="AD627">
        <f t="shared" si="63"/>
        <v>10.035299984804972</v>
      </c>
    </row>
    <row r="628" spans="24:30" x14ac:dyDescent="0.35">
      <c r="X628" t="str">
        <f t="shared" si="61"/>
        <v>LSOBarley</v>
      </c>
      <c r="Y628" t="s">
        <v>84</v>
      </c>
      <c r="Z628" t="s">
        <v>364</v>
      </c>
      <c r="AA628">
        <f t="shared" si="62"/>
        <v>9.5767073557728344E-2</v>
      </c>
      <c r="AB628">
        <f>VLOOKUP(X628,ReferenceProduction!$A$2:$G$1293,7,FALSE)</f>
        <v>0.7154810990350261</v>
      </c>
      <c r="AC628">
        <f>VLOOKUP(Z628,ReferencePrices!$A$2:$C$22,3,FALSE)</f>
        <v>133.84989999999999</v>
      </c>
      <c r="AD628">
        <f t="shared" si="63"/>
        <v>9.5767073557728344E-2</v>
      </c>
    </row>
    <row r="629" spans="24:30" x14ac:dyDescent="0.35">
      <c r="X629" t="str">
        <f t="shared" si="61"/>
        <v>LSOPotato</v>
      </c>
      <c r="Y629" t="s">
        <v>84</v>
      </c>
      <c r="Z629" t="s">
        <v>367</v>
      </c>
      <c r="AA629">
        <f t="shared" si="62"/>
        <v>39.755657497161458</v>
      </c>
      <c r="AB629">
        <f>VLOOKUP(X629,ReferenceProduction!$A$2:$G$1293,7,FALSE)</f>
        <v>157.85500806499073</v>
      </c>
      <c r="AC629">
        <f>VLOOKUP(Z629,ReferencePrices!$A$2:$C$22,3,FALSE)</f>
        <v>251.8492</v>
      </c>
      <c r="AD629">
        <f t="shared" si="63"/>
        <v>39.755657497161458</v>
      </c>
    </row>
    <row r="630" spans="24:30" x14ac:dyDescent="0.35">
      <c r="X630" t="str">
        <f t="shared" si="61"/>
        <v>LSOBean</v>
      </c>
      <c r="Y630" t="s">
        <v>84</v>
      </c>
      <c r="Z630" t="s">
        <v>557</v>
      </c>
      <c r="AA630">
        <f t="shared" si="62"/>
        <v>3.079769255192828</v>
      </c>
      <c r="AB630">
        <f>VLOOKUP(X630,ReferenceProduction!$A$2:$G$1293,7,FALSE)</f>
        <v>4.0643375500380907</v>
      </c>
      <c r="AC630">
        <f>VLOOKUP(Z630,ReferencePrices!$A$2:$C$22,3,FALSE)</f>
        <v>757.75429999999994</v>
      </c>
      <c r="AD630">
        <f t="shared" si="63"/>
        <v>3.079769255192828</v>
      </c>
    </row>
    <row r="631" spans="24:30" x14ac:dyDescent="0.35">
      <c r="X631" t="str">
        <f t="shared" si="61"/>
        <v>LSOOther Pulses</v>
      </c>
      <c r="Y631" t="s">
        <v>84</v>
      </c>
      <c r="Z631" t="s">
        <v>421</v>
      </c>
      <c r="AA631">
        <f t="shared" si="62"/>
        <v>0.66402070092506948</v>
      </c>
      <c r="AB631">
        <f>VLOOKUP(X631,ReferenceProduction!$A$2:$G$1293,7,FALSE)</f>
        <v>1.7229198037621001</v>
      </c>
      <c r="AC631">
        <f>VLOOKUP(Z631,ReferencePrices!$A$2:$C$22,3,FALSE)</f>
        <v>385.40429999999998</v>
      </c>
      <c r="AD631">
        <f t="shared" si="63"/>
        <v>0.66402070092506948</v>
      </c>
    </row>
    <row r="632" spans="24:30" x14ac:dyDescent="0.35">
      <c r="X632" t="str">
        <f t="shared" si="61"/>
        <v>MDGRice</v>
      </c>
      <c r="Y632" t="s">
        <v>86</v>
      </c>
      <c r="Z632" t="s">
        <v>365</v>
      </c>
      <c r="AA632">
        <f t="shared" si="62"/>
        <v>2156.756674945118</v>
      </c>
      <c r="AB632">
        <f>VLOOKUP(X632,ReferenceProduction!$A$2:$G$1293,7,FALSE)</f>
        <v>5709.40451881422</v>
      </c>
      <c r="AC632">
        <f>VLOOKUP(Z632,ReferencePrices!$A$2:$C$22,3,FALSE)</f>
        <v>377.75510000000003</v>
      </c>
      <c r="AD632">
        <f t="shared" si="63"/>
        <v>2156.756674945118</v>
      </c>
    </row>
    <row r="633" spans="24:30" x14ac:dyDescent="0.35">
      <c r="X633" t="str">
        <f t="shared" si="61"/>
        <v>MDGMaize</v>
      </c>
      <c r="Y633" t="s">
        <v>86</v>
      </c>
      <c r="Z633" t="s">
        <v>361</v>
      </c>
      <c r="AA633">
        <f t="shared" si="62"/>
        <v>125.39965055099684</v>
      </c>
      <c r="AB633">
        <f>VLOOKUP(X633,ReferenceProduction!$A$2:$G$1293,7,FALSE)</f>
        <v>516.7299005353849</v>
      </c>
      <c r="AC633">
        <f>VLOOKUP(Z633,ReferencePrices!$A$2:$C$22,3,FALSE)</f>
        <v>242.67930000000001</v>
      </c>
      <c r="AD633">
        <f t="shared" si="63"/>
        <v>125.39965055099684</v>
      </c>
    </row>
    <row r="634" spans="24:30" x14ac:dyDescent="0.35">
      <c r="X634" t="str">
        <f t="shared" si="61"/>
        <v>MDGWheat</v>
      </c>
      <c r="Y634" t="s">
        <v>86</v>
      </c>
      <c r="Z634" t="s">
        <v>359</v>
      </c>
      <c r="AA634">
        <f t="shared" si="62"/>
        <v>3.1714295009311351</v>
      </c>
      <c r="AB634">
        <f>VLOOKUP(X634,ReferenceProduction!$A$2:$G$1293,7,FALSE)</f>
        <v>10.612026207355655</v>
      </c>
      <c r="AC634">
        <f>VLOOKUP(Z634,ReferencePrices!$A$2:$C$22,3,FALSE)</f>
        <v>298.85239999999999</v>
      </c>
      <c r="AD634">
        <f t="shared" si="63"/>
        <v>3.1714295009311351</v>
      </c>
    </row>
    <row r="635" spans="24:30" x14ac:dyDescent="0.35">
      <c r="X635" t="str">
        <f t="shared" si="61"/>
        <v>MDGSorghum</v>
      </c>
      <c r="Y635" t="s">
        <v>86</v>
      </c>
      <c r="Z635" t="s">
        <v>362</v>
      </c>
      <c r="AA635">
        <f t="shared" si="62"/>
        <v>0.3769591752079024</v>
      </c>
      <c r="AB635">
        <f>VLOOKUP(X635,ReferenceProduction!$A$2:$G$1293,7,FALSE)</f>
        <v>1.7951172057898674</v>
      </c>
      <c r="AC635">
        <f>VLOOKUP(Z635,ReferencePrices!$A$2:$C$22,3,FALSE)</f>
        <v>209.9914</v>
      </c>
      <c r="AD635">
        <f t="shared" si="63"/>
        <v>0.3769591752079024</v>
      </c>
    </row>
    <row r="636" spans="24:30" x14ac:dyDescent="0.35">
      <c r="X636" t="str">
        <f t="shared" si="61"/>
        <v>MDGPotato</v>
      </c>
      <c r="Y636" t="s">
        <v>86</v>
      </c>
      <c r="Z636" t="s">
        <v>367</v>
      </c>
      <c r="AA636">
        <f t="shared" si="62"/>
        <v>108.82296998321576</v>
      </c>
      <c r="AB636">
        <f>VLOOKUP(X636,ReferenceProduction!$A$2:$G$1293,7,FALSE)</f>
        <v>432.09575405923766</v>
      </c>
      <c r="AC636">
        <f>VLOOKUP(Z636,ReferencePrices!$A$2:$C$22,3,FALSE)</f>
        <v>251.8492</v>
      </c>
      <c r="AD636">
        <f t="shared" si="63"/>
        <v>108.82296998321576</v>
      </c>
    </row>
    <row r="637" spans="24:30" x14ac:dyDescent="0.35">
      <c r="X637" t="str">
        <f t="shared" si="61"/>
        <v>MDGCassava</v>
      </c>
      <c r="Y637" t="s">
        <v>86</v>
      </c>
      <c r="Z637" t="s">
        <v>368</v>
      </c>
      <c r="AA637">
        <f t="shared" si="62"/>
        <v>460.11904536585507</v>
      </c>
      <c r="AB637">
        <f>VLOOKUP(X637,ReferenceProduction!$A$2:$G$1293,7,FALSE)</f>
        <v>3669.6293545903168</v>
      </c>
      <c r="AC637">
        <f>VLOOKUP(Z637,ReferencePrices!$A$2:$C$22,3,FALSE)</f>
        <v>125.3857</v>
      </c>
      <c r="AD637">
        <f t="shared" si="63"/>
        <v>460.11904536585507</v>
      </c>
    </row>
    <row r="638" spans="24:30" x14ac:dyDescent="0.35">
      <c r="X638" t="str">
        <f t="shared" si="61"/>
        <v>MDGSweet Potato</v>
      </c>
      <c r="Y638" t="s">
        <v>86</v>
      </c>
      <c r="Z638" t="s">
        <v>358</v>
      </c>
      <c r="AA638">
        <f t="shared" si="62"/>
        <v>56.722626616308347</v>
      </c>
      <c r="AB638">
        <f>VLOOKUP(X638,ReferenceProduction!$A$2:$G$1293,7,FALSE)</f>
        <v>619.89042060446081</v>
      </c>
      <c r="AC638">
        <f>VLOOKUP(Z638,ReferencePrices!$A$2:$C$22,3,FALSE)</f>
        <v>91.504279999999994</v>
      </c>
      <c r="AD638">
        <f t="shared" si="63"/>
        <v>56.722626616308347</v>
      </c>
    </row>
    <row r="639" spans="24:30" x14ac:dyDescent="0.35">
      <c r="X639" t="str">
        <f t="shared" si="61"/>
        <v>MDGBanana</v>
      </c>
      <c r="Y639" t="s">
        <v>86</v>
      </c>
      <c r="Z639" t="s">
        <v>455</v>
      </c>
      <c r="AA639">
        <f t="shared" si="62"/>
        <v>225.46116579996504</v>
      </c>
      <c r="AB639">
        <f>VLOOKUP(X639,ReferenceProduction!$A$2:$G$1293,7,FALSE)</f>
        <v>560.6881358097844</v>
      </c>
      <c r="AC639">
        <f>VLOOKUP(Z639,ReferencePrices!$A$2:$C$22,3,FALSE)</f>
        <v>402.11509999999998</v>
      </c>
      <c r="AD639">
        <f t="shared" si="63"/>
        <v>225.46116579996504</v>
      </c>
    </row>
    <row r="640" spans="24:30" x14ac:dyDescent="0.35">
      <c r="X640" t="str">
        <f t="shared" si="61"/>
        <v>MDGBean</v>
      </c>
      <c r="Y640" t="s">
        <v>86</v>
      </c>
      <c r="Z640" t="s">
        <v>557</v>
      </c>
      <c r="AA640">
        <f t="shared" si="62"/>
        <v>89.313332721766784</v>
      </c>
      <c r="AB640">
        <f>VLOOKUP(X640,ReferenceProduction!$A$2:$G$1293,7,FALSE)</f>
        <v>117.86582104749098</v>
      </c>
      <c r="AC640">
        <f>VLOOKUP(Z640,ReferencePrices!$A$2:$C$22,3,FALSE)</f>
        <v>757.75429999999994</v>
      </c>
      <c r="AD640">
        <f t="shared" si="63"/>
        <v>89.313332721766784</v>
      </c>
    </row>
    <row r="641" spans="24:30" x14ac:dyDescent="0.35">
      <c r="X641" t="str">
        <f t="shared" si="61"/>
        <v>MDGCowpea</v>
      </c>
      <c r="Y641" t="s">
        <v>86</v>
      </c>
      <c r="Z641" t="s">
        <v>417</v>
      </c>
      <c r="AA641">
        <f t="shared" si="62"/>
        <v>4.6248421449929795</v>
      </c>
      <c r="AB641">
        <f>VLOOKUP(X641,ReferenceProduction!$A$2:$G$1293,7,FALSE)</f>
        <v>9.4597397020171901</v>
      </c>
      <c r="AC641">
        <f>VLOOKUP(Z641,ReferencePrices!$A$2:$C$22,3,FALSE)</f>
        <v>488.8974</v>
      </c>
      <c r="AD641">
        <f t="shared" si="63"/>
        <v>4.6248421449929795</v>
      </c>
    </row>
    <row r="642" spans="24:30" x14ac:dyDescent="0.35">
      <c r="X642" t="str">
        <f t="shared" si="61"/>
        <v>MDGLentil</v>
      </c>
      <c r="Y642" t="s">
        <v>86</v>
      </c>
      <c r="Z642" t="s">
        <v>418</v>
      </c>
      <c r="AA642">
        <f t="shared" si="62"/>
        <v>0.59283762404440155</v>
      </c>
      <c r="AB642">
        <f>VLOOKUP(X642,ReferenceProduction!$A$2:$G$1293,7,FALSE)</f>
        <v>1.2047821288262848</v>
      </c>
      <c r="AC642">
        <f>VLOOKUP(Z642,ReferencePrices!$A$2:$C$22,3,FALSE)</f>
        <v>492.07040000000001</v>
      </c>
      <c r="AD642">
        <f t="shared" si="63"/>
        <v>0.59283762404440155</v>
      </c>
    </row>
    <row r="643" spans="24:30" x14ac:dyDescent="0.35">
      <c r="X643" t="str">
        <f t="shared" si="61"/>
        <v>MDGOther Pulses</v>
      </c>
      <c r="Y643" t="s">
        <v>86</v>
      </c>
      <c r="Z643" t="s">
        <v>421</v>
      </c>
      <c r="AA643">
        <f t="shared" si="62"/>
        <v>10.390927698855389</v>
      </c>
      <c r="AB643">
        <f>VLOOKUP(X643,ReferenceProduction!$A$2:$G$1293,7,FALSE)</f>
        <v>26.961109927562795</v>
      </c>
      <c r="AC643">
        <f>VLOOKUP(Z643,ReferencePrices!$A$2:$C$22,3,FALSE)</f>
        <v>385.40429999999998</v>
      </c>
      <c r="AD643">
        <f t="shared" si="63"/>
        <v>10.390927698855389</v>
      </c>
    </row>
    <row r="644" spans="24:30" x14ac:dyDescent="0.35">
      <c r="X644" t="str">
        <f t="shared" si="61"/>
        <v>MDGGroundnut</v>
      </c>
      <c r="Y644" t="s">
        <v>86</v>
      </c>
      <c r="Z644" t="s">
        <v>360</v>
      </c>
      <c r="AA644">
        <f t="shared" si="62"/>
        <v>28.587329944676345</v>
      </c>
      <c r="AB644">
        <f>VLOOKUP(X644,ReferenceProduction!$A$2:$G$1293,7,FALSE)</f>
        <v>45.51384814480128</v>
      </c>
      <c r="AC644">
        <f>VLOOKUP(Z644,ReferencePrices!$A$2:$C$22,3,FALSE)</f>
        <v>628.10180000000003</v>
      </c>
      <c r="AD644">
        <f t="shared" si="63"/>
        <v>28.587329944676345</v>
      </c>
    </row>
    <row r="645" spans="24:30" x14ac:dyDescent="0.35">
      <c r="X645" t="str">
        <f t="shared" ref="X645:X708" si="64">+CONCATENATE(Y645,Z645)</f>
        <v>MDGSoybean</v>
      </c>
      <c r="Y645" t="s">
        <v>86</v>
      </c>
      <c r="Z645" t="s">
        <v>446</v>
      </c>
      <c r="AA645">
        <f t="shared" ref="AA645:AA708" si="65">AD645</f>
        <v>2.2930561629073115E-2</v>
      </c>
      <c r="AB645">
        <f>VLOOKUP(X645,ReferenceProduction!$A$2:$G$1293,7,FALSE)</f>
        <v>5.4867988959369285E-2</v>
      </c>
      <c r="AC645">
        <f>VLOOKUP(Z645,ReferencePrices!$A$2:$C$22,3,FALSE)</f>
        <v>417.92239999999998</v>
      </c>
      <c r="AD645">
        <f t="shared" ref="AD645:AD708" si="66">(AB645*AC645)/1000</f>
        <v>2.2930561629073115E-2</v>
      </c>
    </row>
    <row r="646" spans="24:30" x14ac:dyDescent="0.35">
      <c r="X646" t="str">
        <f t="shared" si="64"/>
        <v>MEXRice</v>
      </c>
      <c r="Y646" t="s">
        <v>87</v>
      </c>
      <c r="Z646" t="s">
        <v>365</v>
      </c>
      <c r="AA646">
        <f t="shared" si="65"/>
        <v>103.31557094350283</v>
      </c>
      <c r="AB646">
        <f>VLOOKUP(X646,ReferenceProduction!$A$2:$G$1293,7,FALSE)</f>
        <v>273.49881164675958</v>
      </c>
      <c r="AC646">
        <f>VLOOKUP(Z646,ReferencePrices!$A$2:$C$22,3,FALSE)</f>
        <v>377.75510000000003</v>
      </c>
      <c r="AD646">
        <f t="shared" si="66"/>
        <v>103.31557094350283</v>
      </c>
    </row>
    <row r="647" spans="24:30" x14ac:dyDescent="0.35">
      <c r="X647" t="str">
        <f t="shared" si="64"/>
        <v>MEXMaize</v>
      </c>
      <c r="Y647" t="s">
        <v>87</v>
      </c>
      <c r="Z647" t="s">
        <v>361</v>
      </c>
      <c r="AA647">
        <f t="shared" si="65"/>
        <v>8022.4947156896415</v>
      </c>
      <c r="AB647">
        <f>VLOOKUP(X647,ReferenceProduction!$A$2:$G$1293,7,FALSE)</f>
        <v>33058.009956719179</v>
      </c>
      <c r="AC647">
        <f>VLOOKUP(Z647,ReferencePrices!$A$2:$C$22,3,FALSE)</f>
        <v>242.67930000000001</v>
      </c>
      <c r="AD647">
        <f t="shared" si="66"/>
        <v>8022.4947156896415</v>
      </c>
    </row>
    <row r="648" spans="24:30" x14ac:dyDescent="0.35">
      <c r="X648" t="str">
        <f t="shared" si="64"/>
        <v>MEXWheat</v>
      </c>
      <c r="Y648" t="s">
        <v>87</v>
      </c>
      <c r="Z648" t="s">
        <v>359</v>
      </c>
      <c r="AA648">
        <f t="shared" si="65"/>
        <v>749.16325124502453</v>
      </c>
      <c r="AB648">
        <f>VLOOKUP(X648,ReferenceProduction!$A$2:$G$1293,7,FALSE)</f>
        <v>2506.8001837864595</v>
      </c>
      <c r="AC648">
        <f>VLOOKUP(Z648,ReferencePrices!$A$2:$C$22,3,FALSE)</f>
        <v>298.85239999999999</v>
      </c>
      <c r="AD648">
        <f t="shared" si="66"/>
        <v>749.16325124502453</v>
      </c>
    </row>
    <row r="649" spans="24:30" x14ac:dyDescent="0.35">
      <c r="X649" t="str">
        <f t="shared" si="64"/>
        <v>MEXSorghum</v>
      </c>
      <c r="Y649" t="s">
        <v>87</v>
      </c>
      <c r="Z649" t="s">
        <v>362</v>
      </c>
      <c r="AA649">
        <f t="shared" si="65"/>
        <v>1749.4507743723782</v>
      </c>
      <c r="AB649">
        <f>VLOOKUP(X649,ReferenceProduction!$A$2:$G$1293,7,FALSE)</f>
        <v>8331.0591499098446</v>
      </c>
      <c r="AC649">
        <f>VLOOKUP(Z649,ReferencePrices!$A$2:$C$22,3,FALSE)</f>
        <v>209.9914</v>
      </c>
      <c r="AD649">
        <f t="shared" si="66"/>
        <v>1749.4507743723782</v>
      </c>
    </row>
    <row r="650" spans="24:30" x14ac:dyDescent="0.35">
      <c r="X650" t="str">
        <f t="shared" si="64"/>
        <v>MEXMillet</v>
      </c>
      <c r="Y650" t="s">
        <v>87</v>
      </c>
      <c r="Z650" t="s">
        <v>363</v>
      </c>
      <c r="AA650">
        <f t="shared" si="65"/>
        <v>0.36216745434650044</v>
      </c>
      <c r="AB650">
        <f>VLOOKUP(X650,ReferenceProduction!$A$2:$G$1293,7,FALSE)</f>
        <v>1.4585611959927463</v>
      </c>
      <c r="AC650">
        <f>VLOOKUP(Z650,ReferencePrices!$A$2:$C$22,3,FALSE)</f>
        <v>248.30459999999999</v>
      </c>
      <c r="AD650">
        <f t="shared" si="66"/>
        <v>0.36216745434650044</v>
      </c>
    </row>
    <row r="651" spans="24:30" x14ac:dyDescent="0.35">
      <c r="X651" t="str">
        <f t="shared" si="64"/>
        <v>MEXBarley</v>
      </c>
      <c r="Y651" t="s">
        <v>87</v>
      </c>
      <c r="Z651" t="s">
        <v>364</v>
      </c>
      <c r="AA651">
        <f t="shared" si="65"/>
        <v>155.48922491275724</v>
      </c>
      <c r="AB651">
        <f>VLOOKUP(X651,ReferenceProduction!$A$2:$G$1293,7,FALSE)</f>
        <v>1161.6685923019534</v>
      </c>
      <c r="AC651">
        <f>VLOOKUP(Z651,ReferencePrices!$A$2:$C$22,3,FALSE)</f>
        <v>133.84989999999999</v>
      </c>
      <c r="AD651">
        <f t="shared" si="66"/>
        <v>155.48922491275724</v>
      </c>
    </row>
    <row r="652" spans="24:30" x14ac:dyDescent="0.35">
      <c r="X652" t="str">
        <f t="shared" si="64"/>
        <v>MEXPotato</v>
      </c>
      <c r="Y652" t="s">
        <v>87</v>
      </c>
      <c r="Z652" t="s">
        <v>367</v>
      </c>
      <c r="AA652">
        <f t="shared" si="65"/>
        <v>611.85553095745877</v>
      </c>
      <c r="AB652">
        <f>VLOOKUP(X652,ReferenceProduction!$A$2:$G$1293,7,FALSE)</f>
        <v>2429.4519536193038</v>
      </c>
      <c r="AC652">
        <f>VLOOKUP(Z652,ReferencePrices!$A$2:$C$22,3,FALSE)</f>
        <v>251.8492</v>
      </c>
      <c r="AD652">
        <f t="shared" si="66"/>
        <v>611.85553095745877</v>
      </c>
    </row>
    <row r="653" spans="24:30" x14ac:dyDescent="0.35">
      <c r="X653" t="str">
        <f t="shared" si="64"/>
        <v>MEXCassava</v>
      </c>
      <c r="Y653" t="s">
        <v>87</v>
      </c>
      <c r="Z653" t="s">
        <v>368</v>
      </c>
      <c r="AA653">
        <f t="shared" si="65"/>
        <v>2.9928724037360568</v>
      </c>
      <c r="AB653">
        <f>VLOOKUP(X653,ReferenceProduction!$A$2:$G$1293,7,FALSE)</f>
        <v>23.869328031315028</v>
      </c>
      <c r="AC653">
        <f>VLOOKUP(Z653,ReferencePrices!$A$2:$C$22,3,FALSE)</f>
        <v>125.3857</v>
      </c>
      <c r="AD653">
        <f t="shared" si="66"/>
        <v>2.9928724037360568</v>
      </c>
    </row>
    <row r="654" spans="24:30" x14ac:dyDescent="0.35">
      <c r="X654" t="str">
        <f t="shared" si="64"/>
        <v>MEXSweet Potato</v>
      </c>
      <c r="Y654" t="s">
        <v>87</v>
      </c>
      <c r="Z654" t="s">
        <v>358</v>
      </c>
      <c r="AA654">
        <f t="shared" si="65"/>
        <v>8.5233026973351045</v>
      </c>
      <c r="AB654">
        <f>VLOOKUP(X654,ReferenceProduction!$A$2:$G$1293,7,FALSE)</f>
        <v>93.146492134959203</v>
      </c>
      <c r="AC654">
        <f>VLOOKUP(Z654,ReferencePrices!$A$2:$C$22,3,FALSE)</f>
        <v>91.504279999999994</v>
      </c>
      <c r="AD654">
        <f t="shared" si="66"/>
        <v>8.5233026973351045</v>
      </c>
    </row>
    <row r="655" spans="24:30" x14ac:dyDescent="0.35">
      <c r="X655" t="str">
        <f t="shared" si="64"/>
        <v>MEXBanana</v>
      </c>
      <c r="Y655" t="s">
        <v>87</v>
      </c>
      <c r="Z655" t="s">
        <v>455</v>
      </c>
      <c r="AA655">
        <f t="shared" si="65"/>
        <v>1431.1270904943626</v>
      </c>
      <c r="AB655">
        <f>VLOOKUP(X655,ReferenceProduction!$A$2:$G$1293,7,FALSE)</f>
        <v>3558.9986312236538</v>
      </c>
      <c r="AC655">
        <f>VLOOKUP(Z655,ReferencePrices!$A$2:$C$22,3,FALSE)</f>
        <v>402.11509999999998</v>
      </c>
      <c r="AD655">
        <f t="shared" si="66"/>
        <v>1431.1270904943626</v>
      </c>
    </row>
    <row r="656" spans="24:30" x14ac:dyDescent="0.35">
      <c r="X656" t="str">
        <f t="shared" si="64"/>
        <v>MEXBean</v>
      </c>
      <c r="Y656" t="s">
        <v>87</v>
      </c>
      <c r="Z656" t="s">
        <v>557</v>
      </c>
      <c r="AA656">
        <f t="shared" si="65"/>
        <v>1083.7462425474905</v>
      </c>
      <c r="AB656">
        <f>VLOOKUP(X656,ReferenceProduction!$A$2:$G$1293,7,FALSE)</f>
        <v>1430.2079744680968</v>
      </c>
      <c r="AC656">
        <f>VLOOKUP(Z656,ReferencePrices!$A$2:$C$22,3,FALSE)</f>
        <v>757.75429999999994</v>
      </c>
      <c r="AD656">
        <f t="shared" si="66"/>
        <v>1083.7462425474905</v>
      </c>
    </row>
    <row r="657" spans="24:30" x14ac:dyDescent="0.35">
      <c r="X657" t="str">
        <f t="shared" si="64"/>
        <v>MEXChickpea</v>
      </c>
      <c r="Y657" t="s">
        <v>87</v>
      </c>
      <c r="Z657" t="s">
        <v>419</v>
      </c>
      <c r="AA657">
        <f t="shared" si="65"/>
        <v>175.4278590035436</v>
      </c>
      <c r="AB657">
        <f>VLOOKUP(X657,ReferenceProduction!$A$2:$G$1293,7,FALSE)</f>
        <v>260.47303389463769</v>
      </c>
      <c r="AC657">
        <f>VLOOKUP(Z657,ReferencePrices!$A$2:$C$22,3,FALSE)</f>
        <v>673.49720000000002</v>
      </c>
      <c r="AD657">
        <f t="shared" si="66"/>
        <v>175.4278590035436</v>
      </c>
    </row>
    <row r="658" spans="24:30" x14ac:dyDescent="0.35">
      <c r="X658" t="str">
        <f t="shared" si="64"/>
        <v>MEXLentil</v>
      </c>
      <c r="Y658" t="s">
        <v>87</v>
      </c>
      <c r="Z658" t="s">
        <v>418</v>
      </c>
      <c r="AA658">
        <f t="shared" si="65"/>
        <v>4.9426897425520826</v>
      </c>
      <c r="AB658">
        <f>VLOOKUP(X658,ReferenceProduction!$A$2:$G$1293,7,FALSE)</f>
        <v>10.04468007535524</v>
      </c>
      <c r="AC658">
        <f>VLOOKUP(Z658,ReferencePrices!$A$2:$C$22,3,FALSE)</f>
        <v>492.07040000000001</v>
      </c>
      <c r="AD658">
        <f t="shared" si="66"/>
        <v>4.9426897425520826</v>
      </c>
    </row>
    <row r="659" spans="24:30" x14ac:dyDescent="0.35">
      <c r="X659" t="str">
        <f t="shared" si="64"/>
        <v>MEXOther Pulses</v>
      </c>
      <c r="Y659" t="s">
        <v>87</v>
      </c>
      <c r="Z659" t="s">
        <v>421</v>
      </c>
      <c r="AA659">
        <f t="shared" si="65"/>
        <v>49.378556061304572</v>
      </c>
      <c r="AB659">
        <f>VLOOKUP(X659,ReferenceProduction!$A$2:$G$1293,7,FALSE)</f>
        <v>128.12144561258029</v>
      </c>
      <c r="AC659">
        <f>VLOOKUP(Z659,ReferencePrices!$A$2:$C$22,3,FALSE)</f>
        <v>385.40429999999998</v>
      </c>
      <c r="AD659">
        <f t="shared" si="66"/>
        <v>49.378556061304572</v>
      </c>
    </row>
    <row r="660" spans="24:30" x14ac:dyDescent="0.35">
      <c r="X660" t="str">
        <f t="shared" si="64"/>
        <v>MEXGroundnut</v>
      </c>
      <c r="Y660" t="s">
        <v>87</v>
      </c>
      <c r="Z660" t="s">
        <v>360</v>
      </c>
      <c r="AA660">
        <f t="shared" si="65"/>
        <v>55.951747789429291</v>
      </c>
      <c r="AB660">
        <f>VLOOKUP(X660,ReferenceProduction!$A$2:$G$1293,7,FALSE)</f>
        <v>89.080699640455236</v>
      </c>
      <c r="AC660">
        <f>VLOOKUP(Z660,ReferencePrices!$A$2:$C$22,3,FALSE)</f>
        <v>628.10180000000003</v>
      </c>
      <c r="AD660">
        <f t="shared" si="66"/>
        <v>55.951747789429291</v>
      </c>
    </row>
    <row r="661" spans="24:30" x14ac:dyDescent="0.35">
      <c r="X661" t="str">
        <f t="shared" si="64"/>
        <v>MLIRice</v>
      </c>
      <c r="Y661" t="s">
        <v>88</v>
      </c>
      <c r="Z661" t="s">
        <v>365</v>
      </c>
      <c r="AA661">
        <f t="shared" si="65"/>
        <v>389.3943453653435</v>
      </c>
      <c r="AB661">
        <f>VLOOKUP(X661,ReferenceProduction!$A$2:$G$1293,7,FALSE)</f>
        <v>1030.8116167467851</v>
      </c>
      <c r="AC661">
        <f>VLOOKUP(Z661,ReferencePrices!$A$2:$C$22,3,FALSE)</f>
        <v>377.75510000000003</v>
      </c>
      <c r="AD661">
        <f t="shared" si="66"/>
        <v>389.3943453653435</v>
      </c>
    </row>
    <row r="662" spans="24:30" x14ac:dyDescent="0.35">
      <c r="X662" t="str">
        <f t="shared" si="64"/>
        <v>MLIMaize</v>
      </c>
      <c r="Y662" t="s">
        <v>88</v>
      </c>
      <c r="Z662" t="s">
        <v>361</v>
      </c>
      <c r="AA662">
        <f t="shared" si="65"/>
        <v>174.35750420487983</v>
      </c>
      <c r="AB662">
        <f>VLOOKUP(X662,ReferenceProduction!$A$2:$G$1293,7,FALSE)</f>
        <v>718.46879484521264</v>
      </c>
      <c r="AC662">
        <f>VLOOKUP(Z662,ReferencePrices!$A$2:$C$22,3,FALSE)</f>
        <v>242.67930000000001</v>
      </c>
      <c r="AD662">
        <f t="shared" si="66"/>
        <v>174.35750420487983</v>
      </c>
    </row>
    <row r="663" spans="24:30" x14ac:dyDescent="0.35">
      <c r="X663" t="str">
        <f t="shared" si="64"/>
        <v>MLIWheat</v>
      </c>
      <c r="Y663" t="s">
        <v>88</v>
      </c>
      <c r="Z663" t="s">
        <v>359</v>
      </c>
      <c r="AA663">
        <f t="shared" si="65"/>
        <v>2.7583021232662719</v>
      </c>
      <c r="AB663">
        <f>VLOOKUP(X663,ReferenceProduction!$A$2:$G$1293,7,FALSE)</f>
        <v>9.2296468867784629</v>
      </c>
      <c r="AC663">
        <f>VLOOKUP(Z663,ReferencePrices!$A$2:$C$22,3,FALSE)</f>
        <v>298.85239999999999</v>
      </c>
      <c r="AD663">
        <f t="shared" si="66"/>
        <v>2.7583021232662719</v>
      </c>
    </row>
    <row r="664" spans="24:30" x14ac:dyDescent="0.35">
      <c r="X664" t="str">
        <f t="shared" si="64"/>
        <v>MLISorghum</v>
      </c>
      <c r="Y664" t="s">
        <v>88</v>
      </c>
      <c r="Z664" t="s">
        <v>362</v>
      </c>
      <c r="AA664">
        <f t="shared" si="65"/>
        <v>309.42591378909998</v>
      </c>
      <c r="AB664">
        <f>VLOOKUP(X664,ReferenceProduction!$A$2:$G$1293,7,FALSE)</f>
        <v>1473.5170763616984</v>
      </c>
      <c r="AC664">
        <f>VLOOKUP(Z664,ReferencePrices!$A$2:$C$22,3,FALSE)</f>
        <v>209.9914</v>
      </c>
      <c r="AD664">
        <f t="shared" si="66"/>
        <v>309.42591378909998</v>
      </c>
    </row>
    <row r="665" spans="24:30" x14ac:dyDescent="0.35">
      <c r="X665" t="str">
        <f t="shared" si="64"/>
        <v>MLIMillet</v>
      </c>
      <c r="Y665" t="s">
        <v>88</v>
      </c>
      <c r="Z665" t="s">
        <v>363</v>
      </c>
      <c r="AA665">
        <f t="shared" si="65"/>
        <v>479.19769874157447</v>
      </c>
      <c r="AB665">
        <f>VLOOKUP(X665,ReferenceProduction!$A$2:$G$1293,7,FALSE)</f>
        <v>1929.8784587219668</v>
      </c>
      <c r="AC665">
        <f>VLOOKUP(Z665,ReferencePrices!$A$2:$C$22,3,FALSE)</f>
        <v>248.30459999999999</v>
      </c>
      <c r="AD665">
        <f t="shared" si="66"/>
        <v>479.19769874157447</v>
      </c>
    </row>
    <row r="666" spans="24:30" x14ac:dyDescent="0.35">
      <c r="X666" t="str">
        <f t="shared" si="64"/>
        <v>MLIPotato</v>
      </c>
      <c r="Y666" t="s">
        <v>88</v>
      </c>
      <c r="Z666" t="s">
        <v>367</v>
      </c>
      <c r="AA666">
        <f t="shared" si="65"/>
        <v>26.653837582575559</v>
      </c>
      <c r="AB666">
        <f>VLOOKUP(X666,ReferenceProduction!$A$2:$G$1293,7,FALSE)</f>
        <v>105.83252828508313</v>
      </c>
      <c r="AC666">
        <f>VLOOKUP(Z666,ReferencePrices!$A$2:$C$22,3,FALSE)</f>
        <v>251.8492</v>
      </c>
      <c r="AD666">
        <f t="shared" si="66"/>
        <v>26.653837582575559</v>
      </c>
    </row>
    <row r="667" spans="24:30" x14ac:dyDescent="0.35">
      <c r="X667" t="str">
        <f t="shared" si="64"/>
        <v>MLICassava</v>
      </c>
      <c r="Y667" t="s">
        <v>88</v>
      </c>
      <c r="Z667" t="s">
        <v>368</v>
      </c>
      <c r="AA667">
        <f t="shared" si="65"/>
        <v>12.18314738251661</v>
      </c>
      <c r="AB667">
        <f>VLOOKUP(X667,ReferenceProduction!$A$2:$G$1293,7,FALSE)</f>
        <v>97.165365608012792</v>
      </c>
      <c r="AC667">
        <f>VLOOKUP(Z667,ReferencePrices!$A$2:$C$22,3,FALSE)</f>
        <v>125.3857</v>
      </c>
      <c r="AD667">
        <f t="shared" si="66"/>
        <v>12.18314738251661</v>
      </c>
    </row>
    <row r="668" spans="24:30" x14ac:dyDescent="0.35">
      <c r="X668" t="str">
        <f t="shared" si="64"/>
        <v>MLIYams</v>
      </c>
      <c r="Y668" t="s">
        <v>88</v>
      </c>
      <c r="Z668" t="s">
        <v>366</v>
      </c>
      <c r="AA668">
        <f t="shared" si="65"/>
        <v>19.547434554924081</v>
      </c>
      <c r="AB668">
        <f>VLOOKUP(X668,ReferenceProduction!$A$2:$G$1293,7,FALSE)</f>
        <v>62.670794894766829</v>
      </c>
      <c r="AC668">
        <f>VLOOKUP(Z668,ReferencePrices!$A$2:$C$22,3,FALSE)</f>
        <v>311.90660000000003</v>
      </c>
      <c r="AD668">
        <f t="shared" si="66"/>
        <v>19.547434554924081</v>
      </c>
    </row>
    <row r="669" spans="24:30" x14ac:dyDescent="0.35">
      <c r="X669" t="str">
        <f t="shared" si="64"/>
        <v>MLISweet Potato</v>
      </c>
      <c r="Y669" t="s">
        <v>88</v>
      </c>
      <c r="Z669" t="s">
        <v>358</v>
      </c>
      <c r="AA669">
        <f t="shared" si="65"/>
        <v>21.890969547808407</v>
      </c>
      <c r="AB669">
        <f>VLOOKUP(X669,ReferenceProduction!$A$2:$G$1293,7,FALSE)</f>
        <v>239.23437841168092</v>
      </c>
      <c r="AC669">
        <f>VLOOKUP(Z669,ReferencePrices!$A$2:$C$22,3,FALSE)</f>
        <v>91.504279999999994</v>
      </c>
      <c r="AD669">
        <f t="shared" si="66"/>
        <v>21.890969547808407</v>
      </c>
    </row>
    <row r="670" spans="24:30" x14ac:dyDescent="0.35">
      <c r="X670" t="str">
        <f t="shared" si="64"/>
        <v>MLIBanana</v>
      </c>
      <c r="Y670" t="s">
        <v>88</v>
      </c>
      <c r="Z670" t="s">
        <v>455</v>
      </c>
      <c r="AA670">
        <f t="shared" si="65"/>
        <v>71.566057252831371</v>
      </c>
      <c r="AB670">
        <f>VLOOKUP(X670,ReferenceProduction!$A$2:$G$1293,7,FALSE)</f>
        <v>177.97406079212487</v>
      </c>
      <c r="AC670">
        <f>VLOOKUP(Z670,ReferencePrices!$A$2:$C$22,3,FALSE)</f>
        <v>402.11509999999998</v>
      </c>
      <c r="AD670">
        <f t="shared" si="66"/>
        <v>71.566057252831371</v>
      </c>
    </row>
    <row r="671" spans="24:30" x14ac:dyDescent="0.35">
      <c r="X671" t="str">
        <f t="shared" si="64"/>
        <v>MLICowpea</v>
      </c>
      <c r="Y671" t="s">
        <v>88</v>
      </c>
      <c r="Z671" t="s">
        <v>417</v>
      </c>
      <c r="AA671">
        <f t="shared" si="65"/>
        <v>77.080753613025166</v>
      </c>
      <c r="AB671">
        <f>VLOOKUP(X671,ReferenceProduction!$A$2:$G$1293,7,FALSE)</f>
        <v>157.66243308519367</v>
      </c>
      <c r="AC671">
        <f>VLOOKUP(Z671,ReferencePrices!$A$2:$C$22,3,FALSE)</f>
        <v>488.8974</v>
      </c>
      <c r="AD671">
        <f t="shared" si="66"/>
        <v>77.080753613025166</v>
      </c>
    </row>
    <row r="672" spans="24:30" x14ac:dyDescent="0.35">
      <c r="X672" t="str">
        <f t="shared" si="64"/>
        <v>MLIOther Pulses</v>
      </c>
      <c r="Y672" t="s">
        <v>88</v>
      </c>
      <c r="Z672" t="s">
        <v>421</v>
      </c>
      <c r="AA672">
        <f t="shared" si="65"/>
        <v>7.2235084729669712</v>
      </c>
      <c r="AB672">
        <f>VLOOKUP(X672,ReferenceProduction!$A$2:$G$1293,7,FALSE)</f>
        <v>18.742677424634266</v>
      </c>
      <c r="AC672">
        <f>VLOOKUP(Z672,ReferencePrices!$A$2:$C$22,3,FALSE)</f>
        <v>385.40429999999998</v>
      </c>
      <c r="AD672">
        <f t="shared" si="66"/>
        <v>7.2235084729669712</v>
      </c>
    </row>
    <row r="673" spans="24:30" x14ac:dyDescent="0.35">
      <c r="X673" t="str">
        <f t="shared" si="64"/>
        <v>MLIGroundnut</v>
      </c>
      <c r="Y673" t="s">
        <v>88</v>
      </c>
      <c r="Z673" t="s">
        <v>360</v>
      </c>
      <c r="AA673">
        <f t="shared" si="65"/>
        <v>176.19918202039835</v>
      </c>
      <c r="AB673">
        <f>VLOOKUP(X673,ReferenceProduction!$A$2:$G$1293,7,FALSE)</f>
        <v>280.52647201520256</v>
      </c>
      <c r="AC673">
        <f>VLOOKUP(Z673,ReferencePrices!$A$2:$C$22,3,FALSE)</f>
        <v>628.10180000000003</v>
      </c>
      <c r="AD673">
        <f t="shared" si="66"/>
        <v>176.19918202039835</v>
      </c>
    </row>
    <row r="674" spans="24:30" x14ac:dyDescent="0.35">
      <c r="X674" t="str">
        <f t="shared" si="64"/>
        <v>MLISoybean</v>
      </c>
      <c r="Y674" t="s">
        <v>88</v>
      </c>
      <c r="Z674" t="s">
        <v>446</v>
      </c>
      <c r="AA674">
        <f t="shared" si="65"/>
        <v>0.72193533509471097</v>
      </c>
      <c r="AB674">
        <f>VLOOKUP(X674,ReferenceProduction!$A$2:$G$1293,7,FALSE)</f>
        <v>1.7274387185149944</v>
      </c>
      <c r="AC674">
        <f>VLOOKUP(Z674,ReferencePrices!$A$2:$C$22,3,FALSE)</f>
        <v>417.92239999999998</v>
      </c>
      <c r="AD674">
        <f t="shared" si="66"/>
        <v>0.72193533509471097</v>
      </c>
    </row>
    <row r="675" spans="24:30" x14ac:dyDescent="0.35">
      <c r="X675" t="str">
        <f t="shared" si="64"/>
        <v>MMRRice</v>
      </c>
      <c r="Y675" t="s">
        <v>333</v>
      </c>
      <c r="Z675" t="s">
        <v>365</v>
      </c>
      <c r="AA675">
        <f t="shared" si="65"/>
        <v>10262.447008515323</v>
      </c>
      <c r="AB675">
        <f>VLOOKUP(X675,ReferenceProduction!$A$2:$G$1293,7,FALSE)</f>
        <v>27166.93171982409</v>
      </c>
      <c r="AC675">
        <f>VLOOKUP(Z675,ReferencePrices!$A$2:$C$22,3,FALSE)</f>
        <v>377.75510000000003</v>
      </c>
      <c r="AD675">
        <f t="shared" si="66"/>
        <v>10262.447008515323</v>
      </c>
    </row>
    <row r="676" spans="24:30" x14ac:dyDescent="0.35">
      <c r="X676" t="str">
        <f t="shared" si="64"/>
        <v>MMRMaize</v>
      </c>
      <c r="Y676" t="s">
        <v>333</v>
      </c>
      <c r="Z676" t="s">
        <v>361</v>
      </c>
      <c r="AA676">
        <f t="shared" si="65"/>
        <v>303.85719708451688</v>
      </c>
      <c r="AB676">
        <f>VLOOKUP(X676,ReferenceProduction!$A$2:$G$1293,7,FALSE)</f>
        <v>1252.0935946515292</v>
      </c>
      <c r="AC676">
        <f>VLOOKUP(Z676,ReferencePrices!$A$2:$C$22,3,FALSE)</f>
        <v>242.67930000000001</v>
      </c>
      <c r="AD676">
        <f t="shared" si="66"/>
        <v>303.85719708451688</v>
      </c>
    </row>
    <row r="677" spans="24:30" x14ac:dyDescent="0.35">
      <c r="X677" t="str">
        <f t="shared" si="64"/>
        <v>MMRWheat</v>
      </c>
      <c r="Y677" t="s">
        <v>333</v>
      </c>
      <c r="Z677" t="s">
        <v>359</v>
      </c>
      <c r="AA677">
        <f t="shared" si="65"/>
        <v>60.17793208128078</v>
      </c>
      <c r="AB677">
        <f>VLOOKUP(X677,ReferenceProduction!$A$2:$G$1293,7,FALSE)</f>
        <v>201.36338902174043</v>
      </c>
      <c r="AC677">
        <f>VLOOKUP(Z677,ReferencePrices!$A$2:$C$22,3,FALSE)</f>
        <v>298.85239999999999</v>
      </c>
      <c r="AD677">
        <f t="shared" si="66"/>
        <v>60.17793208128078</v>
      </c>
    </row>
    <row r="678" spans="24:30" x14ac:dyDescent="0.35">
      <c r="X678" t="str">
        <f t="shared" si="64"/>
        <v>MMRMillet</v>
      </c>
      <c r="Y678" t="s">
        <v>333</v>
      </c>
      <c r="Z678" t="s">
        <v>363</v>
      </c>
      <c r="AA678">
        <f t="shared" si="65"/>
        <v>73.60956174946277</v>
      </c>
      <c r="AB678">
        <f>VLOOKUP(X678,ReferenceProduction!$A$2:$G$1293,7,FALSE)</f>
        <v>296.44864311600656</v>
      </c>
      <c r="AC678">
        <f>VLOOKUP(Z678,ReferencePrices!$A$2:$C$22,3,FALSE)</f>
        <v>248.30459999999999</v>
      </c>
      <c r="AD678">
        <f t="shared" si="66"/>
        <v>73.60956174946277</v>
      </c>
    </row>
    <row r="679" spans="24:30" x14ac:dyDescent="0.35">
      <c r="X679" t="str">
        <f t="shared" si="64"/>
        <v>MMRPotato</v>
      </c>
      <c r="Y679" t="s">
        <v>333</v>
      </c>
      <c r="Z679" t="s">
        <v>367</v>
      </c>
      <c r="AA679">
        <f t="shared" si="65"/>
        <v>140.53703997886552</v>
      </c>
      <c r="AB679">
        <f>VLOOKUP(X679,ReferenceProduction!$A$2:$G$1293,7,FALSE)</f>
        <v>558.02059319174145</v>
      </c>
      <c r="AC679">
        <f>VLOOKUP(Z679,ReferencePrices!$A$2:$C$22,3,FALSE)</f>
        <v>251.8492</v>
      </c>
      <c r="AD679">
        <f t="shared" si="66"/>
        <v>140.53703997886552</v>
      </c>
    </row>
    <row r="680" spans="24:30" x14ac:dyDescent="0.35">
      <c r="X680" t="str">
        <f t="shared" si="64"/>
        <v>MMRCassava</v>
      </c>
      <c r="Y680" t="s">
        <v>333</v>
      </c>
      <c r="Z680" t="s">
        <v>368</v>
      </c>
      <c r="AA680">
        <f t="shared" si="65"/>
        <v>30.460231454951838</v>
      </c>
      <c r="AB680">
        <f>VLOOKUP(X680,ReferenceProduction!$A$2:$G$1293,7,FALSE)</f>
        <v>242.93225985859502</v>
      </c>
      <c r="AC680">
        <f>VLOOKUP(Z680,ReferencePrices!$A$2:$C$22,3,FALSE)</f>
        <v>125.3857</v>
      </c>
      <c r="AD680">
        <f t="shared" si="66"/>
        <v>30.460231454951838</v>
      </c>
    </row>
    <row r="681" spans="24:30" x14ac:dyDescent="0.35">
      <c r="X681" t="str">
        <f t="shared" si="64"/>
        <v>MMRSweet Potato</v>
      </c>
      <c r="Y681" t="s">
        <v>333</v>
      </c>
      <c r="Z681" t="s">
        <v>358</v>
      </c>
      <c r="AA681">
        <f t="shared" si="65"/>
        <v>7.9485537638490591</v>
      </c>
      <c r="AB681">
        <f>VLOOKUP(X681,ReferenceProduction!$A$2:$G$1293,7,FALSE)</f>
        <v>86.865376830996965</v>
      </c>
      <c r="AC681">
        <f>VLOOKUP(Z681,ReferencePrices!$A$2:$C$22,3,FALSE)</f>
        <v>91.504279999999994</v>
      </c>
      <c r="AD681">
        <f t="shared" si="66"/>
        <v>7.9485537638490591</v>
      </c>
    </row>
    <row r="682" spans="24:30" x14ac:dyDescent="0.35">
      <c r="X682" t="str">
        <f t="shared" si="64"/>
        <v>MMRPlantain</v>
      </c>
      <c r="Y682" t="s">
        <v>333</v>
      </c>
      <c r="Z682" t="s">
        <v>456</v>
      </c>
      <c r="AA682">
        <f t="shared" si="65"/>
        <v>381.15967553780177</v>
      </c>
      <c r="AB682">
        <f>VLOOKUP(X682,ReferenceProduction!$A$2:$G$1293,7,FALSE)</f>
        <v>1386.7684060510603</v>
      </c>
      <c r="AC682">
        <f>VLOOKUP(Z682,ReferencePrices!$A$2:$C$22,3,FALSE)</f>
        <v>274.8546</v>
      </c>
      <c r="AD682">
        <f t="shared" si="66"/>
        <v>381.15967553780177</v>
      </c>
    </row>
    <row r="683" spans="24:30" x14ac:dyDescent="0.35">
      <c r="X683" t="str">
        <f t="shared" si="64"/>
        <v>MMRBean</v>
      </c>
      <c r="Y683" t="s">
        <v>333</v>
      </c>
      <c r="Z683" t="s">
        <v>557</v>
      </c>
      <c r="AA683">
        <f t="shared" si="65"/>
        <v>2005.3469989746145</v>
      </c>
      <c r="AB683">
        <f>VLOOKUP(X683,ReferenceProduction!$A$2:$G$1293,7,FALSE)</f>
        <v>2646.434337587546</v>
      </c>
      <c r="AC683">
        <f>VLOOKUP(Z683,ReferencePrices!$A$2:$C$22,3,FALSE)</f>
        <v>757.75429999999994</v>
      </c>
      <c r="AD683">
        <f t="shared" si="66"/>
        <v>2005.3469989746145</v>
      </c>
    </row>
    <row r="684" spans="24:30" x14ac:dyDescent="0.35">
      <c r="X684" t="str">
        <f t="shared" si="64"/>
        <v>MMRChickpea</v>
      </c>
      <c r="Y684" t="s">
        <v>333</v>
      </c>
      <c r="Z684" t="s">
        <v>419</v>
      </c>
      <c r="AA684">
        <f t="shared" si="65"/>
        <v>217.64185678682031</v>
      </c>
      <c r="AB684">
        <f>VLOOKUP(X684,ReferenceProduction!$A$2:$G$1293,7,FALSE)</f>
        <v>323.1518360979382</v>
      </c>
      <c r="AC684">
        <f>VLOOKUP(Z684,ReferencePrices!$A$2:$C$22,3,FALSE)</f>
        <v>673.49720000000002</v>
      </c>
      <c r="AD684">
        <f t="shared" si="66"/>
        <v>217.64185678682031</v>
      </c>
    </row>
    <row r="685" spans="24:30" x14ac:dyDescent="0.35">
      <c r="X685" t="str">
        <f t="shared" si="64"/>
        <v>MMRCowpea</v>
      </c>
      <c r="Y685" t="s">
        <v>333</v>
      </c>
      <c r="Z685" t="s">
        <v>417</v>
      </c>
      <c r="AA685">
        <f t="shared" si="65"/>
        <v>92.186754917399668</v>
      </c>
      <c r="AB685">
        <f>VLOOKUP(X685,ReferenceProduction!$A$2:$G$1293,7,FALSE)</f>
        <v>188.56053420901742</v>
      </c>
      <c r="AC685">
        <f>VLOOKUP(Z685,ReferencePrices!$A$2:$C$22,3,FALSE)</f>
        <v>488.8974</v>
      </c>
      <c r="AD685">
        <f t="shared" si="66"/>
        <v>92.186754917399668</v>
      </c>
    </row>
    <row r="686" spans="24:30" x14ac:dyDescent="0.35">
      <c r="X686" t="str">
        <f t="shared" si="64"/>
        <v>MMRPigeon pea</v>
      </c>
      <c r="Y686" t="s">
        <v>333</v>
      </c>
      <c r="Z686" t="s">
        <v>616</v>
      </c>
      <c r="AA686">
        <f t="shared" si="65"/>
        <v>585.78080220610696</v>
      </c>
      <c r="AB686">
        <f>VLOOKUP(X686,ReferenceProduction!$A$2:$G$1293,7,FALSE)</f>
        <v>795.67393768153954</v>
      </c>
      <c r="AC686">
        <f>VLOOKUP(Z686,ReferencePrices!$A$2:$C$22,3,FALSE)</f>
        <v>736.20709999999997</v>
      </c>
      <c r="AD686">
        <f t="shared" si="66"/>
        <v>585.78080220610696</v>
      </c>
    </row>
    <row r="687" spans="24:30" x14ac:dyDescent="0.35">
      <c r="X687" t="str">
        <f t="shared" si="64"/>
        <v>MMRLentil</v>
      </c>
      <c r="Y687" t="s">
        <v>333</v>
      </c>
      <c r="Z687" t="s">
        <v>418</v>
      </c>
      <c r="AA687">
        <f t="shared" si="65"/>
        <v>0.67435925309602307</v>
      </c>
      <c r="AB687">
        <f>VLOOKUP(X687,ReferenceProduction!$A$2:$G$1293,7,FALSE)</f>
        <v>1.3704527910966053</v>
      </c>
      <c r="AC687">
        <f>VLOOKUP(Z687,ReferencePrices!$A$2:$C$22,3,FALSE)</f>
        <v>492.07040000000001</v>
      </c>
      <c r="AD687">
        <f t="shared" si="66"/>
        <v>0.67435925309602307</v>
      </c>
    </row>
    <row r="688" spans="24:30" x14ac:dyDescent="0.35">
      <c r="X688" t="str">
        <f t="shared" si="64"/>
        <v>MMROther Pulses</v>
      </c>
      <c r="Y688" t="s">
        <v>333</v>
      </c>
      <c r="Z688" t="s">
        <v>421</v>
      </c>
      <c r="AA688">
        <f t="shared" si="65"/>
        <v>17.97368442254</v>
      </c>
      <c r="AB688">
        <f>VLOOKUP(X688,ReferenceProduction!$A$2:$G$1293,7,FALSE)</f>
        <v>46.635920830514863</v>
      </c>
      <c r="AC688">
        <f>VLOOKUP(Z688,ReferencePrices!$A$2:$C$22,3,FALSE)</f>
        <v>385.40429999999998</v>
      </c>
      <c r="AD688">
        <f t="shared" si="66"/>
        <v>17.97368442254</v>
      </c>
    </row>
    <row r="689" spans="24:30" x14ac:dyDescent="0.35">
      <c r="X689" t="str">
        <f t="shared" si="64"/>
        <v>MMRGroundnut</v>
      </c>
      <c r="Y689" t="s">
        <v>333</v>
      </c>
      <c r="Z689" t="s">
        <v>360</v>
      </c>
      <c r="AA689">
        <f t="shared" si="65"/>
        <v>520.00082624785591</v>
      </c>
      <c r="AB689">
        <f>VLOOKUP(X689,ReferenceProduction!$A$2:$G$1293,7,FALSE)</f>
        <v>827.89259041743856</v>
      </c>
      <c r="AC689">
        <f>VLOOKUP(Z689,ReferencePrices!$A$2:$C$22,3,FALSE)</f>
        <v>628.10180000000003</v>
      </c>
      <c r="AD689">
        <f t="shared" si="66"/>
        <v>520.00082624785591</v>
      </c>
    </row>
    <row r="690" spans="24:30" x14ac:dyDescent="0.35">
      <c r="X690" t="str">
        <f t="shared" si="64"/>
        <v>MMRSoybean</v>
      </c>
      <c r="Y690" t="s">
        <v>333</v>
      </c>
      <c r="Z690" t="s">
        <v>446</v>
      </c>
      <c r="AA690">
        <f t="shared" si="65"/>
        <v>14.041645063407135</v>
      </c>
      <c r="AB690">
        <f>VLOOKUP(X690,ReferenceProduction!$A$2:$G$1293,7,FALSE)</f>
        <v>33.598689764911228</v>
      </c>
      <c r="AC690">
        <f>VLOOKUP(Z690,ReferencePrices!$A$2:$C$22,3,FALSE)</f>
        <v>417.92239999999998</v>
      </c>
      <c r="AD690">
        <f t="shared" si="66"/>
        <v>14.041645063407135</v>
      </c>
    </row>
    <row r="691" spans="24:30" x14ac:dyDescent="0.35">
      <c r="X691" t="str">
        <f t="shared" si="64"/>
        <v>MORRice</v>
      </c>
      <c r="Y691" t="s">
        <v>90</v>
      </c>
      <c r="Z691" t="s">
        <v>365</v>
      </c>
      <c r="AA691">
        <f t="shared" si="65"/>
        <v>10.761520820177738</v>
      </c>
      <c r="AB691">
        <f>VLOOKUP(X691,ReferenceProduction!$A$2:$G$1293,7,FALSE)</f>
        <v>28.488088764857807</v>
      </c>
      <c r="AC691">
        <f>VLOOKUP(Z691,ReferencePrices!$A$2:$C$22,3,FALSE)</f>
        <v>377.75510000000003</v>
      </c>
      <c r="AD691">
        <f t="shared" si="66"/>
        <v>10.761520820177738</v>
      </c>
    </row>
    <row r="692" spans="24:30" x14ac:dyDescent="0.35">
      <c r="X692" t="str">
        <f t="shared" si="64"/>
        <v>MORMaize</v>
      </c>
      <c r="Y692" t="s">
        <v>90</v>
      </c>
      <c r="Z692" t="s">
        <v>361</v>
      </c>
      <c r="AA692">
        <f t="shared" si="65"/>
        <v>66.866988732825448</v>
      </c>
      <c r="AB692">
        <f>VLOOKUP(X692,ReferenceProduction!$A$2:$G$1293,7,FALSE)</f>
        <v>275.5364331973326</v>
      </c>
      <c r="AC692">
        <f>VLOOKUP(Z692,ReferencePrices!$A$2:$C$22,3,FALSE)</f>
        <v>242.67930000000001</v>
      </c>
      <c r="AD692">
        <f t="shared" si="66"/>
        <v>66.866988732825448</v>
      </c>
    </row>
    <row r="693" spans="24:30" x14ac:dyDescent="0.35">
      <c r="X693" t="str">
        <f t="shared" si="64"/>
        <v>MORWheat</v>
      </c>
      <c r="Y693" t="s">
        <v>90</v>
      </c>
      <c r="Z693" t="s">
        <v>359</v>
      </c>
      <c r="AA693">
        <f t="shared" si="65"/>
        <v>1866.5542319450617</v>
      </c>
      <c r="AB693">
        <f>VLOOKUP(X693,ReferenceProduction!$A$2:$G$1293,7,FALSE)</f>
        <v>6245.7394752227574</v>
      </c>
      <c r="AC693">
        <f>VLOOKUP(Z693,ReferencePrices!$A$2:$C$22,3,FALSE)</f>
        <v>298.85239999999999</v>
      </c>
      <c r="AD693">
        <f t="shared" si="66"/>
        <v>1866.5542319450617</v>
      </c>
    </row>
    <row r="694" spans="24:30" x14ac:dyDescent="0.35">
      <c r="X694" t="str">
        <f t="shared" si="64"/>
        <v>MORSorghum</v>
      </c>
      <c r="Y694" t="s">
        <v>90</v>
      </c>
      <c r="Z694" t="s">
        <v>362</v>
      </c>
      <c r="AA694">
        <f t="shared" si="65"/>
        <v>5.6396645697495957</v>
      </c>
      <c r="AB694">
        <f>VLOOKUP(X694,ReferenceProduction!$A$2:$G$1293,7,FALSE)</f>
        <v>26.856645413810259</v>
      </c>
      <c r="AC694">
        <f>VLOOKUP(Z694,ReferencePrices!$A$2:$C$22,3,FALSE)</f>
        <v>209.9914</v>
      </c>
      <c r="AD694">
        <f t="shared" si="66"/>
        <v>5.6396645697495957</v>
      </c>
    </row>
    <row r="695" spans="24:30" x14ac:dyDescent="0.35">
      <c r="X695" t="str">
        <f t="shared" si="64"/>
        <v>MORMillet</v>
      </c>
      <c r="Y695" t="s">
        <v>90</v>
      </c>
      <c r="Z695" t="s">
        <v>363</v>
      </c>
      <c r="AA695">
        <f t="shared" si="65"/>
        <v>5.5919936539309587</v>
      </c>
      <c r="AB695">
        <f>VLOOKUP(X695,ReferenceProduction!$A$2:$G$1293,7,FALSE)</f>
        <v>22.520701001636532</v>
      </c>
      <c r="AC695">
        <f>VLOOKUP(Z695,ReferencePrices!$A$2:$C$22,3,FALSE)</f>
        <v>248.30459999999999</v>
      </c>
      <c r="AD695">
        <f t="shared" si="66"/>
        <v>5.5919936539309587</v>
      </c>
    </row>
    <row r="696" spans="24:30" x14ac:dyDescent="0.35">
      <c r="X696" t="str">
        <f t="shared" si="64"/>
        <v>MORBarley</v>
      </c>
      <c r="Y696" t="s">
        <v>90</v>
      </c>
      <c r="Z696" t="s">
        <v>364</v>
      </c>
      <c r="AA696">
        <f t="shared" si="65"/>
        <v>457.01620029492011</v>
      </c>
      <c r="AB696">
        <f>VLOOKUP(X696,ReferenceProduction!$A$2:$G$1293,7,FALSE)</f>
        <v>3414.3932890119468</v>
      </c>
      <c r="AC696">
        <f>VLOOKUP(Z696,ReferencePrices!$A$2:$C$22,3,FALSE)</f>
        <v>133.84989999999999</v>
      </c>
      <c r="AD696">
        <f t="shared" si="66"/>
        <v>457.01620029492011</v>
      </c>
    </row>
    <row r="697" spans="24:30" x14ac:dyDescent="0.35">
      <c r="X697" t="str">
        <f t="shared" si="64"/>
        <v>MORPotato</v>
      </c>
      <c r="Y697" t="s">
        <v>90</v>
      </c>
      <c r="Z697" t="s">
        <v>367</v>
      </c>
      <c r="AA697">
        <f t="shared" si="65"/>
        <v>773.19078282869907</v>
      </c>
      <c r="AB697">
        <f>VLOOKUP(X697,ReferenceProduction!$A$2:$G$1293,7,FALSE)</f>
        <v>3070.054551805998</v>
      </c>
      <c r="AC697">
        <f>VLOOKUP(Z697,ReferencePrices!$A$2:$C$22,3,FALSE)</f>
        <v>251.8492</v>
      </c>
      <c r="AD697">
        <f t="shared" si="66"/>
        <v>773.19078282869907</v>
      </c>
    </row>
    <row r="698" spans="24:30" x14ac:dyDescent="0.35">
      <c r="X698" t="str">
        <f t="shared" si="64"/>
        <v>MORSweet Potato</v>
      </c>
      <c r="Y698" t="s">
        <v>90</v>
      </c>
      <c r="Z698" t="s">
        <v>358</v>
      </c>
      <c r="AA698">
        <f t="shared" si="65"/>
        <v>1.4185757431158783</v>
      </c>
      <c r="AB698">
        <f>VLOOKUP(X698,ReferenceProduction!$A$2:$G$1293,7,FALSE)</f>
        <v>15.502834874126965</v>
      </c>
      <c r="AC698">
        <f>VLOOKUP(Z698,ReferencePrices!$A$2:$C$22,3,FALSE)</f>
        <v>91.504279999999994</v>
      </c>
      <c r="AD698">
        <f t="shared" si="66"/>
        <v>1.4185757431158783</v>
      </c>
    </row>
    <row r="699" spans="24:30" x14ac:dyDescent="0.35">
      <c r="X699" t="str">
        <f t="shared" si="64"/>
        <v>MORBanana</v>
      </c>
      <c r="Y699" t="s">
        <v>90</v>
      </c>
      <c r="Z699" t="s">
        <v>455</v>
      </c>
      <c r="AA699">
        <f t="shared" si="65"/>
        <v>173.74362962750203</v>
      </c>
      <c r="AB699">
        <f>VLOOKUP(X699,ReferenceProduction!$A$2:$G$1293,7,FALSE)</f>
        <v>432.07437280396096</v>
      </c>
      <c r="AC699">
        <f>VLOOKUP(Z699,ReferencePrices!$A$2:$C$22,3,FALSE)</f>
        <v>402.11509999999998</v>
      </c>
      <c r="AD699">
        <f t="shared" si="66"/>
        <v>173.74362962750203</v>
      </c>
    </row>
    <row r="700" spans="24:30" x14ac:dyDescent="0.35">
      <c r="X700" t="str">
        <f t="shared" si="64"/>
        <v>MORBean</v>
      </c>
      <c r="Y700" t="s">
        <v>90</v>
      </c>
      <c r="Z700" t="s">
        <v>557</v>
      </c>
      <c r="AA700">
        <f t="shared" si="65"/>
        <v>16.541747377376669</v>
      </c>
      <c r="AB700">
        <f>VLOOKUP(X700,ReferenceProduction!$A$2:$G$1293,7,FALSE)</f>
        <v>21.82996174007415</v>
      </c>
      <c r="AC700">
        <f>VLOOKUP(Z700,ReferencePrices!$A$2:$C$22,3,FALSE)</f>
        <v>757.75429999999994</v>
      </c>
      <c r="AD700">
        <f t="shared" si="66"/>
        <v>16.541747377376669</v>
      </c>
    </row>
    <row r="701" spans="24:30" x14ac:dyDescent="0.35">
      <c r="X701" t="str">
        <f t="shared" si="64"/>
        <v>MORChickpea</v>
      </c>
      <c r="Y701" t="s">
        <v>90</v>
      </c>
      <c r="Z701" t="s">
        <v>419</v>
      </c>
      <c r="AA701">
        <f t="shared" si="65"/>
        <v>61.018996802682658</v>
      </c>
      <c r="AB701">
        <f>VLOOKUP(X701,ReferenceProduction!$A$2:$G$1293,7,FALSE)</f>
        <v>90.60022343475616</v>
      </c>
      <c r="AC701">
        <f>VLOOKUP(Z701,ReferencePrices!$A$2:$C$22,3,FALSE)</f>
        <v>673.49720000000002</v>
      </c>
      <c r="AD701">
        <f t="shared" si="66"/>
        <v>61.018996802682658</v>
      </c>
    </row>
    <row r="702" spans="24:30" x14ac:dyDescent="0.35">
      <c r="X702" t="str">
        <f t="shared" si="64"/>
        <v>MORLentil</v>
      </c>
      <c r="Y702" t="s">
        <v>90</v>
      </c>
      <c r="Z702" t="s">
        <v>418</v>
      </c>
      <c r="AA702">
        <f t="shared" si="65"/>
        <v>20.704913258974898</v>
      </c>
      <c r="AB702">
        <f>VLOOKUP(X702,ReferenceProduction!$A$2:$G$1293,7,FALSE)</f>
        <v>42.077136236958978</v>
      </c>
      <c r="AC702">
        <f>VLOOKUP(Z702,ReferencePrices!$A$2:$C$22,3,FALSE)</f>
        <v>492.07040000000001</v>
      </c>
      <c r="AD702">
        <f t="shared" si="66"/>
        <v>20.704913258974898</v>
      </c>
    </row>
    <row r="703" spans="24:30" x14ac:dyDescent="0.35">
      <c r="X703" t="str">
        <f t="shared" si="64"/>
        <v>MOROther Pulses</v>
      </c>
      <c r="Y703" t="s">
        <v>90</v>
      </c>
      <c r="Z703" t="s">
        <v>421</v>
      </c>
      <c r="AA703">
        <f t="shared" si="65"/>
        <v>92.063824855461093</v>
      </c>
      <c r="AB703">
        <f>VLOOKUP(X703,ReferenceProduction!$A$2:$G$1293,7,FALSE)</f>
        <v>238.87596701817051</v>
      </c>
      <c r="AC703">
        <f>VLOOKUP(Z703,ReferencePrices!$A$2:$C$22,3,FALSE)</f>
        <v>385.40429999999998</v>
      </c>
      <c r="AD703">
        <f t="shared" si="66"/>
        <v>92.063824855461093</v>
      </c>
    </row>
    <row r="704" spans="24:30" x14ac:dyDescent="0.35">
      <c r="X704" t="str">
        <f t="shared" si="64"/>
        <v>MORGroundnut</v>
      </c>
      <c r="Y704" t="s">
        <v>90</v>
      </c>
      <c r="Z704" t="s">
        <v>360</v>
      </c>
      <c r="AA704">
        <f t="shared" si="65"/>
        <v>9.4710770999313176</v>
      </c>
      <c r="AB704">
        <f>VLOOKUP(X704,ReferenceProduction!$A$2:$G$1293,7,FALSE)</f>
        <v>15.078888645011553</v>
      </c>
      <c r="AC704">
        <f>VLOOKUP(Z704,ReferencePrices!$A$2:$C$22,3,FALSE)</f>
        <v>628.10180000000003</v>
      </c>
      <c r="AD704">
        <f t="shared" si="66"/>
        <v>9.4710770999313176</v>
      </c>
    </row>
    <row r="705" spans="24:30" x14ac:dyDescent="0.35">
      <c r="X705" t="str">
        <f t="shared" si="64"/>
        <v>MOZRice</v>
      </c>
      <c r="Y705" t="s">
        <v>91</v>
      </c>
      <c r="Z705" t="s">
        <v>365</v>
      </c>
      <c r="AA705">
        <f t="shared" si="65"/>
        <v>106.38072226904421</v>
      </c>
      <c r="AB705">
        <f>VLOOKUP(X705,ReferenceProduction!$A$2:$G$1293,7,FALSE)</f>
        <v>281.61293459451429</v>
      </c>
      <c r="AC705">
        <f>VLOOKUP(Z705,ReferencePrices!$A$2:$C$22,3,FALSE)</f>
        <v>377.75510000000003</v>
      </c>
      <c r="AD705">
        <f t="shared" si="66"/>
        <v>106.38072226904421</v>
      </c>
    </row>
    <row r="706" spans="24:30" x14ac:dyDescent="0.35">
      <c r="X706" t="str">
        <f t="shared" si="64"/>
        <v>MOZMaize</v>
      </c>
      <c r="Y706" t="s">
        <v>91</v>
      </c>
      <c r="Z706" t="s">
        <v>361</v>
      </c>
      <c r="AA706">
        <f t="shared" si="65"/>
        <v>443.15743170962025</v>
      </c>
      <c r="AB706">
        <f>VLOOKUP(X706,ReferenceProduction!$A$2:$G$1293,7,FALSE)</f>
        <v>1826.1031398624448</v>
      </c>
      <c r="AC706">
        <f>VLOOKUP(Z706,ReferencePrices!$A$2:$C$22,3,FALSE)</f>
        <v>242.67930000000001</v>
      </c>
      <c r="AD706">
        <f t="shared" si="66"/>
        <v>443.15743170962025</v>
      </c>
    </row>
    <row r="707" spans="24:30" x14ac:dyDescent="0.35">
      <c r="X707" t="str">
        <f t="shared" si="64"/>
        <v>MOZWheat</v>
      </c>
      <c r="Y707" t="s">
        <v>91</v>
      </c>
      <c r="Z707" t="s">
        <v>359</v>
      </c>
      <c r="AA707">
        <f t="shared" si="65"/>
        <v>0.44732762226455719</v>
      </c>
      <c r="AB707">
        <f>VLOOKUP(X707,ReferenceProduction!$A$2:$G$1293,7,FALSE)</f>
        <v>1.4968179016282193</v>
      </c>
      <c r="AC707">
        <f>VLOOKUP(Z707,ReferencePrices!$A$2:$C$22,3,FALSE)</f>
        <v>298.85239999999999</v>
      </c>
      <c r="AD707">
        <f t="shared" si="66"/>
        <v>0.44732762226455719</v>
      </c>
    </row>
    <row r="708" spans="24:30" x14ac:dyDescent="0.35">
      <c r="X708" t="str">
        <f t="shared" si="64"/>
        <v>MOZSorghum</v>
      </c>
      <c r="Y708" t="s">
        <v>91</v>
      </c>
      <c r="Z708" t="s">
        <v>362</v>
      </c>
      <c r="AA708">
        <f t="shared" si="65"/>
        <v>73.278583537597271</v>
      </c>
      <c r="AB708">
        <f>VLOOKUP(X708,ReferenceProduction!$A$2:$G$1293,7,FALSE)</f>
        <v>348.95992663317293</v>
      </c>
      <c r="AC708">
        <f>VLOOKUP(Z708,ReferencePrices!$A$2:$C$22,3,FALSE)</f>
        <v>209.9914</v>
      </c>
      <c r="AD708">
        <f t="shared" si="66"/>
        <v>73.278583537597271</v>
      </c>
    </row>
    <row r="709" spans="24:30" x14ac:dyDescent="0.35">
      <c r="X709" t="str">
        <f t="shared" ref="X709:X772" si="67">+CONCATENATE(Y709,Z709)</f>
        <v>MOZMillet</v>
      </c>
      <c r="Y709" t="s">
        <v>91</v>
      </c>
      <c r="Z709" t="s">
        <v>363</v>
      </c>
      <c r="AA709">
        <f t="shared" ref="AA709:AA772" si="68">AD709</f>
        <v>7.7480008840234085</v>
      </c>
      <c r="AB709">
        <f>VLOOKUP(X709,ReferenceProduction!$A$2:$G$1293,7,FALSE)</f>
        <v>31.203613964555664</v>
      </c>
      <c r="AC709">
        <f>VLOOKUP(Z709,ReferencePrices!$A$2:$C$22,3,FALSE)</f>
        <v>248.30459999999999</v>
      </c>
      <c r="AD709">
        <f t="shared" ref="AD709:AD772" si="69">(AB709*AC709)/1000</f>
        <v>7.7480008840234085</v>
      </c>
    </row>
    <row r="710" spans="24:30" x14ac:dyDescent="0.35">
      <c r="X710" t="str">
        <f t="shared" si="67"/>
        <v>MOZPotato</v>
      </c>
      <c r="Y710" t="s">
        <v>91</v>
      </c>
      <c r="Z710" t="s">
        <v>367</v>
      </c>
      <c r="AA710">
        <f t="shared" si="68"/>
        <v>12.910792542270141</v>
      </c>
      <c r="AB710">
        <f>VLOOKUP(X710,ReferenceProduction!$A$2:$G$1293,7,FALSE)</f>
        <v>51.263980756222935</v>
      </c>
      <c r="AC710">
        <f>VLOOKUP(Z710,ReferencePrices!$A$2:$C$22,3,FALSE)</f>
        <v>251.8492</v>
      </c>
      <c r="AD710">
        <f t="shared" si="69"/>
        <v>12.910792542270141</v>
      </c>
    </row>
    <row r="711" spans="24:30" x14ac:dyDescent="0.35">
      <c r="X711" t="str">
        <f t="shared" si="67"/>
        <v>MOZCassava</v>
      </c>
      <c r="Y711" t="s">
        <v>91</v>
      </c>
      <c r="Z711" t="s">
        <v>368</v>
      </c>
      <c r="AA711">
        <f t="shared" si="68"/>
        <v>963.14976920552613</v>
      </c>
      <c r="AB711">
        <f>VLOOKUP(X711,ReferenceProduction!$A$2:$G$1293,7,FALSE)</f>
        <v>7681.4961291879863</v>
      </c>
      <c r="AC711">
        <f>VLOOKUP(Z711,ReferencePrices!$A$2:$C$22,3,FALSE)</f>
        <v>125.3857</v>
      </c>
      <c r="AD711">
        <f t="shared" si="69"/>
        <v>963.14976920552613</v>
      </c>
    </row>
    <row r="712" spans="24:30" x14ac:dyDescent="0.35">
      <c r="X712" t="str">
        <f t="shared" si="67"/>
        <v>MOZSweet Potato</v>
      </c>
      <c r="Y712" t="s">
        <v>91</v>
      </c>
      <c r="Z712" t="s">
        <v>358</v>
      </c>
      <c r="AA712">
        <f t="shared" si="68"/>
        <v>93.44548260592552</v>
      </c>
      <c r="AB712">
        <f>VLOOKUP(X712,ReferenceProduction!$A$2:$G$1293,7,FALSE)</f>
        <v>1021.2143367056221</v>
      </c>
      <c r="AC712">
        <f>VLOOKUP(Z712,ReferencePrices!$A$2:$C$22,3,FALSE)</f>
        <v>91.504279999999994</v>
      </c>
      <c r="AD712">
        <f t="shared" si="69"/>
        <v>93.44548260592552</v>
      </c>
    </row>
    <row r="713" spans="24:30" x14ac:dyDescent="0.35">
      <c r="X713" t="str">
        <f t="shared" si="67"/>
        <v>MOZBanana</v>
      </c>
      <c r="Y713" t="s">
        <v>91</v>
      </c>
      <c r="Z713" t="s">
        <v>455</v>
      </c>
      <c r="AA713">
        <f t="shared" si="68"/>
        <v>73.225998760573873</v>
      </c>
      <c r="AB713">
        <f>VLOOKUP(X713,ReferenceProduction!$A$2:$G$1293,7,FALSE)</f>
        <v>182.10208659305226</v>
      </c>
      <c r="AC713">
        <f>VLOOKUP(Z713,ReferencePrices!$A$2:$C$22,3,FALSE)</f>
        <v>402.11509999999998</v>
      </c>
      <c r="AD713">
        <f t="shared" si="69"/>
        <v>73.225998760573873</v>
      </c>
    </row>
    <row r="714" spans="24:30" x14ac:dyDescent="0.35">
      <c r="X714" t="str">
        <f t="shared" si="67"/>
        <v>MOZOther Pulses</v>
      </c>
      <c r="Y714" t="s">
        <v>91</v>
      </c>
      <c r="Z714" t="s">
        <v>421</v>
      </c>
      <c r="AA714">
        <f t="shared" si="68"/>
        <v>72.461890964152303</v>
      </c>
      <c r="AB714">
        <f>VLOOKUP(X714,ReferenceProduction!$A$2:$G$1293,7,FALSE)</f>
        <v>188.01526335889952</v>
      </c>
      <c r="AC714">
        <f>VLOOKUP(Z714,ReferencePrices!$A$2:$C$22,3,FALSE)</f>
        <v>385.40429999999998</v>
      </c>
      <c r="AD714">
        <f t="shared" si="69"/>
        <v>72.461890964152303</v>
      </c>
    </row>
    <row r="715" spans="24:30" x14ac:dyDescent="0.35">
      <c r="X715" t="str">
        <f t="shared" si="67"/>
        <v>MOZGroundnut</v>
      </c>
      <c r="Y715" t="s">
        <v>91</v>
      </c>
      <c r="Z715" t="s">
        <v>360</v>
      </c>
      <c r="AA715">
        <f t="shared" si="68"/>
        <v>81.511231593516044</v>
      </c>
      <c r="AB715">
        <f>VLOOKUP(X715,ReferenceProduction!$A$2:$G$1293,7,FALSE)</f>
        <v>129.77391816663484</v>
      </c>
      <c r="AC715">
        <f>VLOOKUP(Z715,ReferencePrices!$A$2:$C$22,3,FALSE)</f>
        <v>628.10180000000003</v>
      </c>
      <c r="AD715">
        <f t="shared" si="69"/>
        <v>81.511231593516044</v>
      </c>
    </row>
    <row r="716" spans="24:30" x14ac:dyDescent="0.35">
      <c r="X716" t="str">
        <f t="shared" si="67"/>
        <v>MRTRice</v>
      </c>
      <c r="Y716" t="s">
        <v>92</v>
      </c>
      <c r="Z716" t="s">
        <v>365</v>
      </c>
      <c r="AA716">
        <f t="shared" si="68"/>
        <v>52.736185089953651</v>
      </c>
      <c r="AB716">
        <f>VLOOKUP(X716,ReferenceProduction!$A$2:$G$1293,7,FALSE)</f>
        <v>139.6041644175119</v>
      </c>
      <c r="AC716">
        <f>VLOOKUP(Z716,ReferencePrices!$A$2:$C$22,3,FALSE)</f>
        <v>377.75510000000003</v>
      </c>
      <c r="AD716">
        <f t="shared" si="69"/>
        <v>52.736185089953651</v>
      </c>
    </row>
    <row r="717" spans="24:30" x14ac:dyDescent="0.35">
      <c r="X717" t="str">
        <f t="shared" si="67"/>
        <v>MRTMaize</v>
      </c>
      <c r="Y717" t="s">
        <v>92</v>
      </c>
      <c r="Z717" t="s">
        <v>361</v>
      </c>
      <c r="AA717">
        <f t="shared" si="68"/>
        <v>4.3628174499978183</v>
      </c>
      <c r="AB717">
        <f>VLOOKUP(X717,ReferenceProduction!$A$2:$G$1293,7,FALSE)</f>
        <v>17.977707410553016</v>
      </c>
      <c r="AC717">
        <f>VLOOKUP(Z717,ReferencePrices!$A$2:$C$22,3,FALSE)</f>
        <v>242.67930000000001</v>
      </c>
      <c r="AD717">
        <f t="shared" si="69"/>
        <v>4.3628174499978183</v>
      </c>
    </row>
    <row r="718" spans="24:30" x14ac:dyDescent="0.35">
      <c r="X718" t="str">
        <f t="shared" si="67"/>
        <v>MRTWheat</v>
      </c>
      <c r="Y718" t="s">
        <v>92</v>
      </c>
      <c r="Z718" t="s">
        <v>359</v>
      </c>
      <c r="AA718">
        <f t="shared" si="68"/>
        <v>0.26796103002416566</v>
      </c>
      <c r="AB718">
        <f>VLOOKUP(X718,ReferenceProduction!$A$2:$G$1293,7,FALSE)</f>
        <v>0.89663335487406381</v>
      </c>
      <c r="AC718">
        <f>VLOOKUP(Z718,ReferencePrices!$A$2:$C$22,3,FALSE)</f>
        <v>298.85239999999999</v>
      </c>
      <c r="AD718">
        <f t="shared" si="69"/>
        <v>0.26796103002416566</v>
      </c>
    </row>
    <row r="719" spans="24:30" x14ac:dyDescent="0.35">
      <c r="X719" t="str">
        <f t="shared" si="67"/>
        <v>MRTSorghum</v>
      </c>
      <c r="Y719" t="s">
        <v>92</v>
      </c>
      <c r="Z719" t="s">
        <v>362</v>
      </c>
      <c r="AA719">
        <f t="shared" si="68"/>
        <v>30.113868828970233</v>
      </c>
      <c r="AB719">
        <f>VLOOKUP(X719,ReferenceProduction!$A$2:$G$1293,7,FALSE)</f>
        <v>143.40524816240205</v>
      </c>
      <c r="AC719">
        <f>VLOOKUP(Z719,ReferencePrices!$A$2:$C$22,3,FALSE)</f>
        <v>209.9914</v>
      </c>
      <c r="AD719">
        <f t="shared" si="69"/>
        <v>30.113868828970233</v>
      </c>
    </row>
    <row r="720" spans="24:30" x14ac:dyDescent="0.35">
      <c r="X720" t="str">
        <f t="shared" si="67"/>
        <v>MRTMillet</v>
      </c>
      <c r="Y720" t="s">
        <v>92</v>
      </c>
      <c r="Z720" t="s">
        <v>363</v>
      </c>
      <c r="AA720">
        <f t="shared" si="68"/>
        <v>2.370670869622876</v>
      </c>
      <c r="AB720">
        <f>VLOOKUP(X720,ReferenceProduction!$A$2:$G$1293,7,FALSE)</f>
        <v>9.5474303320312082</v>
      </c>
      <c r="AC720">
        <f>VLOOKUP(Z720,ReferencePrices!$A$2:$C$22,3,FALSE)</f>
        <v>248.30459999999999</v>
      </c>
      <c r="AD720">
        <f t="shared" si="69"/>
        <v>2.370670869622876</v>
      </c>
    </row>
    <row r="721" spans="24:30" x14ac:dyDescent="0.35">
      <c r="X721" t="str">
        <f t="shared" si="67"/>
        <v>MRTBarley</v>
      </c>
      <c r="Y721" t="s">
        <v>92</v>
      </c>
      <c r="Z721" t="s">
        <v>364</v>
      </c>
      <c r="AA721">
        <f t="shared" si="68"/>
        <v>0.18654495238110208</v>
      </c>
      <c r="AB721">
        <f>VLOOKUP(X721,ReferenceProduction!$A$2:$G$1293,7,FALSE)</f>
        <v>1.3936876484861185</v>
      </c>
      <c r="AC721">
        <f>VLOOKUP(Z721,ReferencePrices!$A$2:$C$22,3,FALSE)</f>
        <v>133.84989999999999</v>
      </c>
      <c r="AD721">
        <f t="shared" si="69"/>
        <v>0.18654495238110208</v>
      </c>
    </row>
    <row r="722" spans="24:30" x14ac:dyDescent="0.35">
      <c r="X722" t="str">
        <f t="shared" si="67"/>
        <v>MRTPotato</v>
      </c>
      <c r="Y722" t="s">
        <v>92</v>
      </c>
      <c r="Z722" t="s">
        <v>367</v>
      </c>
      <c r="AA722">
        <f t="shared" si="68"/>
        <v>1.0968838745582075</v>
      </c>
      <c r="AB722">
        <f>VLOOKUP(X722,ReferenceProduction!$A$2:$G$1293,7,FALSE)</f>
        <v>4.3553200667629977</v>
      </c>
      <c r="AC722">
        <f>VLOOKUP(Z722,ReferencePrices!$A$2:$C$22,3,FALSE)</f>
        <v>251.8492</v>
      </c>
      <c r="AD722">
        <f t="shared" si="69"/>
        <v>1.0968838745582075</v>
      </c>
    </row>
    <row r="723" spans="24:30" x14ac:dyDescent="0.35">
      <c r="X723" t="str">
        <f t="shared" si="67"/>
        <v>MRTYams</v>
      </c>
      <c r="Y723" t="s">
        <v>92</v>
      </c>
      <c r="Z723" t="s">
        <v>366</v>
      </c>
      <c r="AA723">
        <f t="shared" si="68"/>
        <v>1.9937785903445238</v>
      </c>
      <c r="AB723">
        <f>VLOOKUP(X723,ReferenceProduction!$A$2:$G$1293,7,FALSE)</f>
        <v>6.3922295659807249</v>
      </c>
      <c r="AC723">
        <f>VLOOKUP(Z723,ReferencePrices!$A$2:$C$22,3,FALSE)</f>
        <v>311.90660000000003</v>
      </c>
      <c r="AD723">
        <f t="shared" si="69"/>
        <v>1.9937785903445238</v>
      </c>
    </row>
    <row r="724" spans="24:30" x14ac:dyDescent="0.35">
      <c r="X724" t="str">
        <f t="shared" si="67"/>
        <v>MRTSweet Potato</v>
      </c>
      <c r="Y724" t="s">
        <v>92</v>
      </c>
      <c r="Z724" t="s">
        <v>358</v>
      </c>
      <c r="AA724">
        <f t="shared" si="68"/>
        <v>0.56235970992750217</v>
      </c>
      <c r="AB724">
        <f>VLOOKUP(X724,ReferenceProduction!$A$2:$G$1293,7,FALSE)</f>
        <v>6.1457202868270455</v>
      </c>
      <c r="AC724">
        <f>VLOOKUP(Z724,ReferencePrices!$A$2:$C$22,3,FALSE)</f>
        <v>91.504279999999994</v>
      </c>
      <c r="AD724">
        <f t="shared" si="69"/>
        <v>0.56235970992750217</v>
      </c>
    </row>
    <row r="725" spans="24:30" x14ac:dyDescent="0.35">
      <c r="X725" t="str">
        <f t="shared" si="67"/>
        <v>MRTBean</v>
      </c>
      <c r="Y725" t="s">
        <v>92</v>
      </c>
      <c r="Z725" t="s">
        <v>557</v>
      </c>
      <c r="AA725">
        <f t="shared" si="68"/>
        <v>8.0585958598981868</v>
      </c>
      <c r="AB725">
        <f>VLOOKUP(X725,ReferenceProduction!$A$2:$G$1293,7,FALSE)</f>
        <v>10.634840158476418</v>
      </c>
      <c r="AC725">
        <f>VLOOKUP(Z725,ReferencePrices!$A$2:$C$22,3,FALSE)</f>
        <v>757.75429999999994</v>
      </c>
      <c r="AD725">
        <f t="shared" si="69"/>
        <v>8.0585958598981868</v>
      </c>
    </row>
    <row r="726" spans="24:30" x14ac:dyDescent="0.35">
      <c r="X726" t="str">
        <f t="shared" si="67"/>
        <v>MRTCowpea</v>
      </c>
      <c r="Y726" t="s">
        <v>92</v>
      </c>
      <c r="Z726" t="s">
        <v>417</v>
      </c>
      <c r="AA726">
        <f t="shared" si="68"/>
        <v>8.8612944802635116</v>
      </c>
      <c r="AB726">
        <f>VLOOKUP(X726,ReferenceProduction!$A$2:$G$1293,7,FALSE)</f>
        <v>18.12505953245714</v>
      </c>
      <c r="AC726">
        <f>VLOOKUP(Z726,ReferencePrices!$A$2:$C$22,3,FALSE)</f>
        <v>488.8974</v>
      </c>
      <c r="AD726">
        <f t="shared" si="69"/>
        <v>8.8612944802635116</v>
      </c>
    </row>
    <row r="727" spans="24:30" x14ac:dyDescent="0.35">
      <c r="X727" t="str">
        <f t="shared" si="67"/>
        <v>MRTOther Pulses</v>
      </c>
      <c r="Y727" t="s">
        <v>92</v>
      </c>
      <c r="Z727" t="s">
        <v>421</v>
      </c>
      <c r="AA727">
        <f t="shared" si="68"/>
        <v>14.669988494130541</v>
      </c>
      <c r="AB727">
        <f>VLOOKUP(X727,ReferenceProduction!$A$2:$G$1293,7,FALSE)</f>
        <v>38.063894186262431</v>
      </c>
      <c r="AC727">
        <f>VLOOKUP(Z727,ReferencePrices!$A$2:$C$22,3,FALSE)</f>
        <v>385.40429999999998</v>
      </c>
      <c r="AD727">
        <f t="shared" si="69"/>
        <v>14.669988494130541</v>
      </c>
    </row>
    <row r="728" spans="24:30" x14ac:dyDescent="0.35">
      <c r="X728" t="str">
        <f t="shared" si="67"/>
        <v>MWIRice</v>
      </c>
      <c r="Y728" t="s">
        <v>93</v>
      </c>
      <c r="Z728" t="s">
        <v>365</v>
      </c>
      <c r="AA728">
        <f t="shared" si="68"/>
        <v>39.091636745506896</v>
      </c>
      <c r="AB728">
        <f>VLOOKUP(X728,ReferenceProduction!$A$2:$G$1293,7,FALSE)</f>
        <v>103.48407406149353</v>
      </c>
      <c r="AC728">
        <f>VLOOKUP(Z728,ReferencePrices!$A$2:$C$22,3,FALSE)</f>
        <v>377.75510000000003</v>
      </c>
      <c r="AD728">
        <f t="shared" si="69"/>
        <v>39.091636745506896</v>
      </c>
    </row>
    <row r="729" spans="24:30" x14ac:dyDescent="0.35">
      <c r="X729" t="str">
        <f t="shared" si="67"/>
        <v>MWIMaize</v>
      </c>
      <c r="Y729" t="s">
        <v>93</v>
      </c>
      <c r="Z729" t="s">
        <v>361</v>
      </c>
      <c r="AA729">
        <f t="shared" si="68"/>
        <v>753.60391474834489</v>
      </c>
      <c r="AB729">
        <f>VLOOKUP(X729,ReferenceProduction!$A$2:$G$1293,7,FALSE)</f>
        <v>3105.3489718667597</v>
      </c>
      <c r="AC729">
        <f>VLOOKUP(Z729,ReferencePrices!$A$2:$C$22,3,FALSE)</f>
        <v>242.67930000000001</v>
      </c>
      <c r="AD729">
        <f t="shared" si="69"/>
        <v>753.60391474834489</v>
      </c>
    </row>
    <row r="730" spans="24:30" x14ac:dyDescent="0.35">
      <c r="X730" t="str">
        <f t="shared" si="67"/>
        <v>MWIWheat</v>
      </c>
      <c r="Y730" t="s">
        <v>93</v>
      </c>
      <c r="Z730" t="s">
        <v>359</v>
      </c>
      <c r="AA730">
        <f t="shared" si="68"/>
        <v>0.32451202529237355</v>
      </c>
      <c r="AB730">
        <f>VLOOKUP(X730,ReferenceProduction!$A$2:$G$1293,7,FALSE)</f>
        <v>1.0858605294532471</v>
      </c>
      <c r="AC730">
        <f>VLOOKUP(Z730,ReferencePrices!$A$2:$C$22,3,FALSE)</f>
        <v>298.85239999999999</v>
      </c>
      <c r="AD730">
        <f t="shared" si="69"/>
        <v>0.32451202529237355</v>
      </c>
    </row>
    <row r="731" spans="24:30" x14ac:dyDescent="0.35">
      <c r="X731" t="str">
        <f t="shared" si="67"/>
        <v>MWISorghum</v>
      </c>
      <c r="Y731" t="s">
        <v>93</v>
      </c>
      <c r="Z731" t="s">
        <v>362</v>
      </c>
      <c r="AA731">
        <f t="shared" si="68"/>
        <v>16.38218336085615</v>
      </c>
      <c r="AB731">
        <f>VLOOKUP(X731,ReferenceProduction!$A$2:$G$1293,7,FALSE)</f>
        <v>78.013591798788653</v>
      </c>
      <c r="AC731">
        <f>VLOOKUP(Z731,ReferencePrices!$A$2:$C$22,3,FALSE)</f>
        <v>209.9914</v>
      </c>
      <c r="AD731">
        <f t="shared" si="69"/>
        <v>16.38218336085615</v>
      </c>
    </row>
    <row r="732" spans="24:30" x14ac:dyDescent="0.35">
      <c r="X732" t="str">
        <f t="shared" si="67"/>
        <v>MWIMillet</v>
      </c>
      <c r="Y732" t="s">
        <v>93</v>
      </c>
      <c r="Z732" t="s">
        <v>363</v>
      </c>
      <c r="AA732">
        <f t="shared" si="68"/>
        <v>10.319122300109969</v>
      </c>
      <c r="AB732">
        <f>VLOOKUP(X732,ReferenceProduction!$A$2:$G$1293,7,FALSE)</f>
        <v>41.558321110885458</v>
      </c>
      <c r="AC732">
        <f>VLOOKUP(Z732,ReferencePrices!$A$2:$C$22,3,FALSE)</f>
        <v>248.30459999999999</v>
      </c>
      <c r="AD732">
        <f t="shared" si="69"/>
        <v>10.319122300109969</v>
      </c>
    </row>
    <row r="733" spans="24:30" x14ac:dyDescent="0.35">
      <c r="X733" t="str">
        <f t="shared" si="67"/>
        <v>MWIPotato</v>
      </c>
      <c r="Y733" t="s">
        <v>93</v>
      </c>
      <c r="Z733" t="s">
        <v>367</v>
      </c>
      <c r="AA733">
        <f t="shared" si="68"/>
        <v>432.09412158392212</v>
      </c>
      <c r="AB733">
        <f>VLOOKUP(X733,ReferenceProduction!$A$2:$G$1293,7,FALSE)</f>
        <v>1715.6859008641763</v>
      </c>
      <c r="AC733">
        <f>VLOOKUP(Z733,ReferencePrices!$A$2:$C$22,3,FALSE)</f>
        <v>251.8492</v>
      </c>
      <c r="AD733">
        <f t="shared" si="69"/>
        <v>432.09412158392212</v>
      </c>
    </row>
    <row r="734" spans="24:30" x14ac:dyDescent="0.35">
      <c r="X734" t="str">
        <f t="shared" si="67"/>
        <v>MWICassava</v>
      </c>
      <c r="Y734" t="s">
        <v>93</v>
      </c>
      <c r="Z734" t="s">
        <v>368</v>
      </c>
      <c r="AA734">
        <f t="shared" si="68"/>
        <v>446.61296101506872</v>
      </c>
      <c r="AB734">
        <f>VLOOKUP(X734,ReferenceProduction!$A$2:$G$1293,7,FALSE)</f>
        <v>3561.9130492158888</v>
      </c>
      <c r="AC734">
        <f>VLOOKUP(Z734,ReferencePrices!$A$2:$C$22,3,FALSE)</f>
        <v>125.3857</v>
      </c>
      <c r="AD734">
        <f t="shared" si="69"/>
        <v>446.61296101506872</v>
      </c>
    </row>
    <row r="735" spans="24:30" x14ac:dyDescent="0.35">
      <c r="X735" t="str">
        <f t="shared" si="67"/>
        <v>MWIBanana</v>
      </c>
      <c r="Y735" t="s">
        <v>93</v>
      </c>
      <c r="Z735" t="s">
        <v>455</v>
      </c>
      <c r="AA735">
        <f t="shared" si="68"/>
        <v>322.7690663103906</v>
      </c>
      <c r="AB735">
        <f>VLOOKUP(X735,ReferenceProduction!$A$2:$G$1293,7,FALSE)</f>
        <v>802.67830357624132</v>
      </c>
      <c r="AC735">
        <f>VLOOKUP(Z735,ReferencePrices!$A$2:$C$22,3,FALSE)</f>
        <v>402.11509999999998</v>
      </c>
      <c r="AD735">
        <f t="shared" si="69"/>
        <v>322.7690663103906</v>
      </c>
    </row>
    <row r="736" spans="24:30" x14ac:dyDescent="0.35">
      <c r="X736" t="str">
        <f t="shared" si="67"/>
        <v>MWIPlantain</v>
      </c>
      <c r="Y736" t="s">
        <v>93</v>
      </c>
      <c r="Z736" t="s">
        <v>456</v>
      </c>
      <c r="AA736">
        <f t="shared" si="68"/>
        <v>281.11311462988124</v>
      </c>
      <c r="AB736">
        <f>VLOOKUP(X736,ReferenceProduction!$A$2:$G$1293,7,FALSE)</f>
        <v>1022.7702742827707</v>
      </c>
      <c r="AC736">
        <f>VLOOKUP(Z736,ReferencePrices!$A$2:$C$22,3,FALSE)</f>
        <v>274.8546</v>
      </c>
      <c r="AD736">
        <f t="shared" si="69"/>
        <v>281.11311462988124</v>
      </c>
    </row>
    <row r="737" spans="24:30" x14ac:dyDescent="0.35">
      <c r="X737" t="str">
        <f t="shared" si="67"/>
        <v>MWIBean</v>
      </c>
      <c r="Y737" t="s">
        <v>93</v>
      </c>
      <c r="Z737" t="s">
        <v>557</v>
      </c>
      <c r="AA737">
        <f t="shared" si="68"/>
        <v>117.6358327878952</v>
      </c>
      <c r="AB737">
        <f>VLOOKUP(X737,ReferenceProduction!$A$2:$G$1293,7,FALSE)</f>
        <v>155.24271229855799</v>
      </c>
      <c r="AC737">
        <f>VLOOKUP(Z737,ReferencePrices!$A$2:$C$22,3,FALSE)</f>
        <v>757.75429999999994</v>
      </c>
      <c r="AD737">
        <f t="shared" si="69"/>
        <v>117.6358327878952</v>
      </c>
    </row>
    <row r="738" spans="24:30" x14ac:dyDescent="0.35">
      <c r="X738" t="str">
        <f t="shared" si="67"/>
        <v>MWIChickpea</v>
      </c>
      <c r="Y738" t="s">
        <v>93</v>
      </c>
      <c r="Z738" t="s">
        <v>419</v>
      </c>
      <c r="AA738">
        <f t="shared" si="68"/>
        <v>39.028521277267608</v>
      </c>
      <c r="AB738">
        <f>VLOOKUP(X738,ReferenceProduction!$A$2:$G$1293,7,FALSE)</f>
        <v>57.949047564366424</v>
      </c>
      <c r="AC738">
        <f>VLOOKUP(Z738,ReferencePrices!$A$2:$C$22,3,FALSE)</f>
        <v>673.49720000000002</v>
      </c>
      <c r="AD738">
        <f t="shared" si="69"/>
        <v>39.028521277267608</v>
      </c>
    </row>
    <row r="739" spans="24:30" x14ac:dyDescent="0.35">
      <c r="X739" t="str">
        <f t="shared" si="67"/>
        <v>MWICowpea</v>
      </c>
      <c r="Y739" t="s">
        <v>93</v>
      </c>
      <c r="Z739" t="s">
        <v>417</v>
      </c>
      <c r="AA739">
        <f t="shared" si="68"/>
        <v>64.631583980594229</v>
      </c>
      <c r="AB739">
        <f>VLOOKUP(X739,ReferenceProduction!$A$2:$G$1293,7,FALSE)</f>
        <v>132.19866577444313</v>
      </c>
      <c r="AC739">
        <f>VLOOKUP(Z739,ReferencePrices!$A$2:$C$22,3,FALSE)</f>
        <v>488.8974</v>
      </c>
      <c r="AD739">
        <f t="shared" si="69"/>
        <v>64.631583980594229</v>
      </c>
    </row>
    <row r="740" spans="24:30" x14ac:dyDescent="0.35">
      <c r="X740" t="str">
        <f t="shared" si="67"/>
        <v>MWIPigeon pea</v>
      </c>
      <c r="Y740" t="s">
        <v>93</v>
      </c>
      <c r="Z740" t="s">
        <v>616</v>
      </c>
      <c r="AA740">
        <f t="shared" si="68"/>
        <v>124.62068713330862</v>
      </c>
      <c r="AB740">
        <f>VLOOKUP(X740,ReferenceProduction!$A$2:$G$1293,7,FALSE)</f>
        <v>169.27395448007582</v>
      </c>
      <c r="AC740">
        <f>VLOOKUP(Z740,ReferencePrices!$A$2:$C$22,3,FALSE)</f>
        <v>736.20709999999997</v>
      </c>
      <c r="AD740">
        <f t="shared" si="69"/>
        <v>124.62068713330862</v>
      </c>
    </row>
    <row r="741" spans="24:30" x14ac:dyDescent="0.35">
      <c r="X741" t="str">
        <f t="shared" si="67"/>
        <v>MWILentil</v>
      </c>
      <c r="Y741" t="s">
        <v>93</v>
      </c>
      <c r="Z741" t="s">
        <v>418</v>
      </c>
      <c r="AA741">
        <f t="shared" si="68"/>
        <v>1.5232459815545607</v>
      </c>
      <c r="AB741">
        <f>VLOOKUP(X741,ReferenceProduction!$A$2:$G$1293,7,FALSE)</f>
        <v>3.0955854722303164</v>
      </c>
      <c r="AC741">
        <f>VLOOKUP(Z741,ReferencePrices!$A$2:$C$22,3,FALSE)</f>
        <v>492.07040000000001</v>
      </c>
      <c r="AD741">
        <f t="shared" si="69"/>
        <v>1.5232459815545607</v>
      </c>
    </row>
    <row r="742" spans="24:30" x14ac:dyDescent="0.35">
      <c r="X742" t="str">
        <f t="shared" si="67"/>
        <v>MWIOther Pulses</v>
      </c>
      <c r="Y742" t="s">
        <v>93</v>
      </c>
      <c r="Z742" t="s">
        <v>421</v>
      </c>
      <c r="AA742">
        <f t="shared" si="68"/>
        <v>7.0513217367576315</v>
      </c>
      <c r="AB742">
        <f>VLOOKUP(X742,ReferenceProduction!$A$2:$G$1293,7,FALSE)</f>
        <v>18.295908314353607</v>
      </c>
      <c r="AC742">
        <f>VLOOKUP(Z742,ReferencePrices!$A$2:$C$22,3,FALSE)</f>
        <v>385.40429999999998</v>
      </c>
      <c r="AD742">
        <f t="shared" si="69"/>
        <v>7.0513217367576315</v>
      </c>
    </row>
    <row r="743" spans="24:30" x14ac:dyDescent="0.35">
      <c r="X743" t="str">
        <f t="shared" si="67"/>
        <v>MWIGroundnut</v>
      </c>
      <c r="Y743" t="s">
        <v>93</v>
      </c>
      <c r="Z743" t="s">
        <v>360</v>
      </c>
      <c r="AA743">
        <f t="shared" si="68"/>
        <v>112.31684616751524</v>
      </c>
      <c r="AB743">
        <f>VLOOKUP(X743,ReferenceProduction!$A$2:$G$1293,7,FALSE)</f>
        <v>178.81949417676438</v>
      </c>
      <c r="AC743">
        <f>VLOOKUP(Z743,ReferencePrices!$A$2:$C$22,3,FALSE)</f>
        <v>628.10180000000003</v>
      </c>
      <c r="AD743">
        <f t="shared" si="69"/>
        <v>112.31684616751524</v>
      </c>
    </row>
    <row r="744" spans="24:30" x14ac:dyDescent="0.35">
      <c r="X744" t="str">
        <f t="shared" si="67"/>
        <v>MWISoybean</v>
      </c>
      <c r="Y744" t="s">
        <v>93</v>
      </c>
      <c r="Z744" t="s">
        <v>446</v>
      </c>
      <c r="AA744">
        <f t="shared" si="68"/>
        <v>16.719995440084197</v>
      </c>
      <c r="AB744">
        <f>VLOOKUP(X744,ReferenceProduction!$A$2:$G$1293,7,FALSE)</f>
        <v>40.007416305237996</v>
      </c>
      <c r="AC744">
        <f>VLOOKUP(Z744,ReferencePrices!$A$2:$C$22,3,FALSE)</f>
        <v>417.92239999999998</v>
      </c>
      <c r="AD744">
        <f t="shared" si="69"/>
        <v>16.719995440084197</v>
      </c>
    </row>
    <row r="745" spans="24:30" x14ac:dyDescent="0.35">
      <c r="X745" t="str">
        <f t="shared" si="67"/>
        <v>MYSRice</v>
      </c>
      <c r="Y745" t="s">
        <v>94</v>
      </c>
      <c r="Z745" t="s">
        <v>365</v>
      </c>
      <c r="AA745">
        <f t="shared" si="68"/>
        <v>596.62457389524502</v>
      </c>
      <c r="AB745">
        <f>VLOOKUP(X745,ReferenceProduction!$A$2:$G$1293,7,FALSE)</f>
        <v>1579.3951528258519</v>
      </c>
      <c r="AC745">
        <f>VLOOKUP(Z745,ReferencePrices!$A$2:$C$22,3,FALSE)</f>
        <v>377.75510000000003</v>
      </c>
      <c r="AD745">
        <f t="shared" si="69"/>
        <v>596.62457389524502</v>
      </c>
    </row>
    <row r="746" spans="24:30" x14ac:dyDescent="0.35">
      <c r="X746" t="str">
        <f t="shared" si="67"/>
        <v>MYSMaize</v>
      </c>
      <c r="Y746" t="s">
        <v>94</v>
      </c>
      <c r="Z746" t="s">
        <v>361</v>
      </c>
      <c r="AA746">
        <f t="shared" si="68"/>
        <v>24.057070142025033</v>
      </c>
      <c r="AB746">
        <f>VLOOKUP(X746,ReferenceProduction!$A$2:$G$1293,7,FALSE)</f>
        <v>99.131117248257397</v>
      </c>
      <c r="AC746">
        <f>VLOOKUP(Z746,ReferencePrices!$A$2:$C$22,3,FALSE)</f>
        <v>242.67930000000001</v>
      </c>
      <c r="AD746">
        <f t="shared" si="69"/>
        <v>24.057070142025033</v>
      </c>
    </row>
    <row r="747" spans="24:30" x14ac:dyDescent="0.35">
      <c r="X747" t="str">
        <f t="shared" si="67"/>
        <v>MYSCassava</v>
      </c>
      <c r="Y747" t="s">
        <v>94</v>
      </c>
      <c r="Z747" t="s">
        <v>368</v>
      </c>
      <c r="AA747">
        <f t="shared" si="68"/>
        <v>73.349052752743361</v>
      </c>
      <c r="AB747">
        <f>VLOOKUP(X747,ReferenceProduction!$A$2:$G$1293,7,FALSE)</f>
        <v>584.98738494695453</v>
      </c>
      <c r="AC747">
        <f>VLOOKUP(Z747,ReferencePrices!$A$2:$C$22,3,FALSE)</f>
        <v>125.3857</v>
      </c>
      <c r="AD747">
        <f t="shared" si="69"/>
        <v>73.349052752743361</v>
      </c>
    </row>
    <row r="748" spans="24:30" x14ac:dyDescent="0.35">
      <c r="X748" t="str">
        <f t="shared" si="67"/>
        <v>MYSSweet Potato</v>
      </c>
      <c r="Y748" t="s">
        <v>94</v>
      </c>
      <c r="Z748" t="s">
        <v>358</v>
      </c>
      <c r="AA748">
        <f t="shared" si="68"/>
        <v>4.1302965446897009</v>
      </c>
      <c r="AB748">
        <f>VLOOKUP(X748,ReferenceProduction!$A$2:$G$1293,7,FALSE)</f>
        <v>45.137741586401212</v>
      </c>
      <c r="AC748">
        <f>VLOOKUP(Z748,ReferencePrices!$A$2:$C$22,3,FALSE)</f>
        <v>91.504279999999994</v>
      </c>
      <c r="AD748">
        <f t="shared" si="69"/>
        <v>4.1302965446897009</v>
      </c>
    </row>
    <row r="749" spans="24:30" x14ac:dyDescent="0.35">
      <c r="X749" t="str">
        <f t="shared" si="67"/>
        <v>MYSBanana</v>
      </c>
      <c r="Y749" t="s">
        <v>94</v>
      </c>
      <c r="Z749" t="s">
        <v>455</v>
      </c>
      <c r="AA749">
        <f t="shared" si="68"/>
        <v>238.65657597133693</v>
      </c>
      <c r="AB749">
        <f>VLOOKUP(X749,ReferenceProduction!$A$2:$G$1293,7,FALSE)</f>
        <v>593.50314368034662</v>
      </c>
      <c r="AC749">
        <f>VLOOKUP(Z749,ReferencePrices!$A$2:$C$22,3,FALSE)</f>
        <v>402.11509999999998</v>
      </c>
      <c r="AD749">
        <f t="shared" si="69"/>
        <v>238.65657597133693</v>
      </c>
    </row>
    <row r="750" spans="24:30" x14ac:dyDescent="0.35">
      <c r="X750" t="str">
        <f t="shared" si="67"/>
        <v>MYSGroundnut</v>
      </c>
      <c r="Y750" t="s">
        <v>94</v>
      </c>
      <c r="Z750" t="s">
        <v>360</v>
      </c>
      <c r="AA750">
        <f t="shared" si="68"/>
        <v>1.0283590739423094</v>
      </c>
      <c r="AB750">
        <f>VLOOKUP(X750,ReferenceProduction!$A$2:$G$1293,7,FALSE)</f>
        <v>1.6372490477535797</v>
      </c>
      <c r="AC750">
        <f>VLOOKUP(Z750,ReferencePrices!$A$2:$C$22,3,FALSE)</f>
        <v>628.10180000000003</v>
      </c>
      <c r="AD750">
        <f t="shared" si="69"/>
        <v>1.0283590739423094</v>
      </c>
    </row>
    <row r="751" spans="24:30" x14ac:dyDescent="0.35">
      <c r="X751" t="str">
        <f t="shared" si="67"/>
        <v>NAMMaize</v>
      </c>
      <c r="Y751" t="s">
        <v>95</v>
      </c>
      <c r="Z751" t="s">
        <v>361</v>
      </c>
      <c r="AA751">
        <f t="shared" si="68"/>
        <v>13.981650884701367</v>
      </c>
      <c r="AB751">
        <f>VLOOKUP(X751,ReferenceProduction!$A$2:$G$1293,7,FALSE)</f>
        <v>57.613693811962392</v>
      </c>
      <c r="AC751">
        <f>VLOOKUP(Z751,ReferencePrices!$A$2:$C$22,3,FALSE)</f>
        <v>242.67930000000001</v>
      </c>
      <c r="AD751">
        <f t="shared" si="69"/>
        <v>13.981650884701367</v>
      </c>
    </row>
    <row r="752" spans="24:30" x14ac:dyDescent="0.35">
      <c r="X752" t="str">
        <f t="shared" si="67"/>
        <v>NAMWheat</v>
      </c>
      <c r="Y752" t="s">
        <v>95</v>
      </c>
      <c r="Z752" t="s">
        <v>359</v>
      </c>
      <c r="AA752">
        <f t="shared" si="68"/>
        <v>1.9916715388014938</v>
      </c>
      <c r="AB752">
        <f>VLOOKUP(X752,ReferenceProduction!$A$2:$G$1293,7,FALSE)</f>
        <v>6.6643986757392408</v>
      </c>
      <c r="AC752">
        <f>VLOOKUP(Z752,ReferencePrices!$A$2:$C$22,3,FALSE)</f>
        <v>298.85239999999999</v>
      </c>
      <c r="AD752">
        <f t="shared" si="69"/>
        <v>1.9916715388014938</v>
      </c>
    </row>
    <row r="753" spans="24:30" x14ac:dyDescent="0.35">
      <c r="X753" t="str">
        <f t="shared" si="67"/>
        <v>NAMSorghum</v>
      </c>
      <c r="Y753" t="s">
        <v>95</v>
      </c>
      <c r="Z753" t="s">
        <v>362</v>
      </c>
      <c r="AA753">
        <f t="shared" si="68"/>
        <v>3.4233109787947504</v>
      </c>
      <c r="AB753">
        <f>VLOOKUP(X753,ReferenceProduction!$A$2:$G$1293,7,FALSE)</f>
        <v>16.302148463197781</v>
      </c>
      <c r="AC753">
        <f>VLOOKUP(Z753,ReferencePrices!$A$2:$C$22,3,FALSE)</f>
        <v>209.9914</v>
      </c>
      <c r="AD753">
        <f t="shared" si="69"/>
        <v>3.4233109787947504</v>
      </c>
    </row>
    <row r="754" spans="24:30" x14ac:dyDescent="0.35">
      <c r="X754" t="str">
        <f t="shared" si="67"/>
        <v>NAMMillet</v>
      </c>
      <c r="Y754" t="s">
        <v>95</v>
      </c>
      <c r="Z754" t="s">
        <v>363</v>
      </c>
      <c r="AA754">
        <f t="shared" si="68"/>
        <v>44.904369494253842</v>
      </c>
      <c r="AB754">
        <f>VLOOKUP(X754,ReferenceProduction!$A$2:$G$1293,7,FALSE)</f>
        <v>180.8438888939385</v>
      </c>
      <c r="AC754">
        <f>VLOOKUP(Z754,ReferencePrices!$A$2:$C$22,3,FALSE)</f>
        <v>248.30459999999999</v>
      </c>
      <c r="AD754">
        <f t="shared" si="69"/>
        <v>44.904369494253842</v>
      </c>
    </row>
    <row r="755" spans="24:30" x14ac:dyDescent="0.35">
      <c r="X755" t="str">
        <f t="shared" si="67"/>
        <v>NAMPotato</v>
      </c>
      <c r="Y755" t="s">
        <v>95</v>
      </c>
      <c r="Z755" t="s">
        <v>367</v>
      </c>
      <c r="AA755">
        <f t="shared" si="68"/>
        <v>2.550192270755006</v>
      </c>
      <c r="AB755">
        <f>VLOOKUP(X755,ReferenceProduction!$A$2:$G$1293,7,FALSE)</f>
        <v>10.125870047453024</v>
      </c>
      <c r="AC755">
        <f>VLOOKUP(Z755,ReferencePrices!$A$2:$C$22,3,FALSE)</f>
        <v>251.8492</v>
      </c>
      <c r="AD755">
        <f t="shared" si="69"/>
        <v>2.550192270755006</v>
      </c>
    </row>
    <row r="756" spans="24:30" x14ac:dyDescent="0.35">
      <c r="X756" t="str">
        <f t="shared" si="67"/>
        <v>NAMBean</v>
      </c>
      <c r="Y756" t="s">
        <v>95</v>
      </c>
      <c r="Z756" t="s">
        <v>557</v>
      </c>
      <c r="AA756">
        <f t="shared" si="68"/>
        <v>8.1741896033827671E-2</v>
      </c>
      <c r="AB756">
        <f>VLOOKUP(X756,ReferenceProduction!$A$2:$G$1293,7,FALSE)</f>
        <v>0.10787387948023215</v>
      </c>
      <c r="AC756">
        <f>VLOOKUP(Z756,ReferencePrices!$A$2:$C$22,3,FALSE)</f>
        <v>757.75429999999994</v>
      </c>
      <c r="AD756">
        <f t="shared" si="69"/>
        <v>8.1741896033827671E-2</v>
      </c>
    </row>
    <row r="757" spans="24:30" x14ac:dyDescent="0.35">
      <c r="X757" t="str">
        <f t="shared" si="67"/>
        <v>NAMOther Pulses</v>
      </c>
      <c r="Y757" t="s">
        <v>95</v>
      </c>
      <c r="Z757" t="s">
        <v>421</v>
      </c>
      <c r="AA757">
        <f t="shared" si="68"/>
        <v>6.8594698517287869</v>
      </c>
      <c r="AB757">
        <f>VLOOKUP(X757,ReferenceProduction!$A$2:$G$1293,7,FALSE)</f>
        <v>17.798114478039782</v>
      </c>
      <c r="AC757">
        <f>VLOOKUP(Z757,ReferencePrices!$A$2:$C$22,3,FALSE)</f>
        <v>385.40429999999998</v>
      </c>
      <c r="AD757">
        <f t="shared" si="69"/>
        <v>6.8594698517287869</v>
      </c>
    </row>
    <row r="758" spans="24:30" x14ac:dyDescent="0.35">
      <c r="X758" t="str">
        <f t="shared" si="67"/>
        <v>NAMGroundnut</v>
      </c>
      <c r="Y758" t="s">
        <v>95</v>
      </c>
      <c r="Z758" t="s">
        <v>360</v>
      </c>
      <c r="AA758">
        <f t="shared" si="68"/>
        <v>0.49131713621800366</v>
      </c>
      <c r="AB758">
        <f>VLOOKUP(X758,ReferenceProduction!$A$2:$G$1293,7,FALSE)</f>
        <v>0.78222532751538632</v>
      </c>
      <c r="AC758">
        <f>VLOOKUP(Z758,ReferencePrices!$A$2:$C$22,3,FALSE)</f>
        <v>628.10180000000003</v>
      </c>
      <c r="AD758">
        <f t="shared" si="69"/>
        <v>0.49131713621800366</v>
      </c>
    </row>
    <row r="759" spans="24:30" x14ac:dyDescent="0.35">
      <c r="X759" t="str">
        <f t="shared" si="67"/>
        <v>NERRice</v>
      </c>
      <c r="Y759" t="s">
        <v>96</v>
      </c>
      <c r="Z759" t="s">
        <v>365</v>
      </c>
      <c r="AA759">
        <f t="shared" si="68"/>
        <v>30.556833756755541</v>
      </c>
      <c r="AB759">
        <f>VLOOKUP(X759,ReferenceProduction!$A$2:$G$1293,7,FALSE)</f>
        <v>80.890592229609979</v>
      </c>
      <c r="AC759">
        <f>VLOOKUP(Z759,ReferencePrices!$A$2:$C$22,3,FALSE)</f>
        <v>377.75510000000003</v>
      </c>
      <c r="AD759">
        <f t="shared" si="69"/>
        <v>30.556833756755541</v>
      </c>
    </row>
    <row r="760" spans="24:30" x14ac:dyDescent="0.35">
      <c r="X760" t="str">
        <f t="shared" si="67"/>
        <v>NERMaize</v>
      </c>
      <c r="Y760" t="s">
        <v>96</v>
      </c>
      <c r="Z760" t="s">
        <v>361</v>
      </c>
      <c r="AA760">
        <f t="shared" si="68"/>
        <v>1.7489676359940274</v>
      </c>
      <c r="AB760">
        <f>VLOOKUP(X760,ReferenceProduction!$A$2:$G$1293,7,FALSE)</f>
        <v>7.2069090194096788</v>
      </c>
      <c r="AC760">
        <f>VLOOKUP(Z760,ReferencePrices!$A$2:$C$22,3,FALSE)</f>
        <v>242.67930000000001</v>
      </c>
      <c r="AD760">
        <f t="shared" si="69"/>
        <v>1.7489676359940274</v>
      </c>
    </row>
    <row r="761" spans="24:30" x14ac:dyDescent="0.35">
      <c r="X761" t="str">
        <f t="shared" si="67"/>
        <v>NERWheat</v>
      </c>
      <c r="Y761" t="s">
        <v>96</v>
      </c>
      <c r="Z761" t="s">
        <v>359</v>
      </c>
      <c r="AA761">
        <f t="shared" si="68"/>
        <v>3.0071875021462815</v>
      </c>
      <c r="AB761">
        <f>VLOOKUP(X761,ReferenceProduction!$A$2:$G$1293,7,FALSE)</f>
        <v>10.062450568060626</v>
      </c>
      <c r="AC761">
        <f>VLOOKUP(Z761,ReferencePrices!$A$2:$C$22,3,FALSE)</f>
        <v>298.85239999999999</v>
      </c>
      <c r="AD761">
        <f t="shared" si="69"/>
        <v>3.0071875021462815</v>
      </c>
    </row>
    <row r="762" spans="24:30" x14ac:dyDescent="0.35">
      <c r="X762" t="str">
        <f t="shared" si="67"/>
        <v>NERSorghum</v>
      </c>
      <c r="Y762" t="s">
        <v>96</v>
      </c>
      <c r="Z762" t="s">
        <v>362</v>
      </c>
      <c r="AA762">
        <f t="shared" si="68"/>
        <v>452.32252860473113</v>
      </c>
      <c r="AB762">
        <f>VLOOKUP(X762,ReferenceProduction!$A$2:$G$1293,7,FALSE)</f>
        <v>2154.0050145135997</v>
      </c>
      <c r="AC762">
        <f>VLOOKUP(Z762,ReferencePrices!$A$2:$C$22,3,FALSE)</f>
        <v>209.9914</v>
      </c>
      <c r="AD762">
        <f t="shared" si="69"/>
        <v>452.32252860473113</v>
      </c>
    </row>
    <row r="763" spans="24:30" x14ac:dyDescent="0.35">
      <c r="X763" t="str">
        <f t="shared" si="67"/>
        <v>NERMillet</v>
      </c>
      <c r="Y763" t="s">
        <v>96</v>
      </c>
      <c r="Z763" t="s">
        <v>363</v>
      </c>
      <c r="AA763">
        <f t="shared" si="68"/>
        <v>1159.6589616841766</v>
      </c>
      <c r="AB763">
        <f>VLOOKUP(X763,ReferenceProduction!$A$2:$G$1293,7,FALSE)</f>
        <v>4670.3080075205071</v>
      </c>
      <c r="AC763">
        <f>VLOOKUP(Z763,ReferencePrices!$A$2:$C$22,3,FALSE)</f>
        <v>248.30459999999999</v>
      </c>
      <c r="AD763">
        <f t="shared" si="69"/>
        <v>1159.6589616841766</v>
      </c>
    </row>
    <row r="764" spans="24:30" x14ac:dyDescent="0.35">
      <c r="X764" t="str">
        <f t="shared" si="67"/>
        <v>NERPotato</v>
      </c>
      <c r="Y764" t="s">
        <v>96</v>
      </c>
      <c r="Z764" t="s">
        <v>367</v>
      </c>
      <c r="AA764">
        <f t="shared" si="68"/>
        <v>11.095336831744415</v>
      </c>
      <c r="AB764">
        <f>VLOOKUP(X764,ReferenceProduction!$A$2:$G$1293,7,FALSE)</f>
        <v>44.055477769015802</v>
      </c>
      <c r="AC764">
        <f>VLOOKUP(Z764,ReferencePrices!$A$2:$C$22,3,FALSE)</f>
        <v>251.8492</v>
      </c>
      <c r="AD764">
        <f t="shared" si="69"/>
        <v>11.095336831744415</v>
      </c>
    </row>
    <row r="765" spans="24:30" x14ac:dyDescent="0.35">
      <c r="X765" t="str">
        <f t="shared" si="67"/>
        <v>NERCassava</v>
      </c>
      <c r="Y765" t="s">
        <v>96</v>
      </c>
      <c r="Z765" t="s">
        <v>368</v>
      </c>
      <c r="AA765">
        <f t="shared" si="68"/>
        <v>26.49791049656962</v>
      </c>
      <c r="AB765">
        <f>VLOOKUP(X765,ReferenceProduction!$A$2:$G$1293,7,FALSE)</f>
        <v>211.33120042053935</v>
      </c>
      <c r="AC765">
        <f>VLOOKUP(Z765,ReferencePrices!$A$2:$C$22,3,FALSE)</f>
        <v>125.3857</v>
      </c>
      <c r="AD765">
        <f t="shared" si="69"/>
        <v>26.49791049656962</v>
      </c>
    </row>
    <row r="766" spans="24:30" x14ac:dyDescent="0.35">
      <c r="X766" t="str">
        <f t="shared" si="67"/>
        <v>NERSweet Potato</v>
      </c>
      <c r="Y766" t="s">
        <v>96</v>
      </c>
      <c r="Z766" t="s">
        <v>358</v>
      </c>
      <c r="AA766">
        <f t="shared" si="68"/>
        <v>10.757446113259402</v>
      </c>
      <c r="AB766">
        <f>VLOOKUP(X766,ReferenceProduction!$A$2:$G$1293,7,FALSE)</f>
        <v>117.56221799963241</v>
      </c>
      <c r="AC766">
        <f>VLOOKUP(Z766,ReferencePrices!$A$2:$C$22,3,FALSE)</f>
        <v>91.504279999999994</v>
      </c>
      <c r="AD766">
        <f t="shared" si="69"/>
        <v>10.757446113259402</v>
      </c>
    </row>
    <row r="767" spans="24:30" x14ac:dyDescent="0.35">
      <c r="X767" t="str">
        <f t="shared" si="67"/>
        <v>NERBean</v>
      </c>
      <c r="Y767" t="s">
        <v>96</v>
      </c>
      <c r="Z767" t="s">
        <v>557</v>
      </c>
      <c r="AA767">
        <f t="shared" si="68"/>
        <v>12.703122157567533</v>
      </c>
      <c r="AB767">
        <f>VLOOKUP(X767,ReferenceProduction!$A$2:$G$1293,7,FALSE)</f>
        <v>16.764170335381184</v>
      </c>
      <c r="AC767">
        <f>VLOOKUP(Z767,ReferencePrices!$A$2:$C$22,3,FALSE)</f>
        <v>757.75429999999994</v>
      </c>
      <c r="AD767">
        <f t="shared" si="69"/>
        <v>12.703122157567533</v>
      </c>
    </row>
    <row r="768" spans="24:30" x14ac:dyDescent="0.35">
      <c r="X768" t="str">
        <f t="shared" si="67"/>
        <v>NERChickpea</v>
      </c>
      <c r="Y768" t="s">
        <v>96</v>
      </c>
      <c r="Z768" t="s">
        <v>419</v>
      </c>
      <c r="AA768">
        <f t="shared" si="68"/>
        <v>0.197965816635778</v>
      </c>
      <c r="AB768">
        <f>VLOOKUP(X768,ReferenceProduction!$A$2:$G$1293,7,FALSE)</f>
        <v>0.29393710417174412</v>
      </c>
      <c r="AC768">
        <f>VLOOKUP(Z768,ReferencePrices!$A$2:$C$22,3,FALSE)</f>
        <v>673.49720000000002</v>
      </c>
      <c r="AD768">
        <f t="shared" si="69"/>
        <v>0.197965816635778</v>
      </c>
    </row>
    <row r="769" spans="24:30" x14ac:dyDescent="0.35">
      <c r="X769" t="str">
        <f t="shared" si="67"/>
        <v>NERCowpea</v>
      </c>
      <c r="Y769" t="s">
        <v>96</v>
      </c>
      <c r="Z769" t="s">
        <v>417</v>
      </c>
      <c r="AA769">
        <f t="shared" si="68"/>
        <v>681.94941892244549</v>
      </c>
      <c r="AB769">
        <f>VLOOKUP(X769,ReferenceProduction!$A$2:$G$1293,7,FALSE)</f>
        <v>1394.872255247104</v>
      </c>
      <c r="AC769">
        <f>VLOOKUP(Z769,ReferencePrices!$A$2:$C$22,3,FALSE)</f>
        <v>488.8974</v>
      </c>
      <c r="AD769">
        <f t="shared" si="69"/>
        <v>681.94941892244549</v>
      </c>
    </row>
    <row r="770" spans="24:30" x14ac:dyDescent="0.35">
      <c r="X770" t="str">
        <f t="shared" si="67"/>
        <v>NEROther Pulses</v>
      </c>
      <c r="Y770" t="s">
        <v>96</v>
      </c>
      <c r="Z770" t="s">
        <v>421</v>
      </c>
      <c r="AA770">
        <f t="shared" si="68"/>
        <v>7.9979633245574266</v>
      </c>
      <c r="AB770">
        <f>VLOOKUP(X770,ReferenceProduction!$A$2:$G$1293,7,FALSE)</f>
        <v>20.752138272866773</v>
      </c>
      <c r="AC770">
        <f>VLOOKUP(Z770,ReferencePrices!$A$2:$C$22,3,FALSE)</f>
        <v>385.40429999999998</v>
      </c>
      <c r="AD770">
        <f t="shared" si="69"/>
        <v>7.9979633245574266</v>
      </c>
    </row>
    <row r="771" spans="24:30" x14ac:dyDescent="0.35">
      <c r="X771" t="str">
        <f t="shared" si="67"/>
        <v>NERGroundnut</v>
      </c>
      <c r="Y771" t="s">
        <v>96</v>
      </c>
      <c r="Z771" t="s">
        <v>360</v>
      </c>
      <c r="AA771">
        <f t="shared" si="68"/>
        <v>54.276752401775525</v>
      </c>
      <c r="AB771">
        <f>VLOOKUP(X771,ReferenceProduction!$A$2:$G$1293,7,FALSE)</f>
        <v>86.413941819264849</v>
      </c>
      <c r="AC771">
        <f>VLOOKUP(Z771,ReferencePrices!$A$2:$C$22,3,FALSE)</f>
        <v>628.10180000000003</v>
      </c>
      <c r="AD771">
        <f t="shared" si="69"/>
        <v>54.276752401775525</v>
      </c>
    </row>
    <row r="772" spans="24:30" x14ac:dyDescent="0.35">
      <c r="X772" t="str">
        <f t="shared" si="67"/>
        <v>NGARice</v>
      </c>
      <c r="Y772" t="s">
        <v>97</v>
      </c>
      <c r="Z772" t="s">
        <v>365</v>
      </c>
      <c r="AA772">
        <f t="shared" si="68"/>
        <v>1848.3624993475926</v>
      </c>
      <c r="AB772">
        <f>VLOOKUP(X772,ReferenceProduction!$A$2:$G$1293,7,FALSE)</f>
        <v>4893.0179879704929</v>
      </c>
      <c r="AC772">
        <f>VLOOKUP(Z772,ReferencePrices!$A$2:$C$22,3,FALSE)</f>
        <v>377.75510000000003</v>
      </c>
      <c r="AD772">
        <f t="shared" si="69"/>
        <v>1848.3624993475926</v>
      </c>
    </row>
    <row r="773" spans="24:30" x14ac:dyDescent="0.35">
      <c r="X773" t="str">
        <f t="shared" ref="X773:X836" si="70">+CONCATENATE(Y773,Z773)</f>
        <v>NGAMaize</v>
      </c>
      <c r="Y773" t="s">
        <v>97</v>
      </c>
      <c r="Z773" t="s">
        <v>361</v>
      </c>
      <c r="AA773">
        <f t="shared" ref="AA773:AA836" si="71">AD773</f>
        <v>1910.1716874251229</v>
      </c>
      <c r="AB773">
        <f>VLOOKUP(X773,ReferenceProduction!$A$2:$G$1293,7,FALSE)</f>
        <v>7871.1768470781099</v>
      </c>
      <c r="AC773">
        <f>VLOOKUP(Z773,ReferencePrices!$A$2:$C$22,3,FALSE)</f>
        <v>242.67930000000001</v>
      </c>
      <c r="AD773">
        <f t="shared" ref="AD773:AD836" si="72">(AB773*AC773)/1000</f>
        <v>1910.1716874251229</v>
      </c>
    </row>
    <row r="774" spans="24:30" x14ac:dyDescent="0.35">
      <c r="X774" t="str">
        <f t="shared" si="70"/>
        <v>NGAWheat</v>
      </c>
      <c r="Y774" t="s">
        <v>97</v>
      </c>
      <c r="Z774" t="s">
        <v>359</v>
      </c>
      <c r="AA774">
        <f t="shared" si="71"/>
        <v>43.958478734544599</v>
      </c>
      <c r="AB774">
        <f>VLOOKUP(X774,ReferenceProduction!$A$2:$G$1293,7,FALSE)</f>
        <v>147.0909343025005</v>
      </c>
      <c r="AC774">
        <f>VLOOKUP(Z774,ReferencePrices!$A$2:$C$22,3,FALSE)</f>
        <v>298.85239999999999</v>
      </c>
      <c r="AD774">
        <f t="shared" si="72"/>
        <v>43.958478734544599</v>
      </c>
    </row>
    <row r="775" spans="24:30" x14ac:dyDescent="0.35">
      <c r="X775" t="str">
        <f t="shared" si="70"/>
        <v>NGASorghum</v>
      </c>
      <c r="Y775" t="s">
        <v>97</v>
      </c>
      <c r="Z775" t="s">
        <v>362</v>
      </c>
      <c r="AA775">
        <f t="shared" si="71"/>
        <v>2961.6458190279036</v>
      </c>
      <c r="AB775">
        <f>VLOOKUP(X775,ReferenceProduction!$A$2:$G$1293,7,FALSE)</f>
        <v>14103.652906870964</v>
      </c>
      <c r="AC775">
        <f>VLOOKUP(Z775,ReferencePrices!$A$2:$C$22,3,FALSE)</f>
        <v>209.9914</v>
      </c>
      <c r="AD775">
        <f t="shared" si="72"/>
        <v>2961.6458190279036</v>
      </c>
    </row>
    <row r="776" spans="24:30" x14ac:dyDescent="0.35">
      <c r="X776" t="str">
        <f t="shared" si="70"/>
        <v>NGAMillet</v>
      </c>
      <c r="Y776" t="s">
        <v>97</v>
      </c>
      <c r="Z776" t="s">
        <v>363</v>
      </c>
      <c r="AA776">
        <f t="shared" si="71"/>
        <v>2976.117836970192</v>
      </c>
      <c r="AB776">
        <f>VLOOKUP(X776,ReferenceProduction!$A$2:$G$1293,7,FALSE)</f>
        <v>11985.753936778425</v>
      </c>
      <c r="AC776">
        <f>VLOOKUP(Z776,ReferencePrices!$A$2:$C$22,3,FALSE)</f>
        <v>248.30459999999999</v>
      </c>
      <c r="AD776">
        <f t="shared" si="72"/>
        <v>2976.117836970192</v>
      </c>
    </row>
    <row r="777" spans="24:30" x14ac:dyDescent="0.35">
      <c r="X777" t="str">
        <f t="shared" si="70"/>
        <v>NGAPotato</v>
      </c>
      <c r="Y777" t="s">
        <v>97</v>
      </c>
      <c r="Z777" t="s">
        <v>367</v>
      </c>
      <c r="AA777">
        <f t="shared" si="71"/>
        <v>185.76924135920135</v>
      </c>
      <c r="AB777">
        <f>VLOOKUP(X777,ReferenceProduction!$A$2:$G$1293,7,FALSE)</f>
        <v>737.62093093486635</v>
      </c>
      <c r="AC777">
        <f>VLOOKUP(Z777,ReferencePrices!$A$2:$C$22,3,FALSE)</f>
        <v>251.8492</v>
      </c>
      <c r="AD777">
        <f t="shared" si="72"/>
        <v>185.76924135920135</v>
      </c>
    </row>
    <row r="778" spans="24:30" x14ac:dyDescent="0.35">
      <c r="X778" t="str">
        <f t="shared" si="70"/>
        <v>NGACassava</v>
      </c>
      <c r="Y778" t="s">
        <v>97</v>
      </c>
      <c r="Z778" t="s">
        <v>368</v>
      </c>
      <c r="AA778">
        <f t="shared" si="71"/>
        <v>7823.8288673315083</v>
      </c>
      <c r="AB778">
        <f>VLOOKUP(X778,ReferenceProduction!$A$2:$G$1293,7,FALSE)</f>
        <v>62398.095375561235</v>
      </c>
      <c r="AC778">
        <f>VLOOKUP(Z778,ReferencePrices!$A$2:$C$22,3,FALSE)</f>
        <v>125.3857</v>
      </c>
      <c r="AD778">
        <f t="shared" si="72"/>
        <v>7823.8288673315083</v>
      </c>
    </row>
    <row r="779" spans="24:30" x14ac:dyDescent="0.35">
      <c r="X779" t="str">
        <f t="shared" si="70"/>
        <v>NGAYams</v>
      </c>
      <c r="Y779" t="s">
        <v>97</v>
      </c>
      <c r="Z779" t="s">
        <v>366</v>
      </c>
      <c r="AA779">
        <f t="shared" si="71"/>
        <v>20971.331792493642</v>
      </c>
      <c r="AB779">
        <f>VLOOKUP(X779,ReferenceProduction!$A$2:$G$1293,7,FALSE)</f>
        <v>67235.934707677356</v>
      </c>
      <c r="AC779">
        <f>VLOOKUP(Z779,ReferencePrices!$A$2:$C$22,3,FALSE)</f>
        <v>311.90660000000003</v>
      </c>
      <c r="AD779">
        <f t="shared" si="72"/>
        <v>20971.331792493642</v>
      </c>
    </row>
    <row r="780" spans="24:30" x14ac:dyDescent="0.35">
      <c r="X780" t="str">
        <f t="shared" si="70"/>
        <v>NGASweet Potato</v>
      </c>
      <c r="Y780" t="s">
        <v>97</v>
      </c>
      <c r="Z780" t="s">
        <v>358</v>
      </c>
      <c r="AA780">
        <f t="shared" si="71"/>
        <v>672.15938431962149</v>
      </c>
      <c r="AB780">
        <f>VLOOKUP(X780,ReferenceProduction!$A$2:$G$1293,7,FALSE)</f>
        <v>7345.6605999153435</v>
      </c>
      <c r="AC780">
        <f>VLOOKUP(Z780,ReferencePrices!$A$2:$C$22,3,FALSE)</f>
        <v>91.504279999999994</v>
      </c>
      <c r="AD780">
        <f t="shared" si="72"/>
        <v>672.15938431962149</v>
      </c>
    </row>
    <row r="781" spans="24:30" x14ac:dyDescent="0.35">
      <c r="X781" t="str">
        <f t="shared" si="70"/>
        <v>NGAPlantain</v>
      </c>
      <c r="Y781" t="s">
        <v>97</v>
      </c>
      <c r="Z781" t="s">
        <v>456</v>
      </c>
      <c r="AA781">
        <f t="shared" si="71"/>
        <v>1480.0254901709861</v>
      </c>
      <c r="AB781">
        <f>VLOOKUP(X781,ReferenceProduction!$A$2:$G$1293,7,FALSE)</f>
        <v>5384.7579417298675</v>
      </c>
      <c r="AC781">
        <f>VLOOKUP(Z781,ReferencePrices!$A$2:$C$22,3,FALSE)</f>
        <v>274.8546</v>
      </c>
      <c r="AD781">
        <f t="shared" si="72"/>
        <v>1480.0254901709861</v>
      </c>
    </row>
    <row r="782" spans="24:30" x14ac:dyDescent="0.35">
      <c r="X782" t="str">
        <f t="shared" si="70"/>
        <v>NGACowpea</v>
      </c>
      <c r="Y782" t="s">
        <v>97</v>
      </c>
      <c r="Z782" t="s">
        <v>417</v>
      </c>
      <c r="AA782">
        <f t="shared" si="71"/>
        <v>2818.5944258549134</v>
      </c>
      <c r="AB782">
        <f>VLOOKUP(X782,ReferenceProduction!$A$2:$G$1293,7,FALSE)</f>
        <v>5765.2064131552215</v>
      </c>
      <c r="AC782">
        <f>VLOOKUP(Z782,ReferencePrices!$A$2:$C$22,3,FALSE)</f>
        <v>488.8974</v>
      </c>
      <c r="AD782">
        <f t="shared" si="72"/>
        <v>2818.5944258549134</v>
      </c>
    </row>
    <row r="783" spans="24:30" x14ac:dyDescent="0.35">
      <c r="X783" t="str">
        <f t="shared" si="70"/>
        <v>NGAOther Pulses</v>
      </c>
      <c r="Y783" t="s">
        <v>97</v>
      </c>
      <c r="Z783" t="s">
        <v>421</v>
      </c>
      <c r="AA783">
        <f t="shared" si="71"/>
        <v>40.662576076141619</v>
      </c>
      <c r="AB783">
        <f>VLOOKUP(X783,ReferenceProduction!$A$2:$G$1293,7,FALSE)</f>
        <v>105.50628541544975</v>
      </c>
      <c r="AC783">
        <f>VLOOKUP(Z783,ReferencePrices!$A$2:$C$22,3,FALSE)</f>
        <v>385.40429999999998</v>
      </c>
      <c r="AD783">
        <f t="shared" si="72"/>
        <v>40.662576076141619</v>
      </c>
    </row>
    <row r="784" spans="24:30" x14ac:dyDescent="0.35">
      <c r="X784" t="str">
        <f t="shared" si="70"/>
        <v>NGAGroundnut</v>
      </c>
      <c r="Y784" t="s">
        <v>97</v>
      </c>
      <c r="Z784" t="s">
        <v>360</v>
      </c>
      <c r="AA784">
        <f t="shared" si="71"/>
        <v>1771.1615986669728</v>
      </c>
      <c r="AB784">
        <f>VLOOKUP(X784,ReferenceProduction!$A$2:$G$1293,7,FALSE)</f>
        <v>2819.8639116572708</v>
      </c>
      <c r="AC784">
        <f>VLOOKUP(Z784,ReferencePrices!$A$2:$C$22,3,FALSE)</f>
        <v>628.10180000000003</v>
      </c>
      <c r="AD784">
        <f t="shared" si="72"/>
        <v>1771.1615986669728</v>
      </c>
    </row>
    <row r="785" spans="24:30" x14ac:dyDescent="0.35">
      <c r="X785" t="str">
        <f t="shared" si="70"/>
        <v>NGASoybean</v>
      </c>
      <c r="Y785" t="s">
        <v>97</v>
      </c>
      <c r="Z785" t="s">
        <v>446</v>
      </c>
      <c r="AA785">
        <f t="shared" si="71"/>
        <v>273.68383569730389</v>
      </c>
      <c r="AB785">
        <f>VLOOKUP(X785,ReferenceProduction!$A$2:$G$1293,7,FALSE)</f>
        <v>654.86759191970543</v>
      </c>
      <c r="AC785">
        <f>VLOOKUP(Z785,ReferencePrices!$A$2:$C$22,3,FALSE)</f>
        <v>417.92239999999998</v>
      </c>
      <c r="AD785">
        <f t="shared" si="72"/>
        <v>273.68383569730389</v>
      </c>
    </row>
    <row r="786" spans="24:30" x14ac:dyDescent="0.35">
      <c r="X786" t="str">
        <f t="shared" si="70"/>
        <v>NICRice</v>
      </c>
      <c r="Y786" t="s">
        <v>98</v>
      </c>
      <c r="Z786" t="s">
        <v>365</v>
      </c>
      <c r="AA786">
        <f t="shared" si="71"/>
        <v>115.4187998576414</v>
      </c>
      <c r="AB786">
        <f>VLOOKUP(X786,ReferenceProduction!$A$2:$G$1293,7,FALSE)</f>
        <v>305.5386938724094</v>
      </c>
      <c r="AC786">
        <f>VLOOKUP(Z786,ReferencePrices!$A$2:$C$22,3,FALSE)</f>
        <v>377.75510000000003</v>
      </c>
      <c r="AD786">
        <f t="shared" si="72"/>
        <v>115.4187998576414</v>
      </c>
    </row>
    <row r="787" spans="24:30" x14ac:dyDescent="0.35">
      <c r="X787" t="str">
        <f t="shared" si="70"/>
        <v>NICMaize</v>
      </c>
      <c r="Y787" t="s">
        <v>98</v>
      </c>
      <c r="Z787" t="s">
        <v>361</v>
      </c>
      <c r="AA787">
        <f t="shared" si="71"/>
        <v>195.94677323445845</v>
      </c>
      <c r="AB787">
        <f>VLOOKUP(X787,ReferenceProduction!$A$2:$G$1293,7,FALSE)</f>
        <v>807.4309314163113</v>
      </c>
      <c r="AC787">
        <f>VLOOKUP(Z787,ReferencePrices!$A$2:$C$22,3,FALSE)</f>
        <v>242.67930000000001</v>
      </c>
      <c r="AD787">
        <f t="shared" si="72"/>
        <v>195.94677323445845</v>
      </c>
    </row>
    <row r="788" spans="24:30" x14ac:dyDescent="0.35">
      <c r="X788" t="str">
        <f t="shared" si="70"/>
        <v>NICSorghum</v>
      </c>
      <c r="Y788" t="s">
        <v>98</v>
      </c>
      <c r="Z788" t="s">
        <v>362</v>
      </c>
      <c r="AA788">
        <f t="shared" si="71"/>
        <v>40.532954056245053</v>
      </c>
      <c r="AB788">
        <f>VLOOKUP(X788,ReferenceProduction!$A$2:$G$1293,7,FALSE)</f>
        <v>193.02197164381522</v>
      </c>
      <c r="AC788">
        <f>VLOOKUP(Z788,ReferencePrices!$A$2:$C$22,3,FALSE)</f>
        <v>209.9914</v>
      </c>
      <c r="AD788">
        <f t="shared" si="72"/>
        <v>40.532954056245053</v>
      </c>
    </row>
    <row r="789" spans="24:30" x14ac:dyDescent="0.35">
      <c r="X789" t="str">
        <f t="shared" si="70"/>
        <v>NICPotato</v>
      </c>
      <c r="Y789" t="s">
        <v>98</v>
      </c>
      <c r="Z789" t="s">
        <v>367</v>
      </c>
      <c r="AA789">
        <f t="shared" si="71"/>
        <v>7.2648407338850189</v>
      </c>
      <c r="AB789">
        <f>VLOOKUP(X789,ReferenceProduction!$A$2:$G$1293,7,FALSE)</f>
        <v>28.845994880607201</v>
      </c>
      <c r="AC789">
        <f>VLOOKUP(Z789,ReferencePrices!$A$2:$C$22,3,FALSE)</f>
        <v>251.8492</v>
      </c>
      <c r="AD789">
        <f t="shared" si="72"/>
        <v>7.2648407338850189</v>
      </c>
    </row>
    <row r="790" spans="24:30" x14ac:dyDescent="0.35">
      <c r="X790" t="str">
        <f t="shared" si="70"/>
        <v>NICCassava</v>
      </c>
      <c r="Y790" t="s">
        <v>98</v>
      </c>
      <c r="Z790" t="s">
        <v>368</v>
      </c>
      <c r="AA790">
        <f t="shared" si="71"/>
        <v>22.03441792801824</v>
      </c>
      <c r="AB790">
        <f>VLOOKUP(X790,ReferenceProduction!$A$2:$G$1293,7,FALSE)</f>
        <v>175.73310136656923</v>
      </c>
      <c r="AC790">
        <f>VLOOKUP(Z790,ReferencePrices!$A$2:$C$22,3,FALSE)</f>
        <v>125.3857</v>
      </c>
      <c r="AD790">
        <f t="shared" si="72"/>
        <v>22.03441792801824</v>
      </c>
    </row>
    <row r="791" spans="24:30" x14ac:dyDescent="0.35">
      <c r="X791" t="str">
        <f t="shared" si="70"/>
        <v>NICBanana</v>
      </c>
      <c r="Y791" t="s">
        <v>98</v>
      </c>
      <c r="Z791" t="s">
        <v>455</v>
      </c>
      <c r="AA791">
        <f t="shared" si="71"/>
        <v>25.996506501797022</v>
      </c>
      <c r="AB791">
        <f>VLOOKUP(X791,ReferenceProduction!$A$2:$G$1293,7,FALSE)</f>
        <v>64.64941630343408</v>
      </c>
      <c r="AC791">
        <f>VLOOKUP(Z791,ReferencePrices!$A$2:$C$22,3,FALSE)</f>
        <v>402.11509999999998</v>
      </c>
      <c r="AD791">
        <f t="shared" si="72"/>
        <v>25.996506501797022</v>
      </c>
    </row>
    <row r="792" spans="24:30" x14ac:dyDescent="0.35">
      <c r="X792" t="str">
        <f t="shared" si="70"/>
        <v>NICPlantain</v>
      </c>
      <c r="Y792" t="s">
        <v>98</v>
      </c>
      <c r="Z792" t="s">
        <v>456</v>
      </c>
      <c r="AA792">
        <f t="shared" si="71"/>
        <v>24.727380948606882</v>
      </c>
      <c r="AB792">
        <f>VLOOKUP(X792,ReferenceProduction!$A$2:$G$1293,7,FALSE)</f>
        <v>89.96531602020444</v>
      </c>
      <c r="AC792">
        <f>VLOOKUP(Z792,ReferencePrices!$A$2:$C$22,3,FALSE)</f>
        <v>274.8546</v>
      </c>
      <c r="AD792">
        <f t="shared" si="72"/>
        <v>24.727380948606882</v>
      </c>
    </row>
    <row r="793" spans="24:30" x14ac:dyDescent="0.35">
      <c r="X793" t="str">
        <f t="shared" si="70"/>
        <v>NICBean</v>
      </c>
      <c r="Y793" t="s">
        <v>98</v>
      </c>
      <c r="Z793" t="s">
        <v>557</v>
      </c>
      <c r="AA793">
        <f t="shared" si="71"/>
        <v>238.73852023561548</v>
      </c>
      <c r="AB793">
        <f>VLOOKUP(X793,ReferenceProduction!$A$2:$G$1293,7,FALSE)</f>
        <v>315.06059449034535</v>
      </c>
      <c r="AC793">
        <f>VLOOKUP(Z793,ReferencePrices!$A$2:$C$22,3,FALSE)</f>
        <v>757.75429999999994</v>
      </c>
      <c r="AD793">
        <f t="shared" si="72"/>
        <v>238.73852023561548</v>
      </c>
    </row>
    <row r="794" spans="24:30" x14ac:dyDescent="0.35">
      <c r="X794" t="str">
        <f t="shared" si="70"/>
        <v>NICGroundnut</v>
      </c>
      <c r="Y794" t="s">
        <v>98</v>
      </c>
      <c r="Z794" t="s">
        <v>360</v>
      </c>
      <c r="AA794">
        <f t="shared" si="71"/>
        <v>82.183908236416087</v>
      </c>
      <c r="AB794">
        <f>VLOOKUP(X794,ReferenceProduction!$A$2:$G$1293,7,FALSE)</f>
        <v>130.84488571186404</v>
      </c>
      <c r="AC794">
        <f>VLOOKUP(Z794,ReferencePrices!$A$2:$C$22,3,FALSE)</f>
        <v>628.10180000000003</v>
      </c>
      <c r="AD794">
        <f t="shared" si="72"/>
        <v>82.183908236416087</v>
      </c>
    </row>
    <row r="795" spans="24:30" x14ac:dyDescent="0.35">
      <c r="X795" t="str">
        <f t="shared" si="70"/>
        <v>NPLRice</v>
      </c>
      <c r="Y795" t="s">
        <v>101</v>
      </c>
      <c r="Z795" t="s">
        <v>365</v>
      </c>
      <c r="AA795">
        <f t="shared" si="71"/>
        <v>1417.5239187566606</v>
      </c>
      <c r="AB795">
        <f>VLOOKUP(X795,ReferenceProduction!$A$2:$G$1293,7,FALSE)</f>
        <v>3752.494456743696</v>
      </c>
      <c r="AC795">
        <f>VLOOKUP(Z795,ReferencePrices!$A$2:$C$22,3,FALSE)</f>
        <v>377.75510000000003</v>
      </c>
      <c r="AD795">
        <f t="shared" si="72"/>
        <v>1417.5239187566606</v>
      </c>
    </row>
    <row r="796" spans="24:30" x14ac:dyDescent="0.35">
      <c r="X796" t="str">
        <f t="shared" si="70"/>
        <v>NPLMaize</v>
      </c>
      <c r="Y796" t="s">
        <v>101</v>
      </c>
      <c r="Z796" t="s">
        <v>361</v>
      </c>
      <c r="AA796">
        <f t="shared" si="71"/>
        <v>449.62254789978914</v>
      </c>
      <c r="AB796">
        <f>VLOOKUP(X796,ReferenceProduction!$A$2:$G$1293,7,FALSE)</f>
        <v>1852.7437152645039</v>
      </c>
      <c r="AC796">
        <f>VLOOKUP(Z796,ReferencePrices!$A$2:$C$22,3,FALSE)</f>
        <v>242.67930000000001</v>
      </c>
      <c r="AD796">
        <f t="shared" si="72"/>
        <v>449.62254789978914</v>
      </c>
    </row>
    <row r="797" spans="24:30" x14ac:dyDescent="0.35">
      <c r="X797" t="str">
        <f t="shared" si="70"/>
        <v>NPLWheat</v>
      </c>
      <c r="Y797" t="s">
        <v>101</v>
      </c>
      <c r="Z797" t="s">
        <v>359</v>
      </c>
      <c r="AA797">
        <f t="shared" si="71"/>
        <v>563.42021350313689</v>
      </c>
      <c r="AB797">
        <f>VLOOKUP(X797,ReferenceProduction!$A$2:$G$1293,7,FALSE)</f>
        <v>1885.2791997090767</v>
      </c>
      <c r="AC797">
        <f>VLOOKUP(Z797,ReferencePrices!$A$2:$C$22,3,FALSE)</f>
        <v>298.85239999999999</v>
      </c>
      <c r="AD797">
        <f t="shared" si="72"/>
        <v>563.42021350313689</v>
      </c>
    </row>
    <row r="798" spans="24:30" x14ac:dyDescent="0.35">
      <c r="X798" t="str">
        <f t="shared" si="70"/>
        <v>NPLMillet</v>
      </c>
      <c r="Y798" t="s">
        <v>101</v>
      </c>
      <c r="Z798" t="s">
        <v>363</v>
      </c>
      <c r="AA798">
        <f t="shared" si="71"/>
        <v>84.676966189980931</v>
      </c>
      <c r="AB798">
        <f>VLOOKUP(X798,ReferenceProduction!$A$2:$G$1293,7,FALSE)</f>
        <v>341.02052958334616</v>
      </c>
      <c r="AC798">
        <f>VLOOKUP(Z798,ReferencePrices!$A$2:$C$22,3,FALSE)</f>
        <v>248.30459999999999</v>
      </c>
      <c r="AD798">
        <f t="shared" si="72"/>
        <v>84.676966189980931</v>
      </c>
    </row>
    <row r="799" spans="24:30" x14ac:dyDescent="0.35">
      <c r="X799" t="str">
        <f t="shared" si="70"/>
        <v>NPLBarley</v>
      </c>
      <c r="Y799" t="s">
        <v>101</v>
      </c>
      <c r="Z799" t="s">
        <v>364</v>
      </c>
      <c r="AA799">
        <f t="shared" si="71"/>
        <v>5.5812585212571149</v>
      </c>
      <c r="AB799">
        <f>VLOOKUP(X799,ReferenceProduction!$A$2:$G$1293,7,FALSE)</f>
        <v>41.697890855780358</v>
      </c>
      <c r="AC799">
        <f>VLOOKUP(Z799,ReferencePrices!$A$2:$C$22,3,FALSE)</f>
        <v>133.84989999999999</v>
      </c>
      <c r="AD799">
        <f t="shared" si="72"/>
        <v>5.5812585212571149</v>
      </c>
    </row>
    <row r="800" spans="24:30" x14ac:dyDescent="0.35">
      <c r="X800" t="str">
        <f t="shared" si="70"/>
        <v>NPLPotato</v>
      </c>
      <c r="Y800" t="s">
        <v>101</v>
      </c>
      <c r="Z800" t="s">
        <v>367</v>
      </c>
      <c r="AA800">
        <f t="shared" si="71"/>
        <v>824.79202662346893</v>
      </c>
      <c r="AB800">
        <f>VLOOKUP(X800,ReferenceProduction!$A$2:$G$1293,7,FALSE)</f>
        <v>3274.9440007094286</v>
      </c>
      <c r="AC800">
        <f>VLOOKUP(Z800,ReferencePrices!$A$2:$C$22,3,FALSE)</f>
        <v>251.8492</v>
      </c>
      <c r="AD800">
        <f t="shared" si="72"/>
        <v>824.79202662346893</v>
      </c>
    </row>
    <row r="801" spans="24:30" x14ac:dyDescent="0.35">
      <c r="X801" t="str">
        <f t="shared" si="70"/>
        <v>NPLBanana</v>
      </c>
      <c r="Y801" t="s">
        <v>101</v>
      </c>
      <c r="Z801" t="s">
        <v>455</v>
      </c>
      <c r="AA801">
        <f t="shared" si="71"/>
        <v>37.072637687335728</v>
      </c>
      <c r="AB801">
        <f>VLOOKUP(X801,ReferenceProduction!$A$2:$G$1293,7,FALSE)</f>
        <v>92.19409489306851</v>
      </c>
      <c r="AC801">
        <f>VLOOKUP(Z801,ReferencePrices!$A$2:$C$22,3,FALSE)</f>
        <v>402.11509999999998</v>
      </c>
      <c r="AD801">
        <f t="shared" si="72"/>
        <v>37.072637687335728</v>
      </c>
    </row>
    <row r="802" spans="24:30" x14ac:dyDescent="0.35">
      <c r="X802" t="str">
        <f t="shared" si="70"/>
        <v>NPLBean</v>
      </c>
      <c r="Y802" t="s">
        <v>101</v>
      </c>
      <c r="Z802" t="s">
        <v>557</v>
      </c>
      <c r="AA802">
        <f t="shared" si="71"/>
        <v>29.047962093134444</v>
      </c>
      <c r="AB802">
        <f>VLOOKUP(X802,ReferenceProduction!$A$2:$G$1293,7,FALSE)</f>
        <v>38.334275494226091</v>
      </c>
      <c r="AC802">
        <f>VLOOKUP(Z802,ReferencePrices!$A$2:$C$22,3,FALSE)</f>
        <v>757.75429999999994</v>
      </c>
      <c r="AD802">
        <f t="shared" si="72"/>
        <v>29.047962093134444</v>
      </c>
    </row>
    <row r="803" spans="24:30" x14ac:dyDescent="0.35">
      <c r="X803" t="str">
        <f t="shared" si="70"/>
        <v>NPLChickpea</v>
      </c>
      <c r="Y803" t="s">
        <v>101</v>
      </c>
      <c r="Z803" t="s">
        <v>419</v>
      </c>
      <c r="AA803">
        <f t="shared" si="71"/>
        <v>9.5799419198457247</v>
      </c>
      <c r="AB803">
        <f>VLOOKUP(X803,ReferenceProduction!$A$2:$G$1293,7,FALSE)</f>
        <v>14.22417482930252</v>
      </c>
      <c r="AC803">
        <f>VLOOKUP(Z803,ReferencePrices!$A$2:$C$22,3,FALSE)</f>
        <v>673.49720000000002</v>
      </c>
      <c r="AD803">
        <f t="shared" si="72"/>
        <v>9.5799419198457247</v>
      </c>
    </row>
    <row r="804" spans="24:30" x14ac:dyDescent="0.35">
      <c r="X804" t="str">
        <f t="shared" si="70"/>
        <v>NPLPigeon pea</v>
      </c>
      <c r="Y804" t="s">
        <v>101</v>
      </c>
      <c r="Z804" t="s">
        <v>616</v>
      </c>
      <c r="AA804">
        <f t="shared" si="71"/>
        <v>17.759318987851163</v>
      </c>
      <c r="AB804">
        <f>VLOOKUP(X804,ReferenceProduction!$A$2:$G$1293,7,FALSE)</f>
        <v>24.12272170134078</v>
      </c>
      <c r="AC804">
        <f>VLOOKUP(Z804,ReferencePrices!$A$2:$C$22,3,FALSE)</f>
        <v>736.20709999999997</v>
      </c>
      <c r="AD804">
        <f t="shared" si="72"/>
        <v>17.759318987851163</v>
      </c>
    </row>
    <row r="805" spans="24:30" x14ac:dyDescent="0.35">
      <c r="X805" t="str">
        <f t="shared" si="70"/>
        <v>NPLLentil</v>
      </c>
      <c r="Y805" t="s">
        <v>101</v>
      </c>
      <c r="Z805" t="s">
        <v>418</v>
      </c>
      <c r="AA805">
        <f t="shared" si="71"/>
        <v>104.19895841333863</v>
      </c>
      <c r="AB805">
        <f>VLOOKUP(X805,ReferenceProduction!$A$2:$G$1293,7,FALSE)</f>
        <v>211.75620076586321</v>
      </c>
      <c r="AC805">
        <f>VLOOKUP(Z805,ReferencePrices!$A$2:$C$22,3,FALSE)</f>
        <v>492.07040000000001</v>
      </c>
      <c r="AD805">
        <f t="shared" si="72"/>
        <v>104.19895841333863</v>
      </c>
    </row>
    <row r="806" spans="24:30" x14ac:dyDescent="0.35">
      <c r="X806" t="str">
        <f t="shared" si="70"/>
        <v>NPLOther Pulses</v>
      </c>
      <c r="Y806" t="s">
        <v>101</v>
      </c>
      <c r="Z806" t="s">
        <v>421</v>
      </c>
      <c r="AA806">
        <f t="shared" si="71"/>
        <v>12.372192366179807</v>
      </c>
      <c r="AB806">
        <f>VLOOKUP(X806,ReferenceProduction!$A$2:$G$1293,7,FALSE)</f>
        <v>32.101853472262263</v>
      </c>
      <c r="AC806">
        <f>VLOOKUP(Z806,ReferencePrices!$A$2:$C$22,3,FALSE)</f>
        <v>385.40429999999998</v>
      </c>
      <c r="AD806">
        <f t="shared" si="72"/>
        <v>12.372192366179807</v>
      </c>
    </row>
    <row r="807" spans="24:30" x14ac:dyDescent="0.35">
      <c r="X807" t="str">
        <f t="shared" si="70"/>
        <v>NPLSoybean</v>
      </c>
      <c r="Y807" t="s">
        <v>101</v>
      </c>
      <c r="Z807" t="s">
        <v>446</v>
      </c>
      <c r="AA807">
        <f t="shared" si="71"/>
        <v>0.20799606920034036</v>
      </c>
      <c r="AB807">
        <f>VLOOKUP(X807,ReferenceProduction!$A$2:$G$1293,7,FALSE)</f>
        <v>0.49769064591976975</v>
      </c>
      <c r="AC807">
        <f>VLOOKUP(Z807,ReferencePrices!$A$2:$C$22,3,FALSE)</f>
        <v>417.92239999999998</v>
      </c>
      <c r="AD807">
        <f t="shared" si="72"/>
        <v>0.20799606920034036</v>
      </c>
    </row>
    <row r="808" spans="24:30" x14ac:dyDescent="0.35">
      <c r="X808" t="str">
        <f t="shared" si="70"/>
        <v>OSARice</v>
      </c>
      <c r="Y808" t="s">
        <v>104</v>
      </c>
      <c r="Z808" t="s">
        <v>365</v>
      </c>
      <c r="AA808">
        <f t="shared" si="71"/>
        <v>0.41424197820446795</v>
      </c>
      <c r="AB808">
        <f>VLOOKUP(X808,ReferenceProduction!$A$2:$G$1293,7,FALSE)</f>
        <v>1.0965887110576877</v>
      </c>
      <c r="AC808">
        <f>VLOOKUP(Z808,ReferencePrices!$A$2:$C$22,3,FALSE)</f>
        <v>377.75510000000003</v>
      </c>
      <c r="AD808">
        <f t="shared" si="72"/>
        <v>0.41424197820446795</v>
      </c>
    </row>
    <row r="809" spans="24:30" x14ac:dyDescent="0.35">
      <c r="X809" t="str">
        <f t="shared" si="70"/>
        <v>OSACassava</v>
      </c>
      <c r="Y809" t="s">
        <v>104</v>
      </c>
      <c r="Z809" t="s">
        <v>368</v>
      </c>
      <c r="AA809">
        <f t="shared" si="71"/>
        <v>0.38464360048164337</v>
      </c>
      <c r="AB809">
        <f>VLOOKUP(X809,ReferenceProduction!$A$2:$G$1293,7,FALSE)</f>
        <v>3.0676831606925141</v>
      </c>
      <c r="AC809">
        <f>VLOOKUP(Z809,ReferencePrices!$A$2:$C$22,3,FALSE)</f>
        <v>125.3857</v>
      </c>
      <c r="AD809">
        <f t="shared" si="72"/>
        <v>0.38464360048164337</v>
      </c>
    </row>
    <row r="810" spans="24:30" x14ac:dyDescent="0.35">
      <c r="X810" t="str">
        <f t="shared" si="70"/>
        <v>OSASweet Potato</v>
      </c>
      <c r="Y810" t="s">
        <v>104</v>
      </c>
      <c r="Z810" t="s">
        <v>358</v>
      </c>
      <c r="AA810">
        <f t="shared" si="71"/>
        <v>2.5699974083798025E-2</v>
      </c>
      <c r="AB810">
        <f>VLOOKUP(X810,ReferenceProduction!$A$2:$G$1293,7,FALSE)</f>
        <v>0.28086089616570969</v>
      </c>
      <c r="AC810">
        <f>VLOOKUP(Z810,ReferencePrices!$A$2:$C$22,3,FALSE)</f>
        <v>91.504279999999994</v>
      </c>
      <c r="AD810">
        <f t="shared" si="72"/>
        <v>2.5699974083798025E-2</v>
      </c>
    </row>
    <row r="811" spans="24:30" x14ac:dyDescent="0.35">
      <c r="X811" t="str">
        <f t="shared" si="70"/>
        <v>OSABanana</v>
      </c>
      <c r="Y811" t="s">
        <v>104</v>
      </c>
      <c r="Z811" t="s">
        <v>455</v>
      </c>
      <c r="AA811">
        <f t="shared" si="71"/>
        <v>0.51230056069593211</v>
      </c>
      <c r="AB811">
        <f>VLOOKUP(X811,ReferenceProduction!$A$2:$G$1293,7,FALSE)</f>
        <v>1.2740147303494249</v>
      </c>
      <c r="AC811">
        <f>VLOOKUP(Z811,ReferencePrices!$A$2:$C$22,3,FALSE)</f>
        <v>402.11509999999998</v>
      </c>
      <c r="AD811">
        <f t="shared" si="72"/>
        <v>0.51230056069593211</v>
      </c>
    </row>
    <row r="812" spans="24:30" x14ac:dyDescent="0.35">
      <c r="X812" t="str">
        <f t="shared" si="70"/>
        <v>PAKRice</v>
      </c>
      <c r="Y812" t="s">
        <v>105</v>
      </c>
      <c r="Z812" t="s">
        <v>365</v>
      </c>
      <c r="AA812">
        <f t="shared" si="71"/>
        <v>2516.434856555175</v>
      </c>
      <c r="AB812">
        <f>VLOOKUP(X812,ReferenceProduction!$A$2:$G$1293,7,FALSE)</f>
        <v>6661.5509798681078</v>
      </c>
      <c r="AC812">
        <f>VLOOKUP(Z812,ReferencePrices!$A$2:$C$22,3,FALSE)</f>
        <v>377.75510000000003</v>
      </c>
      <c r="AD812">
        <f t="shared" si="72"/>
        <v>2516.434856555175</v>
      </c>
    </row>
    <row r="813" spans="24:30" x14ac:dyDescent="0.35">
      <c r="X813" t="str">
        <f t="shared" si="70"/>
        <v>PAKMaize</v>
      </c>
      <c r="Y813" t="s">
        <v>105</v>
      </c>
      <c r="Z813" t="s">
        <v>361</v>
      </c>
      <c r="AA813">
        <f t="shared" si="71"/>
        <v>922.16014814844038</v>
      </c>
      <c r="AB813">
        <f>VLOOKUP(X813,ReferenceProduction!$A$2:$G$1293,7,FALSE)</f>
        <v>3799.9126754875274</v>
      </c>
      <c r="AC813">
        <f>VLOOKUP(Z813,ReferencePrices!$A$2:$C$22,3,FALSE)</f>
        <v>242.67930000000001</v>
      </c>
      <c r="AD813">
        <f t="shared" si="72"/>
        <v>922.16014814844038</v>
      </c>
    </row>
    <row r="814" spans="24:30" x14ac:dyDescent="0.35">
      <c r="X814" t="str">
        <f t="shared" si="70"/>
        <v>PAKWheat</v>
      </c>
      <c r="Y814" t="s">
        <v>105</v>
      </c>
      <c r="Z814" t="s">
        <v>359</v>
      </c>
      <c r="AA814">
        <f t="shared" si="71"/>
        <v>7348.3200988965946</v>
      </c>
      <c r="AB814">
        <f>VLOOKUP(X814,ReferenceProduction!$A$2:$G$1293,7,FALSE)</f>
        <v>24588.459382948222</v>
      </c>
      <c r="AC814">
        <f>VLOOKUP(Z814,ReferencePrices!$A$2:$C$22,3,FALSE)</f>
        <v>298.85239999999999</v>
      </c>
      <c r="AD814">
        <f t="shared" si="72"/>
        <v>7348.3200988965946</v>
      </c>
    </row>
    <row r="815" spans="24:30" x14ac:dyDescent="0.35">
      <c r="X815" t="str">
        <f t="shared" si="70"/>
        <v>PAKSorghum</v>
      </c>
      <c r="Y815" t="s">
        <v>105</v>
      </c>
      <c r="Z815" t="s">
        <v>362</v>
      </c>
      <c r="AA815">
        <f t="shared" si="71"/>
        <v>43.182218549622938</v>
      </c>
      <c r="AB815">
        <f>VLOOKUP(X815,ReferenceProduction!$A$2:$G$1293,7,FALSE)</f>
        <v>205.63803350814814</v>
      </c>
      <c r="AC815">
        <f>VLOOKUP(Z815,ReferencePrices!$A$2:$C$22,3,FALSE)</f>
        <v>209.9914</v>
      </c>
      <c r="AD815">
        <f t="shared" si="72"/>
        <v>43.182218549622938</v>
      </c>
    </row>
    <row r="816" spans="24:30" x14ac:dyDescent="0.35">
      <c r="X816" t="str">
        <f t="shared" si="70"/>
        <v>PAKMillet</v>
      </c>
      <c r="Y816" t="s">
        <v>105</v>
      </c>
      <c r="Z816" t="s">
        <v>363</v>
      </c>
      <c r="AA816">
        <f t="shared" si="71"/>
        <v>60.214112163367346</v>
      </c>
      <c r="AB816">
        <f>VLOOKUP(X816,ReferenceProduction!$A$2:$G$1293,7,FALSE)</f>
        <v>242.50099339024467</v>
      </c>
      <c r="AC816">
        <f>VLOOKUP(Z816,ReferencePrices!$A$2:$C$22,3,FALSE)</f>
        <v>248.30459999999999</v>
      </c>
      <c r="AD816">
        <f t="shared" si="72"/>
        <v>60.214112163367346</v>
      </c>
    </row>
    <row r="817" spans="24:30" x14ac:dyDescent="0.35">
      <c r="X817" t="str">
        <f t="shared" si="70"/>
        <v>PAKBarley</v>
      </c>
      <c r="Y817" t="s">
        <v>105</v>
      </c>
      <c r="Z817" t="s">
        <v>364</v>
      </c>
      <c r="AA817">
        <f t="shared" si="71"/>
        <v>21.878197625965033</v>
      </c>
      <c r="AB817">
        <f>VLOOKUP(X817,ReferenceProduction!$A$2:$G$1293,7,FALSE)</f>
        <v>163.45322354342466</v>
      </c>
      <c r="AC817">
        <f>VLOOKUP(Z817,ReferencePrices!$A$2:$C$22,3,FALSE)</f>
        <v>133.84989999999999</v>
      </c>
      <c r="AD817">
        <f t="shared" si="72"/>
        <v>21.878197625965033</v>
      </c>
    </row>
    <row r="818" spans="24:30" x14ac:dyDescent="0.35">
      <c r="X818" t="str">
        <f t="shared" si="70"/>
        <v>PAKPotato</v>
      </c>
      <c r="Y818" t="s">
        <v>105</v>
      </c>
      <c r="Z818" t="s">
        <v>367</v>
      </c>
      <c r="AA818">
        <f t="shared" si="71"/>
        <v>1035.2805028147961</v>
      </c>
      <c r="AB818">
        <f>VLOOKUP(X818,ReferenceProduction!$A$2:$G$1293,7,FALSE)</f>
        <v>4110.7158681258315</v>
      </c>
      <c r="AC818">
        <f>VLOOKUP(Z818,ReferencePrices!$A$2:$C$22,3,FALSE)</f>
        <v>251.8492</v>
      </c>
      <c r="AD818">
        <f t="shared" si="72"/>
        <v>1035.2805028147961</v>
      </c>
    </row>
    <row r="819" spans="24:30" x14ac:dyDescent="0.35">
      <c r="X819" t="str">
        <f t="shared" si="70"/>
        <v>PAKSweet Potato</v>
      </c>
      <c r="Y819" t="s">
        <v>105</v>
      </c>
      <c r="Z819" t="s">
        <v>358</v>
      </c>
      <c r="AA819">
        <f t="shared" si="71"/>
        <v>1.620445782978202</v>
      </c>
      <c r="AB819">
        <f>VLOOKUP(X819,ReferenceProduction!$A$2:$G$1293,7,FALSE)</f>
        <v>17.708961624289074</v>
      </c>
      <c r="AC819">
        <f>VLOOKUP(Z819,ReferencePrices!$A$2:$C$22,3,FALSE)</f>
        <v>91.504279999999994</v>
      </c>
      <c r="AD819">
        <f t="shared" si="72"/>
        <v>1.620445782978202</v>
      </c>
    </row>
    <row r="820" spans="24:30" x14ac:dyDescent="0.35">
      <c r="X820" t="str">
        <f t="shared" si="70"/>
        <v>PAKBanana</v>
      </c>
      <c r="Y820" t="s">
        <v>105</v>
      </c>
      <c r="Z820" t="s">
        <v>455</v>
      </c>
      <c r="AA820">
        <f t="shared" si="71"/>
        <v>125.39936091592533</v>
      </c>
      <c r="AB820">
        <f>VLOOKUP(X820,ReferenceProduction!$A$2:$G$1293,7,FALSE)</f>
        <v>311.84942051647732</v>
      </c>
      <c r="AC820">
        <f>VLOOKUP(Z820,ReferencePrices!$A$2:$C$22,3,FALSE)</f>
        <v>402.11509999999998</v>
      </c>
      <c r="AD820">
        <f t="shared" si="72"/>
        <v>125.39936091592533</v>
      </c>
    </row>
    <row r="821" spans="24:30" x14ac:dyDescent="0.35">
      <c r="X821" t="str">
        <f t="shared" si="70"/>
        <v>PAKBean</v>
      </c>
      <c r="Y821" t="s">
        <v>105</v>
      </c>
      <c r="Z821" t="s">
        <v>557</v>
      </c>
      <c r="AA821">
        <f t="shared" si="71"/>
        <v>138.78398244979158</v>
      </c>
      <c r="AB821">
        <f>VLOOKUP(X821,ReferenceProduction!$A$2:$G$1293,7,FALSE)</f>
        <v>183.15169237547261</v>
      </c>
      <c r="AC821">
        <f>VLOOKUP(Z821,ReferencePrices!$A$2:$C$22,3,FALSE)</f>
        <v>757.75429999999994</v>
      </c>
      <c r="AD821">
        <f t="shared" si="72"/>
        <v>138.78398244979158</v>
      </c>
    </row>
    <row r="822" spans="24:30" x14ac:dyDescent="0.35">
      <c r="X822" t="str">
        <f t="shared" si="70"/>
        <v>PAKChickpea</v>
      </c>
      <c r="Y822" t="s">
        <v>105</v>
      </c>
      <c r="Z822" t="s">
        <v>419</v>
      </c>
      <c r="AA822">
        <f t="shared" si="71"/>
        <v>695.29838378676402</v>
      </c>
      <c r="AB822">
        <f>VLOOKUP(X822,ReferenceProduction!$A$2:$G$1293,7,FALSE)</f>
        <v>1032.3701179259008</v>
      </c>
      <c r="AC822">
        <f>VLOOKUP(Z822,ReferencePrices!$A$2:$C$22,3,FALSE)</f>
        <v>673.49720000000002</v>
      </c>
      <c r="AD822">
        <f t="shared" si="72"/>
        <v>695.29838378676402</v>
      </c>
    </row>
    <row r="823" spans="24:30" x14ac:dyDescent="0.35">
      <c r="X823" t="str">
        <f t="shared" si="70"/>
        <v>PAKLentil</v>
      </c>
      <c r="Y823" t="s">
        <v>105</v>
      </c>
      <c r="Z823" t="s">
        <v>418</v>
      </c>
      <c r="AA823">
        <f t="shared" si="71"/>
        <v>15.721377898646045</v>
      </c>
      <c r="AB823">
        <f>VLOOKUP(X823,ReferenceProduction!$A$2:$G$1293,7,FALSE)</f>
        <v>31.949448490797344</v>
      </c>
      <c r="AC823">
        <f>VLOOKUP(Z823,ReferencePrices!$A$2:$C$22,3,FALSE)</f>
        <v>492.07040000000001</v>
      </c>
      <c r="AD823">
        <f t="shared" si="72"/>
        <v>15.721377898646045</v>
      </c>
    </row>
    <row r="824" spans="24:30" x14ac:dyDescent="0.35">
      <c r="X824" t="str">
        <f t="shared" si="70"/>
        <v>PAKOther Pulses</v>
      </c>
      <c r="Y824" t="s">
        <v>105</v>
      </c>
      <c r="Z824" t="s">
        <v>421</v>
      </c>
      <c r="AA824">
        <f t="shared" si="71"/>
        <v>72.683171582292502</v>
      </c>
      <c r="AB824">
        <f>VLOOKUP(X824,ReferenceProduction!$A$2:$G$1293,7,FALSE)</f>
        <v>188.58941527713236</v>
      </c>
      <c r="AC824">
        <f>VLOOKUP(Z824,ReferencePrices!$A$2:$C$22,3,FALSE)</f>
        <v>385.40429999999998</v>
      </c>
      <c r="AD824">
        <f t="shared" si="72"/>
        <v>72.683171582292502</v>
      </c>
    </row>
    <row r="825" spans="24:30" x14ac:dyDescent="0.35">
      <c r="X825" t="str">
        <f t="shared" si="70"/>
        <v>PAKGroundnut</v>
      </c>
      <c r="Y825" t="s">
        <v>105</v>
      </c>
      <c r="Z825" t="s">
        <v>360</v>
      </c>
      <c r="AA825">
        <f t="shared" si="71"/>
        <v>16.395825482855663</v>
      </c>
      <c r="AB825">
        <f>VLOOKUP(X825,ReferenceProduction!$A$2:$G$1293,7,FALSE)</f>
        <v>26.10377089009403</v>
      </c>
      <c r="AC825">
        <f>VLOOKUP(Z825,ReferencePrices!$A$2:$C$22,3,FALSE)</f>
        <v>628.10180000000003</v>
      </c>
      <c r="AD825">
        <f t="shared" si="72"/>
        <v>16.395825482855663</v>
      </c>
    </row>
    <row r="826" spans="24:30" x14ac:dyDescent="0.35">
      <c r="X826" t="str">
        <f t="shared" si="70"/>
        <v>PANRice</v>
      </c>
      <c r="Y826" t="s">
        <v>106</v>
      </c>
      <c r="Z826" t="s">
        <v>365</v>
      </c>
      <c r="AA826">
        <f t="shared" si="71"/>
        <v>88.691536131236987</v>
      </c>
      <c r="AB826">
        <f>VLOOKUP(X826,ReferenceProduction!$A$2:$G$1293,7,FALSE)</f>
        <v>234.78580734247396</v>
      </c>
      <c r="AC826">
        <f>VLOOKUP(Z826,ReferencePrices!$A$2:$C$22,3,FALSE)</f>
        <v>377.75510000000003</v>
      </c>
      <c r="AD826">
        <f t="shared" si="72"/>
        <v>88.691536131236987</v>
      </c>
    </row>
    <row r="827" spans="24:30" x14ac:dyDescent="0.35">
      <c r="X827" t="str">
        <f t="shared" si="70"/>
        <v>PANMaize</v>
      </c>
      <c r="Y827" t="s">
        <v>106</v>
      </c>
      <c r="Z827" t="s">
        <v>361</v>
      </c>
      <c r="AA827">
        <f t="shared" si="71"/>
        <v>35.624635321538079</v>
      </c>
      <c r="AB827">
        <f>VLOOKUP(X827,ReferenceProduction!$A$2:$G$1293,7,FALSE)</f>
        <v>146.79717356007734</v>
      </c>
      <c r="AC827">
        <f>VLOOKUP(Z827,ReferencePrices!$A$2:$C$22,3,FALSE)</f>
        <v>242.67930000000001</v>
      </c>
      <c r="AD827">
        <f t="shared" si="72"/>
        <v>35.624635321538079</v>
      </c>
    </row>
    <row r="828" spans="24:30" x14ac:dyDescent="0.35">
      <c r="X828" t="str">
        <f t="shared" si="70"/>
        <v>PANSorghum</v>
      </c>
      <c r="Y828" t="s">
        <v>106</v>
      </c>
      <c r="Z828" t="s">
        <v>362</v>
      </c>
      <c r="AA828">
        <f t="shared" si="71"/>
        <v>4.0432586935674069</v>
      </c>
      <c r="AB828">
        <f>VLOOKUP(X828,ReferenceProduction!$A$2:$G$1293,7,FALSE)</f>
        <v>19.254401340090151</v>
      </c>
      <c r="AC828">
        <f>VLOOKUP(Z828,ReferencePrices!$A$2:$C$22,3,FALSE)</f>
        <v>209.9914</v>
      </c>
      <c r="AD828">
        <f t="shared" si="72"/>
        <v>4.0432586935674069</v>
      </c>
    </row>
    <row r="829" spans="24:30" x14ac:dyDescent="0.35">
      <c r="X829" t="str">
        <f t="shared" si="70"/>
        <v>PANPotato</v>
      </c>
      <c r="Y829" t="s">
        <v>106</v>
      </c>
      <c r="Z829" t="s">
        <v>367</v>
      </c>
      <c r="AA829">
        <f t="shared" si="71"/>
        <v>5.7444331095178267</v>
      </c>
      <c r="AB829">
        <f>VLOOKUP(X829,ReferenceProduction!$A$2:$G$1293,7,FALSE)</f>
        <v>22.809018688635209</v>
      </c>
      <c r="AC829">
        <f>VLOOKUP(Z829,ReferencePrices!$A$2:$C$22,3,FALSE)</f>
        <v>251.8492</v>
      </c>
      <c r="AD829">
        <f t="shared" si="72"/>
        <v>5.7444331095178267</v>
      </c>
    </row>
    <row r="830" spans="24:30" x14ac:dyDescent="0.35">
      <c r="X830" t="str">
        <f t="shared" si="70"/>
        <v>PANCassava</v>
      </c>
      <c r="Y830" t="s">
        <v>106</v>
      </c>
      <c r="Z830" t="s">
        <v>368</v>
      </c>
      <c r="AA830">
        <f t="shared" si="71"/>
        <v>6.29797565320548</v>
      </c>
      <c r="AB830">
        <f>VLOOKUP(X830,ReferenceProduction!$A$2:$G$1293,7,FALSE)</f>
        <v>50.228819181178395</v>
      </c>
      <c r="AC830">
        <f>VLOOKUP(Z830,ReferencePrices!$A$2:$C$22,3,FALSE)</f>
        <v>125.3857</v>
      </c>
      <c r="AD830">
        <f t="shared" si="72"/>
        <v>6.29797565320548</v>
      </c>
    </row>
    <row r="831" spans="24:30" x14ac:dyDescent="0.35">
      <c r="X831" t="str">
        <f t="shared" si="70"/>
        <v>PANYams</v>
      </c>
      <c r="Y831" t="s">
        <v>106</v>
      </c>
      <c r="Z831" t="s">
        <v>366</v>
      </c>
      <c r="AA831">
        <f t="shared" si="71"/>
        <v>15.77309021781763</v>
      </c>
      <c r="AB831">
        <f>VLOOKUP(X831,ReferenceProduction!$A$2:$G$1293,7,FALSE)</f>
        <v>50.569914897016062</v>
      </c>
      <c r="AC831">
        <f>VLOOKUP(Z831,ReferencePrices!$A$2:$C$22,3,FALSE)</f>
        <v>311.90660000000003</v>
      </c>
      <c r="AD831">
        <f t="shared" si="72"/>
        <v>15.77309021781763</v>
      </c>
    </row>
    <row r="832" spans="24:30" x14ac:dyDescent="0.35">
      <c r="X832" t="str">
        <f t="shared" si="70"/>
        <v>PANBanana</v>
      </c>
      <c r="Y832" t="s">
        <v>106</v>
      </c>
      <c r="Z832" t="s">
        <v>455</v>
      </c>
      <c r="AA832">
        <f t="shared" si="71"/>
        <v>317.48869460754491</v>
      </c>
      <c r="AB832">
        <f>VLOOKUP(X832,ReferenceProduction!$A$2:$G$1293,7,FALSE)</f>
        <v>789.54681037231614</v>
      </c>
      <c r="AC832">
        <f>VLOOKUP(Z832,ReferencePrices!$A$2:$C$22,3,FALSE)</f>
        <v>402.11509999999998</v>
      </c>
      <c r="AD832">
        <f t="shared" si="72"/>
        <v>317.48869460754491</v>
      </c>
    </row>
    <row r="833" spans="24:30" x14ac:dyDescent="0.35">
      <c r="X833" t="str">
        <f t="shared" si="70"/>
        <v>PANPlantain</v>
      </c>
      <c r="Y833" t="s">
        <v>106</v>
      </c>
      <c r="Z833" t="s">
        <v>456</v>
      </c>
      <c r="AA833">
        <f t="shared" si="71"/>
        <v>53.710807534637404</v>
      </c>
      <c r="AB833">
        <f>VLOOKUP(X833,ReferenceProduction!$A$2:$G$1293,7,FALSE)</f>
        <v>195.41534882311376</v>
      </c>
      <c r="AC833">
        <f>VLOOKUP(Z833,ReferencePrices!$A$2:$C$22,3,FALSE)</f>
        <v>274.8546</v>
      </c>
      <c r="AD833">
        <f t="shared" si="72"/>
        <v>53.710807534637404</v>
      </c>
    </row>
    <row r="834" spans="24:30" x14ac:dyDescent="0.35">
      <c r="X834" t="str">
        <f t="shared" si="70"/>
        <v>PANBean</v>
      </c>
      <c r="Y834" t="s">
        <v>106</v>
      </c>
      <c r="Z834" t="s">
        <v>557</v>
      </c>
      <c r="AA834">
        <f t="shared" si="71"/>
        <v>6.4253408426094429</v>
      </c>
      <c r="AB834">
        <f>VLOOKUP(X834,ReferenceProduction!$A$2:$G$1293,7,FALSE)</f>
        <v>8.4794515090306231</v>
      </c>
      <c r="AC834">
        <f>VLOOKUP(Z834,ReferencePrices!$A$2:$C$22,3,FALSE)</f>
        <v>757.75429999999994</v>
      </c>
      <c r="AD834">
        <f t="shared" si="72"/>
        <v>6.4253408426094429</v>
      </c>
    </row>
    <row r="835" spans="24:30" x14ac:dyDescent="0.35">
      <c r="X835" t="str">
        <f t="shared" si="70"/>
        <v>PANPigeon pea</v>
      </c>
      <c r="Y835" t="s">
        <v>106</v>
      </c>
      <c r="Z835" t="s">
        <v>616</v>
      </c>
      <c r="AA835">
        <f t="shared" si="71"/>
        <v>3.2100908117757467</v>
      </c>
      <c r="AB835">
        <f>VLOOKUP(X835,ReferenceProduction!$A$2:$G$1293,7,FALSE)</f>
        <v>4.3603094995630265</v>
      </c>
      <c r="AC835">
        <f>VLOOKUP(Z835,ReferencePrices!$A$2:$C$22,3,FALSE)</f>
        <v>736.20709999999997</v>
      </c>
      <c r="AD835">
        <f t="shared" si="72"/>
        <v>3.2100908117757467</v>
      </c>
    </row>
    <row r="836" spans="24:30" x14ac:dyDescent="0.35">
      <c r="X836" t="str">
        <f t="shared" si="70"/>
        <v>PANOther Pulses</v>
      </c>
      <c r="Y836" t="s">
        <v>106</v>
      </c>
      <c r="Z836" t="s">
        <v>421</v>
      </c>
      <c r="AA836">
        <f t="shared" si="71"/>
        <v>2.0407340247163464</v>
      </c>
      <c r="AB836">
        <f>VLOOKUP(X836,ReferenceProduction!$A$2:$G$1293,7,FALSE)</f>
        <v>5.2950473690001552</v>
      </c>
      <c r="AC836">
        <f>VLOOKUP(Z836,ReferencePrices!$A$2:$C$22,3,FALSE)</f>
        <v>385.40429999999998</v>
      </c>
      <c r="AD836">
        <f t="shared" si="72"/>
        <v>2.0407340247163464</v>
      </c>
    </row>
    <row r="837" spans="24:30" x14ac:dyDescent="0.35">
      <c r="X837" t="str">
        <f t="shared" ref="X837:X900" si="73">+CONCATENATE(Y837,Z837)</f>
        <v>PANSoybean</v>
      </c>
      <c r="Y837" t="s">
        <v>106</v>
      </c>
      <c r="Z837" t="s">
        <v>446</v>
      </c>
      <c r="AA837">
        <f t="shared" ref="AA837:AA900" si="74">AD837</f>
        <v>6.363597335131288E-2</v>
      </c>
      <c r="AB837">
        <f>VLOOKUP(X837,ReferenceProduction!$A$2:$G$1293,7,FALSE)</f>
        <v>0.15226743852761393</v>
      </c>
      <c r="AC837">
        <f>VLOOKUP(Z837,ReferencePrices!$A$2:$C$22,3,FALSE)</f>
        <v>417.92239999999998</v>
      </c>
      <c r="AD837">
        <f t="shared" ref="AD837:AD900" si="75">(AB837*AC837)/1000</f>
        <v>6.363597335131288E-2</v>
      </c>
    </row>
    <row r="838" spans="24:30" x14ac:dyDescent="0.35">
      <c r="X838" t="str">
        <f t="shared" si="73"/>
        <v>PERRice</v>
      </c>
      <c r="Y838" t="s">
        <v>107</v>
      </c>
      <c r="Z838" t="s">
        <v>365</v>
      </c>
      <c r="AA838">
        <f t="shared" si="74"/>
        <v>798.92869377548448</v>
      </c>
      <c r="AB838">
        <f>VLOOKUP(X838,ReferenceProduction!$A$2:$G$1293,7,FALSE)</f>
        <v>2114.938206725692</v>
      </c>
      <c r="AC838">
        <f>VLOOKUP(Z838,ReferencePrices!$A$2:$C$22,3,FALSE)</f>
        <v>377.75510000000003</v>
      </c>
      <c r="AD838">
        <f t="shared" si="75"/>
        <v>798.92869377548448</v>
      </c>
    </row>
    <row r="839" spans="24:30" x14ac:dyDescent="0.35">
      <c r="X839" t="str">
        <f t="shared" si="73"/>
        <v>PERMaize</v>
      </c>
      <c r="Y839" t="s">
        <v>107</v>
      </c>
      <c r="Z839" t="s">
        <v>361</v>
      </c>
      <c r="AA839">
        <f t="shared" si="74"/>
        <v>687.43617578320857</v>
      </c>
      <c r="AB839">
        <f>VLOOKUP(X839,ReferenceProduction!$A$2:$G$1293,7,FALSE)</f>
        <v>2832.6939124317919</v>
      </c>
      <c r="AC839">
        <f>VLOOKUP(Z839,ReferencePrices!$A$2:$C$22,3,FALSE)</f>
        <v>242.67930000000001</v>
      </c>
      <c r="AD839">
        <f t="shared" si="75"/>
        <v>687.43617578320857</v>
      </c>
    </row>
    <row r="840" spans="24:30" x14ac:dyDescent="0.35">
      <c r="X840" t="str">
        <f t="shared" si="73"/>
        <v>PERWheat</v>
      </c>
      <c r="Y840" t="s">
        <v>107</v>
      </c>
      <c r="Z840" t="s">
        <v>359</v>
      </c>
      <c r="AA840">
        <f t="shared" si="74"/>
        <v>82.492159898424291</v>
      </c>
      <c r="AB840">
        <f>VLOOKUP(X840,ReferenceProduction!$A$2:$G$1293,7,FALSE)</f>
        <v>276.02977221673405</v>
      </c>
      <c r="AC840">
        <f>VLOOKUP(Z840,ReferencePrices!$A$2:$C$22,3,FALSE)</f>
        <v>298.85239999999999</v>
      </c>
      <c r="AD840">
        <f t="shared" si="75"/>
        <v>82.492159898424291</v>
      </c>
    </row>
    <row r="841" spans="24:30" x14ac:dyDescent="0.35">
      <c r="X841" t="str">
        <f t="shared" si="73"/>
        <v>PERSorghum</v>
      </c>
      <c r="Y841" t="s">
        <v>107</v>
      </c>
      <c r="Z841" t="s">
        <v>362</v>
      </c>
      <c r="AA841">
        <f t="shared" si="74"/>
        <v>8.1761840515493442E-2</v>
      </c>
      <c r="AB841">
        <f>VLOOKUP(X841,ReferenceProduction!$A$2:$G$1293,7,FALSE)</f>
        <v>0.38935804283172287</v>
      </c>
      <c r="AC841">
        <f>VLOOKUP(Z841,ReferencePrices!$A$2:$C$22,3,FALSE)</f>
        <v>209.9914</v>
      </c>
      <c r="AD841">
        <f t="shared" si="75"/>
        <v>8.1761840515493442E-2</v>
      </c>
    </row>
    <row r="842" spans="24:30" x14ac:dyDescent="0.35">
      <c r="X842" t="str">
        <f t="shared" si="73"/>
        <v>PERBarley</v>
      </c>
      <c r="Y842" t="s">
        <v>107</v>
      </c>
      <c r="Z842" t="s">
        <v>364</v>
      </c>
      <c r="AA842">
        <f t="shared" si="74"/>
        <v>44.296987547809429</v>
      </c>
      <c r="AB842">
        <f>VLOOKUP(X842,ReferenceProduction!$A$2:$G$1293,7,FALSE)</f>
        <v>330.94524200473393</v>
      </c>
      <c r="AC842">
        <f>VLOOKUP(Z842,ReferencePrices!$A$2:$C$22,3,FALSE)</f>
        <v>133.84989999999999</v>
      </c>
      <c r="AD842">
        <f t="shared" si="75"/>
        <v>44.296987547809429</v>
      </c>
    </row>
    <row r="843" spans="24:30" x14ac:dyDescent="0.35">
      <c r="X843" t="str">
        <f t="shared" si="73"/>
        <v>PERPotato</v>
      </c>
      <c r="Y843" t="s">
        <v>107</v>
      </c>
      <c r="Z843" t="s">
        <v>367</v>
      </c>
      <c r="AA843">
        <f t="shared" si="74"/>
        <v>1496.4096205973888</v>
      </c>
      <c r="AB843">
        <f>VLOOKUP(X843,ReferenceProduction!$A$2:$G$1293,7,FALSE)</f>
        <v>5941.6889972149556</v>
      </c>
      <c r="AC843">
        <f>VLOOKUP(Z843,ReferencePrices!$A$2:$C$22,3,FALSE)</f>
        <v>251.8492</v>
      </c>
      <c r="AD843">
        <f t="shared" si="75"/>
        <v>1496.4096205973888</v>
      </c>
    </row>
    <row r="844" spans="24:30" x14ac:dyDescent="0.35">
      <c r="X844" t="str">
        <f t="shared" si="73"/>
        <v>PERCassava</v>
      </c>
      <c r="Y844" t="s">
        <v>107</v>
      </c>
      <c r="Z844" t="s">
        <v>368</v>
      </c>
      <c r="AA844">
        <f t="shared" si="74"/>
        <v>193.82184165596124</v>
      </c>
      <c r="AB844">
        <f>VLOOKUP(X844,ReferenceProduction!$A$2:$G$1293,7,FALSE)</f>
        <v>1545.8049973478733</v>
      </c>
      <c r="AC844">
        <f>VLOOKUP(Z844,ReferencePrices!$A$2:$C$22,3,FALSE)</f>
        <v>125.3857</v>
      </c>
      <c r="AD844">
        <f t="shared" si="75"/>
        <v>193.82184165596124</v>
      </c>
    </row>
    <row r="845" spans="24:30" x14ac:dyDescent="0.35">
      <c r="X845" t="str">
        <f t="shared" si="73"/>
        <v>PERSweet Potato</v>
      </c>
      <c r="Y845" t="s">
        <v>107</v>
      </c>
      <c r="Z845" t="s">
        <v>358</v>
      </c>
      <c r="AA845">
        <f t="shared" si="74"/>
        <v>34.13296887126161</v>
      </c>
      <c r="AB845">
        <f>VLOOKUP(X845,ReferenceProduction!$A$2:$G$1293,7,FALSE)</f>
        <v>373.02046277246939</v>
      </c>
      <c r="AC845">
        <f>VLOOKUP(Z845,ReferencePrices!$A$2:$C$22,3,FALSE)</f>
        <v>91.504279999999994</v>
      </c>
      <c r="AD845">
        <f t="shared" si="75"/>
        <v>34.13296887126161</v>
      </c>
    </row>
    <row r="846" spans="24:30" x14ac:dyDescent="0.35">
      <c r="X846" t="str">
        <f t="shared" si="73"/>
        <v>PERPlantain</v>
      </c>
      <c r="Y846" t="s">
        <v>107</v>
      </c>
      <c r="Z846" t="s">
        <v>456</v>
      </c>
      <c r="AA846">
        <f t="shared" si="74"/>
        <v>1149.8301211860446</v>
      </c>
      <c r="AB846">
        <f>VLOOKUP(X846,ReferenceProduction!$A$2:$G$1293,7,FALSE)</f>
        <v>4183.4123248657452</v>
      </c>
      <c r="AC846">
        <f>VLOOKUP(Z846,ReferencePrices!$A$2:$C$22,3,FALSE)</f>
        <v>274.8546</v>
      </c>
      <c r="AD846">
        <f t="shared" si="75"/>
        <v>1149.8301211860446</v>
      </c>
    </row>
    <row r="847" spans="24:30" x14ac:dyDescent="0.35">
      <c r="X847" t="str">
        <f t="shared" si="73"/>
        <v>PERBean</v>
      </c>
      <c r="Y847" t="s">
        <v>107</v>
      </c>
      <c r="Z847" t="s">
        <v>557</v>
      </c>
      <c r="AA847">
        <f t="shared" si="74"/>
        <v>81.540824297705257</v>
      </c>
      <c r="AB847">
        <f>VLOOKUP(X847,ReferenceProduction!$A$2:$G$1293,7,FALSE)</f>
        <v>107.60852732568493</v>
      </c>
      <c r="AC847">
        <f>VLOOKUP(Z847,ReferencePrices!$A$2:$C$22,3,FALSE)</f>
        <v>757.75429999999994</v>
      </c>
      <c r="AD847">
        <f t="shared" si="75"/>
        <v>81.540824297705257</v>
      </c>
    </row>
    <row r="848" spans="24:30" x14ac:dyDescent="0.35">
      <c r="X848" t="str">
        <f t="shared" si="73"/>
        <v>PERChickpea</v>
      </c>
      <c r="Y848" t="s">
        <v>107</v>
      </c>
      <c r="Z848" t="s">
        <v>419</v>
      </c>
      <c r="AA848">
        <f t="shared" si="74"/>
        <v>4.2402558810680553</v>
      </c>
      <c r="AB848">
        <f>VLOOKUP(X848,ReferenceProduction!$A$2:$G$1293,7,FALSE)</f>
        <v>6.2958775197106327</v>
      </c>
      <c r="AC848">
        <f>VLOOKUP(Z848,ReferencePrices!$A$2:$C$22,3,FALSE)</f>
        <v>673.49720000000002</v>
      </c>
      <c r="AD848">
        <f t="shared" si="75"/>
        <v>4.2402558810680553</v>
      </c>
    </row>
    <row r="849" spans="24:30" x14ac:dyDescent="0.35">
      <c r="X849" t="str">
        <f t="shared" si="73"/>
        <v>PERCowpea</v>
      </c>
      <c r="Y849" t="s">
        <v>107</v>
      </c>
      <c r="Z849" t="s">
        <v>417</v>
      </c>
      <c r="AA849">
        <f t="shared" si="74"/>
        <v>23.735477988078745</v>
      </c>
      <c r="AB849">
        <f>VLOOKUP(X849,ReferenceProduction!$A$2:$G$1293,7,FALSE)</f>
        <v>48.548996145364541</v>
      </c>
      <c r="AC849">
        <f>VLOOKUP(Z849,ReferencePrices!$A$2:$C$22,3,FALSE)</f>
        <v>488.8974</v>
      </c>
      <c r="AD849">
        <f t="shared" si="75"/>
        <v>23.735477988078745</v>
      </c>
    </row>
    <row r="850" spans="24:30" x14ac:dyDescent="0.35">
      <c r="X850" t="str">
        <f t="shared" si="73"/>
        <v>PERLentil</v>
      </c>
      <c r="Y850" t="s">
        <v>107</v>
      </c>
      <c r="Z850" t="s">
        <v>418</v>
      </c>
      <c r="AA850">
        <f t="shared" si="74"/>
        <v>2.5194115491874913</v>
      </c>
      <c r="AB850">
        <f>VLOOKUP(X850,ReferenceProduction!$A$2:$G$1293,7,FALSE)</f>
        <v>5.1200225601610896</v>
      </c>
      <c r="AC850">
        <f>VLOOKUP(Z850,ReferencePrices!$A$2:$C$22,3,FALSE)</f>
        <v>492.07040000000001</v>
      </c>
      <c r="AD850">
        <f t="shared" si="75"/>
        <v>2.5194115491874913</v>
      </c>
    </row>
    <row r="851" spans="24:30" x14ac:dyDescent="0.35">
      <c r="X851" t="str">
        <f t="shared" si="73"/>
        <v>PEROther Pulses</v>
      </c>
      <c r="Y851" t="s">
        <v>107</v>
      </c>
      <c r="Z851" t="s">
        <v>421</v>
      </c>
      <c r="AA851">
        <f t="shared" si="74"/>
        <v>58.437732803949324</v>
      </c>
      <c r="AB851">
        <f>VLOOKUP(X851,ReferenceProduction!$A$2:$G$1293,7,FALSE)</f>
        <v>151.62709083409118</v>
      </c>
      <c r="AC851">
        <f>VLOOKUP(Z851,ReferencePrices!$A$2:$C$22,3,FALSE)</f>
        <v>385.40429999999998</v>
      </c>
      <c r="AD851">
        <f t="shared" si="75"/>
        <v>58.437732803949324</v>
      </c>
    </row>
    <row r="852" spans="24:30" x14ac:dyDescent="0.35">
      <c r="X852" t="str">
        <f t="shared" si="73"/>
        <v>PERGroundnut</v>
      </c>
      <c r="Y852" t="s">
        <v>107</v>
      </c>
      <c r="Z852" t="s">
        <v>360</v>
      </c>
      <c r="AA852">
        <f t="shared" si="74"/>
        <v>5.5175436423319209</v>
      </c>
      <c r="AB852">
        <f>VLOOKUP(X852,ReferenceProduction!$A$2:$G$1293,7,FALSE)</f>
        <v>8.7844735396904134</v>
      </c>
      <c r="AC852">
        <f>VLOOKUP(Z852,ReferencePrices!$A$2:$C$22,3,FALSE)</f>
        <v>628.10180000000003</v>
      </c>
      <c r="AD852">
        <f t="shared" si="75"/>
        <v>5.5175436423319209</v>
      </c>
    </row>
    <row r="853" spans="24:30" x14ac:dyDescent="0.35">
      <c r="X853" t="str">
        <f t="shared" si="73"/>
        <v>PHLRice</v>
      </c>
      <c r="Y853" t="s">
        <v>108</v>
      </c>
      <c r="Z853" t="s">
        <v>365</v>
      </c>
      <c r="AA853">
        <f t="shared" si="74"/>
        <v>5430.3793521922544</v>
      </c>
      <c r="AB853">
        <f>VLOOKUP(X853,ReferenceProduction!$A$2:$G$1293,7,FALSE)</f>
        <v>14375.396525929773</v>
      </c>
      <c r="AC853">
        <f>VLOOKUP(Z853,ReferencePrices!$A$2:$C$22,3,FALSE)</f>
        <v>377.75510000000003</v>
      </c>
      <c r="AD853">
        <f t="shared" si="75"/>
        <v>5430.3793521922544</v>
      </c>
    </row>
    <row r="854" spans="24:30" x14ac:dyDescent="0.35">
      <c r="X854" t="str">
        <f t="shared" si="73"/>
        <v>PHLMaize</v>
      </c>
      <c r="Y854" t="s">
        <v>108</v>
      </c>
      <c r="Z854" t="s">
        <v>361</v>
      </c>
      <c r="AA854">
        <f t="shared" si="74"/>
        <v>1671.3149756179691</v>
      </c>
      <c r="AB854">
        <f>VLOOKUP(X854,ReferenceProduction!$A$2:$G$1293,7,FALSE)</f>
        <v>6886.9284509143099</v>
      </c>
      <c r="AC854">
        <f>VLOOKUP(Z854,ReferencePrices!$A$2:$C$22,3,FALSE)</f>
        <v>242.67930000000001</v>
      </c>
      <c r="AD854">
        <f t="shared" si="75"/>
        <v>1671.3149756179691</v>
      </c>
    </row>
    <row r="855" spans="24:30" x14ac:dyDescent="0.35">
      <c r="X855" t="str">
        <f t="shared" si="73"/>
        <v>PHLSorghum</v>
      </c>
      <c r="Y855" t="s">
        <v>108</v>
      </c>
      <c r="Z855" t="s">
        <v>362</v>
      </c>
      <c r="AA855">
        <f t="shared" si="74"/>
        <v>4.8701006815095503E-2</v>
      </c>
      <c r="AB855">
        <f>VLOOKUP(X855,ReferenceProduction!$A$2:$G$1293,7,FALSE)</f>
        <v>0.23191905389980497</v>
      </c>
      <c r="AC855">
        <f>VLOOKUP(Z855,ReferencePrices!$A$2:$C$22,3,FALSE)</f>
        <v>209.9914</v>
      </c>
      <c r="AD855">
        <f t="shared" si="75"/>
        <v>4.8701006815095503E-2</v>
      </c>
    </row>
    <row r="856" spans="24:30" x14ac:dyDescent="0.35">
      <c r="X856" t="str">
        <f t="shared" si="73"/>
        <v>PHLPotato</v>
      </c>
      <c r="Y856" t="s">
        <v>108</v>
      </c>
      <c r="Z856" t="s">
        <v>367</v>
      </c>
      <c r="AA856">
        <f t="shared" si="74"/>
        <v>13.351969563202861</v>
      </c>
      <c r="AB856">
        <f>VLOOKUP(X856,ReferenceProduction!$A$2:$G$1293,7,FALSE)</f>
        <v>53.01573149012529</v>
      </c>
      <c r="AC856">
        <f>VLOOKUP(Z856,ReferencePrices!$A$2:$C$22,3,FALSE)</f>
        <v>251.8492</v>
      </c>
      <c r="AD856">
        <f t="shared" si="75"/>
        <v>13.351969563202861</v>
      </c>
    </row>
    <row r="857" spans="24:30" x14ac:dyDescent="0.35">
      <c r="X857" t="str">
        <f t="shared" si="73"/>
        <v>PHLCassava</v>
      </c>
      <c r="Y857" t="s">
        <v>108</v>
      </c>
      <c r="Z857" t="s">
        <v>368</v>
      </c>
      <c r="AA857">
        <f t="shared" si="74"/>
        <v>281.22320037671898</v>
      </c>
      <c r="AB857">
        <f>VLOOKUP(X857,ReferenceProduction!$A$2:$G$1293,7,FALSE)</f>
        <v>2242.8650187120143</v>
      </c>
      <c r="AC857">
        <f>VLOOKUP(Z857,ReferencePrices!$A$2:$C$22,3,FALSE)</f>
        <v>125.3857</v>
      </c>
      <c r="AD857">
        <f t="shared" si="75"/>
        <v>281.22320037671898</v>
      </c>
    </row>
    <row r="858" spans="24:30" x14ac:dyDescent="0.35">
      <c r="X858" t="str">
        <f t="shared" si="73"/>
        <v>PHLYams</v>
      </c>
      <c r="Y858" t="s">
        <v>108</v>
      </c>
      <c r="Z858" t="s">
        <v>366</v>
      </c>
      <c r="AA858">
        <f t="shared" si="74"/>
        <v>13.540277989291109</v>
      </c>
      <c r="AB858">
        <f>VLOOKUP(X858,ReferenceProduction!$A$2:$G$1293,7,FALSE)</f>
        <v>43.411322457720061</v>
      </c>
      <c r="AC858">
        <f>VLOOKUP(Z858,ReferencePrices!$A$2:$C$22,3,FALSE)</f>
        <v>311.90660000000003</v>
      </c>
      <c r="AD858">
        <f t="shared" si="75"/>
        <v>13.540277989291109</v>
      </c>
    </row>
    <row r="859" spans="24:30" x14ac:dyDescent="0.35">
      <c r="X859" t="str">
        <f t="shared" si="73"/>
        <v>PHLSweet Potato</v>
      </c>
      <c r="Y859" t="s">
        <v>108</v>
      </c>
      <c r="Z859" t="s">
        <v>358</v>
      </c>
      <c r="AA859">
        <f t="shared" si="74"/>
        <v>69.365110595812922</v>
      </c>
      <c r="AB859">
        <f>VLOOKUP(X859,ReferenceProduction!$A$2:$G$1293,7,FALSE)</f>
        <v>758.05318172890838</v>
      </c>
      <c r="AC859">
        <f>VLOOKUP(Z859,ReferencePrices!$A$2:$C$22,3,FALSE)</f>
        <v>91.504279999999994</v>
      </c>
      <c r="AD859">
        <f t="shared" si="75"/>
        <v>69.365110595812922</v>
      </c>
    </row>
    <row r="860" spans="24:30" x14ac:dyDescent="0.35">
      <c r="X860" t="str">
        <f t="shared" si="73"/>
        <v>PHLBanana</v>
      </c>
      <c r="Y860" t="s">
        <v>108</v>
      </c>
      <c r="Z860" t="s">
        <v>455</v>
      </c>
      <c r="AA860">
        <f t="shared" si="74"/>
        <v>4635.353698984547</v>
      </c>
      <c r="AB860">
        <f>VLOOKUP(X860,ReferenceProduction!$A$2:$G$1293,7,FALSE)</f>
        <v>11527.430079060814</v>
      </c>
      <c r="AC860">
        <f>VLOOKUP(Z860,ReferencePrices!$A$2:$C$22,3,FALSE)</f>
        <v>402.11509999999998</v>
      </c>
      <c r="AD860">
        <f t="shared" si="75"/>
        <v>4635.353698984547</v>
      </c>
    </row>
    <row r="861" spans="24:30" x14ac:dyDescent="0.35">
      <c r="X861" t="str">
        <f t="shared" si="73"/>
        <v>PHLBean</v>
      </c>
      <c r="Y861" t="s">
        <v>108</v>
      </c>
      <c r="Z861" t="s">
        <v>557</v>
      </c>
      <c r="AA861">
        <f t="shared" si="74"/>
        <v>28.54041229299628</v>
      </c>
      <c r="AB861">
        <f>VLOOKUP(X861,ReferenceProduction!$A$2:$G$1293,7,FALSE)</f>
        <v>37.664467615685297</v>
      </c>
      <c r="AC861">
        <f>VLOOKUP(Z861,ReferencePrices!$A$2:$C$22,3,FALSE)</f>
        <v>757.75429999999994</v>
      </c>
      <c r="AD861">
        <f t="shared" si="75"/>
        <v>28.54041229299628</v>
      </c>
    </row>
    <row r="862" spans="24:30" x14ac:dyDescent="0.35">
      <c r="X862" t="str">
        <f t="shared" si="73"/>
        <v>PHLCowpea</v>
      </c>
      <c r="Y862" t="s">
        <v>108</v>
      </c>
      <c r="Z862" t="s">
        <v>417</v>
      </c>
      <c r="AA862">
        <f t="shared" si="74"/>
        <v>0.69214392868026264</v>
      </c>
      <c r="AB862">
        <f>VLOOKUP(X862,ReferenceProduction!$A$2:$G$1293,7,FALSE)</f>
        <v>1.4157242985547942</v>
      </c>
      <c r="AC862">
        <f>VLOOKUP(Z862,ReferencePrices!$A$2:$C$22,3,FALSE)</f>
        <v>488.8974</v>
      </c>
      <c r="AD862">
        <f t="shared" si="75"/>
        <v>0.69214392868026264</v>
      </c>
    </row>
    <row r="863" spans="24:30" x14ac:dyDescent="0.35">
      <c r="X863" t="str">
        <f t="shared" si="73"/>
        <v>PHLPigeon pea</v>
      </c>
      <c r="Y863" t="s">
        <v>108</v>
      </c>
      <c r="Z863" t="s">
        <v>616</v>
      </c>
      <c r="AA863">
        <f t="shared" si="74"/>
        <v>1.0711927179766707</v>
      </c>
      <c r="AB863">
        <f>VLOOKUP(X863,ReferenceProduction!$A$2:$G$1293,7,FALSE)</f>
        <v>1.4550154677626321</v>
      </c>
      <c r="AC863">
        <f>VLOOKUP(Z863,ReferencePrices!$A$2:$C$22,3,FALSE)</f>
        <v>736.20709999999997</v>
      </c>
      <c r="AD863">
        <f t="shared" si="75"/>
        <v>1.0711927179766707</v>
      </c>
    </row>
    <row r="864" spans="24:30" x14ac:dyDescent="0.35">
      <c r="X864" t="str">
        <f t="shared" si="73"/>
        <v>PHLOther Pulses</v>
      </c>
      <c r="Y864" t="s">
        <v>108</v>
      </c>
      <c r="Z864" t="s">
        <v>421</v>
      </c>
      <c r="AA864">
        <f t="shared" si="74"/>
        <v>13.049850478381058</v>
      </c>
      <c r="AB864">
        <f>VLOOKUP(X864,ReferenceProduction!$A$2:$G$1293,7,FALSE)</f>
        <v>33.860157964976153</v>
      </c>
      <c r="AC864">
        <f>VLOOKUP(Z864,ReferencePrices!$A$2:$C$22,3,FALSE)</f>
        <v>385.40429999999998</v>
      </c>
      <c r="AD864">
        <f t="shared" si="75"/>
        <v>13.049850478381058</v>
      </c>
    </row>
    <row r="865" spans="24:30" x14ac:dyDescent="0.35">
      <c r="X865" t="str">
        <f t="shared" si="73"/>
        <v>PHLGroundnut</v>
      </c>
      <c r="Y865" t="s">
        <v>108</v>
      </c>
      <c r="Z865" t="s">
        <v>360</v>
      </c>
      <c r="AA865">
        <f t="shared" si="74"/>
        <v>20.060136343442895</v>
      </c>
      <c r="AB865">
        <f>VLOOKUP(X865,ReferenceProduction!$A$2:$G$1293,7,FALSE)</f>
        <v>31.937715101983301</v>
      </c>
      <c r="AC865">
        <f>VLOOKUP(Z865,ReferencePrices!$A$2:$C$22,3,FALSE)</f>
        <v>628.10180000000003</v>
      </c>
      <c r="AD865">
        <f t="shared" si="75"/>
        <v>20.060136343442895</v>
      </c>
    </row>
    <row r="866" spans="24:30" x14ac:dyDescent="0.35">
      <c r="X866" t="str">
        <f t="shared" si="73"/>
        <v>PNGRice</v>
      </c>
      <c r="Y866" t="s">
        <v>109</v>
      </c>
      <c r="Z866" t="s">
        <v>365</v>
      </c>
      <c r="AA866">
        <f t="shared" si="74"/>
        <v>0.30392543733822636</v>
      </c>
      <c r="AB866">
        <f>VLOOKUP(X866,ReferenceProduction!$A$2:$G$1293,7,FALSE)</f>
        <v>0.80455680767308324</v>
      </c>
      <c r="AC866">
        <f>VLOOKUP(Z866,ReferencePrices!$A$2:$C$22,3,FALSE)</f>
        <v>377.75510000000003</v>
      </c>
      <c r="AD866">
        <f t="shared" si="75"/>
        <v>0.30392543733822636</v>
      </c>
    </row>
    <row r="867" spans="24:30" x14ac:dyDescent="0.35">
      <c r="X867" t="str">
        <f t="shared" si="73"/>
        <v>PNGMaize</v>
      </c>
      <c r="Y867" t="s">
        <v>109</v>
      </c>
      <c r="Z867" t="s">
        <v>361</v>
      </c>
      <c r="AA867">
        <f t="shared" si="74"/>
        <v>1.9534077388173974</v>
      </c>
      <c r="AB867">
        <f>VLOOKUP(X867,ReferenceProduction!$A$2:$G$1293,7,FALSE)</f>
        <v>8.0493381133759545</v>
      </c>
      <c r="AC867">
        <f>VLOOKUP(Z867,ReferencePrices!$A$2:$C$22,3,FALSE)</f>
        <v>242.67930000000001</v>
      </c>
      <c r="AD867">
        <f t="shared" si="75"/>
        <v>1.9534077388173974</v>
      </c>
    </row>
    <row r="868" spans="24:30" x14ac:dyDescent="0.35">
      <c r="X868" t="str">
        <f t="shared" si="73"/>
        <v>PNGSorghum</v>
      </c>
      <c r="Y868" t="s">
        <v>109</v>
      </c>
      <c r="Z868" t="s">
        <v>362</v>
      </c>
      <c r="AA868">
        <f t="shared" si="74"/>
        <v>1.1003473507683186</v>
      </c>
      <c r="AB868">
        <f>VLOOKUP(X868,ReferenceProduction!$A$2:$G$1293,7,FALSE)</f>
        <v>5.2399638783698697</v>
      </c>
      <c r="AC868">
        <f>VLOOKUP(Z868,ReferencePrices!$A$2:$C$22,3,FALSE)</f>
        <v>209.9914</v>
      </c>
      <c r="AD868">
        <f t="shared" si="75"/>
        <v>1.1003473507683186</v>
      </c>
    </row>
    <row r="869" spans="24:30" x14ac:dyDescent="0.35">
      <c r="X869" t="str">
        <f t="shared" si="73"/>
        <v>PNGPotato</v>
      </c>
      <c r="Y869" t="s">
        <v>109</v>
      </c>
      <c r="Z869" t="s">
        <v>367</v>
      </c>
      <c r="AA869">
        <f t="shared" si="74"/>
        <v>0.32664714849331794</v>
      </c>
      <c r="AB869">
        <f>VLOOKUP(X869,ReferenceProduction!$A$2:$G$1293,7,FALSE)</f>
        <v>1.2969949814941559</v>
      </c>
      <c r="AC869">
        <f>VLOOKUP(Z869,ReferencePrices!$A$2:$C$22,3,FALSE)</f>
        <v>251.8492</v>
      </c>
      <c r="AD869">
        <f t="shared" si="75"/>
        <v>0.32664714849331794</v>
      </c>
    </row>
    <row r="870" spans="24:30" x14ac:dyDescent="0.35">
      <c r="X870" t="str">
        <f t="shared" si="73"/>
        <v>PNGCassava</v>
      </c>
      <c r="Y870" t="s">
        <v>109</v>
      </c>
      <c r="Z870" t="s">
        <v>368</v>
      </c>
      <c r="AA870">
        <f t="shared" si="74"/>
        <v>23.142757730281986</v>
      </c>
      <c r="AB870">
        <f>VLOOKUP(X870,ReferenceProduction!$A$2:$G$1293,7,FALSE)</f>
        <v>184.57254479802708</v>
      </c>
      <c r="AC870">
        <f>VLOOKUP(Z870,ReferencePrices!$A$2:$C$22,3,FALSE)</f>
        <v>125.3857</v>
      </c>
      <c r="AD870">
        <f t="shared" si="75"/>
        <v>23.142757730281986</v>
      </c>
    </row>
    <row r="871" spans="24:30" x14ac:dyDescent="0.35">
      <c r="X871" t="str">
        <f t="shared" si="73"/>
        <v>PNGYams</v>
      </c>
      <c r="Y871" t="s">
        <v>109</v>
      </c>
      <c r="Z871" t="s">
        <v>366</v>
      </c>
      <c r="AA871">
        <f t="shared" si="74"/>
        <v>148.15598732858803</v>
      </c>
      <c r="AB871">
        <f>VLOOKUP(X871,ReferenceProduction!$A$2:$G$1293,7,FALSE)</f>
        <v>475.0011295964498</v>
      </c>
      <c r="AC871">
        <f>VLOOKUP(Z871,ReferencePrices!$A$2:$C$22,3,FALSE)</f>
        <v>311.90660000000003</v>
      </c>
      <c r="AD871">
        <f t="shared" si="75"/>
        <v>148.15598732858803</v>
      </c>
    </row>
    <row r="872" spans="24:30" x14ac:dyDescent="0.35">
      <c r="X872" t="str">
        <f t="shared" si="73"/>
        <v>PNGSweet Potato</v>
      </c>
      <c r="Y872" t="s">
        <v>109</v>
      </c>
      <c r="Z872" t="s">
        <v>358</v>
      </c>
      <c r="AA872">
        <f t="shared" si="74"/>
        <v>73.786962042088732</v>
      </c>
      <c r="AB872">
        <f>VLOOKUP(X872,ReferenceProduction!$A$2:$G$1293,7,FALSE)</f>
        <v>806.37716664279242</v>
      </c>
      <c r="AC872">
        <f>VLOOKUP(Z872,ReferencePrices!$A$2:$C$22,3,FALSE)</f>
        <v>91.504279999999994</v>
      </c>
      <c r="AD872">
        <f t="shared" si="75"/>
        <v>73.786962042088732</v>
      </c>
    </row>
    <row r="873" spans="24:30" x14ac:dyDescent="0.35">
      <c r="X873" t="str">
        <f t="shared" si="73"/>
        <v>PNGBanana</v>
      </c>
      <c r="Y873" t="s">
        <v>109</v>
      </c>
      <c r="Z873" t="s">
        <v>455</v>
      </c>
      <c r="AA873">
        <f t="shared" si="74"/>
        <v>710.74461700499398</v>
      </c>
      <c r="AB873">
        <f>VLOOKUP(X873,ReferenceProduction!$A$2:$G$1293,7,FALSE)</f>
        <v>1767.5153631509834</v>
      </c>
      <c r="AC873">
        <f>VLOOKUP(Z873,ReferencePrices!$A$2:$C$22,3,FALSE)</f>
        <v>402.11509999999998</v>
      </c>
      <c r="AD873">
        <f t="shared" si="75"/>
        <v>710.74461700499398</v>
      </c>
    </row>
    <row r="874" spans="24:30" x14ac:dyDescent="0.35">
      <c r="X874" t="str">
        <f t="shared" si="73"/>
        <v>PNGOther Pulses</v>
      </c>
      <c r="Y874" t="s">
        <v>109</v>
      </c>
      <c r="Z874" t="s">
        <v>421</v>
      </c>
      <c r="AA874">
        <f t="shared" si="74"/>
        <v>1.1864832293773075</v>
      </c>
      <c r="AB874">
        <f>VLOOKUP(X874,ReferenceProduction!$A$2:$G$1293,7,FALSE)</f>
        <v>3.07854175310786</v>
      </c>
      <c r="AC874">
        <f>VLOOKUP(Z874,ReferencePrices!$A$2:$C$22,3,FALSE)</f>
        <v>385.40429999999998</v>
      </c>
      <c r="AD874">
        <f t="shared" si="75"/>
        <v>1.1864832293773075</v>
      </c>
    </row>
    <row r="875" spans="24:30" x14ac:dyDescent="0.35">
      <c r="X875" t="str">
        <f t="shared" si="73"/>
        <v>PNGGroundnut</v>
      </c>
      <c r="Y875" t="s">
        <v>109</v>
      </c>
      <c r="Z875" t="s">
        <v>360</v>
      </c>
      <c r="AA875">
        <f t="shared" si="74"/>
        <v>0.72033649072951911</v>
      </c>
      <c r="AB875">
        <f>VLOOKUP(X875,ReferenceProduction!$A$2:$G$1293,7,FALSE)</f>
        <v>1.1468467225050447</v>
      </c>
      <c r="AC875">
        <f>VLOOKUP(Z875,ReferencePrices!$A$2:$C$22,3,FALSE)</f>
        <v>628.10180000000003</v>
      </c>
      <c r="AD875">
        <f t="shared" si="75"/>
        <v>0.72033649072951911</v>
      </c>
    </row>
    <row r="876" spans="24:30" x14ac:dyDescent="0.35">
      <c r="X876" t="str">
        <f t="shared" si="73"/>
        <v>PSEWheat</v>
      </c>
      <c r="Y876" t="s">
        <v>114</v>
      </c>
      <c r="Z876" t="s">
        <v>359</v>
      </c>
      <c r="AA876">
        <f t="shared" si="74"/>
        <v>25.931570249599574</v>
      </c>
      <c r="AB876">
        <f>VLOOKUP(X876,ReferenceProduction!$A$2:$G$1293,7,FALSE)</f>
        <v>86.770493560030218</v>
      </c>
      <c r="AC876">
        <f>VLOOKUP(Z876,ReferencePrices!$A$2:$C$22,3,FALSE)</f>
        <v>298.85239999999999</v>
      </c>
      <c r="AD876">
        <f t="shared" si="75"/>
        <v>25.931570249599574</v>
      </c>
    </row>
    <row r="877" spans="24:30" x14ac:dyDescent="0.35">
      <c r="X877" t="str">
        <f t="shared" si="73"/>
        <v>PSESorghum</v>
      </c>
      <c r="Y877" t="s">
        <v>114</v>
      </c>
      <c r="Z877" t="s">
        <v>362</v>
      </c>
      <c r="AA877">
        <f t="shared" si="74"/>
        <v>0.84808405389879171</v>
      </c>
      <c r="AB877">
        <f>VLOOKUP(X877,ReferenceProduction!$A$2:$G$1293,7,FALSE)</f>
        <v>4.0386608875353547</v>
      </c>
      <c r="AC877">
        <f>VLOOKUP(Z877,ReferencePrices!$A$2:$C$22,3,FALSE)</f>
        <v>209.9914</v>
      </c>
      <c r="AD877">
        <f t="shared" si="75"/>
        <v>0.84808405389879171</v>
      </c>
    </row>
    <row r="878" spans="24:30" x14ac:dyDescent="0.35">
      <c r="X878" t="str">
        <f t="shared" si="73"/>
        <v>PSEBarley</v>
      </c>
      <c r="Y878" t="s">
        <v>114</v>
      </c>
      <c r="Z878" t="s">
        <v>364</v>
      </c>
      <c r="AA878">
        <f t="shared" si="74"/>
        <v>6.5371971455339768</v>
      </c>
      <c r="AB878">
        <f>VLOOKUP(X878,ReferenceProduction!$A$2:$G$1293,7,FALSE)</f>
        <v>48.839761146881528</v>
      </c>
      <c r="AC878">
        <f>VLOOKUP(Z878,ReferencePrices!$A$2:$C$22,3,FALSE)</f>
        <v>133.84989999999999</v>
      </c>
      <c r="AD878">
        <f t="shared" si="75"/>
        <v>6.5371971455339768</v>
      </c>
    </row>
    <row r="879" spans="24:30" x14ac:dyDescent="0.35">
      <c r="X879" t="str">
        <f t="shared" si="73"/>
        <v>PSEPotato</v>
      </c>
      <c r="Y879" t="s">
        <v>114</v>
      </c>
      <c r="Z879" t="s">
        <v>367</v>
      </c>
      <c r="AA879">
        <f t="shared" si="74"/>
        <v>22.655055816448236</v>
      </c>
      <c r="AB879">
        <f>VLOOKUP(X879,ReferenceProduction!$A$2:$G$1293,7,FALSE)</f>
        <v>89.95484526632697</v>
      </c>
      <c r="AC879">
        <f>VLOOKUP(Z879,ReferencePrices!$A$2:$C$22,3,FALSE)</f>
        <v>251.8492</v>
      </c>
      <c r="AD879">
        <f t="shared" si="75"/>
        <v>22.655055816448236</v>
      </c>
    </row>
    <row r="880" spans="24:30" x14ac:dyDescent="0.35">
      <c r="X880" t="str">
        <f t="shared" si="73"/>
        <v>PSESweet Potato</v>
      </c>
      <c r="Y880" t="s">
        <v>114</v>
      </c>
      <c r="Z880" t="s">
        <v>358</v>
      </c>
      <c r="AA880">
        <f t="shared" si="74"/>
        <v>0.74677893675303275</v>
      </c>
      <c r="AB880">
        <f>VLOOKUP(X880,ReferenceProduction!$A$2:$G$1293,7,FALSE)</f>
        <v>8.1611366894863586</v>
      </c>
      <c r="AC880">
        <f>VLOOKUP(Z880,ReferencePrices!$A$2:$C$22,3,FALSE)</f>
        <v>91.504279999999994</v>
      </c>
      <c r="AD880">
        <f t="shared" si="75"/>
        <v>0.74677893675303275</v>
      </c>
    </row>
    <row r="881" spans="24:30" x14ac:dyDescent="0.35">
      <c r="X881" t="str">
        <f t="shared" si="73"/>
        <v>PSEBanana</v>
      </c>
      <c r="Y881" t="s">
        <v>114</v>
      </c>
      <c r="Z881" t="s">
        <v>455</v>
      </c>
      <c r="AA881">
        <f t="shared" si="74"/>
        <v>6.8224307684877807</v>
      </c>
      <c r="AB881">
        <f>VLOOKUP(X881,ReferenceProduction!$A$2:$G$1293,7,FALSE)</f>
        <v>16.966363035080704</v>
      </c>
      <c r="AC881">
        <f>VLOOKUP(Z881,ReferencePrices!$A$2:$C$22,3,FALSE)</f>
        <v>402.11509999999998</v>
      </c>
      <c r="AD881">
        <f t="shared" si="75"/>
        <v>6.8224307684877807</v>
      </c>
    </row>
    <row r="882" spans="24:30" x14ac:dyDescent="0.35">
      <c r="X882" t="str">
        <f t="shared" si="73"/>
        <v>PSEChickpea</v>
      </c>
      <c r="Y882" t="s">
        <v>114</v>
      </c>
      <c r="Z882" t="s">
        <v>419</v>
      </c>
      <c r="AA882">
        <f t="shared" si="74"/>
        <v>3.3630672431807351</v>
      </c>
      <c r="AB882">
        <f>VLOOKUP(X882,ReferenceProduction!$A$2:$G$1293,7,FALSE)</f>
        <v>4.9934390865778431</v>
      </c>
      <c r="AC882">
        <f>VLOOKUP(Z882,ReferencePrices!$A$2:$C$22,3,FALSE)</f>
        <v>673.49720000000002</v>
      </c>
      <c r="AD882">
        <f t="shared" si="75"/>
        <v>3.3630672431807351</v>
      </c>
    </row>
    <row r="883" spans="24:30" x14ac:dyDescent="0.35">
      <c r="X883" t="str">
        <f t="shared" si="73"/>
        <v>PSECowpea</v>
      </c>
      <c r="Y883" t="s">
        <v>114</v>
      </c>
      <c r="Z883" t="s">
        <v>417</v>
      </c>
      <c r="AA883">
        <f t="shared" si="74"/>
        <v>6.1065930142056822E-2</v>
      </c>
      <c r="AB883">
        <f>VLOOKUP(X883,ReferenceProduction!$A$2:$G$1293,7,FALSE)</f>
        <v>0.12490540989184401</v>
      </c>
      <c r="AC883">
        <f>VLOOKUP(Z883,ReferencePrices!$A$2:$C$22,3,FALSE)</f>
        <v>488.8974</v>
      </c>
      <c r="AD883">
        <f t="shared" si="75"/>
        <v>6.1065930142056822E-2</v>
      </c>
    </row>
    <row r="884" spans="24:30" x14ac:dyDescent="0.35">
      <c r="X884" t="str">
        <f t="shared" si="73"/>
        <v>PSELentil</v>
      </c>
      <c r="Y884" t="s">
        <v>114</v>
      </c>
      <c r="Z884" t="s">
        <v>418</v>
      </c>
      <c r="AA884">
        <f t="shared" si="74"/>
        <v>1.0711432292550269</v>
      </c>
      <c r="AB884">
        <f>VLOOKUP(X884,ReferenceProduction!$A$2:$G$1293,7,FALSE)</f>
        <v>2.1768089063171181</v>
      </c>
      <c r="AC884">
        <f>VLOOKUP(Z884,ReferencePrices!$A$2:$C$22,3,FALSE)</f>
        <v>492.07040000000001</v>
      </c>
      <c r="AD884">
        <f t="shared" si="75"/>
        <v>1.0711432292550269</v>
      </c>
    </row>
    <row r="885" spans="24:30" x14ac:dyDescent="0.35">
      <c r="X885" t="str">
        <f t="shared" si="73"/>
        <v>PSEOther Pulses</v>
      </c>
      <c r="Y885" t="s">
        <v>114</v>
      </c>
      <c r="Z885" t="s">
        <v>421</v>
      </c>
      <c r="AA885">
        <f t="shared" si="74"/>
        <v>1.4092075424747204</v>
      </c>
      <c r="AB885">
        <f>VLOOKUP(X885,ReferenceProduction!$A$2:$G$1293,7,FALSE)</f>
        <v>3.6564395946664852</v>
      </c>
      <c r="AC885">
        <f>VLOOKUP(Z885,ReferencePrices!$A$2:$C$22,3,FALSE)</f>
        <v>385.40429999999998</v>
      </c>
      <c r="AD885">
        <f t="shared" si="75"/>
        <v>1.4092075424747204</v>
      </c>
    </row>
    <row r="886" spans="24:30" x14ac:dyDescent="0.35">
      <c r="X886" t="str">
        <f t="shared" si="73"/>
        <v>PSEGroundnut</v>
      </c>
      <c r="Y886" t="s">
        <v>114</v>
      </c>
      <c r="Z886" t="s">
        <v>360</v>
      </c>
      <c r="AA886">
        <f t="shared" si="74"/>
        <v>4.3422876283470004E-2</v>
      </c>
      <c r="AB886">
        <f>VLOOKUP(X886,ReferenceProduction!$A$2:$G$1293,7,FALSE)</f>
        <v>6.9133500785175273E-2</v>
      </c>
      <c r="AC886">
        <f>VLOOKUP(Z886,ReferencePrices!$A$2:$C$22,3,FALSE)</f>
        <v>628.10180000000003</v>
      </c>
      <c r="AD886">
        <f t="shared" si="75"/>
        <v>4.3422876283470004E-2</v>
      </c>
    </row>
    <row r="887" spans="24:30" x14ac:dyDescent="0.35">
      <c r="X887" t="str">
        <f t="shared" si="73"/>
        <v>RAPMaize</v>
      </c>
      <c r="Y887" t="s">
        <v>115</v>
      </c>
      <c r="Z887" t="s">
        <v>361</v>
      </c>
      <c r="AA887">
        <f t="shared" si="74"/>
        <v>0.29355490448235405</v>
      </c>
      <c r="AB887">
        <f>VLOOKUP(X887,ReferenceProduction!$A$2:$G$1293,7,FALSE)</f>
        <v>1.2096413022550916</v>
      </c>
      <c r="AC887">
        <f>VLOOKUP(Z887,ReferencePrices!$A$2:$C$22,3,FALSE)</f>
        <v>242.67930000000001</v>
      </c>
      <c r="AD887">
        <f t="shared" si="75"/>
        <v>0.29355490448235405</v>
      </c>
    </row>
    <row r="888" spans="24:30" x14ac:dyDescent="0.35">
      <c r="X888" t="str">
        <f t="shared" si="73"/>
        <v>RAPWheat</v>
      </c>
      <c r="Y888" t="s">
        <v>115</v>
      </c>
      <c r="Z888" t="s">
        <v>359</v>
      </c>
      <c r="AA888">
        <f t="shared" si="74"/>
        <v>0.46605851089613509</v>
      </c>
      <c r="AB888">
        <f>VLOOKUP(X888,ReferenceProduction!$A$2:$G$1293,7,FALSE)</f>
        <v>1.5594939538586108</v>
      </c>
      <c r="AC888">
        <f>VLOOKUP(Z888,ReferencePrices!$A$2:$C$22,3,FALSE)</f>
        <v>298.85239999999999</v>
      </c>
      <c r="AD888">
        <f t="shared" si="75"/>
        <v>0.46605851089613509</v>
      </c>
    </row>
    <row r="889" spans="24:30" x14ac:dyDescent="0.35">
      <c r="X889" t="str">
        <f t="shared" si="73"/>
        <v>RAPSorghum</v>
      </c>
      <c r="Y889" t="s">
        <v>115</v>
      </c>
      <c r="Z889" t="s">
        <v>362</v>
      </c>
      <c r="AA889">
        <f t="shared" si="74"/>
        <v>2.7413786035692107</v>
      </c>
      <c r="AB889">
        <f>VLOOKUP(X889,ReferenceProduction!$A$2:$G$1293,7,FALSE)</f>
        <v>13.054718448323172</v>
      </c>
      <c r="AC889">
        <f>VLOOKUP(Z889,ReferencePrices!$A$2:$C$22,3,FALSE)</f>
        <v>209.9914</v>
      </c>
      <c r="AD889">
        <f t="shared" si="75"/>
        <v>2.7413786035692107</v>
      </c>
    </row>
    <row r="890" spans="24:30" x14ac:dyDescent="0.35">
      <c r="X890" t="str">
        <f t="shared" si="73"/>
        <v>RAPBarley</v>
      </c>
      <c r="Y890" t="s">
        <v>115</v>
      </c>
      <c r="Z890" t="s">
        <v>364</v>
      </c>
      <c r="AA890">
        <f t="shared" si="74"/>
        <v>1.5328708046573281</v>
      </c>
      <c r="AB890">
        <f>VLOOKUP(X890,ReferenceProduction!$A$2:$G$1293,7,FALSE)</f>
        <v>11.452162494386087</v>
      </c>
      <c r="AC890">
        <f>VLOOKUP(Z890,ReferencePrices!$A$2:$C$22,3,FALSE)</f>
        <v>133.84989999999999</v>
      </c>
      <c r="AD890">
        <f t="shared" si="75"/>
        <v>1.5328708046573281</v>
      </c>
    </row>
    <row r="891" spans="24:30" x14ac:dyDescent="0.35">
      <c r="X891" t="str">
        <f t="shared" si="73"/>
        <v>RAPPotato</v>
      </c>
      <c r="Y891" t="s">
        <v>115</v>
      </c>
      <c r="Z891" t="s">
        <v>367</v>
      </c>
      <c r="AA891">
        <f t="shared" si="74"/>
        <v>22.200413014696668</v>
      </c>
      <c r="AB891">
        <f>VLOOKUP(X891,ReferenceProduction!$A$2:$G$1293,7,FALSE)</f>
        <v>88.149626898543517</v>
      </c>
      <c r="AC891">
        <f>VLOOKUP(Z891,ReferencePrices!$A$2:$C$22,3,FALSE)</f>
        <v>251.8492</v>
      </c>
      <c r="AD891">
        <f t="shared" si="75"/>
        <v>22.200413014696668</v>
      </c>
    </row>
    <row r="892" spans="24:30" x14ac:dyDescent="0.35">
      <c r="X892" t="str">
        <f t="shared" si="73"/>
        <v>RAPBanana</v>
      </c>
      <c r="Y892" t="s">
        <v>115</v>
      </c>
      <c r="Z892" t="s">
        <v>455</v>
      </c>
      <c r="AA892">
        <f t="shared" si="74"/>
        <v>31.938050307470583</v>
      </c>
      <c r="AB892">
        <f>VLOOKUP(X892,ReferenceProduction!$A$2:$G$1293,7,FALSE)</f>
        <v>79.425145455792588</v>
      </c>
      <c r="AC892">
        <f>VLOOKUP(Z892,ReferencePrices!$A$2:$C$22,3,FALSE)</f>
        <v>402.11509999999998</v>
      </c>
      <c r="AD892">
        <f t="shared" si="75"/>
        <v>31.938050307470583</v>
      </c>
    </row>
    <row r="893" spans="24:30" x14ac:dyDescent="0.35">
      <c r="X893" t="str">
        <f t="shared" si="73"/>
        <v>RAPOther Pulses</v>
      </c>
      <c r="Y893" t="s">
        <v>115</v>
      </c>
      <c r="Z893" t="s">
        <v>421</v>
      </c>
      <c r="AA893">
        <f t="shared" si="74"/>
        <v>3.8808431303336446E-3</v>
      </c>
      <c r="AB893">
        <f>VLOOKUP(X893,ReferenceProduction!$A$2:$G$1293,7,FALSE)</f>
        <v>1.0069537704518723E-2</v>
      </c>
      <c r="AC893">
        <f>VLOOKUP(Z893,ReferencePrices!$A$2:$C$22,3,FALSE)</f>
        <v>385.40429999999998</v>
      </c>
      <c r="AD893">
        <f t="shared" si="75"/>
        <v>3.8808431303336446E-3</v>
      </c>
    </row>
    <row r="894" spans="24:30" x14ac:dyDescent="0.35">
      <c r="X894" t="str">
        <f t="shared" si="73"/>
        <v>RWARice</v>
      </c>
      <c r="Y894" t="s">
        <v>118</v>
      </c>
      <c r="Z894" t="s">
        <v>365</v>
      </c>
      <c r="AA894">
        <f t="shared" si="74"/>
        <v>37.886362444050775</v>
      </c>
      <c r="AB894">
        <f>VLOOKUP(X894,ReferenceProduction!$A$2:$G$1293,7,FALSE)</f>
        <v>100.29345055579864</v>
      </c>
      <c r="AC894">
        <f>VLOOKUP(Z894,ReferencePrices!$A$2:$C$22,3,FALSE)</f>
        <v>377.75510000000003</v>
      </c>
      <c r="AD894">
        <f t="shared" si="75"/>
        <v>37.886362444050775</v>
      </c>
    </row>
    <row r="895" spans="24:30" x14ac:dyDescent="0.35">
      <c r="X895" t="str">
        <f t="shared" si="73"/>
        <v>RWAMaize</v>
      </c>
      <c r="Y895" t="s">
        <v>118</v>
      </c>
      <c r="Z895" t="s">
        <v>361</v>
      </c>
      <c r="AA895">
        <f t="shared" si="74"/>
        <v>33.328389792106982</v>
      </c>
      <c r="AB895">
        <f>VLOOKUP(X895,ReferenceProduction!$A$2:$G$1293,7,FALSE)</f>
        <v>137.33511590031361</v>
      </c>
      <c r="AC895">
        <f>VLOOKUP(Z895,ReferencePrices!$A$2:$C$22,3,FALSE)</f>
        <v>242.67930000000001</v>
      </c>
      <c r="AD895">
        <f t="shared" si="75"/>
        <v>33.328389792106982</v>
      </c>
    </row>
    <row r="896" spans="24:30" x14ac:dyDescent="0.35">
      <c r="X896" t="str">
        <f t="shared" si="73"/>
        <v>RWAWheat</v>
      </c>
      <c r="Y896" t="s">
        <v>118</v>
      </c>
      <c r="Z896" t="s">
        <v>359</v>
      </c>
      <c r="AA896">
        <f t="shared" si="74"/>
        <v>10.520051687713414</v>
      </c>
      <c r="AB896">
        <f>VLOOKUP(X896,ReferenceProduction!$A$2:$G$1293,7,FALSE)</f>
        <v>35.201496416670622</v>
      </c>
      <c r="AC896">
        <f>VLOOKUP(Z896,ReferencePrices!$A$2:$C$22,3,FALSE)</f>
        <v>298.85239999999999</v>
      </c>
      <c r="AD896">
        <f t="shared" si="75"/>
        <v>10.520051687713414</v>
      </c>
    </row>
    <row r="897" spans="24:30" x14ac:dyDescent="0.35">
      <c r="X897" t="str">
        <f t="shared" si="73"/>
        <v>RWASorghum</v>
      </c>
      <c r="Y897" t="s">
        <v>118</v>
      </c>
      <c r="Z897" t="s">
        <v>362</v>
      </c>
      <c r="AA897">
        <f t="shared" si="74"/>
        <v>97.757870943113218</v>
      </c>
      <c r="AB897">
        <f>VLOOKUP(X897,ReferenceProduction!$A$2:$G$1293,7,FALSE)</f>
        <v>465.53273583162559</v>
      </c>
      <c r="AC897">
        <f>VLOOKUP(Z897,ReferencePrices!$A$2:$C$22,3,FALSE)</f>
        <v>209.9914</v>
      </c>
      <c r="AD897">
        <f t="shared" si="75"/>
        <v>97.757870943113218</v>
      </c>
    </row>
    <row r="898" spans="24:30" x14ac:dyDescent="0.35">
      <c r="X898" t="str">
        <f t="shared" si="73"/>
        <v>RWAMillet</v>
      </c>
      <c r="Y898" t="s">
        <v>118</v>
      </c>
      <c r="Z898" t="s">
        <v>363</v>
      </c>
      <c r="AA898">
        <f t="shared" si="74"/>
        <v>2.0019644189236394</v>
      </c>
      <c r="AB898">
        <f>VLOOKUP(X898,ReferenceProduction!$A$2:$G$1293,7,FALSE)</f>
        <v>8.0625345600671086</v>
      </c>
      <c r="AC898">
        <f>VLOOKUP(Z898,ReferencePrices!$A$2:$C$22,3,FALSE)</f>
        <v>248.30459999999999</v>
      </c>
      <c r="AD898">
        <f t="shared" si="75"/>
        <v>2.0019644189236394</v>
      </c>
    </row>
    <row r="899" spans="24:30" x14ac:dyDescent="0.35">
      <c r="X899" t="str">
        <f t="shared" si="73"/>
        <v>RWAPotato</v>
      </c>
      <c r="Y899" t="s">
        <v>118</v>
      </c>
      <c r="Z899" t="s">
        <v>367</v>
      </c>
      <c r="AA899">
        <f t="shared" si="74"/>
        <v>311.35556379840932</v>
      </c>
      <c r="AB899">
        <f>VLOOKUP(X899,ReferenceProduction!$A$2:$G$1293,7,FALSE)</f>
        <v>1236.2777558888783</v>
      </c>
      <c r="AC899">
        <f>VLOOKUP(Z899,ReferencePrices!$A$2:$C$22,3,FALSE)</f>
        <v>251.8492</v>
      </c>
      <c r="AD899">
        <f t="shared" si="75"/>
        <v>311.35556379840932</v>
      </c>
    </row>
    <row r="900" spans="24:30" x14ac:dyDescent="0.35">
      <c r="X900" t="str">
        <f t="shared" si="73"/>
        <v>RWACassava</v>
      </c>
      <c r="Y900" t="s">
        <v>118</v>
      </c>
      <c r="Z900" t="s">
        <v>368</v>
      </c>
      <c r="AA900">
        <f t="shared" si="74"/>
        <v>134.78599397204482</v>
      </c>
      <c r="AB900">
        <f>VLOOKUP(X900,ReferenceProduction!$A$2:$G$1293,7,FALSE)</f>
        <v>1074.9710211933643</v>
      </c>
      <c r="AC900">
        <f>VLOOKUP(Z900,ReferencePrices!$A$2:$C$22,3,FALSE)</f>
        <v>125.3857</v>
      </c>
      <c r="AD900">
        <f t="shared" si="75"/>
        <v>134.78599397204482</v>
      </c>
    </row>
    <row r="901" spans="24:30" x14ac:dyDescent="0.35">
      <c r="X901" t="str">
        <f t="shared" ref="X901:X964" si="76">+CONCATENATE(Y901,Z901)</f>
        <v>RWAYams</v>
      </c>
      <c r="Y901" t="s">
        <v>118</v>
      </c>
      <c r="Z901" t="s">
        <v>366</v>
      </c>
      <c r="AA901">
        <f t="shared" ref="AA901:AA964" si="77">AD901</f>
        <v>6.9229922842030982</v>
      </c>
      <c r="AB901">
        <f>VLOOKUP(X901,ReferenceProduction!$A$2:$G$1293,7,FALSE)</f>
        <v>22.195722322653953</v>
      </c>
      <c r="AC901">
        <f>VLOOKUP(Z901,ReferencePrices!$A$2:$C$22,3,FALSE)</f>
        <v>311.90660000000003</v>
      </c>
      <c r="AD901">
        <f t="shared" ref="AD901:AD964" si="78">(AB901*AC901)/1000</f>
        <v>6.9229922842030982</v>
      </c>
    </row>
    <row r="902" spans="24:30" x14ac:dyDescent="0.35">
      <c r="X902" t="str">
        <f t="shared" si="76"/>
        <v>RWASweet Potato</v>
      </c>
      <c r="Y902" t="s">
        <v>118</v>
      </c>
      <c r="Z902" t="s">
        <v>358</v>
      </c>
      <c r="AA902">
        <f t="shared" si="77"/>
        <v>139.58696434391356</v>
      </c>
      <c r="AB902">
        <f>VLOOKUP(X902,ReferenceProduction!$A$2:$G$1293,7,FALSE)</f>
        <v>1525.4692386401334</v>
      </c>
      <c r="AC902">
        <f>VLOOKUP(Z902,ReferencePrices!$A$2:$C$22,3,FALSE)</f>
        <v>91.504279999999994</v>
      </c>
      <c r="AD902">
        <f t="shared" si="78"/>
        <v>139.58696434391356</v>
      </c>
    </row>
    <row r="903" spans="24:30" x14ac:dyDescent="0.35">
      <c r="X903" t="str">
        <f t="shared" si="76"/>
        <v>RWABanana</v>
      </c>
      <c r="Y903" t="s">
        <v>118</v>
      </c>
      <c r="Z903" t="s">
        <v>455</v>
      </c>
      <c r="AA903">
        <f t="shared" si="77"/>
        <v>2.0878172394081122E-2</v>
      </c>
      <c r="AB903">
        <f>VLOOKUP(X903,ReferenceProduction!$A$2:$G$1293,7,FALSE)</f>
        <v>5.1920886318571779E-2</v>
      </c>
      <c r="AC903">
        <f>VLOOKUP(Z903,ReferencePrices!$A$2:$C$22,3,FALSE)</f>
        <v>402.11509999999998</v>
      </c>
      <c r="AD903">
        <f t="shared" si="78"/>
        <v>2.0878172394081122E-2</v>
      </c>
    </row>
    <row r="904" spans="24:30" x14ac:dyDescent="0.35">
      <c r="X904" t="str">
        <f t="shared" si="76"/>
        <v>RWAPlantain</v>
      </c>
      <c r="Y904" t="s">
        <v>118</v>
      </c>
      <c r="Z904" t="s">
        <v>456</v>
      </c>
      <c r="AA904">
        <f t="shared" si="77"/>
        <v>989.36914966604877</v>
      </c>
      <c r="AB904">
        <f>VLOOKUP(X904,ReferenceProduction!$A$2:$G$1293,7,FALSE)</f>
        <v>3599.6092103463025</v>
      </c>
      <c r="AC904">
        <f>VLOOKUP(Z904,ReferencePrices!$A$2:$C$22,3,FALSE)</f>
        <v>274.8546</v>
      </c>
      <c r="AD904">
        <f t="shared" si="78"/>
        <v>989.36914966604877</v>
      </c>
    </row>
    <row r="905" spans="24:30" x14ac:dyDescent="0.35">
      <c r="X905" t="str">
        <f t="shared" si="76"/>
        <v>RWABean</v>
      </c>
      <c r="Y905" t="s">
        <v>118</v>
      </c>
      <c r="Z905" t="s">
        <v>557</v>
      </c>
      <c r="AA905">
        <f t="shared" si="77"/>
        <v>286.28433300393931</v>
      </c>
      <c r="AB905">
        <f>VLOOKUP(X905,ReferenceProduction!$A$2:$G$1293,7,FALSE)</f>
        <v>377.8062796924271</v>
      </c>
      <c r="AC905">
        <f>VLOOKUP(Z905,ReferencePrices!$A$2:$C$22,3,FALSE)</f>
        <v>757.75429999999994</v>
      </c>
      <c r="AD905">
        <f t="shared" si="78"/>
        <v>286.28433300393931</v>
      </c>
    </row>
    <row r="906" spans="24:30" x14ac:dyDescent="0.35">
      <c r="X906" t="str">
        <f t="shared" si="76"/>
        <v>RWAOther Pulses</v>
      </c>
      <c r="Y906" t="s">
        <v>118</v>
      </c>
      <c r="Z906" t="s">
        <v>421</v>
      </c>
      <c r="AA906">
        <f t="shared" si="77"/>
        <v>9.2229567457728354</v>
      </c>
      <c r="AB906">
        <f>VLOOKUP(X906,ReferenceProduction!$A$2:$G$1293,7,FALSE)</f>
        <v>23.93060156768577</v>
      </c>
      <c r="AC906">
        <f>VLOOKUP(Z906,ReferencePrices!$A$2:$C$22,3,FALSE)</f>
        <v>385.40429999999998</v>
      </c>
      <c r="AD906">
        <f t="shared" si="78"/>
        <v>9.2229567457728354</v>
      </c>
    </row>
    <row r="907" spans="24:30" x14ac:dyDescent="0.35">
      <c r="X907" t="str">
        <f t="shared" si="76"/>
        <v>RWAGroundnut</v>
      </c>
      <c r="Y907" t="s">
        <v>118</v>
      </c>
      <c r="Z907" t="s">
        <v>360</v>
      </c>
      <c r="AA907">
        <f t="shared" si="77"/>
        <v>8.6219741628195443</v>
      </c>
      <c r="AB907">
        <f>VLOOKUP(X907,ReferenceProduction!$A$2:$G$1293,7,FALSE)</f>
        <v>13.727033042763999</v>
      </c>
      <c r="AC907">
        <f>VLOOKUP(Z907,ReferencePrices!$A$2:$C$22,3,FALSE)</f>
        <v>628.10180000000003</v>
      </c>
      <c r="AD907">
        <f t="shared" si="78"/>
        <v>8.6219741628195443</v>
      </c>
    </row>
    <row r="908" spans="24:30" x14ac:dyDescent="0.35">
      <c r="X908" t="str">
        <f t="shared" si="76"/>
        <v>RWASoybean</v>
      </c>
      <c r="Y908" t="s">
        <v>118</v>
      </c>
      <c r="Z908" t="s">
        <v>446</v>
      </c>
      <c r="AA908">
        <f t="shared" si="77"/>
        <v>13.505741569346995</v>
      </c>
      <c r="AB908">
        <f>VLOOKUP(X908,ReferenceProduction!$A$2:$G$1293,7,FALSE)</f>
        <v>32.316385935156852</v>
      </c>
      <c r="AC908">
        <f>VLOOKUP(Z908,ReferencePrices!$A$2:$C$22,3,FALSE)</f>
        <v>417.92239999999998</v>
      </c>
      <c r="AD908">
        <f t="shared" si="78"/>
        <v>13.505741569346995</v>
      </c>
    </row>
    <row r="909" spans="24:30" x14ac:dyDescent="0.35">
      <c r="X909" t="str">
        <f t="shared" si="76"/>
        <v>SAUMaize</v>
      </c>
      <c r="Y909" t="s">
        <v>119</v>
      </c>
      <c r="Z909" t="s">
        <v>361</v>
      </c>
      <c r="AA909">
        <f t="shared" si="77"/>
        <v>46.936159165736768</v>
      </c>
      <c r="AB909">
        <f>VLOOKUP(X909,ReferenceProduction!$A$2:$G$1293,7,FALSE)</f>
        <v>193.40816940602997</v>
      </c>
      <c r="AC909">
        <f>VLOOKUP(Z909,ReferencePrices!$A$2:$C$22,3,FALSE)</f>
        <v>242.67930000000001</v>
      </c>
      <c r="AD909">
        <f t="shared" si="78"/>
        <v>46.936159165736768</v>
      </c>
    </row>
    <row r="910" spans="24:30" x14ac:dyDescent="0.35">
      <c r="X910" t="str">
        <f t="shared" si="76"/>
        <v>SAUWheat</v>
      </c>
      <c r="Y910" t="s">
        <v>119</v>
      </c>
      <c r="Z910" t="s">
        <v>359</v>
      </c>
      <c r="AA910">
        <f t="shared" si="77"/>
        <v>935.99367953930414</v>
      </c>
      <c r="AB910">
        <f>VLOOKUP(X910,ReferenceProduction!$A$2:$G$1293,7,FALSE)</f>
        <v>3131.9597217198329</v>
      </c>
      <c r="AC910">
        <f>VLOOKUP(Z910,ReferencePrices!$A$2:$C$22,3,FALSE)</f>
        <v>298.85239999999999</v>
      </c>
      <c r="AD910">
        <f t="shared" si="78"/>
        <v>935.99367953930414</v>
      </c>
    </row>
    <row r="911" spans="24:30" x14ac:dyDescent="0.35">
      <c r="X911" t="str">
        <f t="shared" si="76"/>
        <v>SAUSorghum</v>
      </c>
      <c r="Y911" t="s">
        <v>119</v>
      </c>
      <c r="Z911" t="s">
        <v>362</v>
      </c>
      <c r="AA911">
        <f t="shared" si="77"/>
        <v>75.315511436269162</v>
      </c>
      <c r="AB911">
        <f>VLOOKUP(X911,ReferenceProduction!$A$2:$G$1293,7,FALSE)</f>
        <v>358.65998053381793</v>
      </c>
      <c r="AC911">
        <f>VLOOKUP(Z911,ReferencePrices!$A$2:$C$22,3,FALSE)</f>
        <v>209.9914</v>
      </c>
      <c r="AD911">
        <f t="shared" si="78"/>
        <v>75.315511436269162</v>
      </c>
    </row>
    <row r="912" spans="24:30" x14ac:dyDescent="0.35">
      <c r="X912" t="str">
        <f t="shared" si="76"/>
        <v>SAUMillet</v>
      </c>
      <c r="Y912" t="s">
        <v>119</v>
      </c>
      <c r="Z912" t="s">
        <v>363</v>
      </c>
      <c r="AA912">
        <f t="shared" si="77"/>
        <v>2.5832104440065535</v>
      </c>
      <c r="AB912">
        <f>VLOOKUP(X912,ReferenceProduction!$A$2:$G$1293,7,FALSE)</f>
        <v>10.403393428903668</v>
      </c>
      <c r="AC912">
        <f>VLOOKUP(Z912,ReferencePrices!$A$2:$C$22,3,FALSE)</f>
        <v>248.30459999999999</v>
      </c>
      <c r="AD912">
        <f t="shared" si="78"/>
        <v>2.5832104440065535</v>
      </c>
    </row>
    <row r="913" spans="24:30" x14ac:dyDescent="0.35">
      <c r="X913" t="str">
        <f t="shared" si="76"/>
        <v>SAUBarley</v>
      </c>
      <c r="Y913" t="s">
        <v>119</v>
      </c>
      <c r="Z913" t="s">
        <v>364</v>
      </c>
      <c r="AA913">
        <f t="shared" si="77"/>
        <v>8.439472449597881</v>
      </c>
      <c r="AB913">
        <f>VLOOKUP(X913,ReferenceProduction!$A$2:$G$1293,7,FALSE)</f>
        <v>63.051765071157185</v>
      </c>
      <c r="AC913">
        <f>VLOOKUP(Z913,ReferencePrices!$A$2:$C$22,3,FALSE)</f>
        <v>133.84989999999999</v>
      </c>
      <c r="AD913">
        <f t="shared" si="78"/>
        <v>8.439472449597881</v>
      </c>
    </row>
    <row r="914" spans="24:30" x14ac:dyDescent="0.35">
      <c r="X914" t="str">
        <f t="shared" si="76"/>
        <v>SAUPotato</v>
      </c>
      <c r="Y914" t="s">
        <v>119</v>
      </c>
      <c r="Z914" t="s">
        <v>367</v>
      </c>
      <c r="AA914">
        <f t="shared" si="77"/>
        <v>288.64572892810509</v>
      </c>
      <c r="AB914">
        <f>VLOOKUP(X914,ReferenceProduction!$A$2:$G$1293,7,FALSE)</f>
        <v>1146.1054032655459</v>
      </c>
      <c r="AC914">
        <f>VLOOKUP(Z914,ReferencePrices!$A$2:$C$22,3,FALSE)</f>
        <v>251.8492</v>
      </c>
      <c r="AD914">
        <f t="shared" si="78"/>
        <v>288.64572892810509</v>
      </c>
    </row>
    <row r="915" spans="24:30" x14ac:dyDescent="0.35">
      <c r="X915" t="str">
        <f t="shared" si="76"/>
        <v>SAUOther Pulses</v>
      </c>
      <c r="Y915" t="s">
        <v>119</v>
      </c>
      <c r="Z915" t="s">
        <v>421</v>
      </c>
      <c r="AA915">
        <f t="shared" si="77"/>
        <v>6.0608195619059764</v>
      </c>
      <c r="AB915">
        <f>VLOOKUP(X915,ReferenceProduction!$A$2:$G$1293,7,FALSE)</f>
        <v>15.725874262186426</v>
      </c>
      <c r="AC915">
        <f>VLOOKUP(Z915,ReferencePrices!$A$2:$C$22,3,FALSE)</f>
        <v>385.40429999999998</v>
      </c>
      <c r="AD915">
        <f t="shared" si="78"/>
        <v>6.0608195619059764</v>
      </c>
    </row>
    <row r="916" spans="24:30" x14ac:dyDescent="0.35">
      <c r="X916" t="str">
        <f t="shared" si="76"/>
        <v>SAUGroundnut</v>
      </c>
      <c r="Y916" t="s">
        <v>119</v>
      </c>
      <c r="Z916" t="s">
        <v>360</v>
      </c>
      <c r="AA916">
        <f t="shared" si="77"/>
        <v>4.4044391184032694</v>
      </c>
      <c r="AB916">
        <f>VLOOKUP(X916,ReferenceProduction!$A$2:$G$1293,7,FALSE)</f>
        <v>7.0123013791765425</v>
      </c>
      <c r="AC916">
        <f>VLOOKUP(Z916,ReferencePrices!$A$2:$C$22,3,FALSE)</f>
        <v>628.10180000000003</v>
      </c>
      <c r="AD916">
        <f t="shared" si="78"/>
        <v>4.4044391184032694</v>
      </c>
    </row>
    <row r="917" spans="24:30" x14ac:dyDescent="0.35">
      <c r="X917" t="str">
        <f t="shared" si="76"/>
        <v>SDNRice</v>
      </c>
      <c r="Y917" t="s">
        <v>120</v>
      </c>
      <c r="Z917" t="s">
        <v>365</v>
      </c>
      <c r="AA917">
        <f t="shared" si="77"/>
        <v>14.26968570689708</v>
      </c>
      <c r="AB917">
        <f>VLOOKUP(X917,ReferenceProduction!$A$2:$G$1293,7,FALSE)</f>
        <v>37.77496506836593</v>
      </c>
      <c r="AC917">
        <f>VLOOKUP(Z917,ReferencePrices!$A$2:$C$22,3,FALSE)</f>
        <v>377.75510000000003</v>
      </c>
      <c r="AD917">
        <f t="shared" si="78"/>
        <v>14.26968570689708</v>
      </c>
    </row>
    <row r="918" spans="24:30" x14ac:dyDescent="0.35">
      <c r="X918" t="str">
        <f t="shared" si="76"/>
        <v>SDNMaize</v>
      </c>
      <c r="Y918" t="s">
        <v>120</v>
      </c>
      <c r="Z918" t="s">
        <v>361</v>
      </c>
      <c r="AA918">
        <f t="shared" si="77"/>
        <v>15.205218224283435</v>
      </c>
      <c r="AB918">
        <f>VLOOKUP(X918,ReferenceProduction!$A$2:$G$1293,7,FALSE)</f>
        <v>62.655604430552728</v>
      </c>
      <c r="AC918">
        <f>VLOOKUP(Z918,ReferencePrices!$A$2:$C$22,3,FALSE)</f>
        <v>242.67930000000001</v>
      </c>
      <c r="AD918">
        <f t="shared" si="78"/>
        <v>15.205218224283435</v>
      </c>
    </row>
    <row r="919" spans="24:30" x14ac:dyDescent="0.35">
      <c r="X919" t="str">
        <f t="shared" si="76"/>
        <v>SDNWheat</v>
      </c>
      <c r="Y919" t="s">
        <v>120</v>
      </c>
      <c r="Z919" t="s">
        <v>359</v>
      </c>
      <c r="AA919">
        <f t="shared" si="77"/>
        <v>181.97693814333746</v>
      </c>
      <c r="AB919">
        <f>VLOOKUP(X919,ReferenceProduction!$A$2:$G$1293,7,FALSE)</f>
        <v>608.9191123890505</v>
      </c>
      <c r="AC919">
        <f>VLOOKUP(Z919,ReferencePrices!$A$2:$C$22,3,FALSE)</f>
        <v>298.85239999999999</v>
      </c>
      <c r="AD919">
        <f t="shared" si="78"/>
        <v>181.97693814333746</v>
      </c>
    </row>
    <row r="920" spans="24:30" x14ac:dyDescent="0.35">
      <c r="X920" t="str">
        <f t="shared" si="76"/>
        <v>SDNSorghum</v>
      </c>
      <c r="Y920" t="s">
        <v>120</v>
      </c>
      <c r="Z920" t="s">
        <v>362</v>
      </c>
      <c r="AA920">
        <f t="shared" si="77"/>
        <v>1409.2665938389405</v>
      </c>
      <c r="AB920">
        <f>VLOOKUP(X920,ReferenceProduction!$A$2:$G$1293,7,FALSE)</f>
        <v>6711.0681382139473</v>
      </c>
      <c r="AC920">
        <f>VLOOKUP(Z920,ReferencePrices!$A$2:$C$22,3,FALSE)</f>
        <v>209.9914</v>
      </c>
      <c r="AD920">
        <f t="shared" si="78"/>
        <v>1409.2665938389405</v>
      </c>
    </row>
    <row r="921" spans="24:30" x14ac:dyDescent="0.35">
      <c r="X921" t="str">
        <f t="shared" si="76"/>
        <v>SDNMillet</v>
      </c>
      <c r="Y921" t="s">
        <v>120</v>
      </c>
      <c r="Z921" t="s">
        <v>363</v>
      </c>
      <c r="AA921">
        <f t="shared" si="77"/>
        <v>292.57271941514</v>
      </c>
      <c r="AB921">
        <f>VLOOKUP(X921,ReferenceProduction!$A$2:$G$1293,7,FALSE)</f>
        <v>1178.281511559351</v>
      </c>
      <c r="AC921">
        <f>VLOOKUP(Z921,ReferencePrices!$A$2:$C$22,3,FALSE)</f>
        <v>248.30459999999999</v>
      </c>
      <c r="AD921">
        <f t="shared" si="78"/>
        <v>292.57271941514</v>
      </c>
    </row>
    <row r="922" spans="24:30" x14ac:dyDescent="0.35">
      <c r="X922" t="str">
        <f t="shared" si="76"/>
        <v>SDNPotato</v>
      </c>
      <c r="Y922" t="s">
        <v>120</v>
      </c>
      <c r="Z922" t="s">
        <v>367</v>
      </c>
      <c r="AA922">
        <f t="shared" si="77"/>
        <v>91.20798145465622</v>
      </c>
      <c r="AB922">
        <f>VLOOKUP(X922,ReferenceProduction!$A$2:$G$1293,7,FALSE)</f>
        <v>362.15315138843494</v>
      </c>
      <c r="AC922">
        <f>VLOOKUP(Z922,ReferencePrices!$A$2:$C$22,3,FALSE)</f>
        <v>251.8492</v>
      </c>
      <c r="AD922">
        <f t="shared" si="78"/>
        <v>91.20798145465622</v>
      </c>
    </row>
    <row r="923" spans="24:30" x14ac:dyDescent="0.35">
      <c r="X923" t="str">
        <f t="shared" si="76"/>
        <v>SDNCassava</v>
      </c>
      <c r="Y923" t="s">
        <v>120</v>
      </c>
      <c r="Z923" t="s">
        <v>368</v>
      </c>
      <c r="AA923">
        <f t="shared" si="77"/>
        <v>6.4012976326868358</v>
      </c>
      <c r="AB923">
        <f>VLOOKUP(X923,ReferenceProduction!$A$2:$G$1293,7,FALSE)</f>
        <v>51.052852380190373</v>
      </c>
      <c r="AC923">
        <f>VLOOKUP(Z923,ReferencePrices!$A$2:$C$22,3,FALSE)</f>
        <v>125.3857</v>
      </c>
      <c r="AD923">
        <f t="shared" si="78"/>
        <v>6.4012976326868358</v>
      </c>
    </row>
    <row r="924" spans="24:30" x14ac:dyDescent="0.35">
      <c r="X924" t="str">
        <f t="shared" si="76"/>
        <v>SDNYams</v>
      </c>
      <c r="Y924" t="s">
        <v>120</v>
      </c>
      <c r="Z924" t="s">
        <v>366</v>
      </c>
      <c r="AA924">
        <f t="shared" si="77"/>
        <v>112.09478500241258</v>
      </c>
      <c r="AB924">
        <f>VLOOKUP(X924,ReferenceProduction!$A$2:$G$1293,7,FALSE)</f>
        <v>359.38574240626065</v>
      </c>
      <c r="AC924">
        <f>VLOOKUP(Z924,ReferencePrices!$A$2:$C$22,3,FALSE)</f>
        <v>311.90660000000003</v>
      </c>
      <c r="AD924">
        <f t="shared" si="78"/>
        <v>112.09478500241258</v>
      </c>
    </row>
    <row r="925" spans="24:30" x14ac:dyDescent="0.35">
      <c r="X925" t="str">
        <f t="shared" si="76"/>
        <v>SDNSweet Potato</v>
      </c>
      <c r="Y925" t="s">
        <v>120</v>
      </c>
      <c r="Z925" t="s">
        <v>358</v>
      </c>
      <c r="AA925">
        <f t="shared" si="77"/>
        <v>1.310793948240379</v>
      </c>
      <c r="AB925">
        <f>VLOOKUP(X925,ReferenceProduction!$A$2:$G$1293,7,FALSE)</f>
        <v>14.324946857571899</v>
      </c>
      <c r="AC925">
        <f>VLOOKUP(Z925,ReferencePrices!$A$2:$C$22,3,FALSE)</f>
        <v>91.504279999999994</v>
      </c>
      <c r="AD925">
        <f t="shared" si="78"/>
        <v>1.310793948240379</v>
      </c>
    </row>
    <row r="926" spans="24:30" x14ac:dyDescent="0.35">
      <c r="X926" t="str">
        <f t="shared" si="76"/>
        <v>SDNBanana</v>
      </c>
      <c r="Y926" t="s">
        <v>120</v>
      </c>
      <c r="Z926" t="s">
        <v>455</v>
      </c>
      <c r="AA926">
        <f t="shared" si="77"/>
        <v>38.53402760520796</v>
      </c>
      <c r="AB926">
        <f>VLOOKUP(X926,ReferenceProduction!$A$2:$G$1293,7,FALSE)</f>
        <v>95.828352641340643</v>
      </c>
      <c r="AC926">
        <f>VLOOKUP(Z926,ReferencePrices!$A$2:$C$22,3,FALSE)</f>
        <v>402.11509999999998</v>
      </c>
      <c r="AD926">
        <f t="shared" si="78"/>
        <v>38.53402760520796</v>
      </c>
    </row>
    <row r="927" spans="24:30" x14ac:dyDescent="0.35">
      <c r="X927" t="str">
        <f t="shared" si="76"/>
        <v>SDNBean</v>
      </c>
      <c r="Y927" t="s">
        <v>120</v>
      </c>
      <c r="Z927" t="s">
        <v>557</v>
      </c>
      <c r="AA927">
        <f t="shared" si="77"/>
        <v>14.964410068939527</v>
      </c>
      <c r="AB927">
        <f>VLOOKUP(X927,ReferenceProduction!$A$2:$G$1293,7,FALSE)</f>
        <v>19.748367074841447</v>
      </c>
      <c r="AC927">
        <f>VLOOKUP(Z927,ReferencePrices!$A$2:$C$22,3,FALSE)</f>
        <v>757.75429999999994</v>
      </c>
      <c r="AD927">
        <f t="shared" si="78"/>
        <v>14.964410068939527</v>
      </c>
    </row>
    <row r="928" spans="24:30" x14ac:dyDescent="0.35">
      <c r="X928" t="str">
        <f t="shared" si="76"/>
        <v>SDNChickpea</v>
      </c>
      <c r="Y928" t="s">
        <v>120</v>
      </c>
      <c r="Z928" t="s">
        <v>419</v>
      </c>
      <c r="AA928">
        <f t="shared" si="77"/>
        <v>14.759309547193611</v>
      </c>
      <c r="AB928">
        <f>VLOOKUP(X928,ReferenceProduction!$A$2:$G$1293,7,FALSE)</f>
        <v>21.914433418867386</v>
      </c>
      <c r="AC928">
        <f>VLOOKUP(Z928,ReferencePrices!$A$2:$C$22,3,FALSE)</f>
        <v>673.49720000000002</v>
      </c>
      <c r="AD928">
        <f t="shared" si="78"/>
        <v>14.759309547193611</v>
      </c>
    </row>
    <row r="929" spans="24:30" x14ac:dyDescent="0.35">
      <c r="X929" t="str">
        <f t="shared" si="76"/>
        <v>SDNCowpea</v>
      </c>
      <c r="Y929" t="s">
        <v>120</v>
      </c>
      <c r="Z929" t="s">
        <v>417</v>
      </c>
      <c r="AA929">
        <f t="shared" si="77"/>
        <v>9.4538452786628131</v>
      </c>
      <c r="AB929">
        <f>VLOOKUP(X929,ReferenceProduction!$A$2:$G$1293,7,FALSE)</f>
        <v>19.33707415638294</v>
      </c>
      <c r="AC929">
        <f>VLOOKUP(Z929,ReferencePrices!$A$2:$C$22,3,FALSE)</f>
        <v>488.8974</v>
      </c>
      <c r="AD929">
        <f t="shared" si="78"/>
        <v>9.4538452786628131</v>
      </c>
    </row>
    <row r="930" spans="24:30" x14ac:dyDescent="0.35">
      <c r="X930" t="str">
        <f t="shared" si="76"/>
        <v>SDNOther Pulses</v>
      </c>
      <c r="Y930" t="s">
        <v>120</v>
      </c>
      <c r="Z930" t="s">
        <v>421</v>
      </c>
      <c r="AA930">
        <f t="shared" si="77"/>
        <v>98.870384391192047</v>
      </c>
      <c r="AB930">
        <f>VLOOKUP(X930,ReferenceProduction!$A$2:$G$1293,7,FALSE)</f>
        <v>256.53679627132351</v>
      </c>
      <c r="AC930">
        <f>VLOOKUP(Z930,ReferencePrices!$A$2:$C$22,3,FALSE)</f>
        <v>385.40429999999998</v>
      </c>
      <c r="AD930">
        <f t="shared" si="78"/>
        <v>98.870384391192047</v>
      </c>
    </row>
    <row r="931" spans="24:30" x14ac:dyDescent="0.35">
      <c r="X931" t="str">
        <f t="shared" si="76"/>
        <v>SDNGroundnut</v>
      </c>
      <c r="Y931" t="s">
        <v>120</v>
      </c>
      <c r="Z931" t="s">
        <v>360</v>
      </c>
      <c r="AA931">
        <f t="shared" si="77"/>
        <v>404.7118826108761</v>
      </c>
      <c r="AB931">
        <f>VLOOKUP(X931,ReferenceProduction!$A$2:$G$1293,7,FALSE)</f>
        <v>644.34122400361866</v>
      </c>
      <c r="AC931">
        <f>VLOOKUP(Z931,ReferencePrices!$A$2:$C$22,3,FALSE)</f>
        <v>628.10180000000003</v>
      </c>
      <c r="AD931">
        <f t="shared" si="78"/>
        <v>404.7118826108761</v>
      </c>
    </row>
    <row r="932" spans="24:30" x14ac:dyDescent="0.35">
      <c r="X932" t="str">
        <f t="shared" si="76"/>
        <v>SENRice</v>
      </c>
      <c r="Y932" t="s">
        <v>121</v>
      </c>
      <c r="Z932" t="s">
        <v>365</v>
      </c>
      <c r="AA932">
        <f t="shared" si="77"/>
        <v>115.97605493022556</v>
      </c>
      <c r="AB932">
        <f>VLOOKUP(X932,ReferenceProduction!$A$2:$G$1293,7,FALSE)</f>
        <v>307.01386938316796</v>
      </c>
      <c r="AC932">
        <f>VLOOKUP(Z932,ReferencePrices!$A$2:$C$22,3,FALSE)</f>
        <v>377.75510000000003</v>
      </c>
      <c r="AD932">
        <f t="shared" si="78"/>
        <v>115.97605493022556</v>
      </c>
    </row>
    <row r="933" spans="24:30" x14ac:dyDescent="0.35">
      <c r="X933" t="str">
        <f t="shared" si="76"/>
        <v>SENMaize</v>
      </c>
      <c r="Y933" t="s">
        <v>121</v>
      </c>
      <c r="Z933" t="s">
        <v>361</v>
      </c>
      <c r="AA933">
        <f t="shared" si="77"/>
        <v>113.29896775590589</v>
      </c>
      <c r="AB933">
        <f>VLOOKUP(X933,ReferenceProduction!$A$2:$G$1293,7,FALSE)</f>
        <v>466.86704533887269</v>
      </c>
      <c r="AC933">
        <f>VLOOKUP(Z933,ReferencePrices!$A$2:$C$22,3,FALSE)</f>
        <v>242.67930000000001</v>
      </c>
      <c r="AD933">
        <f t="shared" si="78"/>
        <v>113.29896775590589</v>
      </c>
    </row>
    <row r="934" spans="24:30" x14ac:dyDescent="0.35">
      <c r="X934" t="str">
        <f t="shared" si="76"/>
        <v>SENSorghum</v>
      </c>
      <c r="Y934" t="s">
        <v>121</v>
      </c>
      <c r="Z934" t="s">
        <v>362</v>
      </c>
      <c r="AA934">
        <f t="shared" si="77"/>
        <v>64.229900622951646</v>
      </c>
      <c r="AB934">
        <f>VLOOKUP(X934,ReferenceProduction!$A$2:$G$1293,7,FALSE)</f>
        <v>305.86919570492717</v>
      </c>
      <c r="AC934">
        <f>VLOOKUP(Z934,ReferencePrices!$A$2:$C$22,3,FALSE)</f>
        <v>209.9914</v>
      </c>
      <c r="AD934">
        <f t="shared" si="78"/>
        <v>64.229900622951646</v>
      </c>
    </row>
    <row r="935" spans="24:30" x14ac:dyDescent="0.35">
      <c r="X935" t="str">
        <f t="shared" si="76"/>
        <v>SENMillet</v>
      </c>
      <c r="Y935" t="s">
        <v>121</v>
      </c>
      <c r="Z935" t="s">
        <v>363</v>
      </c>
      <c r="AA935">
        <f t="shared" si="77"/>
        <v>243.96099556224689</v>
      </c>
      <c r="AB935">
        <f>VLOOKUP(X935,ReferenceProduction!$A$2:$G$1293,7,FALSE)</f>
        <v>982.50695139053767</v>
      </c>
      <c r="AC935">
        <f>VLOOKUP(Z935,ReferencePrices!$A$2:$C$22,3,FALSE)</f>
        <v>248.30459999999999</v>
      </c>
      <c r="AD935">
        <f t="shared" si="78"/>
        <v>243.96099556224689</v>
      </c>
    </row>
    <row r="936" spans="24:30" x14ac:dyDescent="0.35">
      <c r="X936" t="str">
        <f t="shared" si="76"/>
        <v>SENPotato</v>
      </c>
      <c r="Y936" t="s">
        <v>121</v>
      </c>
      <c r="Z936" t="s">
        <v>367</v>
      </c>
      <c r="AA936">
        <f t="shared" si="77"/>
        <v>2.561188370925835</v>
      </c>
      <c r="AB936">
        <f>VLOOKUP(X936,ReferenceProduction!$A$2:$G$1293,7,FALSE)</f>
        <v>10.169531493154773</v>
      </c>
      <c r="AC936">
        <f>VLOOKUP(Z936,ReferencePrices!$A$2:$C$22,3,FALSE)</f>
        <v>251.8492</v>
      </c>
      <c r="AD936">
        <f t="shared" si="78"/>
        <v>2.561188370925835</v>
      </c>
    </row>
    <row r="937" spans="24:30" x14ac:dyDescent="0.35">
      <c r="X937" t="str">
        <f t="shared" si="76"/>
        <v>SENCassava</v>
      </c>
      <c r="Y937" t="s">
        <v>121</v>
      </c>
      <c r="Z937" t="s">
        <v>368</v>
      </c>
      <c r="AA937">
        <f t="shared" si="77"/>
        <v>46.702564626953581</v>
      </c>
      <c r="AB937">
        <f>VLOOKUP(X937,ReferenceProduction!$A$2:$G$1293,7,FALSE)</f>
        <v>372.47121981975283</v>
      </c>
      <c r="AC937">
        <f>VLOOKUP(Z937,ReferencePrices!$A$2:$C$22,3,FALSE)</f>
        <v>125.3857</v>
      </c>
      <c r="AD937">
        <f t="shared" si="78"/>
        <v>46.702564626953581</v>
      </c>
    </row>
    <row r="938" spans="24:30" x14ac:dyDescent="0.35">
      <c r="X938" t="str">
        <f t="shared" si="76"/>
        <v>SENSweet Potato</v>
      </c>
      <c r="Y938" t="s">
        <v>121</v>
      </c>
      <c r="Z938" t="s">
        <v>358</v>
      </c>
      <c r="AA938">
        <f t="shared" si="77"/>
        <v>4.4064454871446808</v>
      </c>
      <c r="AB938">
        <f>VLOOKUP(X938,ReferenceProduction!$A$2:$G$1293,7,FALSE)</f>
        <v>48.15562165119141</v>
      </c>
      <c r="AC938">
        <f>VLOOKUP(Z938,ReferencePrices!$A$2:$C$22,3,FALSE)</f>
        <v>91.504279999999994</v>
      </c>
      <c r="AD938">
        <f t="shared" si="78"/>
        <v>4.4064454871446808</v>
      </c>
    </row>
    <row r="939" spans="24:30" x14ac:dyDescent="0.35">
      <c r="X939" t="str">
        <f t="shared" si="76"/>
        <v>SENBanana</v>
      </c>
      <c r="Y939" t="s">
        <v>121</v>
      </c>
      <c r="Z939" t="s">
        <v>455</v>
      </c>
      <c r="AA939">
        <f t="shared" si="77"/>
        <v>8.3107371090655757</v>
      </c>
      <c r="AB939">
        <f>VLOOKUP(X939,ReferenceProduction!$A$2:$G$1293,7,FALSE)</f>
        <v>20.667557893413047</v>
      </c>
      <c r="AC939">
        <f>VLOOKUP(Z939,ReferencePrices!$A$2:$C$22,3,FALSE)</f>
        <v>402.11509999999998</v>
      </c>
      <c r="AD939">
        <f t="shared" si="78"/>
        <v>8.3107371090655757</v>
      </c>
    </row>
    <row r="940" spans="24:30" x14ac:dyDescent="0.35">
      <c r="X940" t="str">
        <f t="shared" si="76"/>
        <v>SENCowpea</v>
      </c>
      <c r="Y940" t="s">
        <v>121</v>
      </c>
      <c r="Z940" t="s">
        <v>417</v>
      </c>
      <c r="AA940">
        <f t="shared" si="77"/>
        <v>52.955076723954519</v>
      </c>
      <c r="AB940">
        <f>VLOOKUP(X940,ReferenceProduction!$A$2:$G$1293,7,FALSE)</f>
        <v>108.31531671871136</v>
      </c>
      <c r="AC940">
        <f>VLOOKUP(Z940,ReferencePrices!$A$2:$C$22,3,FALSE)</f>
        <v>488.8974</v>
      </c>
      <c r="AD940">
        <f t="shared" si="78"/>
        <v>52.955076723954519</v>
      </c>
    </row>
    <row r="941" spans="24:30" x14ac:dyDescent="0.35">
      <c r="X941" t="str">
        <f t="shared" si="76"/>
        <v>SENOther Pulses</v>
      </c>
      <c r="Y941" t="s">
        <v>121</v>
      </c>
      <c r="Z941" t="s">
        <v>421</v>
      </c>
      <c r="AA941">
        <f t="shared" si="77"/>
        <v>0.11056291641612577</v>
      </c>
      <c r="AB941">
        <f>VLOOKUP(X941,ReferenceProduction!$A$2:$G$1293,7,FALSE)</f>
        <v>0.28687515011152126</v>
      </c>
      <c r="AC941">
        <f>VLOOKUP(Z941,ReferencePrices!$A$2:$C$22,3,FALSE)</f>
        <v>385.40429999999998</v>
      </c>
      <c r="AD941">
        <f t="shared" si="78"/>
        <v>0.11056291641612577</v>
      </c>
    </row>
    <row r="942" spans="24:30" x14ac:dyDescent="0.35">
      <c r="X942" t="str">
        <f t="shared" si="76"/>
        <v>SENGroundnut</v>
      </c>
      <c r="Y942" t="s">
        <v>121</v>
      </c>
      <c r="Z942" t="s">
        <v>360</v>
      </c>
      <c r="AA942">
        <f t="shared" si="77"/>
        <v>217.78544321660988</v>
      </c>
      <c r="AB942">
        <f>VLOOKUP(X942,ReferenceProduction!$A$2:$G$1293,7,FALSE)</f>
        <v>346.73590048079768</v>
      </c>
      <c r="AC942">
        <f>VLOOKUP(Z942,ReferencePrices!$A$2:$C$22,3,FALSE)</f>
        <v>628.10180000000003</v>
      </c>
      <c r="AD942">
        <f t="shared" si="78"/>
        <v>217.78544321660988</v>
      </c>
    </row>
    <row r="943" spans="24:30" x14ac:dyDescent="0.35">
      <c r="X943" t="str">
        <f t="shared" si="76"/>
        <v>SLBRice</v>
      </c>
      <c r="Y943" t="s">
        <v>122</v>
      </c>
      <c r="Z943" t="s">
        <v>365</v>
      </c>
      <c r="AA943">
        <f t="shared" si="77"/>
        <v>1.8463979215244748</v>
      </c>
      <c r="AB943">
        <f>VLOOKUP(X943,ReferenceProduction!$A$2:$G$1293,7,FALSE)</f>
        <v>4.8878173227164234</v>
      </c>
      <c r="AC943">
        <f>VLOOKUP(Z943,ReferencePrices!$A$2:$C$22,3,FALSE)</f>
        <v>377.75510000000003</v>
      </c>
      <c r="AD943">
        <f t="shared" si="78"/>
        <v>1.8463979215244748</v>
      </c>
    </row>
    <row r="944" spans="24:30" x14ac:dyDescent="0.35">
      <c r="X944" t="str">
        <f t="shared" si="76"/>
        <v>SLBCassava</v>
      </c>
      <c r="Y944" t="s">
        <v>122</v>
      </c>
      <c r="Z944" t="s">
        <v>368</v>
      </c>
      <c r="AA944">
        <f t="shared" si="77"/>
        <v>0.4396170115253053</v>
      </c>
      <c r="AB944">
        <f>VLOOKUP(X944,ReferenceProduction!$A$2:$G$1293,7,FALSE)</f>
        <v>3.5061176156874772</v>
      </c>
      <c r="AC944">
        <f>VLOOKUP(Z944,ReferencePrices!$A$2:$C$22,3,FALSE)</f>
        <v>125.3857</v>
      </c>
      <c r="AD944">
        <f t="shared" si="78"/>
        <v>0.4396170115253053</v>
      </c>
    </row>
    <row r="945" spans="24:30" x14ac:dyDescent="0.35">
      <c r="X945" t="str">
        <f t="shared" si="76"/>
        <v>SLBYams</v>
      </c>
      <c r="Y945" t="s">
        <v>122</v>
      </c>
      <c r="Z945" t="s">
        <v>366</v>
      </c>
      <c r="AA945">
        <f t="shared" si="77"/>
        <v>14.44105704105378</v>
      </c>
      <c r="AB945">
        <f>VLOOKUP(X945,ReferenceProduction!$A$2:$G$1293,7,FALSE)</f>
        <v>46.299299344912157</v>
      </c>
      <c r="AC945">
        <f>VLOOKUP(Z945,ReferencePrices!$A$2:$C$22,3,FALSE)</f>
        <v>311.90660000000003</v>
      </c>
      <c r="AD945">
        <f t="shared" si="78"/>
        <v>14.44105704105378</v>
      </c>
    </row>
    <row r="946" spans="24:30" x14ac:dyDescent="0.35">
      <c r="X946" t="str">
        <f t="shared" si="76"/>
        <v>SLBSweet Potato</v>
      </c>
      <c r="Y946" t="s">
        <v>122</v>
      </c>
      <c r="Z946" t="s">
        <v>358</v>
      </c>
      <c r="AA946">
        <f t="shared" si="77"/>
        <v>10.544688975770779</v>
      </c>
      <c r="AB946">
        <f>VLOOKUP(X946,ReferenceProduction!$A$2:$G$1293,7,FALSE)</f>
        <v>115.2371121413204</v>
      </c>
      <c r="AC946">
        <f>VLOOKUP(Z946,ReferencePrices!$A$2:$C$22,3,FALSE)</f>
        <v>91.504279999999994</v>
      </c>
      <c r="AD946">
        <f t="shared" si="78"/>
        <v>10.544688975770779</v>
      </c>
    </row>
    <row r="947" spans="24:30" x14ac:dyDescent="0.35">
      <c r="X947" t="str">
        <f t="shared" si="76"/>
        <v>SLBBanana</v>
      </c>
      <c r="Y947" t="s">
        <v>122</v>
      </c>
      <c r="Z947" t="s">
        <v>455</v>
      </c>
      <c r="AA947">
        <f t="shared" si="77"/>
        <v>0.15102130432841634</v>
      </c>
      <c r="AB947">
        <f>VLOOKUP(X947,ReferenceProduction!$A$2:$G$1293,7,FALSE)</f>
        <v>0.37556735454206108</v>
      </c>
      <c r="AC947">
        <f>VLOOKUP(Z947,ReferencePrices!$A$2:$C$22,3,FALSE)</f>
        <v>402.11509999999998</v>
      </c>
      <c r="AD947">
        <f t="shared" si="78"/>
        <v>0.15102130432841634</v>
      </c>
    </row>
    <row r="948" spans="24:30" x14ac:dyDescent="0.35">
      <c r="X948" t="str">
        <f t="shared" si="76"/>
        <v>SLBOther Pulses</v>
      </c>
      <c r="Y948" t="s">
        <v>122</v>
      </c>
      <c r="Z948" t="s">
        <v>421</v>
      </c>
      <c r="AA948">
        <f t="shared" si="77"/>
        <v>1.8472234968379111</v>
      </c>
      <c r="AB948">
        <f>VLOOKUP(X948,ReferenceProduction!$A$2:$G$1293,7,FALSE)</f>
        <v>4.7929498888256079</v>
      </c>
      <c r="AC948">
        <f>VLOOKUP(Z948,ReferencePrices!$A$2:$C$22,3,FALSE)</f>
        <v>385.40429999999998</v>
      </c>
      <c r="AD948">
        <f t="shared" si="78"/>
        <v>1.8472234968379111</v>
      </c>
    </row>
    <row r="949" spans="24:30" x14ac:dyDescent="0.35">
      <c r="X949" t="str">
        <f t="shared" si="76"/>
        <v>SLERice</v>
      </c>
      <c r="Y949" t="s">
        <v>123</v>
      </c>
      <c r="Z949" t="s">
        <v>365</v>
      </c>
      <c r="AA949">
        <f t="shared" si="77"/>
        <v>423.46743822141889</v>
      </c>
      <c r="AB949">
        <f>VLOOKUP(X949,ReferenceProduction!$A$2:$G$1293,7,FALSE)</f>
        <v>1121.0105124230456</v>
      </c>
      <c r="AC949">
        <f>VLOOKUP(Z949,ReferencePrices!$A$2:$C$22,3,FALSE)</f>
        <v>377.75510000000003</v>
      </c>
      <c r="AD949">
        <f t="shared" si="78"/>
        <v>423.46743822141889</v>
      </c>
    </row>
    <row r="950" spans="24:30" x14ac:dyDescent="0.35">
      <c r="X950" t="str">
        <f t="shared" si="76"/>
        <v>SLEMaize</v>
      </c>
      <c r="Y950" t="s">
        <v>123</v>
      </c>
      <c r="Z950" t="s">
        <v>361</v>
      </c>
      <c r="AA950">
        <f t="shared" si="77"/>
        <v>17.12498328809599</v>
      </c>
      <c r="AB950">
        <f>VLOOKUP(X950,ReferenceProduction!$A$2:$G$1293,7,FALSE)</f>
        <v>70.566312364078811</v>
      </c>
      <c r="AC950">
        <f>VLOOKUP(Z950,ReferencePrices!$A$2:$C$22,3,FALSE)</f>
        <v>242.67930000000001</v>
      </c>
      <c r="AD950">
        <f t="shared" si="78"/>
        <v>17.12498328809599</v>
      </c>
    </row>
    <row r="951" spans="24:30" x14ac:dyDescent="0.35">
      <c r="X951" t="str">
        <f t="shared" si="76"/>
        <v>SLESorghum</v>
      </c>
      <c r="Y951" t="s">
        <v>123</v>
      </c>
      <c r="Z951" t="s">
        <v>362</v>
      </c>
      <c r="AA951">
        <f t="shared" si="77"/>
        <v>11.106348017292131</v>
      </c>
      <c r="AB951">
        <f>VLOOKUP(X951,ReferenceProduction!$A$2:$G$1293,7,FALSE)</f>
        <v>52.88953746340151</v>
      </c>
      <c r="AC951">
        <f>VLOOKUP(Z951,ReferencePrices!$A$2:$C$22,3,FALSE)</f>
        <v>209.9914</v>
      </c>
      <c r="AD951">
        <f t="shared" si="78"/>
        <v>11.106348017292131</v>
      </c>
    </row>
    <row r="952" spans="24:30" x14ac:dyDescent="0.35">
      <c r="X952" t="str">
        <f t="shared" si="76"/>
        <v>SLEMillet</v>
      </c>
      <c r="Y952" t="s">
        <v>123</v>
      </c>
      <c r="Z952" t="s">
        <v>363</v>
      </c>
      <c r="AA952">
        <f t="shared" si="77"/>
        <v>10.341146385581061</v>
      </c>
      <c r="AB952">
        <f>VLOOKUP(X952,ReferenceProduction!$A$2:$G$1293,7,FALSE)</f>
        <v>41.647018966145048</v>
      </c>
      <c r="AC952">
        <f>VLOOKUP(Z952,ReferencePrices!$A$2:$C$22,3,FALSE)</f>
        <v>248.30459999999999</v>
      </c>
      <c r="AD952">
        <f t="shared" si="78"/>
        <v>10.341146385581061</v>
      </c>
    </row>
    <row r="953" spans="24:30" x14ac:dyDescent="0.35">
      <c r="X953" t="str">
        <f t="shared" si="76"/>
        <v>SLECassava</v>
      </c>
      <c r="Y953" t="s">
        <v>123</v>
      </c>
      <c r="Z953" t="s">
        <v>368</v>
      </c>
      <c r="AA953">
        <f t="shared" si="77"/>
        <v>70.972174782029143</v>
      </c>
      <c r="AB953">
        <f>VLOOKUP(X953,ReferenceProduction!$A$2:$G$1293,7,FALSE)</f>
        <v>566.03085345481304</v>
      </c>
      <c r="AC953">
        <f>VLOOKUP(Z953,ReferencePrices!$A$2:$C$22,3,FALSE)</f>
        <v>125.3857</v>
      </c>
      <c r="AD953">
        <f t="shared" si="78"/>
        <v>70.972174782029143</v>
      </c>
    </row>
    <row r="954" spans="24:30" x14ac:dyDescent="0.35">
      <c r="X954" t="str">
        <f t="shared" si="76"/>
        <v>SLESweet Potato</v>
      </c>
      <c r="Y954" t="s">
        <v>123</v>
      </c>
      <c r="Z954" t="s">
        <v>358</v>
      </c>
      <c r="AA954">
        <f t="shared" si="77"/>
        <v>5.1523326502082805</v>
      </c>
      <c r="AB954">
        <f>VLOOKUP(X954,ReferenceProduction!$A$2:$G$1293,7,FALSE)</f>
        <v>56.30701263600217</v>
      </c>
      <c r="AC954">
        <f>VLOOKUP(Z954,ReferencePrices!$A$2:$C$22,3,FALSE)</f>
        <v>91.504279999999994</v>
      </c>
      <c r="AD954">
        <f t="shared" si="78"/>
        <v>5.1523326502082805</v>
      </c>
    </row>
    <row r="955" spans="24:30" x14ac:dyDescent="0.35">
      <c r="X955" t="str">
        <f t="shared" si="76"/>
        <v>SLEPlantain</v>
      </c>
      <c r="Y955" t="s">
        <v>123</v>
      </c>
      <c r="Z955" t="s">
        <v>456</v>
      </c>
      <c r="AA955">
        <f t="shared" si="77"/>
        <v>27.631246086081454</v>
      </c>
      <c r="AB955">
        <f>VLOOKUP(X955,ReferenceProduction!$A$2:$G$1293,7,FALSE)</f>
        <v>100.53041166522755</v>
      </c>
      <c r="AC955">
        <f>VLOOKUP(Z955,ReferencePrices!$A$2:$C$22,3,FALSE)</f>
        <v>274.8546</v>
      </c>
      <c r="AD955">
        <f t="shared" si="78"/>
        <v>27.631246086081454</v>
      </c>
    </row>
    <row r="956" spans="24:30" x14ac:dyDescent="0.35">
      <c r="X956" t="str">
        <f t="shared" si="76"/>
        <v>SLEOther Pulses</v>
      </c>
      <c r="Y956" t="s">
        <v>123</v>
      </c>
      <c r="Z956" t="s">
        <v>421</v>
      </c>
      <c r="AA956">
        <f t="shared" si="77"/>
        <v>38.42595745591187</v>
      </c>
      <c r="AB956">
        <f>VLOOKUP(X956,ReferenceProduction!$A$2:$G$1293,7,FALSE)</f>
        <v>99.7029806255713</v>
      </c>
      <c r="AC956">
        <f>VLOOKUP(Z956,ReferencePrices!$A$2:$C$22,3,FALSE)</f>
        <v>385.40429999999998</v>
      </c>
      <c r="AD956">
        <f t="shared" si="78"/>
        <v>38.42595745591187</v>
      </c>
    </row>
    <row r="957" spans="24:30" x14ac:dyDescent="0.35">
      <c r="X957" t="str">
        <f t="shared" si="76"/>
        <v>SLEGroundnut</v>
      </c>
      <c r="Y957" t="s">
        <v>123</v>
      </c>
      <c r="Z957" t="s">
        <v>360</v>
      </c>
      <c r="AA957">
        <f t="shared" si="77"/>
        <v>90.053862200331423</v>
      </c>
      <c r="AB957">
        <f>VLOOKUP(X957,ReferenceProduction!$A$2:$G$1293,7,FALSE)</f>
        <v>143.37462844451557</v>
      </c>
      <c r="AC957">
        <f>VLOOKUP(Z957,ReferencePrices!$A$2:$C$22,3,FALSE)</f>
        <v>628.10180000000003</v>
      </c>
      <c r="AD957">
        <f t="shared" si="78"/>
        <v>90.053862200331423</v>
      </c>
    </row>
    <row r="958" spans="24:30" x14ac:dyDescent="0.35">
      <c r="X958" t="str">
        <f t="shared" si="76"/>
        <v>SLVRice</v>
      </c>
      <c r="Y958" t="s">
        <v>124</v>
      </c>
      <c r="Z958" t="s">
        <v>365</v>
      </c>
      <c r="AA958">
        <f t="shared" si="77"/>
        <v>8.3283841488835275</v>
      </c>
      <c r="AB958">
        <f>VLOOKUP(X958,ReferenceProduction!$A$2:$G$1293,7,FALSE)</f>
        <v>22.047046218260263</v>
      </c>
      <c r="AC958">
        <f>VLOOKUP(Z958,ReferencePrices!$A$2:$C$22,3,FALSE)</f>
        <v>377.75510000000003</v>
      </c>
      <c r="AD958">
        <f t="shared" si="78"/>
        <v>8.3283841488835275</v>
      </c>
    </row>
    <row r="959" spans="24:30" x14ac:dyDescent="0.35">
      <c r="X959" t="str">
        <f t="shared" si="76"/>
        <v>SLVMaize</v>
      </c>
      <c r="Y959" t="s">
        <v>124</v>
      </c>
      <c r="Z959" t="s">
        <v>361</v>
      </c>
      <c r="AA959">
        <f t="shared" si="77"/>
        <v>251.24700285138144</v>
      </c>
      <c r="AB959">
        <f>VLOOKUP(X959,ReferenceProduction!$A$2:$G$1293,7,FALSE)</f>
        <v>1035.3046298196073</v>
      </c>
      <c r="AC959">
        <f>VLOOKUP(Z959,ReferencePrices!$A$2:$C$22,3,FALSE)</f>
        <v>242.67930000000001</v>
      </c>
      <c r="AD959">
        <f t="shared" si="78"/>
        <v>251.24700285138144</v>
      </c>
    </row>
    <row r="960" spans="24:30" x14ac:dyDescent="0.35">
      <c r="X960" t="str">
        <f t="shared" si="76"/>
        <v>SLVSorghum</v>
      </c>
      <c r="Y960" t="s">
        <v>124</v>
      </c>
      <c r="Z960" t="s">
        <v>362</v>
      </c>
      <c r="AA960">
        <f t="shared" si="77"/>
        <v>70.781969462535741</v>
      </c>
      <c r="AB960">
        <f>VLOOKUP(X960,ReferenceProduction!$A$2:$G$1293,7,FALSE)</f>
        <v>337.0708012925088</v>
      </c>
      <c r="AC960">
        <f>VLOOKUP(Z960,ReferencePrices!$A$2:$C$22,3,FALSE)</f>
        <v>209.9914</v>
      </c>
      <c r="AD960">
        <f t="shared" si="78"/>
        <v>70.781969462535741</v>
      </c>
    </row>
    <row r="961" spans="24:30" x14ac:dyDescent="0.35">
      <c r="X961" t="str">
        <f t="shared" si="76"/>
        <v>SLVPotato</v>
      </c>
      <c r="Y961" t="s">
        <v>124</v>
      </c>
      <c r="Z961" t="s">
        <v>367</v>
      </c>
      <c r="AA961">
        <f t="shared" si="77"/>
        <v>0.8142005110611108</v>
      </c>
      <c r="AB961">
        <f>VLOOKUP(X961,ReferenceProduction!$A$2:$G$1293,7,FALSE)</f>
        <v>3.2328890108092891</v>
      </c>
      <c r="AC961">
        <f>VLOOKUP(Z961,ReferencePrices!$A$2:$C$22,3,FALSE)</f>
        <v>251.8492</v>
      </c>
      <c r="AD961">
        <f t="shared" si="78"/>
        <v>0.8142005110611108</v>
      </c>
    </row>
    <row r="962" spans="24:30" x14ac:dyDescent="0.35">
      <c r="X962" t="str">
        <f t="shared" si="76"/>
        <v>SLVCassava</v>
      </c>
      <c r="Y962" t="s">
        <v>124</v>
      </c>
      <c r="Z962" t="s">
        <v>368</v>
      </c>
      <c r="AA962">
        <f t="shared" si="77"/>
        <v>4.101528401326294</v>
      </c>
      <c r="AB962">
        <f>VLOOKUP(X962,ReferenceProduction!$A$2:$G$1293,7,FALSE)</f>
        <v>32.711293244176126</v>
      </c>
      <c r="AC962">
        <f>VLOOKUP(Z962,ReferencePrices!$A$2:$C$22,3,FALSE)</f>
        <v>125.3857</v>
      </c>
      <c r="AD962">
        <f t="shared" si="78"/>
        <v>4.101528401326294</v>
      </c>
    </row>
    <row r="963" spans="24:30" x14ac:dyDescent="0.35">
      <c r="X963" t="str">
        <f t="shared" si="76"/>
        <v>SLVSweet Potato</v>
      </c>
      <c r="Y963" t="s">
        <v>124</v>
      </c>
      <c r="Z963" t="s">
        <v>358</v>
      </c>
      <c r="AA963">
        <f t="shared" si="77"/>
        <v>8.8442903692613123E-2</v>
      </c>
      <c r="AB963">
        <f>VLOOKUP(X963,ReferenceProduction!$A$2:$G$1293,7,FALSE)</f>
        <v>0.96654390037944826</v>
      </c>
      <c r="AC963">
        <f>VLOOKUP(Z963,ReferencePrices!$A$2:$C$22,3,FALSE)</f>
        <v>91.504279999999994</v>
      </c>
      <c r="AD963">
        <f t="shared" si="78"/>
        <v>8.8442903692613123E-2</v>
      </c>
    </row>
    <row r="964" spans="24:30" x14ac:dyDescent="0.35">
      <c r="X964" t="str">
        <f t="shared" si="76"/>
        <v>SLVBanana</v>
      </c>
      <c r="Y964" t="s">
        <v>124</v>
      </c>
      <c r="Z964" t="s">
        <v>455</v>
      </c>
      <c r="AA964">
        <f t="shared" si="77"/>
        <v>41.605942799003806</v>
      </c>
      <c r="AB964">
        <f>VLOOKUP(X964,ReferenceProduction!$A$2:$G$1293,7,FALSE)</f>
        <v>103.46774542662986</v>
      </c>
      <c r="AC964">
        <f>VLOOKUP(Z964,ReferencePrices!$A$2:$C$22,3,FALSE)</f>
        <v>402.11509999999998</v>
      </c>
      <c r="AD964">
        <f t="shared" si="78"/>
        <v>41.605942799003806</v>
      </c>
    </row>
    <row r="965" spans="24:30" x14ac:dyDescent="0.35">
      <c r="X965" t="str">
        <f t="shared" ref="X965:X1028" si="79">+CONCATENATE(Y965,Z965)</f>
        <v>SLVPlantain</v>
      </c>
      <c r="Y965" t="s">
        <v>124</v>
      </c>
      <c r="Z965" t="s">
        <v>456</v>
      </c>
      <c r="AA965">
        <f t="shared" ref="AA965:AA1028" si="80">AD965</f>
        <v>32.882006272208422</v>
      </c>
      <c r="AB965">
        <f>VLOOKUP(X965,ReferenceProduction!$A$2:$G$1293,7,FALSE)</f>
        <v>119.63418575569925</v>
      </c>
      <c r="AC965">
        <f>VLOOKUP(Z965,ReferencePrices!$A$2:$C$22,3,FALSE)</f>
        <v>274.8546</v>
      </c>
      <c r="AD965">
        <f t="shared" ref="AD965:AD1028" si="81">(AB965*AC965)/1000</f>
        <v>32.882006272208422</v>
      </c>
    </row>
    <row r="966" spans="24:30" x14ac:dyDescent="0.35">
      <c r="X966" t="str">
        <f t="shared" si="79"/>
        <v>SLVBean</v>
      </c>
      <c r="Y966" t="s">
        <v>124</v>
      </c>
      <c r="Z966" t="s">
        <v>557</v>
      </c>
      <c r="AA966">
        <f t="shared" si="80"/>
        <v>113.11972274032235</v>
      </c>
      <c r="AB966">
        <f>VLOOKUP(X966,ReferenceProduction!$A$2:$G$1293,7,FALSE)</f>
        <v>149.28285163188431</v>
      </c>
      <c r="AC966">
        <f>VLOOKUP(Z966,ReferencePrices!$A$2:$C$22,3,FALSE)</f>
        <v>757.75429999999994</v>
      </c>
      <c r="AD966">
        <f t="shared" si="81"/>
        <v>113.11972274032235</v>
      </c>
    </row>
    <row r="967" spans="24:30" x14ac:dyDescent="0.35">
      <c r="X967" t="str">
        <f t="shared" si="79"/>
        <v>SLVSoybean</v>
      </c>
      <c r="Y967" t="s">
        <v>124</v>
      </c>
      <c r="Z967" t="s">
        <v>446</v>
      </c>
      <c r="AA967">
        <f t="shared" si="80"/>
        <v>1.5184678525622373</v>
      </c>
      <c r="AB967">
        <f>VLOOKUP(X967,ReferenceProduction!$A$2:$G$1293,7,FALSE)</f>
        <v>3.6333727327423402</v>
      </c>
      <c r="AC967">
        <f>VLOOKUP(Z967,ReferencePrices!$A$2:$C$22,3,FALSE)</f>
        <v>417.92239999999998</v>
      </c>
      <c r="AD967">
        <f t="shared" si="81"/>
        <v>1.5184678525622373</v>
      </c>
    </row>
    <row r="968" spans="24:30" x14ac:dyDescent="0.35">
      <c r="X968" t="str">
        <f t="shared" si="79"/>
        <v>SOMRice</v>
      </c>
      <c r="Y968" t="s">
        <v>125</v>
      </c>
      <c r="Z968" t="s">
        <v>365</v>
      </c>
      <c r="AA968">
        <f t="shared" si="80"/>
        <v>7.8431262679655473</v>
      </c>
      <c r="AB968">
        <f>VLOOKUP(X968,ReferenceProduction!$A$2:$G$1293,7,FALSE)</f>
        <v>20.762462950111189</v>
      </c>
      <c r="AC968">
        <f>VLOOKUP(Z968,ReferencePrices!$A$2:$C$22,3,FALSE)</f>
        <v>377.75510000000003</v>
      </c>
      <c r="AD968">
        <f t="shared" si="81"/>
        <v>7.8431262679655473</v>
      </c>
    </row>
    <row r="969" spans="24:30" x14ac:dyDescent="0.35">
      <c r="X969" t="str">
        <f t="shared" si="79"/>
        <v>SOMMaize</v>
      </c>
      <c r="Y969" t="s">
        <v>125</v>
      </c>
      <c r="Z969" t="s">
        <v>361</v>
      </c>
      <c r="AA969">
        <f t="shared" si="80"/>
        <v>65.540741166537515</v>
      </c>
      <c r="AB969">
        <f>VLOOKUP(X969,ReferenceProduction!$A$2:$G$1293,7,FALSE)</f>
        <v>270.07141180371588</v>
      </c>
      <c r="AC969">
        <f>VLOOKUP(Z969,ReferencePrices!$A$2:$C$22,3,FALSE)</f>
        <v>242.67930000000001</v>
      </c>
      <c r="AD969">
        <f t="shared" si="81"/>
        <v>65.540741166537515</v>
      </c>
    </row>
    <row r="970" spans="24:30" x14ac:dyDescent="0.35">
      <c r="X970" t="str">
        <f t="shared" si="79"/>
        <v>SOMWheat</v>
      </c>
      <c r="Y970" t="s">
        <v>125</v>
      </c>
      <c r="Z970" t="s">
        <v>359</v>
      </c>
      <c r="AA970">
        <f t="shared" si="80"/>
        <v>0.47669865391044253</v>
      </c>
      <c r="AB970">
        <f>VLOOKUP(X970,ReferenceProduction!$A$2:$G$1293,7,FALSE)</f>
        <v>1.595097291875329</v>
      </c>
      <c r="AC970">
        <f>VLOOKUP(Z970,ReferencePrices!$A$2:$C$22,3,FALSE)</f>
        <v>298.85239999999999</v>
      </c>
      <c r="AD970">
        <f t="shared" si="81"/>
        <v>0.47669865391044253</v>
      </c>
    </row>
    <row r="971" spans="24:30" x14ac:dyDescent="0.35">
      <c r="X971" t="str">
        <f t="shared" si="79"/>
        <v>SOMSorghum</v>
      </c>
      <c r="Y971" t="s">
        <v>125</v>
      </c>
      <c r="Z971" t="s">
        <v>362</v>
      </c>
      <c r="AA971">
        <f t="shared" si="80"/>
        <v>62.565069762908756</v>
      </c>
      <c r="AB971">
        <f>VLOOKUP(X971,ReferenceProduction!$A$2:$G$1293,7,FALSE)</f>
        <v>297.94110503053344</v>
      </c>
      <c r="AC971">
        <f>VLOOKUP(Z971,ReferencePrices!$A$2:$C$22,3,FALSE)</f>
        <v>209.9914</v>
      </c>
      <c r="AD971">
        <f t="shared" si="81"/>
        <v>62.565069762908756</v>
      </c>
    </row>
    <row r="972" spans="24:30" x14ac:dyDescent="0.35">
      <c r="X972" t="str">
        <f t="shared" si="79"/>
        <v>SOMCassava</v>
      </c>
      <c r="Y972" t="s">
        <v>125</v>
      </c>
      <c r="Z972" t="s">
        <v>368</v>
      </c>
      <c r="AA972">
        <f t="shared" si="80"/>
        <v>26.236694245969332</v>
      </c>
      <c r="AB972">
        <f>VLOOKUP(X972,ReferenceProduction!$A$2:$G$1293,7,FALSE)</f>
        <v>209.24789865167503</v>
      </c>
      <c r="AC972">
        <f>VLOOKUP(Z972,ReferencePrices!$A$2:$C$22,3,FALSE)</f>
        <v>125.3857</v>
      </c>
      <c r="AD972">
        <f t="shared" si="81"/>
        <v>26.236694245969332</v>
      </c>
    </row>
    <row r="973" spans="24:30" x14ac:dyDescent="0.35">
      <c r="X973" t="str">
        <f t="shared" si="79"/>
        <v>SOMSweet Potato</v>
      </c>
      <c r="Y973" t="s">
        <v>125</v>
      </c>
      <c r="Z973" t="s">
        <v>358</v>
      </c>
      <c r="AA973">
        <f t="shared" si="80"/>
        <v>1.336486031621601</v>
      </c>
      <c r="AB973">
        <f>VLOOKUP(X973,ReferenceProduction!$A$2:$G$1293,7,FALSE)</f>
        <v>14.605721520584622</v>
      </c>
      <c r="AC973">
        <f>VLOOKUP(Z973,ReferencePrices!$A$2:$C$22,3,FALSE)</f>
        <v>91.504279999999994</v>
      </c>
      <c r="AD973">
        <f t="shared" si="81"/>
        <v>1.336486031621601</v>
      </c>
    </row>
    <row r="974" spans="24:30" x14ac:dyDescent="0.35">
      <c r="X974" t="str">
        <f t="shared" si="79"/>
        <v>SOMBanana</v>
      </c>
      <c r="Y974" t="s">
        <v>125</v>
      </c>
      <c r="Z974" t="s">
        <v>455</v>
      </c>
      <c r="AA974">
        <f t="shared" si="80"/>
        <v>39.977387104001927</v>
      </c>
      <c r="AB974">
        <f>VLOOKUP(X974,ReferenceProduction!$A$2:$G$1293,7,FALSE)</f>
        <v>99.417771439077839</v>
      </c>
      <c r="AC974">
        <f>VLOOKUP(Z974,ReferencePrices!$A$2:$C$22,3,FALSE)</f>
        <v>402.11509999999998</v>
      </c>
      <c r="AD974">
        <f t="shared" si="81"/>
        <v>39.977387104001927</v>
      </c>
    </row>
    <row r="975" spans="24:30" x14ac:dyDescent="0.35">
      <c r="X975" t="str">
        <f t="shared" si="79"/>
        <v>SOMBean</v>
      </c>
      <c r="Y975" t="s">
        <v>125</v>
      </c>
      <c r="Z975" t="s">
        <v>557</v>
      </c>
      <c r="AA975">
        <f t="shared" si="80"/>
        <v>29.805449816821781</v>
      </c>
      <c r="AB975">
        <f>VLOOKUP(X975,ReferenceProduction!$A$2:$G$1293,7,FALSE)</f>
        <v>39.33392369640368</v>
      </c>
      <c r="AC975">
        <f>VLOOKUP(Z975,ReferencePrices!$A$2:$C$22,3,FALSE)</f>
        <v>757.75429999999994</v>
      </c>
      <c r="AD975">
        <f t="shared" si="81"/>
        <v>29.805449816821781</v>
      </c>
    </row>
    <row r="976" spans="24:30" x14ac:dyDescent="0.35">
      <c r="X976" t="str">
        <f t="shared" si="79"/>
        <v>SOMGroundnut</v>
      </c>
      <c r="Y976" t="s">
        <v>125</v>
      </c>
      <c r="Z976" t="s">
        <v>360</v>
      </c>
      <c r="AA976">
        <f t="shared" si="80"/>
        <v>6.9367277432013061</v>
      </c>
      <c r="AB976">
        <f>VLOOKUP(X976,ReferenceProduction!$A$2:$G$1293,7,FALSE)</f>
        <v>11.043954567876268</v>
      </c>
      <c r="AC976">
        <f>VLOOKUP(Z976,ReferencePrices!$A$2:$C$22,3,FALSE)</f>
        <v>628.10180000000003</v>
      </c>
      <c r="AD976">
        <f t="shared" si="81"/>
        <v>6.9367277432013061</v>
      </c>
    </row>
    <row r="977" spans="24:30" x14ac:dyDescent="0.35">
      <c r="X977" t="str">
        <f t="shared" si="79"/>
        <v>SWZMaize</v>
      </c>
      <c r="Y977" t="s">
        <v>130</v>
      </c>
      <c r="Z977" t="s">
        <v>361</v>
      </c>
      <c r="AA977">
        <f t="shared" si="80"/>
        <v>32.864996592995546</v>
      </c>
      <c r="AB977">
        <f>VLOOKUP(X977,ReferenceProduction!$A$2:$G$1293,7,FALSE)</f>
        <v>135.42562795011995</v>
      </c>
      <c r="AC977">
        <f>VLOOKUP(Z977,ReferencePrices!$A$2:$C$22,3,FALSE)</f>
        <v>242.67930000000001</v>
      </c>
      <c r="AD977">
        <f t="shared" si="81"/>
        <v>32.864996592995546</v>
      </c>
    </row>
    <row r="978" spans="24:30" x14ac:dyDescent="0.35">
      <c r="X978" t="str">
        <f t="shared" si="79"/>
        <v>SWZWheat</v>
      </c>
      <c r="Y978" t="s">
        <v>130</v>
      </c>
      <c r="Z978" t="s">
        <v>359</v>
      </c>
      <c r="AA978">
        <f t="shared" si="80"/>
        <v>6.2457826627910287E-2</v>
      </c>
      <c r="AB978">
        <f>VLOOKUP(X978,ReferenceProduction!$A$2:$G$1293,7,FALSE)</f>
        <v>0.20899222033321563</v>
      </c>
      <c r="AC978">
        <f>VLOOKUP(Z978,ReferencePrices!$A$2:$C$22,3,FALSE)</f>
        <v>298.85239999999999</v>
      </c>
      <c r="AD978">
        <f t="shared" si="81"/>
        <v>6.2457826627910287E-2</v>
      </c>
    </row>
    <row r="979" spans="24:30" x14ac:dyDescent="0.35">
      <c r="X979" t="str">
        <f t="shared" si="79"/>
        <v>SWZSorghum</v>
      </c>
      <c r="Y979" t="s">
        <v>130</v>
      </c>
      <c r="Z979" t="s">
        <v>362</v>
      </c>
      <c r="AA979">
        <f t="shared" si="80"/>
        <v>7.8073551547793621E-2</v>
      </c>
      <c r="AB979">
        <f>VLOOKUP(X979,ReferenceProduction!$A$2:$G$1293,7,FALSE)</f>
        <v>0.37179404274552968</v>
      </c>
      <c r="AC979">
        <f>VLOOKUP(Z979,ReferencePrices!$A$2:$C$22,3,FALSE)</f>
        <v>209.9914</v>
      </c>
      <c r="AD979">
        <f t="shared" si="81"/>
        <v>7.8073551547793621E-2</v>
      </c>
    </row>
    <row r="980" spans="24:30" x14ac:dyDescent="0.35">
      <c r="X980" t="str">
        <f t="shared" si="79"/>
        <v>SWZPotato</v>
      </c>
      <c r="Y980" t="s">
        <v>130</v>
      </c>
      <c r="Z980" t="s">
        <v>367</v>
      </c>
      <c r="AA980">
        <f t="shared" si="80"/>
        <v>4.6128349675939493</v>
      </c>
      <c r="AB980">
        <f>VLOOKUP(X980,ReferenceProduction!$A$2:$G$1293,7,FALSE)</f>
        <v>18.315861108925297</v>
      </c>
      <c r="AC980">
        <f>VLOOKUP(Z980,ReferencePrices!$A$2:$C$22,3,FALSE)</f>
        <v>251.8492</v>
      </c>
      <c r="AD980">
        <f t="shared" si="81"/>
        <v>4.6128349675939493</v>
      </c>
    </row>
    <row r="981" spans="24:30" x14ac:dyDescent="0.35">
      <c r="X981" t="str">
        <f t="shared" si="79"/>
        <v>SWZSweet Potato</v>
      </c>
      <c r="Y981" t="s">
        <v>130</v>
      </c>
      <c r="Z981" t="s">
        <v>358</v>
      </c>
      <c r="AA981">
        <f t="shared" si="80"/>
        <v>0.37547690030885134</v>
      </c>
      <c r="AB981">
        <f>VLOOKUP(X981,ReferenceProduction!$A$2:$G$1293,7,FALSE)</f>
        <v>4.1033807414128756</v>
      </c>
      <c r="AC981">
        <f>VLOOKUP(Z981,ReferencePrices!$A$2:$C$22,3,FALSE)</f>
        <v>91.504279999999994</v>
      </c>
      <c r="AD981">
        <f t="shared" si="81"/>
        <v>0.37547690030885134</v>
      </c>
    </row>
    <row r="982" spans="24:30" x14ac:dyDescent="0.35">
      <c r="X982" t="str">
        <f t="shared" si="79"/>
        <v>SWZBanana</v>
      </c>
      <c r="Y982" t="s">
        <v>130</v>
      </c>
      <c r="Z982" t="s">
        <v>455</v>
      </c>
      <c r="AA982">
        <f t="shared" si="80"/>
        <v>1.8142187301504022</v>
      </c>
      <c r="AB982">
        <f>VLOOKUP(X982,ReferenceProduction!$A$2:$G$1293,7,FALSE)</f>
        <v>4.5116901358601114</v>
      </c>
      <c r="AC982">
        <f>VLOOKUP(Z982,ReferencePrices!$A$2:$C$22,3,FALSE)</f>
        <v>402.11509999999998</v>
      </c>
      <c r="AD982">
        <f t="shared" si="81"/>
        <v>1.8142187301504022</v>
      </c>
    </row>
    <row r="983" spans="24:30" x14ac:dyDescent="0.35">
      <c r="X983" t="str">
        <f t="shared" si="79"/>
        <v>SWZBean</v>
      </c>
      <c r="Y983" t="s">
        <v>130</v>
      </c>
      <c r="Z983" t="s">
        <v>557</v>
      </c>
      <c r="AA983">
        <f t="shared" si="80"/>
        <v>0.89966894184790536</v>
      </c>
      <c r="AB983">
        <f>VLOOKUP(X983,ReferenceProduction!$A$2:$G$1293,7,FALSE)</f>
        <v>1.187283189086364</v>
      </c>
      <c r="AC983">
        <f>VLOOKUP(Z983,ReferencePrices!$A$2:$C$22,3,FALSE)</f>
        <v>757.75429999999994</v>
      </c>
      <c r="AD983">
        <f t="shared" si="81"/>
        <v>0.89966894184790536</v>
      </c>
    </row>
    <row r="984" spans="24:30" x14ac:dyDescent="0.35">
      <c r="X984" t="str">
        <f t="shared" si="79"/>
        <v>SWZCowpea</v>
      </c>
      <c r="Y984" t="s">
        <v>130</v>
      </c>
      <c r="Z984" t="s">
        <v>417</v>
      </c>
      <c r="AA984">
        <f t="shared" si="80"/>
        <v>1.0171069219117908</v>
      </c>
      <c r="AB984">
        <f>VLOOKUP(X984,ReferenceProduction!$A$2:$G$1293,7,FALSE)</f>
        <v>2.0804097585951382</v>
      </c>
      <c r="AC984">
        <f>VLOOKUP(Z984,ReferencePrices!$A$2:$C$22,3,FALSE)</f>
        <v>488.8974</v>
      </c>
      <c r="AD984">
        <f t="shared" si="81"/>
        <v>1.0171069219117908</v>
      </c>
    </row>
    <row r="985" spans="24:30" x14ac:dyDescent="0.35">
      <c r="X985" t="str">
        <f t="shared" si="79"/>
        <v>SWZOther Pulses</v>
      </c>
      <c r="Y985" t="s">
        <v>130</v>
      </c>
      <c r="Z985" t="s">
        <v>421</v>
      </c>
      <c r="AA985">
        <f t="shared" si="80"/>
        <v>0.55769571037869936</v>
      </c>
      <c r="AB985">
        <f>VLOOKUP(X985,ReferenceProduction!$A$2:$G$1293,7,FALSE)</f>
        <v>1.4470407060292254</v>
      </c>
      <c r="AC985">
        <f>VLOOKUP(Z985,ReferencePrices!$A$2:$C$22,3,FALSE)</f>
        <v>385.40429999999998</v>
      </c>
      <c r="AD985">
        <f t="shared" si="81"/>
        <v>0.55769571037869936</v>
      </c>
    </row>
    <row r="986" spans="24:30" x14ac:dyDescent="0.35">
      <c r="X986" t="str">
        <f t="shared" si="79"/>
        <v>SWZGroundnut</v>
      </c>
      <c r="Y986" t="s">
        <v>130</v>
      </c>
      <c r="Z986" t="s">
        <v>360</v>
      </c>
      <c r="AA986">
        <f t="shared" si="80"/>
        <v>2.4810582680329443</v>
      </c>
      <c r="AB986">
        <f>VLOOKUP(X986,ReferenceProduction!$A$2:$G$1293,7,FALSE)</f>
        <v>3.950089409125948</v>
      </c>
      <c r="AC986">
        <f>VLOOKUP(Z986,ReferencePrices!$A$2:$C$22,3,FALSE)</f>
        <v>628.10180000000003</v>
      </c>
      <c r="AD986">
        <f t="shared" si="81"/>
        <v>2.4810582680329443</v>
      </c>
    </row>
    <row r="987" spans="24:30" x14ac:dyDescent="0.35">
      <c r="X987" t="str">
        <f t="shared" si="79"/>
        <v>SYRMaize</v>
      </c>
      <c r="Y987" t="s">
        <v>131</v>
      </c>
      <c r="Z987" t="s">
        <v>361</v>
      </c>
      <c r="AA987">
        <f t="shared" si="80"/>
        <v>52.50235076288979</v>
      </c>
      <c r="AB987">
        <f>VLOOKUP(X987,ReferenceProduction!$A$2:$G$1293,7,FALSE)</f>
        <v>216.34457806203409</v>
      </c>
      <c r="AC987">
        <f>VLOOKUP(Z987,ReferencePrices!$A$2:$C$22,3,FALSE)</f>
        <v>242.67930000000001</v>
      </c>
      <c r="AD987">
        <f t="shared" si="81"/>
        <v>52.50235076288979</v>
      </c>
    </row>
    <row r="988" spans="24:30" x14ac:dyDescent="0.35">
      <c r="X988" t="str">
        <f t="shared" si="79"/>
        <v>SYRWheat</v>
      </c>
      <c r="Y988" t="s">
        <v>131</v>
      </c>
      <c r="Z988" t="s">
        <v>359</v>
      </c>
      <c r="AA988">
        <f t="shared" si="80"/>
        <v>1769.7663000970149</v>
      </c>
      <c r="AB988">
        <f>VLOOKUP(X988,ReferenceProduction!$A$2:$G$1293,7,FALSE)</f>
        <v>5921.8741428779394</v>
      </c>
      <c r="AC988">
        <f>VLOOKUP(Z988,ReferencePrices!$A$2:$C$22,3,FALSE)</f>
        <v>298.85239999999999</v>
      </c>
      <c r="AD988">
        <f t="shared" si="81"/>
        <v>1769.7663000970149</v>
      </c>
    </row>
    <row r="989" spans="24:30" x14ac:dyDescent="0.35">
      <c r="X989" t="str">
        <f t="shared" si="79"/>
        <v>SYRSorghum</v>
      </c>
      <c r="Y989" t="s">
        <v>131</v>
      </c>
      <c r="Z989" t="s">
        <v>362</v>
      </c>
      <c r="AA989">
        <f t="shared" si="80"/>
        <v>1.5855956017706734</v>
      </c>
      <c r="AB989">
        <f>VLOOKUP(X989,ReferenceProduction!$A$2:$G$1293,7,FALSE)</f>
        <v>7.5507644683100033</v>
      </c>
      <c r="AC989">
        <f>VLOOKUP(Z989,ReferencePrices!$A$2:$C$22,3,FALSE)</f>
        <v>209.9914</v>
      </c>
      <c r="AD989">
        <f t="shared" si="81"/>
        <v>1.5855956017706734</v>
      </c>
    </row>
    <row r="990" spans="24:30" x14ac:dyDescent="0.35">
      <c r="X990" t="str">
        <f t="shared" si="79"/>
        <v>SYRMillet</v>
      </c>
      <c r="Y990" t="s">
        <v>131</v>
      </c>
      <c r="Z990" t="s">
        <v>363</v>
      </c>
      <c r="AA990">
        <f t="shared" si="80"/>
        <v>2.853963620169965</v>
      </c>
      <c r="AB990">
        <f>VLOOKUP(X990,ReferenceProduction!$A$2:$G$1293,7,FALSE)</f>
        <v>11.493800840459521</v>
      </c>
      <c r="AC990">
        <f>VLOOKUP(Z990,ReferencePrices!$A$2:$C$22,3,FALSE)</f>
        <v>248.30459999999999</v>
      </c>
      <c r="AD990">
        <f t="shared" si="81"/>
        <v>2.853963620169965</v>
      </c>
    </row>
    <row r="991" spans="24:30" x14ac:dyDescent="0.35">
      <c r="X991" t="str">
        <f t="shared" si="79"/>
        <v>SYRBarley</v>
      </c>
      <c r="Y991" t="s">
        <v>131</v>
      </c>
      <c r="Z991" t="s">
        <v>364</v>
      </c>
      <c r="AA991">
        <f t="shared" si="80"/>
        <v>201.87085483257826</v>
      </c>
      <c r="AB991">
        <f>VLOOKUP(X991,ReferenceProduction!$A$2:$G$1293,7,FALSE)</f>
        <v>1508.1883126739599</v>
      </c>
      <c r="AC991">
        <f>VLOOKUP(Z991,ReferencePrices!$A$2:$C$22,3,FALSE)</f>
        <v>133.84989999999999</v>
      </c>
      <c r="AD991">
        <f t="shared" si="81"/>
        <v>201.87085483257826</v>
      </c>
    </row>
    <row r="992" spans="24:30" x14ac:dyDescent="0.35">
      <c r="X992" t="str">
        <f t="shared" si="79"/>
        <v>SYRPotato</v>
      </c>
      <c r="Y992" t="s">
        <v>131</v>
      </c>
      <c r="Z992" t="s">
        <v>367</v>
      </c>
      <c r="AA992">
        <f t="shared" si="80"/>
        <v>251.91876180402832</v>
      </c>
      <c r="AB992">
        <f>VLOOKUP(X992,ReferenceProduction!$A$2:$G$1293,7,FALSE)</f>
        <v>1000.2762041889683</v>
      </c>
      <c r="AC992">
        <f>VLOOKUP(Z992,ReferencePrices!$A$2:$C$22,3,FALSE)</f>
        <v>251.8492</v>
      </c>
      <c r="AD992">
        <f t="shared" si="81"/>
        <v>251.91876180402832</v>
      </c>
    </row>
    <row r="993" spans="24:30" x14ac:dyDescent="0.35">
      <c r="X993" t="str">
        <f t="shared" si="79"/>
        <v>SYRBanana</v>
      </c>
      <c r="Y993" t="s">
        <v>131</v>
      </c>
      <c r="Z993" t="s">
        <v>455</v>
      </c>
      <c r="AA993">
        <f t="shared" si="80"/>
        <v>0.88788743053939012</v>
      </c>
      <c r="AB993">
        <f>VLOOKUP(X993,ReferenceProduction!$A$2:$G$1293,7,FALSE)</f>
        <v>2.2080429969911357</v>
      </c>
      <c r="AC993">
        <f>VLOOKUP(Z993,ReferencePrices!$A$2:$C$22,3,FALSE)</f>
        <v>402.11509999999998</v>
      </c>
      <c r="AD993">
        <f t="shared" si="81"/>
        <v>0.88788743053939012</v>
      </c>
    </row>
    <row r="994" spans="24:30" x14ac:dyDescent="0.35">
      <c r="X994" t="str">
        <f t="shared" si="79"/>
        <v>SYRBean</v>
      </c>
      <c r="Y994" t="s">
        <v>131</v>
      </c>
      <c r="Z994" t="s">
        <v>557</v>
      </c>
      <c r="AA994">
        <f t="shared" si="80"/>
        <v>3.2976940242897896</v>
      </c>
      <c r="AB994">
        <f>VLOOKUP(X994,ReferenceProduction!$A$2:$G$1293,7,FALSE)</f>
        <v>4.3519304664979002</v>
      </c>
      <c r="AC994">
        <f>VLOOKUP(Z994,ReferencePrices!$A$2:$C$22,3,FALSE)</f>
        <v>757.75429999999994</v>
      </c>
      <c r="AD994">
        <f t="shared" si="81"/>
        <v>3.2976940242897896</v>
      </c>
    </row>
    <row r="995" spans="24:30" x14ac:dyDescent="0.35">
      <c r="X995" t="str">
        <f t="shared" si="79"/>
        <v>SYRChickpea</v>
      </c>
      <c r="Y995" t="s">
        <v>131</v>
      </c>
      <c r="Z995" t="s">
        <v>419</v>
      </c>
      <c r="AA995">
        <f t="shared" si="80"/>
        <v>71.05838035049652</v>
      </c>
      <c r="AB995">
        <f>VLOOKUP(X995,ReferenceProduction!$A$2:$G$1293,7,FALSE)</f>
        <v>105.50657129754438</v>
      </c>
      <c r="AC995">
        <f>VLOOKUP(Z995,ReferencePrices!$A$2:$C$22,3,FALSE)</f>
        <v>673.49720000000002</v>
      </c>
      <c r="AD995">
        <f t="shared" si="81"/>
        <v>71.05838035049652</v>
      </c>
    </row>
    <row r="996" spans="24:30" x14ac:dyDescent="0.35">
      <c r="X996" t="str">
        <f t="shared" si="79"/>
        <v>SYRLentil</v>
      </c>
      <c r="Y996" t="s">
        <v>131</v>
      </c>
      <c r="Z996" t="s">
        <v>418</v>
      </c>
      <c r="AA996">
        <f t="shared" si="80"/>
        <v>113.36609882584362</v>
      </c>
      <c r="AB996">
        <f>VLOOKUP(X996,ReferenceProduction!$A$2:$G$1293,7,FALSE)</f>
        <v>230.38593426030832</v>
      </c>
      <c r="AC996">
        <f>VLOOKUP(Z996,ReferencePrices!$A$2:$C$22,3,FALSE)</f>
        <v>492.07040000000001</v>
      </c>
      <c r="AD996">
        <f t="shared" si="81"/>
        <v>113.36609882584362</v>
      </c>
    </row>
    <row r="997" spans="24:30" x14ac:dyDescent="0.35">
      <c r="X997" t="str">
        <f t="shared" si="79"/>
        <v>SYROther Pulses</v>
      </c>
      <c r="Y997" t="s">
        <v>131</v>
      </c>
      <c r="Z997" t="s">
        <v>421</v>
      </c>
      <c r="AA997">
        <f t="shared" si="80"/>
        <v>30.747858657995593</v>
      </c>
      <c r="AB997">
        <f>VLOOKUP(X997,ReferenceProduction!$A$2:$G$1293,7,FALSE)</f>
        <v>79.780787754562141</v>
      </c>
      <c r="AC997">
        <f>VLOOKUP(Z997,ReferencePrices!$A$2:$C$22,3,FALSE)</f>
        <v>385.40429999999998</v>
      </c>
      <c r="AD997">
        <f t="shared" si="81"/>
        <v>30.747858657995593</v>
      </c>
    </row>
    <row r="998" spans="24:30" x14ac:dyDescent="0.35">
      <c r="X998" t="str">
        <f t="shared" si="79"/>
        <v>SYRGroundnut</v>
      </c>
      <c r="Y998" t="s">
        <v>131</v>
      </c>
      <c r="Z998" t="s">
        <v>360</v>
      </c>
      <c r="AA998">
        <f t="shared" si="80"/>
        <v>13.812213932457814</v>
      </c>
      <c r="AB998">
        <f>VLOOKUP(X998,ReferenceProduction!$A$2:$G$1293,7,FALSE)</f>
        <v>21.990406543107845</v>
      </c>
      <c r="AC998">
        <f>VLOOKUP(Z998,ReferencePrices!$A$2:$C$22,3,FALSE)</f>
        <v>628.10180000000003</v>
      </c>
      <c r="AD998">
        <f t="shared" si="81"/>
        <v>13.812213932457814</v>
      </c>
    </row>
    <row r="999" spans="24:30" x14ac:dyDescent="0.35">
      <c r="X999" t="str">
        <f t="shared" si="79"/>
        <v>TCDRice</v>
      </c>
      <c r="Y999" t="s">
        <v>132</v>
      </c>
      <c r="Z999" t="s">
        <v>365</v>
      </c>
      <c r="AA999">
        <f t="shared" si="80"/>
        <v>47.587517128360489</v>
      </c>
      <c r="AB999">
        <f>VLOOKUP(X999,ReferenceProduction!$A$2:$G$1293,7,FALSE)</f>
        <v>125.97451928077339</v>
      </c>
      <c r="AC999">
        <f>VLOOKUP(Z999,ReferencePrices!$A$2:$C$22,3,FALSE)</f>
        <v>377.75510000000003</v>
      </c>
      <c r="AD999">
        <f t="shared" si="81"/>
        <v>47.587517128360489</v>
      </c>
    </row>
    <row r="1000" spans="24:30" x14ac:dyDescent="0.35">
      <c r="X1000" t="str">
        <f t="shared" si="79"/>
        <v>TCDMaize</v>
      </c>
      <c r="Y1000" t="s">
        <v>132</v>
      </c>
      <c r="Z1000" t="s">
        <v>361</v>
      </c>
      <c r="AA1000">
        <f t="shared" si="80"/>
        <v>54.777315309646255</v>
      </c>
      <c r="AB1000">
        <f>VLOOKUP(X1000,ReferenceProduction!$A$2:$G$1293,7,FALSE)</f>
        <v>225.71894392989535</v>
      </c>
      <c r="AC1000">
        <f>VLOOKUP(Z1000,ReferencePrices!$A$2:$C$22,3,FALSE)</f>
        <v>242.67930000000001</v>
      </c>
      <c r="AD1000">
        <f t="shared" si="81"/>
        <v>54.777315309646255</v>
      </c>
    </row>
    <row r="1001" spans="24:30" x14ac:dyDescent="0.35">
      <c r="X1001" t="str">
        <f t="shared" si="79"/>
        <v>TCDWheat</v>
      </c>
      <c r="Y1001" t="s">
        <v>132</v>
      </c>
      <c r="Z1001" t="s">
        <v>359</v>
      </c>
      <c r="AA1001">
        <f t="shared" si="80"/>
        <v>1.3456538267775635</v>
      </c>
      <c r="AB1001">
        <f>VLOOKUP(X1001,ReferenceProduction!$A$2:$G$1293,7,FALSE)</f>
        <v>4.5027372267298631</v>
      </c>
      <c r="AC1001">
        <f>VLOOKUP(Z1001,ReferencePrices!$A$2:$C$22,3,FALSE)</f>
        <v>298.85239999999999</v>
      </c>
      <c r="AD1001">
        <f t="shared" si="81"/>
        <v>1.3456538267775635</v>
      </c>
    </row>
    <row r="1002" spans="24:30" x14ac:dyDescent="0.35">
      <c r="X1002" t="str">
        <f t="shared" si="79"/>
        <v>TCDSorghum</v>
      </c>
      <c r="Y1002" t="s">
        <v>132</v>
      </c>
      <c r="Z1002" t="s">
        <v>362</v>
      </c>
      <c r="AA1002">
        <f t="shared" si="80"/>
        <v>200.27119625050591</v>
      </c>
      <c r="AB1002">
        <f>VLOOKUP(X1002,ReferenceProduction!$A$2:$G$1293,7,FALSE)</f>
        <v>953.71141985103168</v>
      </c>
      <c r="AC1002">
        <f>VLOOKUP(Z1002,ReferencePrices!$A$2:$C$22,3,FALSE)</f>
        <v>209.9914</v>
      </c>
      <c r="AD1002">
        <f t="shared" si="81"/>
        <v>200.27119625050591</v>
      </c>
    </row>
    <row r="1003" spans="24:30" x14ac:dyDescent="0.35">
      <c r="X1003" t="str">
        <f t="shared" si="79"/>
        <v>TCDMillet</v>
      </c>
      <c r="Y1003" t="s">
        <v>132</v>
      </c>
      <c r="Z1003" t="s">
        <v>363</v>
      </c>
      <c r="AA1003">
        <f t="shared" si="80"/>
        <v>282.89909037628144</v>
      </c>
      <c r="AB1003">
        <f>VLOOKUP(X1003,ReferenceProduction!$A$2:$G$1293,7,FALSE)</f>
        <v>1139.3227929578486</v>
      </c>
      <c r="AC1003">
        <f>VLOOKUP(Z1003,ReferencePrices!$A$2:$C$22,3,FALSE)</f>
        <v>248.30459999999999</v>
      </c>
      <c r="AD1003">
        <f t="shared" si="81"/>
        <v>282.89909037628144</v>
      </c>
    </row>
    <row r="1004" spans="24:30" x14ac:dyDescent="0.35">
      <c r="X1004" t="str">
        <f t="shared" si="79"/>
        <v>TCDPotato</v>
      </c>
      <c r="Y1004" t="s">
        <v>132</v>
      </c>
      <c r="Z1004" t="s">
        <v>367</v>
      </c>
      <c r="AA1004">
        <f t="shared" si="80"/>
        <v>16.414996714825243</v>
      </c>
      <c r="AB1004">
        <f>VLOOKUP(X1004,ReferenceProduction!$A$2:$G$1293,7,FALSE)</f>
        <v>65.177879123003933</v>
      </c>
      <c r="AC1004">
        <f>VLOOKUP(Z1004,ReferencePrices!$A$2:$C$22,3,FALSE)</f>
        <v>251.8492</v>
      </c>
      <c r="AD1004">
        <f t="shared" si="81"/>
        <v>16.414996714825243</v>
      </c>
    </row>
    <row r="1005" spans="24:30" x14ac:dyDescent="0.35">
      <c r="X1005" t="str">
        <f t="shared" si="79"/>
        <v>TCDCassava</v>
      </c>
      <c r="Y1005" t="s">
        <v>132</v>
      </c>
      <c r="Z1005" t="s">
        <v>368</v>
      </c>
      <c r="AA1005">
        <f t="shared" si="80"/>
        <v>64.652237625383435</v>
      </c>
      <c r="AB1005">
        <f>VLOOKUP(X1005,ReferenceProduction!$A$2:$G$1293,7,FALSE)</f>
        <v>515.62688269382738</v>
      </c>
      <c r="AC1005">
        <f>VLOOKUP(Z1005,ReferencePrices!$A$2:$C$22,3,FALSE)</f>
        <v>125.3857</v>
      </c>
      <c r="AD1005">
        <f t="shared" si="81"/>
        <v>64.652237625383435</v>
      </c>
    </row>
    <row r="1006" spans="24:30" x14ac:dyDescent="0.35">
      <c r="X1006" t="str">
        <f t="shared" si="79"/>
        <v>TCDYams</v>
      </c>
      <c r="Y1006" t="s">
        <v>132</v>
      </c>
      <c r="Z1006" t="s">
        <v>366</v>
      </c>
      <c r="AA1006">
        <f t="shared" si="80"/>
        <v>161.7400641715806</v>
      </c>
      <c r="AB1006">
        <f>VLOOKUP(X1006,ReferenceProduction!$A$2:$G$1293,7,FALSE)</f>
        <v>518.55287503239936</v>
      </c>
      <c r="AC1006">
        <f>VLOOKUP(Z1006,ReferencePrices!$A$2:$C$22,3,FALSE)</f>
        <v>311.90660000000003</v>
      </c>
      <c r="AD1006">
        <f t="shared" si="81"/>
        <v>161.7400641715806</v>
      </c>
    </row>
    <row r="1007" spans="24:30" x14ac:dyDescent="0.35">
      <c r="X1007" t="str">
        <f t="shared" si="79"/>
        <v>TCDSweet Potato</v>
      </c>
      <c r="Y1007" t="s">
        <v>132</v>
      </c>
      <c r="Z1007" t="s">
        <v>358</v>
      </c>
      <c r="AA1007">
        <f t="shared" si="80"/>
        <v>14.67780106911718</v>
      </c>
      <c r="AB1007">
        <f>VLOOKUP(X1007,ReferenceProduction!$A$2:$G$1293,7,FALSE)</f>
        <v>160.40562331201536</v>
      </c>
      <c r="AC1007">
        <f>VLOOKUP(Z1007,ReferencePrices!$A$2:$C$22,3,FALSE)</f>
        <v>91.504279999999994</v>
      </c>
      <c r="AD1007">
        <f t="shared" si="81"/>
        <v>14.67780106911718</v>
      </c>
    </row>
    <row r="1008" spans="24:30" x14ac:dyDescent="0.35">
      <c r="X1008" t="str">
        <f t="shared" si="79"/>
        <v>TCDBean</v>
      </c>
      <c r="Y1008" t="s">
        <v>132</v>
      </c>
      <c r="Z1008" t="s">
        <v>557</v>
      </c>
      <c r="AA1008">
        <f t="shared" si="80"/>
        <v>92.812980086365783</v>
      </c>
      <c r="AB1008">
        <f>VLOOKUP(X1008,ReferenceProduction!$A$2:$G$1293,7,FALSE)</f>
        <v>122.48426711186698</v>
      </c>
      <c r="AC1008">
        <f>VLOOKUP(Z1008,ReferencePrices!$A$2:$C$22,3,FALSE)</f>
        <v>757.75429999999994</v>
      </c>
      <c r="AD1008">
        <f t="shared" si="81"/>
        <v>92.812980086365783</v>
      </c>
    </row>
    <row r="1009" spans="24:30" x14ac:dyDescent="0.35">
      <c r="X1009" t="str">
        <f t="shared" si="79"/>
        <v>TCDOther Pulses</v>
      </c>
      <c r="Y1009" t="s">
        <v>132</v>
      </c>
      <c r="Z1009" t="s">
        <v>421</v>
      </c>
      <c r="AA1009">
        <f t="shared" si="80"/>
        <v>21.513353947656611</v>
      </c>
      <c r="AB1009">
        <f>VLOOKUP(X1009,ReferenceProduction!$A$2:$G$1293,7,FALSE)</f>
        <v>55.820222939019139</v>
      </c>
      <c r="AC1009">
        <f>VLOOKUP(Z1009,ReferencePrices!$A$2:$C$22,3,FALSE)</f>
        <v>385.40429999999998</v>
      </c>
      <c r="AD1009">
        <f t="shared" si="81"/>
        <v>21.513353947656611</v>
      </c>
    </row>
    <row r="1010" spans="24:30" x14ac:dyDescent="0.35">
      <c r="X1010" t="str">
        <f t="shared" si="79"/>
        <v>TCDGroundnut</v>
      </c>
      <c r="Y1010" t="s">
        <v>132</v>
      </c>
      <c r="Z1010" t="s">
        <v>360</v>
      </c>
      <c r="AA1010">
        <f t="shared" si="80"/>
        <v>370.45262236081317</v>
      </c>
      <c r="AB1010">
        <f>VLOOKUP(X1010,ReferenceProduction!$A$2:$G$1293,7,FALSE)</f>
        <v>589.79710352814323</v>
      </c>
      <c r="AC1010">
        <f>VLOOKUP(Z1010,ReferencePrices!$A$2:$C$22,3,FALSE)</f>
        <v>628.10180000000003</v>
      </c>
      <c r="AD1010">
        <f t="shared" si="81"/>
        <v>370.45262236081317</v>
      </c>
    </row>
    <row r="1011" spans="24:30" x14ac:dyDescent="0.35">
      <c r="X1011" t="str">
        <f t="shared" si="79"/>
        <v>TGORice</v>
      </c>
      <c r="Y1011" t="s">
        <v>133</v>
      </c>
      <c r="Z1011" t="s">
        <v>365</v>
      </c>
      <c r="AA1011">
        <f t="shared" si="80"/>
        <v>45.057652623910059</v>
      </c>
      <c r="AB1011">
        <f>VLOOKUP(X1011,ReferenceProduction!$A$2:$G$1293,7,FALSE)</f>
        <v>119.27741709882952</v>
      </c>
      <c r="AC1011">
        <f>VLOOKUP(Z1011,ReferencePrices!$A$2:$C$22,3,FALSE)</f>
        <v>377.75510000000003</v>
      </c>
      <c r="AD1011">
        <f t="shared" si="81"/>
        <v>45.057652623910059</v>
      </c>
    </row>
    <row r="1012" spans="24:30" x14ac:dyDescent="0.35">
      <c r="X1012" t="str">
        <f t="shared" si="79"/>
        <v>TGOMaize</v>
      </c>
      <c r="Y1012" t="s">
        <v>133</v>
      </c>
      <c r="Z1012" t="s">
        <v>361</v>
      </c>
      <c r="AA1012">
        <f t="shared" si="80"/>
        <v>175.57741400858669</v>
      </c>
      <c r="AB1012">
        <f>VLOOKUP(X1012,ReferenceProduction!$A$2:$G$1293,7,FALSE)</f>
        <v>723.49563398520877</v>
      </c>
      <c r="AC1012">
        <f>VLOOKUP(Z1012,ReferencePrices!$A$2:$C$22,3,FALSE)</f>
        <v>242.67930000000001</v>
      </c>
      <c r="AD1012">
        <f t="shared" si="81"/>
        <v>175.57741400858669</v>
      </c>
    </row>
    <row r="1013" spans="24:30" x14ac:dyDescent="0.35">
      <c r="X1013" t="str">
        <f t="shared" si="79"/>
        <v>TGOSorghum</v>
      </c>
      <c r="Y1013" t="s">
        <v>133</v>
      </c>
      <c r="Z1013" t="s">
        <v>362</v>
      </c>
      <c r="AA1013">
        <f t="shared" si="80"/>
        <v>122.98365997111065</v>
      </c>
      <c r="AB1013">
        <f>VLOOKUP(X1013,ReferenceProduction!$A$2:$G$1293,7,FALSE)</f>
        <v>585.6604602431845</v>
      </c>
      <c r="AC1013">
        <f>VLOOKUP(Z1013,ReferencePrices!$A$2:$C$22,3,FALSE)</f>
        <v>209.9914</v>
      </c>
      <c r="AD1013">
        <f t="shared" si="81"/>
        <v>122.98365997111065</v>
      </c>
    </row>
    <row r="1014" spans="24:30" x14ac:dyDescent="0.35">
      <c r="X1014" t="str">
        <f t="shared" si="79"/>
        <v>TGOMillet</v>
      </c>
      <c r="Y1014" t="s">
        <v>133</v>
      </c>
      <c r="Z1014" t="s">
        <v>363</v>
      </c>
      <c r="AA1014">
        <f t="shared" si="80"/>
        <v>28.903512953095319</v>
      </c>
      <c r="AB1014">
        <f>VLOOKUP(X1014,ReferenceProduction!$A$2:$G$1293,7,FALSE)</f>
        <v>116.40345347245005</v>
      </c>
      <c r="AC1014">
        <f>VLOOKUP(Z1014,ReferencePrices!$A$2:$C$22,3,FALSE)</f>
        <v>248.30459999999999</v>
      </c>
      <c r="AD1014">
        <f t="shared" si="81"/>
        <v>28.903512953095319</v>
      </c>
    </row>
    <row r="1015" spans="24:30" x14ac:dyDescent="0.35">
      <c r="X1015" t="str">
        <f t="shared" si="79"/>
        <v>TGOCassava</v>
      </c>
      <c r="Y1015" t="s">
        <v>133</v>
      </c>
      <c r="Z1015" t="s">
        <v>368</v>
      </c>
      <c r="AA1015">
        <f t="shared" si="80"/>
        <v>174.65153184391119</v>
      </c>
      <c r="AB1015">
        <f>VLOOKUP(X1015,ReferenceProduction!$A$2:$G$1293,7,FALSE)</f>
        <v>1392.9142784536928</v>
      </c>
      <c r="AC1015">
        <f>VLOOKUP(Z1015,ReferencePrices!$A$2:$C$22,3,FALSE)</f>
        <v>125.3857</v>
      </c>
      <c r="AD1015">
        <f t="shared" si="81"/>
        <v>174.65153184391119</v>
      </c>
    </row>
    <row r="1016" spans="24:30" x14ac:dyDescent="0.35">
      <c r="X1016" t="str">
        <f t="shared" si="79"/>
        <v>TGOYams</v>
      </c>
      <c r="Y1016" t="s">
        <v>133</v>
      </c>
      <c r="Z1016" t="s">
        <v>366</v>
      </c>
      <c r="AA1016">
        <f t="shared" si="80"/>
        <v>423.75004944394766</v>
      </c>
      <c r="AB1016">
        <f>VLOOKUP(X1016,ReferenceProduction!$A$2:$G$1293,7,FALSE)</f>
        <v>1358.5799384942404</v>
      </c>
      <c r="AC1016">
        <f>VLOOKUP(Z1016,ReferencePrices!$A$2:$C$22,3,FALSE)</f>
        <v>311.90660000000003</v>
      </c>
      <c r="AD1016">
        <f t="shared" si="81"/>
        <v>423.75004944394766</v>
      </c>
    </row>
    <row r="1017" spans="24:30" x14ac:dyDescent="0.35">
      <c r="X1017" t="str">
        <f t="shared" si="79"/>
        <v>TGOSweet Potato</v>
      </c>
      <c r="Y1017" t="s">
        <v>133</v>
      </c>
      <c r="Z1017" t="s">
        <v>358</v>
      </c>
      <c r="AA1017">
        <f t="shared" si="80"/>
        <v>0.39530616193882379</v>
      </c>
      <c r="AB1017">
        <f>VLOOKUP(X1017,ReferenceProduction!$A$2:$G$1293,7,FALSE)</f>
        <v>4.3200838467755149</v>
      </c>
      <c r="AC1017">
        <f>VLOOKUP(Z1017,ReferencePrices!$A$2:$C$22,3,FALSE)</f>
        <v>91.504279999999994</v>
      </c>
      <c r="AD1017">
        <f t="shared" si="81"/>
        <v>0.39530616193882379</v>
      </c>
    </row>
    <row r="1018" spans="24:30" x14ac:dyDescent="0.35">
      <c r="X1018" t="str">
        <f t="shared" si="79"/>
        <v>TGOBanana</v>
      </c>
      <c r="Y1018" t="s">
        <v>133</v>
      </c>
      <c r="Z1018" t="s">
        <v>455</v>
      </c>
      <c r="AA1018">
        <f t="shared" si="80"/>
        <v>16.101244051120705</v>
      </c>
      <c r="AB1018">
        <f>VLOOKUP(X1018,ReferenceProduction!$A$2:$G$1293,7,FALSE)</f>
        <v>40.041381313759928</v>
      </c>
      <c r="AC1018">
        <f>VLOOKUP(Z1018,ReferencePrices!$A$2:$C$22,3,FALSE)</f>
        <v>402.11509999999998</v>
      </c>
      <c r="AD1018">
        <f t="shared" si="81"/>
        <v>16.101244051120705</v>
      </c>
    </row>
    <row r="1019" spans="24:30" x14ac:dyDescent="0.35">
      <c r="X1019" t="str">
        <f t="shared" si="79"/>
        <v>TGOBean</v>
      </c>
      <c r="Y1019" t="s">
        <v>133</v>
      </c>
      <c r="Z1019" t="s">
        <v>557</v>
      </c>
      <c r="AA1019">
        <f t="shared" si="80"/>
        <v>74.754704859156305</v>
      </c>
      <c r="AB1019">
        <f>VLOOKUP(X1019,ReferenceProduction!$A$2:$G$1293,7,FALSE)</f>
        <v>98.652960279019609</v>
      </c>
      <c r="AC1019">
        <f>VLOOKUP(Z1019,ReferencePrices!$A$2:$C$22,3,FALSE)</f>
        <v>757.75429999999994</v>
      </c>
      <c r="AD1019">
        <f t="shared" si="81"/>
        <v>74.754704859156305</v>
      </c>
    </row>
    <row r="1020" spans="24:30" x14ac:dyDescent="0.35">
      <c r="X1020" t="str">
        <f t="shared" si="79"/>
        <v>TGOOther Pulses</v>
      </c>
      <c r="Y1020" t="s">
        <v>133</v>
      </c>
      <c r="Z1020" t="s">
        <v>421</v>
      </c>
      <c r="AA1020">
        <f t="shared" si="80"/>
        <v>1.6090029334702054</v>
      </c>
      <c r="AB1020">
        <f>VLOOKUP(X1020,ReferenceProduction!$A$2:$G$1293,7,FALSE)</f>
        <v>4.1748442699528923</v>
      </c>
      <c r="AC1020">
        <f>VLOOKUP(Z1020,ReferencePrices!$A$2:$C$22,3,FALSE)</f>
        <v>385.40429999999998</v>
      </c>
      <c r="AD1020">
        <f t="shared" si="81"/>
        <v>1.6090029334702054</v>
      </c>
    </row>
    <row r="1021" spans="24:30" x14ac:dyDescent="0.35">
      <c r="X1021" t="str">
        <f t="shared" si="79"/>
        <v>TGOGroundnut</v>
      </c>
      <c r="Y1021" t="s">
        <v>133</v>
      </c>
      <c r="Z1021" t="s">
        <v>360</v>
      </c>
      <c r="AA1021">
        <f t="shared" si="80"/>
        <v>35.274213847675419</v>
      </c>
      <c r="AB1021">
        <f>VLOOKUP(X1021,ReferenceProduction!$A$2:$G$1293,7,FALSE)</f>
        <v>56.160026683055868</v>
      </c>
      <c r="AC1021">
        <f>VLOOKUP(Z1021,ReferencePrices!$A$2:$C$22,3,FALSE)</f>
        <v>628.10180000000003</v>
      </c>
      <c r="AD1021">
        <f t="shared" si="81"/>
        <v>35.274213847675419</v>
      </c>
    </row>
    <row r="1022" spans="24:30" x14ac:dyDescent="0.35">
      <c r="X1022" t="str">
        <f t="shared" si="79"/>
        <v>THARice</v>
      </c>
      <c r="Y1022" t="s">
        <v>134</v>
      </c>
      <c r="Z1022" t="s">
        <v>365</v>
      </c>
      <c r="AA1022">
        <f t="shared" si="80"/>
        <v>8204.1491226973994</v>
      </c>
      <c r="AB1022">
        <f>VLOOKUP(X1022,ReferenceProduction!$A$2:$G$1293,7,FALSE)</f>
        <v>21718.169053700134</v>
      </c>
      <c r="AC1022">
        <f>VLOOKUP(Z1022,ReferencePrices!$A$2:$C$22,3,FALSE)</f>
        <v>377.75510000000003</v>
      </c>
      <c r="AD1022">
        <f t="shared" si="81"/>
        <v>8204.1491226973994</v>
      </c>
    </row>
    <row r="1023" spans="24:30" x14ac:dyDescent="0.35">
      <c r="X1023" t="str">
        <f t="shared" si="79"/>
        <v>THAMaize</v>
      </c>
      <c r="Y1023" t="s">
        <v>134</v>
      </c>
      <c r="Z1023" t="s">
        <v>361</v>
      </c>
      <c r="AA1023">
        <f t="shared" si="80"/>
        <v>969.85893911397625</v>
      </c>
      <c r="AB1023">
        <f>VLOOKUP(X1023,ReferenceProduction!$A$2:$G$1293,7,FALSE)</f>
        <v>3996.4633947517409</v>
      </c>
      <c r="AC1023">
        <f>VLOOKUP(Z1023,ReferencePrices!$A$2:$C$22,3,FALSE)</f>
        <v>242.67930000000001</v>
      </c>
      <c r="AD1023">
        <f t="shared" si="81"/>
        <v>969.85893911397625</v>
      </c>
    </row>
    <row r="1024" spans="24:30" x14ac:dyDescent="0.35">
      <c r="X1024" t="str">
        <f t="shared" si="79"/>
        <v>THAWheat</v>
      </c>
      <c r="Y1024" t="s">
        <v>134</v>
      </c>
      <c r="Z1024" t="s">
        <v>359</v>
      </c>
      <c r="AA1024">
        <f t="shared" si="80"/>
        <v>0.29738659690086799</v>
      </c>
      <c r="AB1024">
        <f>VLOOKUP(X1024,ReferenceProduction!$A$2:$G$1293,7,FALSE)</f>
        <v>0.99509522727897781</v>
      </c>
      <c r="AC1024">
        <f>VLOOKUP(Z1024,ReferencePrices!$A$2:$C$22,3,FALSE)</f>
        <v>298.85239999999999</v>
      </c>
      <c r="AD1024">
        <f t="shared" si="81"/>
        <v>0.29738659690086799</v>
      </c>
    </row>
    <row r="1025" spans="24:30" x14ac:dyDescent="0.35">
      <c r="X1025" t="str">
        <f t="shared" si="79"/>
        <v>THASorghum</v>
      </c>
      <c r="Y1025" t="s">
        <v>134</v>
      </c>
      <c r="Z1025" t="s">
        <v>362</v>
      </c>
      <c r="AA1025">
        <f t="shared" si="80"/>
        <v>18.97433690249931</v>
      </c>
      <c r="AB1025">
        <f>VLOOKUP(X1025,ReferenceProduction!$A$2:$G$1293,7,FALSE)</f>
        <v>90.357685612359901</v>
      </c>
      <c r="AC1025">
        <f>VLOOKUP(Z1025,ReferencePrices!$A$2:$C$22,3,FALSE)</f>
        <v>209.9914</v>
      </c>
      <c r="AD1025">
        <f t="shared" si="81"/>
        <v>18.97433690249931</v>
      </c>
    </row>
    <row r="1026" spans="24:30" x14ac:dyDescent="0.35">
      <c r="X1026" t="str">
        <f t="shared" si="79"/>
        <v>THABarley</v>
      </c>
      <c r="Y1026" t="s">
        <v>134</v>
      </c>
      <c r="Z1026" t="s">
        <v>364</v>
      </c>
      <c r="AA1026">
        <f t="shared" si="80"/>
        <v>4.636410603173915</v>
      </c>
      <c r="AB1026">
        <f>VLOOKUP(X1026,ReferenceProduction!$A$2:$G$1293,7,FALSE)</f>
        <v>34.638879843570408</v>
      </c>
      <c r="AC1026">
        <f>VLOOKUP(Z1026,ReferencePrices!$A$2:$C$22,3,FALSE)</f>
        <v>133.84989999999999</v>
      </c>
      <c r="AD1026">
        <f t="shared" si="81"/>
        <v>4.636410603173915</v>
      </c>
    </row>
    <row r="1027" spans="24:30" x14ac:dyDescent="0.35">
      <c r="X1027" t="str">
        <f t="shared" si="79"/>
        <v>THAPotato</v>
      </c>
      <c r="Y1027" t="s">
        <v>134</v>
      </c>
      <c r="Z1027" t="s">
        <v>367</v>
      </c>
      <c r="AA1027">
        <f t="shared" si="80"/>
        <v>21.655568998658957</v>
      </c>
      <c r="AB1027">
        <f>VLOOKUP(X1027,ReferenceProduction!$A$2:$G$1293,7,FALSE)</f>
        <v>85.98625287933794</v>
      </c>
      <c r="AC1027">
        <f>VLOOKUP(Z1027,ReferencePrices!$A$2:$C$22,3,FALSE)</f>
        <v>251.8492</v>
      </c>
      <c r="AD1027">
        <f t="shared" si="81"/>
        <v>21.655568998658957</v>
      </c>
    </row>
    <row r="1028" spans="24:30" x14ac:dyDescent="0.35">
      <c r="X1028" t="str">
        <f t="shared" si="79"/>
        <v>THACassava</v>
      </c>
      <c r="Y1028" t="s">
        <v>134</v>
      </c>
      <c r="Z1028" t="s">
        <v>368</v>
      </c>
      <c r="AA1028">
        <f t="shared" si="80"/>
        <v>2509.0106804866973</v>
      </c>
      <c r="AB1028">
        <f>VLOOKUP(X1028,ReferenceProduction!$A$2:$G$1293,7,FALSE)</f>
        <v>20010.341534056093</v>
      </c>
      <c r="AC1028">
        <f>VLOOKUP(Z1028,ReferencePrices!$A$2:$C$22,3,FALSE)</f>
        <v>125.3857</v>
      </c>
      <c r="AD1028">
        <f t="shared" si="81"/>
        <v>2509.0106804866973</v>
      </c>
    </row>
    <row r="1029" spans="24:30" x14ac:dyDescent="0.35">
      <c r="X1029" t="str">
        <f t="shared" ref="X1029:X1092" si="82">+CONCATENATE(Y1029,Z1029)</f>
        <v>THABanana</v>
      </c>
      <c r="Y1029" t="s">
        <v>134</v>
      </c>
      <c r="Z1029" t="s">
        <v>455</v>
      </c>
      <c r="AA1029">
        <f t="shared" ref="AA1029:AA1092" si="83">AD1029</f>
        <v>890.80118485933849</v>
      </c>
      <c r="AB1029">
        <f>VLOOKUP(X1029,ReferenceProduction!$A$2:$G$1293,7,FALSE)</f>
        <v>2215.2890673822953</v>
      </c>
      <c r="AC1029">
        <f>VLOOKUP(Z1029,ReferencePrices!$A$2:$C$22,3,FALSE)</f>
        <v>402.11509999999998</v>
      </c>
      <c r="AD1029">
        <f t="shared" ref="AD1029:AD1092" si="84">(AB1029*AC1029)/1000</f>
        <v>890.80118485933849</v>
      </c>
    </row>
    <row r="1030" spans="24:30" x14ac:dyDescent="0.35">
      <c r="X1030" t="str">
        <f t="shared" si="82"/>
        <v>THABean</v>
      </c>
      <c r="Y1030" t="s">
        <v>134</v>
      </c>
      <c r="Z1030" t="s">
        <v>557</v>
      </c>
      <c r="AA1030">
        <f t="shared" si="83"/>
        <v>136.16113110112832</v>
      </c>
      <c r="AB1030">
        <f>VLOOKUP(X1030,ReferenceProduction!$A$2:$G$1293,7,FALSE)</f>
        <v>179.69034435189394</v>
      </c>
      <c r="AC1030">
        <f>VLOOKUP(Z1030,ReferencePrices!$A$2:$C$22,3,FALSE)</f>
        <v>757.75429999999994</v>
      </c>
      <c r="AD1030">
        <f t="shared" si="84"/>
        <v>136.16113110112832</v>
      </c>
    </row>
    <row r="1031" spans="24:30" x14ac:dyDescent="0.35">
      <c r="X1031" t="str">
        <f t="shared" si="82"/>
        <v>THAOther Pulses</v>
      </c>
      <c r="Y1031" t="s">
        <v>134</v>
      </c>
      <c r="Z1031" t="s">
        <v>421</v>
      </c>
      <c r="AA1031">
        <f t="shared" si="83"/>
        <v>22.324585020170169</v>
      </c>
      <c r="AB1031">
        <f>VLOOKUP(X1031,ReferenceProduction!$A$2:$G$1293,7,FALSE)</f>
        <v>57.925106233039358</v>
      </c>
      <c r="AC1031">
        <f>VLOOKUP(Z1031,ReferencePrices!$A$2:$C$22,3,FALSE)</f>
        <v>385.40429999999998</v>
      </c>
      <c r="AD1031">
        <f t="shared" si="84"/>
        <v>22.324585020170169</v>
      </c>
    </row>
    <row r="1032" spans="24:30" x14ac:dyDescent="0.35">
      <c r="X1032" t="str">
        <f t="shared" si="82"/>
        <v>THAGroundnut</v>
      </c>
      <c r="Y1032" t="s">
        <v>134</v>
      </c>
      <c r="Z1032" t="s">
        <v>360</v>
      </c>
      <c r="AA1032">
        <f t="shared" si="83"/>
        <v>24.679340488924332</v>
      </c>
      <c r="AB1032">
        <f>VLOOKUP(X1032,ReferenceProduction!$A$2:$G$1293,7,FALSE)</f>
        <v>39.29194358131808</v>
      </c>
      <c r="AC1032">
        <f>VLOOKUP(Z1032,ReferencePrices!$A$2:$C$22,3,FALSE)</f>
        <v>628.10180000000003</v>
      </c>
      <c r="AD1032">
        <f t="shared" si="84"/>
        <v>24.679340488924332</v>
      </c>
    </row>
    <row r="1033" spans="24:30" x14ac:dyDescent="0.35">
      <c r="X1033" t="str">
        <f t="shared" si="82"/>
        <v>TJKRice</v>
      </c>
      <c r="Y1033" t="s">
        <v>135</v>
      </c>
      <c r="Z1033" t="s">
        <v>365</v>
      </c>
      <c r="AA1033">
        <f t="shared" si="83"/>
        <v>21.489512675279453</v>
      </c>
      <c r="AB1033">
        <f>VLOOKUP(X1033,ReferenceProduction!$A$2:$G$1293,7,FALSE)</f>
        <v>56.88741905874852</v>
      </c>
      <c r="AC1033">
        <f>VLOOKUP(Z1033,ReferencePrices!$A$2:$C$22,3,FALSE)</f>
        <v>377.75510000000003</v>
      </c>
      <c r="AD1033">
        <f t="shared" si="84"/>
        <v>21.489512675279453</v>
      </c>
    </row>
    <row r="1034" spans="24:30" x14ac:dyDescent="0.35">
      <c r="X1034" t="str">
        <f t="shared" si="82"/>
        <v>TJKMaize</v>
      </c>
      <c r="Y1034" t="s">
        <v>135</v>
      </c>
      <c r="Z1034" t="s">
        <v>361</v>
      </c>
      <c r="AA1034">
        <f t="shared" si="83"/>
        <v>44.111954952293118</v>
      </c>
      <c r="AB1034">
        <f>VLOOKUP(X1034,ReferenceProduction!$A$2:$G$1293,7,FALSE)</f>
        <v>181.77057108823504</v>
      </c>
      <c r="AC1034">
        <f>VLOOKUP(Z1034,ReferencePrices!$A$2:$C$22,3,FALSE)</f>
        <v>242.67930000000001</v>
      </c>
      <c r="AD1034">
        <f t="shared" si="84"/>
        <v>44.111954952293118</v>
      </c>
    </row>
    <row r="1035" spans="24:30" x14ac:dyDescent="0.35">
      <c r="X1035" t="str">
        <f t="shared" si="82"/>
        <v>TJKWheat</v>
      </c>
      <c r="Y1035" t="s">
        <v>135</v>
      </c>
      <c r="Z1035" t="s">
        <v>359</v>
      </c>
      <c r="AA1035">
        <f t="shared" si="83"/>
        <v>187.18238291205967</v>
      </c>
      <c r="AB1035">
        <f>VLOOKUP(X1035,ReferenceProduction!$A$2:$G$1293,7,FALSE)</f>
        <v>626.33722503837907</v>
      </c>
      <c r="AC1035">
        <f>VLOOKUP(Z1035,ReferencePrices!$A$2:$C$22,3,FALSE)</f>
        <v>298.85239999999999</v>
      </c>
      <c r="AD1035">
        <f t="shared" si="84"/>
        <v>187.18238291205967</v>
      </c>
    </row>
    <row r="1036" spans="24:30" x14ac:dyDescent="0.35">
      <c r="X1036" t="str">
        <f t="shared" si="82"/>
        <v>TJKSorghum</v>
      </c>
      <c r="Y1036" t="s">
        <v>135</v>
      </c>
      <c r="Z1036" t="s">
        <v>362</v>
      </c>
      <c r="AA1036">
        <f t="shared" si="83"/>
        <v>7.5286022975226644E-2</v>
      </c>
      <c r="AB1036">
        <f>VLOOKUP(X1036,ReferenceProduction!$A$2:$G$1293,7,FALSE)</f>
        <v>0.35851955353993853</v>
      </c>
      <c r="AC1036">
        <f>VLOOKUP(Z1036,ReferencePrices!$A$2:$C$22,3,FALSE)</f>
        <v>209.9914</v>
      </c>
      <c r="AD1036">
        <f t="shared" si="84"/>
        <v>7.5286022975226644E-2</v>
      </c>
    </row>
    <row r="1037" spans="24:30" x14ac:dyDescent="0.35">
      <c r="X1037" t="str">
        <f t="shared" si="82"/>
        <v>TJKMillet</v>
      </c>
      <c r="Y1037" t="s">
        <v>135</v>
      </c>
      <c r="Z1037" t="s">
        <v>363</v>
      </c>
      <c r="AA1037">
        <f t="shared" si="83"/>
        <v>3.3335104916790538E-3</v>
      </c>
      <c r="AB1037">
        <f>VLOOKUP(X1037,ReferenceProduction!$A$2:$G$1293,7,FALSE)</f>
        <v>1.3425085526724249E-2</v>
      </c>
      <c r="AC1037">
        <f>VLOOKUP(Z1037,ReferencePrices!$A$2:$C$22,3,FALSE)</f>
        <v>248.30459999999999</v>
      </c>
      <c r="AD1037">
        <f t="shared" si="84"/>
        <v>3.3335104916790538E-3</v>
      </c>
    </row>
    <row r="1038" spans="24:30" x14ac:dyDescent="0.35">
      <c r="X1038" t="str">
        <f t="shared" si="82"/>
        <v>TJKBarley</v>
      </c>
      <c r="Y1038" t="s">
        <v>135</v>
      </c>
      <c r="Z1038" t="s">
        <v>364</v>
      </c>
      <c r="AA1038">
        <f t="shared" si="83"/>
        <v>15.21976273976572</v>
      </c>
      <c r="AB1038">
        <f>VLOOKUP(X1038,ReferenceProduction!$A$2:$G$1293,7,FALSE)</f>
        <v>113.70768853593258</v>
      </c>
      <c r="AC1038">
        <f>VLOOKUP(Z1038,ReferencePrices!$A$2:$C$22,3,FALSE)</f>
        <v>133.84989999999999</v>
      </c>
      <c r="AD1038">
        <f t="shared" si="84"/>
        <v>15.21976273976572</v>
      </c>
    </row>
    <row r="1039" spans="24:30" x14ac:dyDescent="0.35">
      <c r="X1039" t="str">
        <f t="shared" si="82"/>
        <v>TJKPotato</v>
      </c>
      <c r="Y1039" t="s">
        <v>135</v>
      </c>
      <c r="Z1039" t="s">
        <v>367</v>
      </c>
      <c r="AA1039">
        <f t="shared" si="83"/>
        <v>247.42465430217737</v>
      </c>
      <c r="AB1039">
        <f>VLOOKUP(X1039,ReferenceProduction!$A$2:$G$1293,7,FALSE)</f>
        <v>982.43176592253371</v>
      </c>
      <c r="AC1039">
        <f>VLOOKUP(Z1039,ReferencePrices!$A$2:$C$22,3,FALSE)</f>
        <v>251.8492</v>
      </c>
      <c r="AD1039">
        <f t="shared" si="84"/>
        <v>247.42465430217737</v>
      </c>
    </row>
    <row r="1040" spans="24:30" x14ac:dyDescent="0.35">
      <c r="X1040" t="str">
        <f t="shared" si="82"/>
        <v>TJKBean</v>
      </c>
      <c r="Y1040" t="s">
        <v>135</v>
      </c>
      <c r="Z1040" t="s">
        <v>557</v>
      </c>
      <c r="AA1040">
        <f t="shared" si="83"/>
        <v>3.5759034531050444</v>
      </c>
      <c r="AB1040">
        <f>VLOOKUP(X1040,ReferenceProduction!$A$2:$G$1293,7,FALSE)</f>
        <v>4.719080384110053</v>
      </c>
      <c r="AC1040">
        <f>VLOOKUP(Z1040,ReferencePrices!$A$2:$C$22,3,FALSE)</f>
        <v>757.75429999999994</v>
      </c>
      <c r="AD1040">
        <f t="shared" si="84"/>
        <v>3.5759034531050444</v>
      </c>
    </row>
    <row r="1041" spans="24:30" x14ac:dyDescent="0.35">
      <c r="X1041" t="str">
        <f t="shared" si="82"/>
        <v>TJKLentil</v>
      </c>
      <c r="Y1041" t="s">
        <v>135</v>
      </c>
      <c r="Z1041" t="s">
        <v>418</v>
      </c>
      <c r="AA1041">
        <f t="shared" si="83"/>
        <v>0.3206804570075894</v>
      </c>
      <c r="AB1041">
        <f>VLOOKUP(X1041,ReferenceProduction!$A$2:$G$1293,7,FALSE)</f>
        <v>0.65169629591129519</v>
      </c>
      <c r="AC1041">
        <f>VLOOKUP(Z1041,ReferencePrices!$A$2:$C$22,3,FALSE)</f>
        <v>492.07040000000001</v>
      </c>
      <c r="AD1041">
        <f t="shared" si="84"/>
        <v>0.3206804570075894</v>
      </c>
    </row>
    <row r="1042" spans="24:30" x14ac:dyDescent="0.35">
      <c r="X1042" t="str">
        <f t="shared" si="82"/>
        <v>TJKOther Pulses</v>
      </c>
      <c r="Y1042" t="s">
        <v>135</v>
      </c>
      <c r="Z1042" t="s">
        <v>421</v>
      </c>
      <c r="AA1042">
        <f t="shared" si="83"/>
        <v>14.267099188145075</v>
      </c>
      <c r="AB1042">
        <f>VLOOKUP(X1042,ReferenceProduction!$A$2:$G$1293,7,FALSE)</f>
        <v>37.018526228547728</v>
      </c>
      <c r="AC1042">
        <f>VLOOKUP(Z1042,ReferencePrices!$A$2:$C$22,3,FALSE)</f>
        <v>385.40429999999998</v>
      </c>
      <c r="AD1042">
        <f t="shared" si="84"/>
        <v>14.267099188145075</v>
      </c>
    </row>
    <row r="1043" spans="24:30" x14ac:dyDescent="0.35">
      <c r="X1043" t="str">
        <f t="shared" si="82"/>
        <v>TJKGroundnut</v>
      </c>
      <c r="Y1043" t="s">
        <v>135</v>
      </c>
      <c r="Z1043" t="s">
        <v>360</v>
      </c>
      <c r="AA1043">
        <f t="shared" si="83"/>
        <v>1.2040492846858915</v>
      </c>
      <c r="AB1043">
        <f>VLOOKUP(X1043,ReferenceProduction!$A$2:$G$1293,7,FALSE)</f>
        <v>1.916965187308636</v>
      </c>
      <c r="AC1043">
        <f>VLOOKUP(Z1043,ReferencePrices!$A$2:$C$22,3,FALSE)</f>
        <v>628.10180000000003</v>
      </c>
      <c r="AD1043">
        <f t="shared" si="84"/>
        <v>1.2040492846858915</v>
      </c>
    </row>
    <row r="1044" spans="24:30" x14ac:dyDescent="0.35">
      <c r="X1044" t="str">
        <f t="shared" si="82"/>
        <v>TJKSoybean</v>
      </c>
      <c r="Y1044" t="s">
        <v>135</v>
      </c>
      <c r="Z1044" t="s">
        <v>446</v>
      </c>
      <c r="AA1044">
        <f t="shared" si="83"/>
        <v>2.6591307970792656E-2</v>
      </c>
      <c r="AB1044">
        <f>VLOOKUP(X1044,ReferenceProduction!$A$2:$G$1293,7,FALSE)</f>
        <v>6.3627381472715169E-2</v>
      </c>
      <c r="AC1044">
        <f>VLOOKUP(Z1044,ReferencePrices!$A$2:$C$22,3,FALSE)</f>
        <v>417.92239999999998</v>
      </c>
      <c r="AD1044">
        <f t="shared" si="84"/>
        <v>2.6591307970792656E-2</v>
      </c>
    </row>
    <row r="1045" spans="24:30" x14ac:dyDescent="0.35">
      <c r="X1045" t="str">
        <f t="shared" si="82"/>
        <v>TKMRice</v>
      </c>
      <c r="Y1045" t="s">
        <v>136</v>
      </c>
      <c r="Z1045" t="s">
        <v>365</v>
      </c>
      <c r="AA1045">
        <f t="shared" si="83"/>
        <v>106.66333336405364</v>
      </c>
      <c r="AB1045">
        <f>VLOOKUP(X1045,ReferenceProduction!$A$2:$G$1293,7,FALSE)</f>
        <v>282.3610676971764</v>
      </c>
      <c r="AC1045">
        <f>VLOOKUP(Z1045,ReferencePrices!$A$2:$C$22,3,FALSE)</f>
        <v>377.75510000000003</v>
      </c>
      <c r="AD1045">
        <f t="shared" si="84"/>
        <v>106.66333336405364</v>
      </c>
    </row>
    <row r="1046" spans="24:30" x14ac:dyDescent="0.35">
      <c r="X1046" t="str">
        <f t="shared" si="82"/>
        <v>TKMMaize</v>
      </c>
      <c r="Y1046" t="s">
        <v>136</v>
      </c>
      <c r="Z1046" t="s">
        <v>361</v>
      </c>
      <c r="AA1046">
        <f t="shared" si="83"/>
        <v>4.8057832581367972</v>
      </c>
      <c r="AB1046">
        <f>VLOOKUP(X1046,ReferenceProduction!$A$2:$G$1293,7,FALSE)</f>
        <v>19.803020933951917</v>
      </c>
      <c r="AC1046">
        <f>VLOOKUP(Z1046,ReferencePrices!$A$2:$C$22,3,FALSE)</f>
        <v>242.67930000000001</v>
      </c>
      <c r="AD1046">
        <f t="shared" si="84"/>
        <v>4.8057832581367972</v>
      </c>
    </row>
    <row r="1047" spans="24:30" x14ac:dyDescent="0.35">
      <c r="X1047" t="str">
        <f t="shared" si="82"/>
        <v>TKMWheat</v>
      </c>
      <c r="Y1047" t="s">
        <v>136</v>
      </c>
      <c r="Z1047" t="s">
        <v>359</v>
      </c>
      <c r="AA1047">
        <f t="shared" si="83"/>
        <v>776.8342556193187</v>
      </c>
      <c r="AB1047">
        <f>VLOOKUP(X1047,ReferenceProduction!$A$2:$G$1293,7,FALSE)</f>
        <v>2599.391055983886</v>
      </c>
      <c r="AC1047">
        <f>VLOOKUP(Z1047,ReferencePrices!$A$2:$C$22,3,FALSE)</f>
        <v>298.85239999999999</v>
      </c>
      <c r="AD1047">
        <f t="shared" si="84"/>
        <v>776.8342556193187</v>
      </c>
    </row>
    <row r="1048" spans="24:30" x14ac:dyDescent="0.35">
      <c r="X1048" t="str">
        <f t="shared" si="82"/>
        <v>TKMBarley</v>
      </c>
      <c r="Y1048" t="s">
        <v>136</v>
      </c>
      <c r="Z1048" t="s">
        <v>364</v>
      </c>
      <c r="AA1048">
        <f t="shared" si="83"/>
        <v>21.331303242147836</v>
      </c>
      <c r="AB1048">
        <f>VLOOKUP(X1048,ReferenceProduction!$A$2:$G$1293,7,FALSE)</f>
        <v>159.36734537827698</v>
      </c>
      <c r="AC1048">
        <f>VLOOKUP(Z1048,ReferencePrices!$A$2:$C$22,3,FALSE)</f>
        <v>133.84989999999999</v>
      </c>
      <c r="AD1048">
        <f t="shared" si="84"/>
        <v>21.331303242147836</v>
      </c>
    </row>
    <row r="1049" spans="24:30" x14ac:dyDescent="0.35">
      <c r="X1049" t="str">
        <f t="shared" si="82"/>
        <v>TKMPotato</v>
      </c>
      <c r="Y1049" t="s">
        <v>136</v>
      </c>
      <c r="Z1049" t="s">
        <v>367</v>
      </c>
      <c r="AA1049">
        <f t="shared" si="83"/>
        <v>65.968076666603892</v>
      </c>
      <c r="AB1049">
        <f>VLOOKUP(X1049,ReferenceProduction!$A$2:$G$1293,7,FALSE)</f>
        <v>261.93482713704827</v>
      </c>
      <c r="AC1049">
        <f>VLOOKUP(Z1049,ReferencePrices!$A$2:$C$22,3,FALSE)</f>
        <v>251.8492</v>
      </c>
      <c r="AD1049">
        <f t="shared" si="84"/>
        <v>65.968076666603892</v>
      </c>
    </row>
    <row r="1050" spans="24:30" x14ac:dyDescent="0.35">
      <c r="X1050" t="str">
        <f t="shared" si="82"/>
        <v>TKMOther Pulses</v>
      </c>
      <c r="Y1050" t="s">
        <v>136</v>
      </c>
      <c r="Z1050" t="s">
        <v>421</v>
      </c>
      <c r="AA1050">
        <f t="shared" si="83"/>
        <v>4.7343365868425593</v>
      </c>
      <c r="AB1050">
        <f>VLOOKUP(X1050,ReferenceProduction!$A$2:$G$1293,7,FALSE)</f>
        <v>12.284078270124541</v>
      </c>
      <c r="AC1050">
        <f>VLOOKUP(Z1050,ReferencePrices!$A$2:$C$22,3,FALSE)</f>
        <v>385.40429999999998</v>
      </c>
      <c r="AD1050">
        <f t="shared" si="84"/>
        <v>4.7343365868425593</v>
      </c>
    </row>
    <row r="1051" spans="24:30" x14ac:dyDescent="0.35">
      <c r="X1051" t="str">
        <f t="shared" si="82"/>
        <v>TLSRice</v>
      </c>
      <c r="Y1051" t="s">
        <v>137</v>
      </c>
      <c r="Z1051" t="s">
        <v>365</v>
      </c>
      <c r="AA1051">
        <f t="shared" si="83"/>
        <v>16.07953899969274</v>
      </c>
      <c r="AB1051">
        <f>VLOOKUP(X1051,ReferenceProduction!$A$2:$G$1293,7,FALSE)</f>
        <v>42.566040801812441</v>
      </c>
      <c r="AC1051">
        <f>VLOOKUP(Z1051,ReferencePrices!$A$2:$C$22,3,FALSE)</f>
        <v>377.75510000000003</v>
      </c>
      <c r="AD1051">
        <f t="shared" si="84"/>
        <v>16.07953899969274</v>
      </c>
    </row>
    <row r="1052" spans="24:30" x14ac:dyDescent="0.35">
      <c r="X1052" t="str">
        <f t="shared" si="82"/>
        <v>TLSMaize</v>
      </c>
      <c r="Y1052" t="s">
        <v>137</v>
      </c>
      <c r="Z1052" t="s">
        <v>361</v>
      </c>
      <c r="AA1052">
        <f t="shared" si="83"/>
        <v>29.723042081794123</v>
      </c>
      <c r="AB1052">
        <f>VLOOKUP(X1052,ReferenceProduction!$A$2:$G$1293,7,FALSE)</f>
        <v>122.47868722958292</v>
      </c>
      <c r="AC1052">
        <f>VLOOKUP(Z1052,ReferencePrices!$A$2:$C$22,3,FALSE)</f>
        <v>242.67930000000001</v>
      </c>
      <c r="AD1052">
        <f t="shared" si="84"/>
        <v>29.723042081794123</v>
      </c>
    </row>
    <row r="1053" spans="24:30" x14ac:dyDescent="0.35">
      <c r="X1053" t="str">
        <f t="shared" si="82"/>
        <v>TLSPotato</v>
      </c>
      <c r="Y1053" t="s">
        <v>137</v>
      </c>
      <c r="Z1053" t="s">
        <v>367</v>
      </c>
      <c r="AA1053">
        <f t="shared" si="83"/>
        <v>0.38250217089816269</v>
      </c>
      <c r="AB1053">
        <f>VLOOKUP(X1053,ReferenceProduction!$A$2:$G$1293,7,FALSE)</f>
        <v>1.5187746115459675</v>
      </c>
      <c r="AC1053">
        <f>VLOOKUP(Z1053,ReferencePrices!$A$2:$C$22,3,FALSE)</f>
        <v>251.8492</v>
      </c>
      <c r="AD1053">
        <f t="shared" si="84"/>
        <v>0.38250217089816269</v>
      </c>
    </row>
    <row r="1054" spans="24:30" x14ac:dyDescent="0.35">
      <c r="X1054" t="str">
        <f t="shared" si="82"/>
        <v>TLSCassava</v>
      </c>
      <c r="Y1054" t="s">
        <v>137</v>
      </c>
      <c r="Z1054" t="s">
        <v>368</v>
      </c>
      <c r="AA1054">
        <f t="shared" si="83"/>
        <v>8.7368787449198226</v>
      </c>
      <c r="AB1054">
        <f>VLOOKUP(X1054,ReferenceProduction!$A$2:$G$1293,7,FALSE)</f>
        <v>69.680025273375051</v>
      </c>
      <c r="AC1054">
        <f>VLOOKUP(Z1054,ReferencePrices!$A$2:$C$22,3,FALSE)</f>
        <v>125.3857</v>
      </c>
      <c r="AD1054">
        <f t="shared" si="84"/>
        <v>8.7368787449198226</v>
      </c>
    </row>
    <row r="1055" spans="24:30" x14ac:dyDescent="0.35">
      <c r="X1055" t="str">
        <f t="shared" si="82"/>
        <v>TLSSweet Potato</v>
      </c>
      <c r="Y1055" t="s">
        <v>137</v>
      </c>
      <c r="Z1055" t="s">
        <v>358</v>
      </c>
      <c r="AA1055">
        <f t="shared" si="83"/>
        <v>3.5767250221271158</v>
      </c>
      <c r="AB1055">
        <f>VLOOKUP(X1055,ReferenceProduction!$A$2:$G$1293,7,FALSE)</f>
        <v>39.088062570702881</v>
      </c>
      <c r="AC1055">
        <f>VLOOKUP(Z1055,ReferencePrices!$A$2:$C$22,3,FALSE)</f>
        <v>91.504279999999994</v>
      </c>
      <c r="AD1055">
        <f t="shared" si="84"/>
        <v>3.5767250221271158</v>
      </c>
    </row>
    <row r="1056" spans="24:30" x14ac:dyDescent="0.35">
      <c r="X1056" t="str">
        <f t="shared" si="82"/>
        <v>TLSBanana</v>
      </c>
      <c r="Y1056" t="s">
        <v>137</v>
      </c>
      <c r="Z1056" t="s">
        <v>455</v>
      </c>
      <c r="AA1056">
        <f t="shared" si="83"/>
        <v>0.77973985472325258</v>
      </c>
      <c r="AB1056">
        <f>VLOOKUP(X1056,ReferenceProduction!$A$2:$G$1293,7,FALSE)</f>
        <v>1.9390961809771696</v>
      </c>
      <c r="AC1056">
        <f>VLOOKUP(Z1056,ReferencePrices!$A$2:$C$22,3,FALSE)</f>
        <v>402.11509999999998</v>
      </c>
      <c r="AD1056">
        <f t="shared" si="84"/>
        <v>0.77973985472325258</v>
      </c>
    </row>
    <row r="1057" spans="24:30" x14ac:dyDescent="0.35">
      <c r="X1057" t="str">
        <f t="shared" si="82"/>
        <v>TLSBean</v>
      </c>
      <c r="Y1057" t="s">
        <v>137</v>
      </c>
      <c r="Z1057" t="s">
        <v>557</v>
      </c>
      <c r="AA1057">
        <f t="shared" si="83"/>
        <v>5.4857820303008733</v>
      </c>
      <c r="AB1057">
        <f>VLOOKUP(X1057,ReferenceProduction!$A$2:$G$1293,7,FALSE)</f>
        <v>7.2395260974446112</v>
      </c>
      <c r="AC1057">
        <f>VLOOKUP(Z1057,ReferencePrices!$A$2:$C$22,3,FALSE)</f>
        <v>757.75429999999994</v>
      </c>
      <c r="AD1057">
        <f t="shared" si="84"/>
        <v>5.4857820303008733</v>
      </c>
    </row>
    <row r="1058" spans="24:30" x14ac:dyDescent="0.35">
      <c r="X1058" t="str">
        <f t="shared" si="82"/>
        <v>TLSGroundnut</v>
      </c>
      <c r="Y1058" t="s">
        <v>137</v>
      </c>
      <c r="Z1058" t="s">
        <v>360</v>
      </c>
      <c r="AA1058">
        <f t="shared" si="83"/>
        <v>3.1229293653167294</v>
      </c>
      <c r="AB1058">
        <f>VLOOKUP(X1058,ReferenceProduction!$A$2:$G$1293,7,FALSE)</f>
        <v>4.9720114881325435</v>
      </c>
      <c r="AC1058">
        <f>VLOOKUP(Z1058,ReferencePrices!$A$2:$C$22,3,FALSE)</f>
        <v>628.10180000000003</v>
      </c>
      <c r="AD1058">
        <f t="shared" si="84"/>
        <v>3.1229293653167294</v>
      </c>
    </row>
    <row r="1059" spans="24:30" x14ac:dyDescent="0.35">
      <c r="X1059" t="str">
        <f t="shared" si="82"/>
        <v>TLSSoybean</v>
      </c>
      <c r="Y1059" t="s">
        <v>137</v>
      </c>
      <c r="Z1059" t="s">
        <v>446</v>
      </c>
      <c r="AA1059">
        <f t="shared" si="83"/>
        <v>0.32398194319057172</v>
      </c>
      <c r="AB1059">
        <f>VLOOKUP(X1059,ReferenceProduction!$A$2:$G$1293,7,FALSE)</f>
        <v>0.77522033561869796</v>
      </c>
      <c r="AC1059">
        <f>VLOOKUP(Z1059,ReferencePrices!$A$2:$C$22,3,FALSE)</f>
        <v>417.92239999999998</v>
      </c>
      <c r="AD1059">
        <f t="shared" si="84"/>
        <v>0.32398194319057172</v>
      </c>
    </row>
    <row r="1060" spans="24:30" x14ac:dyDescent="0.35">
      <c r="X1060" t="str">
        <f t="shared" si="82"/>
        <v>TUNWheat</v>
      </c>
      <c r="Y1060" t="s">
        <v>138</v>
      </c>
      <c r="Z1060" t="s">
        <v>359</v>
      </c>
      <c r="AA1060">
        <f t="shared" si="83"/>
        <v>560.10861987447606</v>
      </c>
      <c r="AB1060">
        <f>VLOOKUP(X1060,ReferenceProduction!$A$2:$G$1293,7,FALSE)</f>
        <v>1874.1981656311814</v>
      </c>
      <c r="AC1060">
        <f>VLOOKUP(Z1060,ReferencePrices!$A$2:$C$22,3,FALSE)</f>
        <v>298.85239999999999</v>
      </c>
      <c r="AD1060">
        <f t="shared" si="84"/>
        <v>560.10861987447606</v>
      </c>
    </row>
    <row r="1061" spans="24:30" x14ac:dyDescent="0.35">
      <c r="X1061" t="str">
        <f t="shared" si="82"/>
        <v>TUNSorghum</v>
      </c>
      <c r="Y1061" t="s">
        <v>138</v>
      </c>
      <c r="Z1061" t="s">
        <v>362</v>
      </c>
      <c r="AA1061">
        <f t="shared" si="83"/>
        <v>0.53950329166525224</v>
      </c>
      <c r="AB1061">
        <f>VLOOKUP(X1061,ReferenceProduction!$A$2:$G$1293,7,FALSE)</f>
        <v>2.5691685072114967</v>
      </c>
      <c r="AC1061">
        <f>VLOOKUP(Z1061,ReferencePrices!$A$2:$C$22,3,FALSE)</f>
        <v>209.9914</v>
      </c>
      <c r="AD1061">
        <f t="shared" si="84"/>
        <v>0.53950329166525224</v>
      </c>
    </row>
    <row r="1062" spans="24:30" x14ac:dyDescent="0.35">
      <c r="X1062" t="str">
        <f t="shared" si="82"/>
        <v>TUNBarley</v>
      </c>
      <c r="Y1062" t="s">
        <v>138</v>
      </c>
      <c r="Z1062" t="s">
        <v>364</v>
      </c>
      <c r="AA1062">
        <f t="shared" si="83"/>
        <v>77.845489015778981</v>
      </c>
      <c r="AB1062">
        <f>VLOOKUP(X1062,ReferenceProduction!$A$2:$G$1293,7,FALSE)</f>
        <v>581.58795050111348</v>
      </c>
      <c r="AC1062">
        <f>VLOOKUP(Z1062,ReferencePrices!$A$2:$C$22,3,FALSE)</f>
        <v>133.84989999999999</v>
      </c>
      <c r="AD1062">
        <f t="shared" si="84"/>
        <v>77.845489015778981</v>
      </c>
    </row>
    <row r="1063" spans="24:30" x14ac:dyDescent="0.35">
      <c r="X1063" t="str">
        <f t="shared" si="82"/>
        <v>TUNPotato</v>
      </c>
      <c r="Y1063" t="s">
        <v>138</v>
      </c>
      <c r="Z1063" t="s">
        <v>367</v>
      </c>
      <c r="AA1063">
        <f t="shared" si="83"/>
        <v>125.86900722223631</v>
      </c>
      <c r="AB1063">
        <f>VLOOKUP(X1063,ReferenceProduction!$A$2:$G$1293,7,FALSE)</f>
        <v>499.77926164639916</v>
      </c>
      <c r="AC1063">
        <f>VLOOKUP(Z1063,ReferencePrices!$A$2:$C$22,3,FALSE)</f>
        <v>251.8492</v>
      </c>
      <c r="AD1063">
        <f t="shared" si="84"/>
        <v>125.86900722223631</v>
      </c>
    </row>
    <row r="1064" spans="24:30" x14ac:dyDescent="0.35">
      <c r="X1064" t="str">
        <f t="shared" si="82"/>
        <v>TUNBean</v>
      </c>
      <c r="Y1064" t="s">
        <v>138</v>
      </c>
      <c r="Z1064" t="s">
        <v>557</v>
      </c>
      <c r="AA1064">
        <f t="shared" si="83"/>
        <v>0.21664570574163422</v>
      </c>
      <c r="AB1064">
        <f>VLOOKUP(X1064,ReferenceProduction!$A$2:$G$1293,7,FALSE)</f>
        <v>0.28590495064380927</v>
      </c>
      <c r="AC1064">
        <f>VLOOKUP(Z1064,ReferencePrices!$A$2:$C$22,3,FALSE)</f>
        <v>757.75429999999994</v>
      </c>
      <c r="AD1064">
        <f t="shared" si="84"/>
        <v>0.21664570574163422</v>
      </c>
    </row>
    <row r="1065" spans="24:30" x14ac:dyDescent="0.35">
      <c r="X1065" t="str">
        <f t="shared" si="82"/>
        <v>TUNChickpea</v>
      </c>
      <c r="Y1065" t="s">
        <v>138</v>
      </c>
      <c r="Z1065" t="s">
        <v>419</v>
      </c>
      <c r="AA1065">
        <f t="shared" si="83"/>
        <v>12.307808823077293</v>
      </c>
      <c r="AB1065">
        <f>VLOOKUP(X1065,ReferenceProduction!$A$2:$G$1293,7,FALSE)</f>
        <v>18.274476602244661</v>
      </c>
      <c r="AC1065">
        <f>VLOOKUP(Z1065,ReferencePrices!$A$2:$C$22,3,FALSE)</f>
        <v>673.49720000000002</v>
      </c>
      <c r="AD1065">
        <f t="shared" si="84"/>
        <v>12.307808823077293</v>
      </c>
    </row>
    <row r="1066" spans="24:30" x14ac:dyDescent="0.35">
      <c r="X1066" t="str">
        <f t="shared" si="82"/>
        <v>TUNLentil</v>
      </c>
      <c r="Y1066" t="s">
        <v>138</v>
      </c>
      <c r="Z1066" t="s">
        <v>418</v>
      </c>
      <c r="AA1066">
        <f t="shared" si="83"/>
        <v>1.0821745606294806</v>
      </c>
      <c r="AB1066">
        <f>VLOOKUP(X1066,ReferenceProduction!$A$2:$G$1293,7,FALSE)</f>
        <v>2.1992271037426363</v>
      </c>
      <c r="AC1066">
        <f>VLOOKUP(Z1066,ReferencePrices!$A$2:$C$22,3,FALSE)</f>
        <v>492.07040000000001</v>
      </c>
      <c r="AD1066">
        <f t="shared" si="84"/>
        <v>1.0821745606294806</v>
      </c>
    </row>
    <row r="1067" spans="24:30" x14ac:dyDescent="0.35">
      <c r="X1067" t="str">
        <f t="shared" si="82"/>
        <v>TUNOther Pulses</v>
      </c>
      <c r="Y1067" t="s">
        <v>138</v>
      </c>
      <c r="Z1067" t="s">
        <v>421</v>
      </c>
      <c r="AA1067">
        <f t="shared" si="83"/>
        <v>37.758332435893166</v>
      </c>
      <c r="AB1067">
        <f>VLOOKUP(X1067,ReferenceProduction!$A$2:$G$1293,7,FALSE)</f>
        <v>97.970708774897332</v>
      </c>
      <c r="AC1067">
        <f>VLOOKUP(Z1067,ReferencePrices!$A$2:$C$22,3,FALSE)</f>
        <v>385.40429999999998</v>
      </c>
      <c r="AD1067">
        <f t="shared" si="84"/>
        <v>37.758332435893166</v>
      </c>
    </row>
    <row r="1068" spans="24:30" x14ac:dyDescent="0.35">
      <c r="X1068" t="str">
        <f t="shared" si="82"/>
        <v>TURRice</v>
      </c>
      <c r="Y1068" t="s">
        <v>139</v>
      </c>
      <c r="Z1068" t="s">
        <v>365</v>
      </c>
      <c r="AA1068">
        <f t="shared" si="83"/>
        <v>195.61058007977502</v>
      </c>
      <c r="AB1068">
        <f>VLOOKUP(X1068,ReferenceProduction!$A$2:$G$1293,7,FALSE)</f>
        <v>517.8237966337847</v>
      </c>
      <c r="AC1068">
        <f>VLOOKUP(Z1068,ReferencePrices!$A$2:$C$22,3,FALSE)</f>
        <v>377.75510000000003</v>
      </c>
      <c r="AD1068">
        <f t="shared" si="84"/>
        <v>195.61058007977502</v>
      </c>
    </row>
    <row r="1069" spans="24:30" x14ac:dyDescent="0.35">
      <c r="X1069" t="str">
        <f t="shared" si="82"/>
        <v>TURMaize</v>
      </c>
      <c r="Y1069" t="s">
        <v>139</v>
      </c>
      <c r="Z1069" t="s">
        <v>361</v>
      </c>
      <c r="AA1069">
        <f t="shared" si="83"/>
        <v>991.28306018476815</v>
      </c>
      <c r="AB1069">
        <f>VLOOKUP(X1069,ReferenceProduction!$A$2:$G$1293,7,FALSE)</f>
        <v>4084.7450119757564</v>
      </c>
      <c r="AC1069">
        <f>VLOOKUP(Z1069,ReferencePrices!$A$2:$C$22,3,FALSE)</f>
        <v>242.67930000000001</v>
      </c>
      <c r="AD1069">
        <f t="shared" si="84"/>
        <v>991.28306018476815</v>
      </c>
    </row>
    <row r="1070" spans="24:30" x14ac:dyDescent="0.35">
      <c r="X1070" t="str">
        <f t="shared" si="82"/>
        <v>TURWheat</v>
      </c>
      <c r="Y1070" t="s">
        <v>139</v>
      </c>
      <c r="Z1070" t="s">
        <v>359</v>
      </c>
      <c r="AA1070">
        <f t="shared" si="83"/>
        <v>8697.565300367447</v>
      </c>
      <c r="AB1070">
        <f>VLOOKUP(X1070,ReferenceProduction!$A$2:$G$1293,7,FALSE)</f>
        <v>29103.213828523534</v>
      </c>
      <c r="AC1070">
        <f>VLOOKUP(Z1070,ReferencePrices!$A$2:$C$22,3,FALSE)</f>
        <v>298.85239999999999</v>
      </c>
      <c r="AD1070">
        <f t="shared" si="84"/>
        <v>8697.565300367447</v>
      </c>
    </row>
    <row r="1071" spans="24:30" x14ac:dyDescent="0.35">
      <c r="X1071" t="str">
        <f t="shared" si="82"/>
        <v>TURSorghum</v>
      </c>
      <c r="Y1071" t="s">
        <v>139</v>
      </c>
      <c r="Z1071" t="s">
        <v>362</v>
      </c>
      <c r="AA1071">
        <f t="shared" si="83"/>
        <v>0.11766686520634723</v>
      </c>
      <c r="AB1071">
        <f>VLOOKUP(X1071,ReferenceProduction!$A$2:$G$1293,7,FALSE)</f>
        <v>0.56034135305706434</v>
      </c>
      <c r="AC1071">
        <f>VLOOKUP(Z1071,ReferencePrices!$A$2:$C$22,3,FALSE)</f>
        <v>209.9914</v>
      </c>
      <c r="AD1071">
        <f t="shared" si="84"/>
        <v>0.11766686520634723</v>
      </c>
    </row>
    <row r="1072" spans="24:30" x14ac:dyDescent="0.35">
      <c r="X1072" t="str">
        <f t="shared" si="82"/>
        <v>TURMillet</v>
      </c>
      <c r="Y1072" t="s">
        <v>139</v>
      </c>
      <c r="Z1072" t="s">
        <v>363</v>
      </c>
      <c r="AA1072">
        <f t="shared" si="83"/>
        <v>3.8779363834676261</v>
      </c>
      <c r="AB1072">
        <f>VLOOKUP(X1072,ReferenceProduction!$A$2:$G$1293,7,FALSE)</f>
        <v>15.617658245024966</v>
      </c>
      <c r="AC1072">
        <f>VLOOKUP(Z1072,ReferencePrices!$A$2:$C$22,3,FALSE)</f>
        <v>248.30459999999999</v>
      </c>
      <c r="AD1072">
        <f t="shared" si="84"/>
        <v>3.8779363834676261</v>
      </c>
    </row>
    <row r="1073" spans="24:30" x14ac:dyDescent="0.35">
      <c r="X1073" t="str">
        <f t="shared" si="82"/>
        <v>TURBarley</v>
      </c>
      <c r="Y1073" t="s">
        <v>139</v>
      </c>
      <c r="Z1073" t="s">
        <v>364</v>
      </c>
      <c r="AA1073">
        <f t="shared" si="83"/>
        <v>1879.1453911812023</v>
      </c>
      <c r="AB1073">
        <f>VLOOKUP(X1073,ReferenceProduction!$A$2:$G$1293,7,FALSE)</f>
        <v>14039.199066874182</v>
      </c>
      <c r="AC1073">
        <f>VLOOKUP(Z1073,ReferencePrices!$A$2:$C$22,3,FALSE)</f>
        <v>133.84989999999999</v>
      </c>
      <c r="AD1073">
        <f t="shared" si="84"/>
        <v>1879.1453911812023</v>
      </c>
    </row>
    <row r="1074" spans="24:30" x14ac:dyDescent="0.35">
      <c r="X1074" t="str">
        <f t="shared" si="82"/>
        <v>TURPotato</v>
      </c>
      <c r="Y1074" t="s">
        <v>139</v>
      </c>
      <c r="Z1074" t="s">
        <v>367</v>
      </c>
      <c r="AA1074">
        <f t="shared" si="83"/>
        <v>1372.9830514045977</v>
      </c>
      <c r="AB1074">
        <f>VLOOKUP(X1074,ReferenceProduction!$A$2:$G$1293,7,FALSE)</f>
        <v>5451.6077533881298</v>
      </c>
      <c r="AC1074">
        <f>VLOOKUP(Z1074,ReferencePrices!$A$2:$C$22,3,FALSE)</f>
        <v>251.8492</v>
      </c>
      <c r="AD1074">
        <f t="shared" si="84"/>
        <v>1372.9830514045977</v>
      </c>
    </row>
    <row r="1075" spans="24:30" x14ac:dyDescent="0.35">
      <c r="X1075" t="str">
        <f t="shared" si="82"/>
        <v>TURBanana</v>
      </c>
      <c r="Y1075" t="s">
        <v>139</v>
      </c>
      <c r="Z1075" t="s">
        <v>455</v>
      </c>
      <c r="AA1075">
        <f t="shared" si="83"/>
        <v>133.63357087447514</v>
      </c>
      <c r="AB1075">
        <f>VLOOKUP(X1075,ReferenceProduction!$A$2:$G$1293,7,FALSE)</f>
        <v>332.32666685353308</v>
      </c>
      <c r="AC1075">
        <f>VLOOKUP(Z1075,ReferencePrices!$A$2:$C$22,3,FALSE)</f>
        <v>402.11509999999998</v>
      </c>
      <c r="AD1075">
        <f t="shared" si="84"/>
        <v>133.63357087447514</v>
      </c>
    </row>
    <row r="1076" spans="24:30" x14ac:dyDescent="0.35">
      <c r="X1076" t="str">
        <f t="shared" si="82"/>
        <v>TURBean</v>
      </c>
      <c r="Y1076" t="s">
        <v>139</v>
      </c>
      <c r="Z1076" t="s">
        <v>557</v>
      </c>
      <c r="AA1076">
        <f t="shared" si="83"/>
        <v>218.12674357159938</v>
      </c>
      <c r="AB1076">
        <f>VLOOKUP(X1076,ReferenceProduction!$A$2:$G$1293,7,FALSE)</f>
        <v>287.85945994842837</v>
      </c>
      <c r="AC1076">
        <f>VLOOKUP(Z1076,ReferencePrices!$A$2:$C$22,3,FALSE)</f>
        <v>757.75429999999994</v>
      </c>
      <c r="AD1076">
        <f t="shared" si="84"/>
        <v>218.12674357159938</v>
      </c>
    </row>
    <row r="1077" spans="24:30" x14ac:dyDescent="0.35">
      <c r="X1077" t="str">
        <f t="shared" si="82"/>
        <v>TURChickpea</v>
      </c>
      <c r="Y1077" t="s">
        <v>139</v>
      </c>
      <c r="Z1077" t="s">
        <v>419</v>
      </c>
      <c r="AA1077">
        <f t="shared" si="83"/>
        <v>633.29399728333294</v>
      </c>
      <c r="AB1077">
        <f>VLOOKUP(X1077,ReferenceProduction!$A$2:$G$1293,7,FALSE)</f>
        <v>940.30680050835099</v>
      </c>
      <c r="AC1077">
        <f>VLOOKUP(Z1077,ReferencePrices!$A$2:$C$22,3,FALSE)</f>
        <v>673.49720000000002</v>
      </c>
      <c r="AD1077">
        <f t="shared" si="84"/>
        <v>633.29399728333294</v>
      </c>
    </row>
    <row r="1078" spans="24:30" x14ac:dyDescent="0.35">
      <c r="X1078" t="str">
        <f t="shared" si="82"/>
        <v>TURLentil</v>
      </c>
      <c r="Y1078" t="s">
        <v>139</v>
      </c>
      <c r="Z1078" t="s">
        <v>418</v>
      </c>
      <c r="AA1078">
        <f t="shared" si="83"/>
        <v>357.3976306171096</v>
      </c>
      <c r="AB1078">
        <f>VLOOKUP(X1078,ReferenceProduction!$A$2:$G$1293,7,FALSE)</f>
        <v>726.31402054890839</v>
      </c>
      <c r="AC1078">
        <f>VLOOKUP(Z1078,ReferencePrices!$A$2:$C$22,3,FALSE)</f>
        <v>492.07040000000001</v>
      </c>
      <c r="AD1078">
        <f t="shared" si="84"/>
        <v>357.3976306171096</v>
      </c>
    </row>
    <row r="1079" spans="24:30" x14ac:dyDescent="0.35">
      <c r="X1079" t="str">
        <f t="shared" si="82"/>
        <v>TUROther Pulses</v>
      </c>
      <c r="Y1079" t="s">
        <v>139</v>
      </c>
      <c r="Z1079" t="s">
        <v>421</v>
      </c>
      <c r="AA1079">
        <f t="shared" si="83"/>
        <v>78.011546104537999</v>
      </c>
      <c r="AB1079">
        <f>VLOOKUP(X1079,ReferenceProduction!$A$2:$G$1293,7,FALSE)</f>
        <v>202.41483061952863</v>
      </c>
      <c r="AC1079">
        <f>VLOOKUP(Z1079,ReferencePrices!$A$2:$C$22,3,FALSE)</f>
        <v>385.40429999999998</v>
      </c>
      <c r="AD1079">
        <f t="shared" si="84"/>
        <v>78.011546104537999</v>
      </c>
    </row>
    <row r="1080" spans="24:30" x14ac:dyDescent="0.35">
      <c r="X1080" t="str">
        <f t="shared" si="82"/>
        <v>TURGroundnut</v>
      </c>
      <c r="Y1080" t="s">
        <v>139</v>
      </c>
      <c r="Z1080" t="s">
        <v>360</v>
      </c>
      <c r="AA1080">
        <f t="shared" si="83"/>
        <v>72.149441790502252</v>
      </c>
      <c r="AB1080">
        <f>VLOOKUP(X1080,ReferenceProduction!$A$2:$G$1293,7,FALSE)</f>
        <v>114.86902567466333</v>
      </c>
      <c r="AC1080">
        <f>VLOOKUP(Z1080,ReferencePrices!$A$2:$C$22,3,FALSE)</f>
        <v>628.10180000000003</v>
      </c>
      <c r="AD1080">
        <f t="shared" si="84"/>
        <v>72.149441790502252</v>
      </c>
    </row>
    <row r="1081" spans="24:30" x14ac:dyDescent="0.35">
      <c r="X1081" t="str">
        <f t="shared" si="82"/>
        <v>TZARice</v>
      </c>
      <c r="Y1081" t="s">
        <v>140</v>
      </c>
      <c r="Z1081" t="s">
        <v>365</v>
      </c>
      <c r="AA1081">
        <f t="shared" si="83"/>
        <v>704.85907476454952</v>
      </c>
      <c r="AB1081">
        <f>VLOOKUP(X1081,ReferenceProduction!$A$2:$G$1293,7,FALSE)</f>
        <v>1865.9154430067244</v>
      </c>
      <c r="AC1081">
        <f>VLOOKUP(Z1081,ReferencePrices!$A$2:$C$22,3,FALSE)</f>
        <v>377.75510000000003</v>
      </c>
      <c r="AD1081">
        <f t="shared" si="84"/>
        <v>704.85907476454952</v>
      </c>
    </row>
    <row r="1082" spans="24:30" x14ac:dyDescent="0.35">
      <c r="X1082" t="str">
        <f t="shared" si="82"/>
        <v>TZAMaize</v>
      </c>
      <c r="Y1082" t="s">
        <v>140</v>
      </c>
      <c r="Z1082" t="s">
        <v>361</v>
      </c>
      <c r="AA1082">
        <f t="shared" si="83"/>
        <v>1037.5141750986052</v>
      </c>
      <c r="AB1082">
        <f>VLOOKUP(X1082,ReferenceProduction!$A$2:$G$1293,7,FALSE)</f>
        <v>4275.247930493475</v>
      </c>
      <c r="AC1082">
        <f>VLOOKUP(Z1082,ReferencePrices!$A$2:$C$22,3,FALSE)</f>
        <v>242.67930000000001</v>
      </c>
      <c r="AD1082">
        <f t="shared" si="84"/>
        <v>1037.5141750986052</v>
      </c>
    </row>
    <row r="1083" spans="24:30" x14ac:dyDescent="0.35">
      <c r="X1083" t="str">
        <f t="shared" si="82"/>
        <v>TZAWheat</v>
      </c>
      <c r="Y1083" t="s">
        <v>140</v>
      </c>
      <c r="Z1083" t="s">
        <v>359</v>
      </c>
      <c r="AA1083">
        <f t="shared" si="83"/>
        <v>36.49158346208371</v>
      </c>
      <c r="AB1083">
        <f>VLOOKUP(X1083,ReferenceProduction!$A$2:$G$1293,7,FALSE)</f>
        <v>122.10570656981076</v>
      </c>
      <c r="AC1083">
        <f>VLOOKUP(Z1083,ReferencePrices!$A$2:$C$22,3,FALSE)</f>
        <v>298.85239999999999</v>
      </c>
      <c r="AD1083">
        <f t="shared" si="84"/>
        <v>36.49158346208371</v>
      </c>
    </row>
    <row r="1084" spans="24:30" x14ac:dyDescent="0.35">
      <c r="X1084" t="str">
        <f t="shared" si="82"/>
        <v>TZASorghum</v>
      </c>
      <c r="Y1084" t="s">
        <v>140</v>
      </c>
      <c r="Z1084" t="s">
        <v>362</v>
      </c>
      <c r="AA1084">
        <f t="shared" si="83"/>
        <v>462.83693068746157</v>
      </c>
      <c r="AB1084">
        <f>VLOOKUP(X1084,ReferenceProduction!$A$2:$G$1293,7,FALSE)</f>
        <v>2204.0756463715256</v>
      </c>
      <c r="AC1084">
        <f>VLOOKUP(Z1084,ReferencePrices!$A$2:$C$22,3,FALSE)</f>
        <v>209.9914</v>
      </c>
      <c r="AD1084">
        <f t="shared" si="84"/>
        <v>462.83693068746157</v>
      </c>
    </row>
    <row r="1085" spans="24:30" x14ac:dyDescent="0.35">
      <c r="X1085" t="str">
        <f t="shared" si="82"/>
        <v>TZAMillet</v>
      </c>
      <c r="Y1085" t="s">
        <v>140</v>
      </c>
      <c r="Z1085" t="s">
        <v>363</v>
      </c>
      <c r="AA1085">
        <f t="shared" si="83"/>
        <v>150.05471531870481</v>
      </c>
      <c r="AB1085">
        <f>VLOOKUP(X1085,ReferenceProduction!$A$2:$G$1293,7,FALSE)</f>
        <v>604.31709810734401</v>
      </c>
      <c r="AC1085">
        <f>VLOOKUP(Z1085,ReferencePrices!$A$2:$C$22,3,FALSE)</f>
        <v>248.30459999999999</v>
      </c>
      <c r="AD1085">
        <f t="shared" si="84"/>
        <v>150.05471531870481</v>
      </c>
    </row>
    <row r="1086" spans="24:30" x14ac:dyDescent="0.35">
      <c r="X1086" t="str">
        <f t="shared" si="82"/>
        <v>TZABarley</v>
      </c>
      <c r="Y1086" t="s">
        <v>140</v>
      </c>
      <c r="Z1086" t="s">
        <v>364</v>
      </c>
      <c r="AA1086">
        <f t="shared" si="83"/>
        <v>0.83608620965135882</v>
      </c>
      <c r="AB1086">
        <f>VLOOKUP(X1086,ReferenceProduction!$A$2:$G$1293,7,FALSE)</f>
        <v>6.2464462778930638</v>
      </c>
      <c r="AC1086">
        <f>VLOOKUP(Z1086,ReferencePrices!$A$2:$C$22,3,FALSE)</f>
        <v>133.84989999999999</v>
      </c>
      <c r="AD1086">
        <f t="shared" si="84"/>
        <v>0.83608620965135882</v>
      </c>
    </row>
    <row r="1087" spans="24:30" x14ac:dyDescent="0.35">
      <c r="X1087" t="str">
        <f t="shared" si="82"/>
        <v>TZAPotato</v>
      </c>
      <c r="Y1087" t="s">
        <v>140</v>
      </c>
      <c r="Z1087" t="s">
        <v>367</v>
      </c>
      <c r="AA1087">
        <f t="shared" si="83"/>
        <v>184.40078862071906</v>
      </c>
      <c r="AB1087">
        <f>VLOOKUP(X1087,ReferenceProduction!$A$2:$G$1293,7,FALSE)</f>
        <v>732.18731137807481</v>
      </c>
      <c r="AC1087">
        <f>VLOOKUP(Z1087,ReferencePrices!$A$2:$C$22,3,FALSE)</f>
        <v>251.8492</v>
      </c>
      <c r="AD1087">
        <f t="shared" si="84"/>
        <v>184.40078862071906</v>
      </c>
    </row>
    <row r="1088" spans="24:30" x14ac:dyDescent="0.35">
      <c r="X1088" t="str">
        <f t="shared" si="82"/>
        <v>TZACassava</v>
      </c>
      <c r="Y1088" t="s">
        <v>140</v>
      </c>
      <c r="Z1088" t="s">
        <v>368</v>
      </c>
      <c r="AA1088">
        <f t="shared" si="83"/>
        <v>1286.3047787891571</v>
      </c>
      <c r="AB1088">
        <f>VLOOKUP(X1088,ReferenceProduction!$A$2:$G$1293,7,FALSE)</f>
        <v>10258.78372724447</v>
      </c>
      <c r="AC1088">
        <f>VLOOKUP(Z1088,ReferencePrices!$A$2:$C$22,3,FALSE)</f>
        <v>125.3857</v>
      </c>
      <c r="AD1088">
        <f t="shared" si="84"/>
        <v>1286.3047787891571</v>
      </c>
    </row>
    <row r="1089" spans="24:30" x14ac:dyDescent="0.35">
      <c r="X1089" t="str">
        <f t="shared" si="82"/>
        <v>TZAYams</v>
      </c>
      <c r="Y1089" t="s">
        <v>140</v>
      </c>
      <c r="Z1089" t="s">
        <v>366</v>
      </c>
      <c r="AA1089">
        <f t="shared" si="83"/>
        <v>4.7000536359405052</v>
      </c>
      <c r="AB1089">
        <f>VLOOKUP(X1089,ReferenceProduction!$A$2:$G$1293,7,FALSE)</f>
        <v>15.06878545032553</v>
      </c>
      <c r="AC1089">
        <f>VLOOKUP(Z1089,ReferencePrices!$A$2:$C$22,3,FALSE)</f>
        <v>311.90660000000003</v>
      </c>
      <c r="AD1089">
        <f t="shared" si="84"/>
        <v>4.7000536359405052</v>
      </c>
    </row>
    <row r="1090" spans="24:30" x14ac:dyDescent="0.35">
      <c r="X1090" t="str">
        <f t="shared" si="82"/>
        <v>TZASweet Potato</v>
      </c>
      <c r="Y1090" t="s">
        <v>140</v>
      </c>
      <c r="Z1090" t="s">
        <v>358</v>
      </c>
      <c r="AA1090">
        <f t="shared" si="83"/>
        <v>274.19345862694962</v>
      </c>
      <c r="AB1090">
        <f>VLOOKUP(X1090,ReferenceProduction!$A$2:$G$1293,7,FALSE)</f>
        <v>2996.5096564548639</v>
      </c>
      <c r="AC1090">
        <f>VLOOKUP(Z1090,ReferencePrices!$A$2:$C$22,3,FALSE)</f>
        <v>91.504279999999994</v>
      </c>
      <c r="AD1090">
        <f t="shared" si="84"/>
        <v>274.19345862694962</v>
      </c>
    </row>
    <row r="1091" spans="24:30" x14ac:dyDescent="0.35">
      <c r="X1091" t="str">
        <f t="shared" si="82"/>
        <v>TZABanana</v>
      </c>
      <c r="Y1091" t="s">
        <v>140</v>
      </c>
      <c r="Z1091" t="s">
        <v>455</v>
      </c>
      <c r="AA1091">
        <f t="shared" si="83"/>
        <v>1802.0102863581137</v>
      </c>
      <c r="AB1091">
        <f>VLOOKUP(X1091,ReferenceProduction!$A$2:$G$1293,7,FALSE)</f>
        <v>4481.3295654853891</v>
      </c>
      <c r="AC1091">
        <f>VLOOKUP(Z1091,ReferencePrices!$A$2:$C$22,3,FALSE)</f>
        <v>402.11509999999998</v>
      </c>
      <c r="AD1091">
        <f t="shared" si="84"/>
        <v>1802.0102863581137</v>
      </c>
    </row>
    <row r="1092" spans="24:30" x14ac:dyDescent="0.35">
      <c r="X1092" t="str">
        <f t="shared" si="82"/>
        <v>TZAPlantain</v>
      </c>
      <c r="Y1092" t="s">
        <v>140</v>
      </c>
      <c r="Z1092" t="s">
        <v>456</v>
      </c>
      <c r="AA1092">
        <f t="shared" si="83"/>
        <v>300.76278521924809</v>
      </c>
      <c r="AB1092">
        <f>VLOOKUP(X1092,ReferenceProduction!$A$2:$G$1293,7,FALSE)</f>
        <v>1094.261421199602</v>
      </c>
      <c r="AC1092">
        <f>VLOOKUP(Z1092,ReferencePrices!$A$2:$C$22,3,FALSE)</f>
        <v>274.8546</v>
      </c>
      <c r="AD1092">
        <f t="shared" si="84"/>
        <v>300.76278521924809</v>
      </c>
    </row>
    <row r="1093" spans="24:30" x14ac:dyDescent="0.35">
      <c r="X1093" t="str">
        <f t="shared" ref="X1093:X1156" si="85">+CONCATENATE(Y1093,Z1093)</f>
        <v>TZABean</v>
      </c>
      <c r="Y1093" t="s">
        <v>140</v>
      </c>
      <c r="Z1093" t="s">
        <v>557</v>
      </c>
      <c r="AA1093">
        <f t="shared" ref="AA1093:AA1156" si="86">AD1093</f>
        <v>780.78505446613281</v>
      </c>
      <c r="AB1093">
        <f>VLOOKUP(X1093,ReferenceProduction!$A$2:$G$1293,7,FALSE)</f>
        <v>1030.393432892605</v>
      </c>
      <c r="AC1093">
        <f>VLOOKUP(Z1093,ReferencePrices!$A$2:$C$22,3,FALSE)</f>
        <v>757.75429999999994</v>
      </c>
      <c r="AD1093">
        <f t="shared" ref="AD1093:AD1156" si="87">(AB1093*AC1093)/1000</f>
        <v>780.78505446613281</v>
      </c>
    </row>
    <row r="1094" spans="24:30" x14ac:dyDescent="0.35">
      <c r="X1094" t="str">
        <f t="shared" si="85"/>
        <v>TZAChickpea</v>
      </c>
      <c r="Y1094" t="s">
        <v>140</v>
      </c>
      <c r="Z1094" t="s">
        <v>419</v>
      </c>
      <c r="AA1094">
        <f t="shared" si="86"/>
        <v>36.50148735958507</v>
      </c>
      <c r="AB1094">
        <f>VLOOKUP(X1094,ReferenceProduction!$A$2:$G$1293,7,FALSE)</f>
        <v>54.196940031205884</v>
      </c>
      <c r="AC1094">
        <f>VLOOKUP(Z1094,ReferencePrices!$A$2:$C$22,3,FALSE)</f>
        <v>673.49720000000002</v>
      </c>
      <c r="AD1094">
        <f t="shared" si="87"/>
        <v>36.50148735958507</v>
      </c>
    </row>
    <row r="1095" spans="24:30" x14ac:dyDescent="0.35">
      <c r="X1095" t="str">
        <f t="shared" si="85"/>
        <v>TZACowpea</v>
      </c>
      <c r="Y1095" t="s">
        <v>140</v>
      </c>
      <c r="Z1095" t="s">
        <v>417</v>
      </c>
      <c r="AA1095">
        <f t="shared" si="86"/>
        <v>86.934155142052148</v>
      </c>
      <c r="AB1095">
        <f>VLOOKUP(X1095,ReferenceProduction!$A$2:$G$1293,7,FALSE)</f>
        <v>177.81676716229651</v>
      </c>
      <c r="AC1095">
        <f>VLOOKUP(Z1095,ReferencePrices!$A$2:$C$22,3,FALSE)</f>
        <v>488.8974</v>
      </c>
      <c r="AD1095">
        <f t="shared" si="87"/>
        <v>86.934155142052148</v>
      </c>
    </row>
    <row r="1096" spans="24:30" x14ac:dyDescent="0.35">
      <c r="X1096" t="str">
        <f t="shared" si="85"/>
        <v>TZAPigeon pea</v>
      </c>
      <c r="Y1096" t="s">
        <v>140</v>
      </c>
      <c r="Z1096" t="s">
        <v>616</v>
      </c>
      <c r="AA1096">
        <f t="shared" si="86"/>
        <v>64.064529417333617</v>
      </c>
      <c r="AB1096">
        <f>VLOOKUP(X1096,ReferenceProduction!$A$2:$G$1293,7,FALSE)</f>
        <v>87.019711460720245</v>
      </c>
      <c r="AC1096">
        <f>VLOOKUP(Z1096,ReferencePrices!$A$2:$C$22,3,FALSE)</f>
        <v>736.20709999999997</v>
      </c>
      <c r="AD1096">
        <f t="shared" si="87"/>
        <v>64.064529417333617</v>
      </c>
    </row>
    <row r="1097" spans="24:30" x14ac:dyDescent="0.35">
      <c r="X1097" t="str">
        <f t="shared" si="85"/>
        <v>TZAOther Pulses</v>
      </c>
      <c r="Y1097" t="s">
        <v>140</v>
      </c>
      <c r="Z1097" t="s">
        <v>421</v>
      </c>
      <c r="AA1097">
        <f t="shared" si="86"/>
        <v>39.745766025045263</v>
      </c>
      <c r="AB1097">
        <f>VLOOKUP(X1097,ReferenceProduction!$A$2:$G$1293,7,FALSE)</f>
        <v>103.1274586844134</v>
      </c>
      <c r="AC1097">
        <f>VLOOKUP(Z1097,ReferencePrices!$A$2:$C$22,3,FALSE)</f>
        <v>385.40429999999998</v>
      </c>
      <c r="AD1097">
        <f t="shared" si="87"/>
        <v>39.745766025045263</v>
      </c>
    </row>
    <row r="1098" spans="24:30" x14ac:dyDescent="0.35">
      <c r="X1098" t="str">
        <f t="shared" si="85"/>
        <v>TZAGroundnut</v>
      </c>
      <c r="Y1098" t="s">
        <v>140</v>
      </c>
      <c r="Z1098" t="s">
        <v>360</v>
      </c>
      <c r="AA1098">
        <f t="shared" si="86"/>
        <v>319.41767729534911</v>
      </c>
      <c r="AB1098">
        <f>VLOOKUP(X1098,ReferenceProduction!$A$2:$G$1293,7,FALSE)</f>
        <v>508.54443864887685</v>
      </c>
      <c r="AC1098">
        <f>VLOOKUP(Z1098,ReferencePrices!$A$2:$C$22,3,FALSE)</f>
        <v>628.10180000000003</v>
      </c>
      <c r="AD1098">
        <f t="shared" si="87"/>
        <v>319.41767729534911</v>
      </c>
    </row>
    <row r="1099" spans="24:30" x14ac:dyDescent="0.35">
      <c r="X1099" t="str">
        <f t="shared" si="85"/>
        <v>TZASoybean</v>
      </c>
      <c r="Y1099" t="s">
        <v>140</v>
      </c>
      <c r="Z1099" t="s">
        <v>446</v>
      </c>
      <c r="AA1099">
        <f t="shared" si="86"/>
        <v>1.4527942401652558</v>
      </c>
      <c r="AB1099">
        <f>VLOOKUP(X1099,ReferenceProduction!$A$2:$G$1293,7,FALSE)</f>
        <v>3.4762296545130287</v>
      </c>
      <c r="AC1099">
        <f>VLOOKUP(Z1099,ReferencePrices!$A$2:$C$22,3,FALSE)</f>
        <v>417.92239999999998</v>
      </c>
      <c r="AD1099">
        <f t="shared" si="87"/>
        <v>1.4527942401652558</v>
      </c>
    </row>
    <row r="1100" spans="24:30" x14ac:dyDescent="0.35">
      <c r="X1100" t="str">
        <f t="shared" si="85"/>
        <v>UGARice</v>
      </c>
      <c r="Y1100" t="s">
        <v>141</v>
      </c>
      <c r="Z1100" t="s">
        <v>365</v>
      </c>
      <c r="AA1100">
        <f t="shared" si="86"/>
        <v>69.317900433810237</v>
      </c>
      <c r="AB1100">
        <f>VLOOKUP(X1100,ReferenceProduction!$A$2:$G$1293,7,FALSE)</f>
        <v>183.49957534341758</v>
      </c>
      <c r="AC1100">
        <f>VLOOKUP(Z1100,ReferencePrices!$A$2:$C$22,3,FALSE)</f>
        <v>377.75510000000003</v>
      </c>
      <c r="AD1100">
        <f t="shared" si="87"/>
        <v>69.317900433810237</v>
      </c>
    </row>
    <row r="1101" spans="24:30" x14ac:dyDescent="0.35">
      <c r="X1101" t="str">
        <f t="shared" si="85"/>
        <v>UGAMaize</v>
      </c>
      <c r="Y1101" t="s">
        <v>141</v>
      </c>
      <c r="Z1101" t="s">
        <v>361</v>
      </c>
      <c r="AA1101">
        <f t="shared" si="86"/>
        <v>479.84183552871087</v>
      </c>
      <c r="AB1101">
        <f>VLOOKUP(X1101,ReferenceProduction!$A$2:$G$1293,7,FALSE)</f>
        <v>1977.2672639516877</v>
      </c>
      <c r="AC1101">
        <f>VLOOKUP(Z1101,ReferencePrices!$A$2:$C$22,3,FALSE)</f>
        <v>242.67930000000001</v>
      </c>
      <c r="AD1101">
        <f t="shared" si="87"/>
        <v>479.84183552871087</v>
      </c>
    </row>
    <row r="1102" spans="24:30" x14ac:dyDescent="0.35">
      <c r="X1102" t="str">
        <f t="shared" si="85"/>
        <v>UGAWheat</v>
      </c>
      <c r="Y1102" t="s">
        <v>141</v>
      </c>
      <c r="Z1102" t="s">
        <v>359</v>
      </c>
      <c r="AA1102">
        <f t="shared" si="86"/>
        <v>7.0819509258696378</v>
      </c>
      <c r="AB1102">
        <f>VLOOKUP(X1102,ReferenceProduction!$A$2:$G$1293,7,FALSE)</f>
        <v>23.697152593954868</v>
      </c>
      <c r="AC1102">
        <f>VLOOKUP(Z1102,ReferencePrices!$A$2:$C$22,3,FALSE)</f>
        <v>298.85239999999999</v>
      </c>
      <c r="AD1102">
        <f t="shared" si="87"/>
        <v>7.0819509258696378</v>
      </c>
    </row>
    <row r="1103" spans="24:30" x14ac:dyDescent="0.35">
      <c r="X1103" t="str">
        <f t="shared" si="85"/>
        <v>UGASorghum</v>
      </c>
      <c r="Y1103" t="s">
        <v>141</v>
      </c>
      <c r="Z1103" t="s">
        <v>362</v>
      </c>
      <c r="AA1103">
        <f t="shared" si="86"/>
        <v>225.76379882504057</v>
      </c>
      <c r="AB1103">
        <f>VLOOKUP(X1103,ReferenceProduction!$A$2:$G$1293,7,FALSE)</f>
        <v>1075.1097369941845</v>
      </c>
      <c r="AC1103">
        <f>VLOOKUP(Z1103,ReferencePrices!$A$2:$C$22,3,FALSE)</f>
        <v>209.9914</v>
      </c>
      <c r="AD1103">
        <f t="shared" si="87"/>
        <v>225.76379882504057</v>
      </c>
    </row>
    <row r="1104" spans="24:30" x14ac:dyDescent="0.35">
      <c r="X1104" t="str">
        <f t="shared" si="85"/>
        <v>UGAMillet</v>
      </c>
      <c r="Y1104" t="s">
        <v>141</v>
      </c>
      <c r="Z1104" t="s">
        <v>363</v>
      </c>
      <c r="AA1104">
        <f t="shared" si="86"/>
        <v>334.55800861679052</v>
      </c>
      <c r="AB1104">
        <f>VLOOKUP(X1104,ReferenceProduction!$A$2:$G$1293,7,FALSE)</f>
        <v>1347.3693544815139</v>
      </c>
      <c r="AC1104">
        <f>VLOOKUP(Z1104,ReferencePrices!$A$2:$C$22,3,FALSE)</f>
        <v>248.30459999999999</v>
      </c>
      <c r="AD1104">
        <f t="shared" si="87"/>
        <v>334.55800861679052</v>
      </c>
    </row>
    <row r="1105" spans="24:30" x14ac:dyDescent="0.35">
      <c r="X1105" t="str">
        <f t="shared" si="85"/>
        <v>UGAPotato</v>
      </c>
      <c r="Y1105" t="s">
        <v>141</v>
      </c>
      <c r="Z1105" t="s">
        <v>367</v>
      </c>
      <c r="AA1105">
        <f t="shared" si="86"/>
        <v>217.85888953437276</v>
      </c>
      <c r="AB1105">
        <f>VLOOKUP(X1105,ReferenceProduction!$A$2:$G$1293,7,FALSE)</f>
        <v>865.03705207073438</v>
      </c>
      <c r="AC1105">
        <f>VLOOKUP(Z1105,ReferencePrices!$A$2:$C$22,3,FALSE)</f>
        <v>251.8492</v>
      </c>
      <c r="AD1105">
        <f t="shared" si="87"/>
        <v>217.85888953437276</v>
      </c>
    </row>
    <row r="1106" spans="24:30" x14ac:dyDescent="0.35">
      <c r="X1106" t="str">
        <f t="shared" si="85"/>
        <v>UGACassava</v>
      </c>
      <c r="Y1106" t="s">
        <v>141</v>
      </c>
      <c r="Z1106" t="s">
        <v>368</v>
      </c>
      <c r="AA1106">
        <f t="shared" si="86"/>
        <v>1126.8937364483354</v>
      </c>
      <c r="AB1106">
        <f>VLOOKUP(X1106,ReferenceProduction!$A$2:$G$1293,7,FALSE)</f>
        <v>8987.4183136381216</v>
      </c>
      <c r="AC1106">
        <f>VLOOKUP(Z1106,ReferencePrices!$A$2:$C$22,3,FALSE)</f>
        <v>125.3857</v>
      </c>
      <c r="AD1106">
        <f t="shared" si="87"/>
        <v>1126.8937364483354</v>
      </c>
    </row>
    <row r="1107" spans="24:30" x14ac:dyDescent="0.35">
      <c r="X1107" t="str">
        <f t="shared" si="85"/>
        <v>UGASweet Potato</v>
      </c>
      <c r="Y1107" t="s">
        <v>141</v>
      </c>
      <c r="Z1107" t="s">
        <v>358</v>
      </c>
      <c r="AA1107">
        <f t="shared" si="86"/>
        <v>472.75562191375701</v>
      </c>
      <c r="AB1107">
        <f>VLOOKUP(X1107,ReferenceProduction!$A$2:$G$1293,7,FALSE)</f>
        <v>5166.4864410031641</v>
      </c>
      <c r="AC1107">
        <f>VLOOKUP(Z1107,ReferencePrices!$A$2:$C$22,3,FALSE)</f>
        <v>91.504279999999994</v>
      </c>
      <c r="AD1107">
        <f t="shared" si="87"/>
        <v>472.75562191375701</v>
      </c>
    </row>
    <row r="1108" spans="24:30" x14ac:dyDescent="0.35">
      <c r="X1108" t="str">
        <f t="shared" si="85"/>
        <v>UGABanana</v>
      </c>
      <c r="Y1108" t="s">
        <v>141</v>
      </c>
      <c r="Z1108" t="s">
        <v>455</v>
      </c>
      <c r="AA1108">
        <f t="shared" si="86"/>
        <v>411.77098067714377</v>
      </c>
      <c r="AB1108">
        <f>VLOOKUP(X1108,ReferenceProduction!$A$2:$G$1293,7,FALSE)</f>
        <v>1024.0127283883241</v>
      </c>
      <c r="AC1108">
        <f>VLOOKUP(Z1108,ReferencePrices!$A$2:$C$22,3,FALSE)</f>
        <v>402.11509999999998</v>
      </c>
      <c r="AD1108">
        <f t="shared" si="87"/>
        <v>411.77098067714377</v>
      </c>
    </row>
    <row r="1109" spans="24:30" x14ac:dyDescent="0.35">
      <c r="X1109" t="str">
        <f t="shared" si="85"/>
        <v>UGAPlantain</v>
      </c>
      <c r="Y1109" t="s">
        <v>141</v>
      </c>
      <c r="Z1109" t="s">
        <v>456</v>
      </c>
      <c r="AA1109">
        <f t="shared" si="86"/>
        <v>5975.7622572368282</v>
      </c>
      <c r="AB1109">
        <f>VLOOKUP(X1109,ReferenceProduction!$A$2:$G$1293,7,FALSE)</f>
        <v>21741.539916875423</v>
      </c>
      <c r="AC1109">
        <f>VLOOKUP(Z1109,ReferencePrices!$A$2:$C$22,3,FALSE)</f>
        <v>274.8546</v>
      </c>
      <c r="AD1109">
        <f t="shared" si="87"/>
        <v>5975.7622572368282</v>
      </c>
    </row>
    <row r="1110" spans="24:30" x14ac:dyDescent="0.35">
      <c r="X1110" t="str">
        <f t="shared" si="85"/>
        <v>UGABean</v>
      </c>
      <c r="Y1110" t="s">
        <v>141</v>
      </c>
      <c r="Z1110" t="s">
        <v>557</v>
      </c>
      <c r="AA1110">
        <f t="shared" si="86"/>
        <v>434.23908406231868</v>
      </c>
      <c r="AB1110">
        <f>VLOOKUP(X1110,ReferenceProduction!$A$2:$G$1293,7,FALSE)</f>
        <v>573.06053434776777</v>
      </c>
      <c r="AC1110">
        <f>VLOOKUP(Z1110,ReferencePrices!$A$2:$C$22,3,FALSE)</f>
        <v>757.75429999999994</v>
      </c>
      <c r="AD1110">
        <f t="shared" si="87"/>
        <v>434.23908406231868</v>
      </c>
    </row>
    <row r="1111" spans="24:30" x14ac:dyDescent="0.35">
      <c r="X1111" t="str">
        <f t="shared" si="85"/>
        <v>UGAChickpea</v>
      </c>
      <c r="Y1111" t="s">
        <v>141</v>
      </c>
      <c r="Z1111" t="s">
        <v>419</v>
      </c>
      <c r="AA1111">
        <f t="shared" si="86"/>
        <v>4.1123817337591335</v>
      </c>
      <c r="AB1111">
        <f>VLOOKUP(X1111,ReferenceProduction!$A$2:$G$1293,7,FALSE)</f>
        <v>6.1060116267137161</v>
      </c>
      <c r="AC1111">
        <f>VLOOKUP(Z1111,ReferencePrices!$A$2:$C$22,3,FALSE)</f>
        <v>673.49720000000002</v>
      </c>
      <c r="AD1111">
        <f t="shared" si="87"/>
        <v>4.1123817337591335</v>
      </c>
    </row>
    <row r="1112" spans="24:30" x14ac:dyDescent="0.35">
      <c r="X1112" t="str">
        <f t="shared" si="85"/>
        <v>UGACowpea</v>
      </c>
      <c r="Y1112" t="s">
        <v>141</v>
      </c>
      <c r="Z1112" t="s">
        <v>417</v>
      </c>
      <c r="AA1112">
        <f t="shared" si="86"/>
        <v>54.560591391952059</v>
      </c>
      <c r="AB1112">
        <f>VLOOKUP(X1112,ReferenceProduction!$A$2:$G$1293,7,FALSE)</f>
        <v>111.59926682357496</v>
      </c>
      <c r="AC1112">
        <f>VLOOKUP(Z1112,ReferencePrices!$A$2:$C$22,3,FALSE)</f>
        <v>488.8974</v>
      </c>
      <c r="AD1112">
        <f t="shared" si="87"/>
        <v>54.560591391952059</v>
      </c>
    </row>
    <row r="1113" spans="24:30" x14ac:dyDescent="0.35">
      <c r="X1113" t="str">
        <f t="shared" si="85"/>
        <v>UGAPigeon pea</v>
      </c>
      <c r="Y1113" t="s">
        <v>141</v>
      </c>
      <c r="Z1113" t="s">
        <v>616</v>
      </c>
      <c r="AA1113">
        <f t="shared" si="86"/>
        <v>98.066158813969409</v>
      </c>
      <c r="AB1113">
        <f>VLOOKUP(X1113,ReferenceProduction!$A$2:$G$1293,7,FALSE)</f>
        <v>133.20458171887967</v>
      </c>
      <c r="AC1113">
        <f>VLOOKUP(Z1113,ReferencePrices!$A$2:$C$22,3,FALSE)</f>
        <v>736.20709999999997</v>
      </c>
      <c r="AD1113">
        <f t="shared" si="87"/>
        <v>98.066158813969409</v>
      </c>
    </row>
    <row r="1114" spans="24:30" x14ac:dyDescent="0.35">
      <c r="X1114" t="str">
        <f t="shared" si="85"/>
        <v>UGAOther Pulses</v>
      </c>
      <c r="Y1114" t="s">
        <v>141</v>
      </c>
      <c r="Z1114" t="s">
        <v>421</v>
      </c>
      <c r="AA1114">
        <f t="shared" si="86"/>
        <v>5.1722256622711926</v>
      </c>
      <c r="AB1114">
        <f>VLOOKUP(X1114,ReferenceProduction!$A$2:$G$1293,7,FALSE)</f>
        <v>13.420259354322702</v>
      </c>
      <c r="AC1114">
        <f>VLOOKUP(Z1114,ReferencePrices!$A$2:$C$22,3,FALSE)</f>
        <v>385.40429999999998</v>
      </c>
      <c r="AD1114">
        <f t="shared" si="87"/>
        <v>5.1722256622711926</v>
      </c>
    </row>
    <row r="1115" spans="24:30" x14ac:dyDescent="0.35">
      <c r="X1115" t="str">
        <f t="shared" si="85"/>
        <v>UGAGroundnut</v>
      </c>
      <c r="Y1115" t="s">
        <v>141</v>
      </c>
      <c r="Z1115" t="s">
        <v>360</v>
      </c>
      <c r="AA1115">
        <f t="shared" si="86"/>
        <v>135.4821478946983</v>
      </c>
      <c r="AB1115">
        <f>VLOOKUP(X1115,ReferenceProduction!$A$2:$G$1293,7,FALSE)</f>
        <v>215.70093875658102</v>
      </c>
      <c r="AC1115">
        <f>VLOOKUP(Z1115,ReferencePrices!$A$2:$C$22,3,FALSE)</f>
        <v>628.10180000000003</v>
      </c>
      <c r="AD1115">
        <f t="shared" si="87"/>
        <v>135.4821478946983</v>
      </c>
    </row>
    <row r="1116" spans="24:30" x14ac:dyDescent="0.35">
      <c r="X1116" t="str">
        <f t="shared" si="85"/>
        <v>UGASoybean</v>
      </c>
      <c r="Y1116" t="s">
        <v>141</v>
      </c>
      <c r="Z1116" t="s">
        <v>446</v>
      </c>
      <c r="AA1116">
        <f t="shared" si="86"/>
        <v>17.519744685464119</v>
      </c>
      <c r="AB1116">
        <f>VLOOKUP(X1116,ReferenceProduction!$A$2:$G$1293,7,FALSE)</f>
        <v>41.921047269694377</v>
      </c>
      <c r="AC1116">
        <f>VLOOKUP(Z1116,ReferencePrices!$A$2:$C$22,3,FALSE)</f>
        <v>417.92239999999998</v>
      </c>
      <c r="AD1116">
        <f t="shared" si="87"/>
        <v>17.519744685464119</v>
      </c>
    </row>
    <row r="1117" spans="24:30" x14ac:dyDescent="0.35">
      <c r="X1117" t="str">
        <f t="shared" si="85"/>
        <v>UZBRice</v>
      </c>
      <c r="Y1117" t="s">
        <v>146</v>
      </c>
      <c r="Z1117" t="s">
        <v>365</v>
      </c>
      <c r="AA1117">
        <f t="shared" si="86"/>
        <v>94.718127655528718</v>
      </c>
      <c r="AB1117">
        <f>VLOOKUP(X1117,ReferenceProduction!$A$2:$G$1293,7,FALSE)</f>
        <v>250.73950730388211</v>
      </c>
      <c r="AC1117">
        <f>VLOOKUP(Z1117,ReferencePrices!$A$2:$C$22,3,FALSE)</f>
        <v>377.75510000000003</v>
      </c>
      <c r="AD1117">
        <f t="shared" si="87"/>
        <v>94.718127655528718</v>
      </c>
    </row>
    <row r="1118" spans="24:30" x14ac:dyDescent="0.35">
      <c r="X1118" t="str">
        <f t="shared" si="85"/>
        <v>UZBMaize</v>
      </c>
      <c r="Y1118" t="s">
        <v>146</v>
      </c>
      <c r="Z1118" t="s">
        <v>361</v>
      </c>
      <c r="AA1118">
        <f t="shared" si="86"/>
        <v>41.116809963475028</v>
      </c>
      <c r="AB1118">
        <f>VLOOKUP(X1118,ReferenceProduction!$A$2:$G$1293,7,FALSE)</f>
        <v>169.42858316912495</v>
      </c>
      <c r="AC1118">
        <f>VLOOKUP(Z1118,ReferencePrices!$A$2:$C$22,3,FALSE)</f>
        <v>242.67930000000001</v>
      </c>
      <c r="AD1118">
        <f t="shared" si="87"/>
        <v>41.116809963475028</v>
      </c>
    </row>
    <row r="1119" spans="24:30" x14ac:dyDescent="0.35">
      <c r="X1119" t="str">
        <f t="shared" si="85"/>
        <v>UZBWheat</v>
      </c>
      <c r="Y1119" t="s">
        <v>146</v>
      </c>
      <c r="Z1119" t="s">
        <v>359</v>
      </c>
      <c r="AA1119">
        <f t="shared" si="86"/>
        <v>1505.5394465172837</v>
      </c>
      <c r="AB1119">
        <f>VLOOKUP(X1119,ReferenceProduction!$A$2:$G$1293,7,FALSE)</f>
        <v>5037.7358405597006</v>
      </c>
      <c r="AC1119">
        <f>VLOOKUP(Z1119,ReferencePrices!$A$2:$C$22,3,FALSE)</f>
        <v>298.85239999999999</v>
      </c>
      <c r="AD1119">
        <f t="shared" si="87"/>
        <v>1505.5394465172837</v>
      </c>
    </row>
    <row r="1120" spans="24:30" x14ac:dyDescent="0.35">
      <c r="X1120" t="str">
        <f t="shared" si="85"/>
        <v>UZBSorghum</v>
      </c>
      <c r="Y1120" t="s">
        <v>146</v>
      </c>
      <c r="Z1120" t="s">
        <v>362</v>
      </c>
      <c r="AA1120">
        <f t="shared" si="86"/>
        <v>4.1240411230235301</v>
      </c>
      <c r="AB1120">
        <f>VLOOKUP(X1120,ReferenceProduction!$A$2:$G$1293,7,FALSE)</f>
        <v>19.639095329730317</v>
      </c>
      <c r="AC1120">
        <f>VLOOKUP(Z1120,ReferencePrices!$A$2:$C$22,3,FALSE)</f>
        <v>209.9914</v>
      </c>
      <c r="AD1120">
        <f t="shared" si="87"/>
        <v>4.1240411230235301</v>
      </c>
    </row>
    <row r="1121" spans="24:30" x14ac:dyDescent="0.35">
      <c r="X1121" t="str">
        <f t="shared" si="85"/>
        <v>UZBMillet</v>
      </c>
      <c r="Y1121" t="s">
        <v>146</v>
      </c>
      <c r="Z1121" t="s">
        <v>363</v>
      </c>
      <c r="AA1121">
        <f t="shared" si="86"/>
        <v>1.3633527504951442</v>
      </c>
      <c r="AB1121">
        <f>VLOOKUP(X1121,ReferenceProduction!$A$2:$G$1293,7,FALSE)</f>
        <v>5.4906463693992951</v>
      </c>
      <c r="AC1121">
        <f>VLOOKUP(Z1121,ReferencePrices!$A$2:$C$22,3,FALSE)</f>
        <v>248.30459999999999</v>
      </c>
      <c r="AD1121">
        <f t="shared" si="87"/>
        <v>1.3633527504951442</v>
      </c>
    </row>
    <row r="1122" spans="24:30" x14ac:dyDescent="0.35">
      <c r="X1122" t="str">
        <f t="shared" si="85"/>
        <v>UZBBarley</v>
      </c>
      <c r="Y1122" t="s">
        <v>146</v>
      </c>
      <c r="Z1122" t="s">
        <v>364</v>
      </c>
      <c r="AA1122">
        <f t="shared" si="86"/>
        <v>22.470258229283118</v>
      </c>
      <c r="AB1122">
        <f>VLOOKUP(X1122,ReferenceProduction!$A$2:$G$1293,7,FALSE)</f>
        <v>167.87654103053583</v>
      </c>
      <c r="AC1122">
        <f>VLOOKUP(Z1122,ReferencePrices!$A$2:$C$22,3,FALSE)</f>
        <v>133.84989999999999</v>
      </c>
      <c r="AD1122">
        <f t="shared" si="87"/>
        <v>22.470258229283118</v>
      </c>
    </row>
    <row r="1123" spans="24:30" x14ac:dyDescent="0.35">
      <c r="X1123" t="str">
        <f t="shared" si="85"/>
        <v>UZBPotato</v>
      </c>
      <c r="Y1123" t="s">
        <v>146</v>
      </c>
      <c r="Z1123" t="s">
        <v>367</v>
      </c>
      <c r="AA1123">
        <f t="shared" si="86"/>
        <v>321.25196333437265</v>
      </c>
      <c r="AB1123">
        <f>VLOOKUP(X1123,ReferenceProduction!$A$2:$G$1293,7,FALSE)</f>
        <v>1275.572697210762</v>
      </c>
      <c r="AC1123">
        <f>VLOOKUP(Z1123,ReferencePrices!$A$2:$C$22,3,FALSE)</f>
        <v>251.8492</v>
      </c>
      <c r="AD1123">
        <f t="shared" si="87"/>
        <v>321.25196333437265</v>
      </c>
    </row>
    <row r="1124" spans="24:30" x14ac:dyDescent="0.35">
      <c r="X1124" t="str">
        <f t="shared" si="85"/>
        <v>UZBChickpea</v>
      </c>
      <c r="Y1124" t="s">
        <v>146</v>
      </c>
      <c r="Z1124" t="s">
        <v>419</v>
      </c>
      <c r="AA1124">
        <f t="shared" si="86"/>
        <v>1.9037107092802763</v>
      </c>
      <c r="AB1124">
        <f>VLOOKUP(X1124,ReferenceProduction!$A$2:$G$1293,7,FALSE)</f>
        <v>2.8266052320340398</v>
      </c>
      <c r="AC1124">
        <f>VLOOKUP(Z1124,ReferencePrices!$A$2:$C$22,3,FALSE)</f>
        <v>673.49720000000002</v>
      </c>
      <c r="AD1124">
        <f t="shared" si="87"/>
        <v>1.9037107092802763</v>
      </c>
    </row>
    <row r="1125" spans="24:30" x14ac:dyDescent="0.35">
      <c r="X1125" t="str">
        <f t="shared" si="85"/>
        <v>UZBLentil</v>
      </c>
      <c r="Y1125" t="s">
        <v>146</v>
      </c>
      <c r="Z1125" t="s">
        <v>418</v>
      </c>
      <c r="AA1125">
        <f t="shared" si="86"/>
        <v>0.30399449001353085</v>
      </c>
      <c r="AB1125">
        <f>VLOOKUP(X1125,ReferenceProduction!$A$2:$G$1293,7,FALSE)</f>
        <v>0.617786580972013</v>
      </c>
      <c r="AC1125">
        <f>VLOOKUP(Z1125,ReferencePrices!$A$2:$C$22,3,FALSE)</f>
        <v>492.07040000000001</v>
      </c>
      <c r="AD1125">
        <f t="shared" si="87"/>
        <v>0.30399449001353085</v>
      </c>
    </row>
    <row r="1126" spans="24:30" x14ac:dyDescent="0.35">
      <c r="X1126" t="str">
        <f t="shared" si="85"/>
        <v>UZBOther Pulses</v>
      </c>
      <c r="Y1126" t="s">
        <v>146</v>
      </c>
      <c r="Z1126" t="s">
        <v>421</v>
      </c>
      <c r="AA1126">
        <f t="shared" si="86"/>
        <v>5.4671673897557156</v>
      </c>
      <c r="AB1126">
        <f>VLOOKUP(X1126,ReferenceProduction!$A$2:$G$1293,7,FALSE)</f>
        <v>14.185538121281253</v>
      </c>
      <c r="AC1126">
        <f>VLOOKUP(Z1126,ReferencePrices!$A$2:$C$22,3,FALSE)</f>
        <v>385.40429999999998</v>
      </c>
      <c r="AD1126">
        <f t="shared" si="87"/>
        <v>5.4671673897557156</v>
      </c>
    </row>
    <row r="1127" spans="24:30" x14ac:dyDescent="0.35">
      <c r="X1127" t="str">
        <f t="shared" si="85"/>
        <v>UZBGroundnut</v>
      </c>
      <c r="Y1127" t="s">
        <v>146</v>
      </c>
      <c r="Z1127" t="s">
        <v>360</v>
      </c>
      <c r="AA1127">
        <f t="shared" si="86"/>
        <v>6.8370271417812232</v>
      </c>
      <c r="AB1127">
        <f>VLOOKUP(X1127,ReferenceProduction!$A$2:$G$1293,7,FALSE)</f>
        <v>10.885221379370705</v>
      </c>
      <c r="AC1127">
        <f>VLOOKUP(Z1127,ReferencePrices!$A$2:$C$22,3,FALSE)</f>
        <v>628.10180000000003</v>
      </c>
      <c r="AD1127">
        <f t="shared" si="87"/>
        <v>6.8370271417812232</v>
      </c>
    </row>
    <row r="1128" spans="24:30" x14ac:dyDescent="0.35">
      <c r="X1128" t="str">
        <f t="shared" si="85"/>
        <v>VENRice</v>
      </c>
      <c r="Y1128" t="s">
        <v>147</v>
      </c>
      <c r="Z1128" t="s">
        <v>365</v>
      </c>
      <c r="AA1128">
        <f t="shared" si="86"/>
        <v>257.21911568388953</v>
      </c>
      <c r="AB1128">
        <f>VLOOKUP(X1128,ReferenceProduction!$A$2:$G$1293,7,FALSE)</f>
        <v>680.9150046786649</v>
      </c>
      <c r="AC1128">
        <f>VLOOKUP(Z1128,ReferencePrices!$A$2:$C$22,3,FALSE)</f>
        <v>377.75510000000003</v>
      </c>
      <c r="AD1128">
        <f t="shared" si="87"/>
        <v>257.21911568388953</v>
      </c>
    </row>
    <row r="1129" spans="24:30" x14ac:dyDescent="0.35">
      <c r="X1129" t="str">
        <f t="shared" si="85"/>
        <v>VENMaize</v>
      </c>
      <c r="Y1129" t="s">
        <v>147</v>
      </c>
      <c r="Z1129" t="s">
        <v>361</v>
      </c>
      <c r="AA1129">
        <f t="shared" si="86"/>
        <v>662.1847665454361</v>
      </c>
      <c r="AB1129">
        <f>VLOOKUP(X1129,ReferenceProduction!$A$2:$G$1293,7,FALSE)</f>
        <v>2728.6413243545539</v>
      </c>
      <c r="AC1129">
        <f>VLOOKUP(Z1129,ReferencePrices!$A$2:$C$22,3,FALSE)</f>
        <v>242.67930000000001</v>
      </c>
      <c r="AD1129">
        <f t="shared" si="87"/>
        <v>662.1847665454361</v>
      </c>
    </row>
    <row r="1130" spans="24:30" x14ac:dyDescent="0.35">
      <c r="X1130" t="str">
        <f t="shared" si="85"/>
        <v>VENWheat</v>
      </c>
      <c r="Y1130" t="s">
        <v>147</v>
      </c>
      <c r="Z1130" t="s">
        <v>359</v>
      </c>
      <c r="AA1130">
        <f t="shared" si="86"/>
        <v>0.25473504034121786</v>
      </c>
      <c r="AB1130">
        <f>VLOOKUP(X1130,ReferenceProduction!$A$2:$G$1293,7,FALSE)</f>
        <v>0.85237742892885537</v>
      </c>
      <c r="AC1130">
        <f>VLOOKUP(Z1130,ReferencePrices!$A$2:$C$22,3,FALSE)</f>
        <v>298.85239999999999</v>
      </c>
      <c r="AD1130">
        <f t="shared" si="87"/>
        <v>0.25473504034121786</v>
      </c>
    </row>
    <row r="1131" spans="24:30" x14ac:dyDescent="0.35">
      <c r="X1131" t="str">
        <f t="shared" si="85"/>
        <v>VENSorghum</v>
      </c>
      <c r="Y1131" t="s">
        <v>147</v>
      </c>
      <c r="Z1131" t="s">
        <v>362</v>
      </c>
      <c r="AA1131">
        <f t="shared" si="86"/>
        <v>168.26636371078982</v>
      </c>
      <c r="AB1131">
        <f>VLOOKUP(X1131,ReferenceProduction!$A$2:$G$1293,7,FALSE)</f>
        <v>801.30121381537447</v>
      </c>
      <c r="AC1131">
        <f>VLOOKUP(Z1131,ReferencePrices!$A$2:$C$22,3,FALSE)</f>
        <v>209.9914</v>
      </c>
      <c r="AD1131">
        <f t="shared" si="87"/>
        <v>168.26636371078982</v>
      </c>
    </row>
    <row r="1132" spans="24:30" x14ac:dyDescent="0.35">
      <c r="X1132" t="str">
        <f t="shared" si="85"/>
        <v>VENPotato</v>
      </c>
      <c r="Y1132" t="s">
        <v>147</v>
      </c>
      <c r="Z1132" t="s">
        <v>367</v>
      </c>
      <c r="AA1132">
        <f t="shared" si="86"/>
        <v>111.37172882631495</v>
      </c>
      <c r="AB1132">
        <f>VLOOKUP(X1132,ReferenceProduction!$A$2:$G$1293,7,FALSE)</f>
        <v>442.21593249577506</v>
      </c>
      <c r="AC1132">
        <f>VLOOKUP(Z1132,ReferencePrices!$A$2:$C$22,3,FALSE)</f>
        <v>251.8492</v>
      </c>
      <c r="AD1132">
        <f t="shared" si="87"/>
        <v>111.37172882631495</v>
      </c>
    </row>
    <row r="1133" spans="24:30" x14ac:dyDescent="0.35">
      <c r="X1133" t="str">
        <f t="shared" si="85"/>
        <v>VENCassava</v>
      </c>
      <c r="Y1133" t="s">
        <v>147</v>
      </c>
      <c r="Z1133" t="s">
        <v>368</v>
      </c>
      <c r="AA1133">
        <f t="shared" si="86"/>
        <v>69.025989864144805</v>
      </c>
      <c r="AB1133">
        <f>VLOOKUP(X1133,ReferenceProduction!$A$2:$G$1293,7,FALSE)</f>
        <v>550.50926751730708</v>
      </c>
      <c r="AC1133">
        <f>VLOOKUP(Z1133,ReferencePrices!$A$2:$C$22,3,FALSE)</f>
        <v>125.3857</v>
      </c>
      <c r="AD1133">
        <f t="shared" si="87"/>
        <v>69.025989864144805</v>
      </c>
    </row>
    <row r="1134" spans="24:30" x14ac:dyDescent="0.35">
      <c r="X1134" t="str">
        <f t="shared" si="85"/>
        <v>VENYams</v>
      </c>
      <c r="Y1134" t="s">
        <v>147</v>
      </c>
      <c r="Z1134" t="s">
        <v>366</v>
      </c>
      <c r="AA1134">
        <f t="shared" si="86"/>
        <v>49.681292018146536</v>
      </c>
      <c r="AB1134">
        <f>VLOOKUP(X1134,ReferenceProduction!$A$2:$G$1293,7,FALSE)</f>
        <v>159.28259298824241</v>
      </c>
      <c r="AC1134">
        <f>VLOOKUP(Z1134,ReferencePrices!$A$2:$C$22,3,FALSE)</f>
        <v>311.90660000000003</v>
      </c>
      <c r="AD1134">
        <f t="shared" si="87"/>
        <v>49.681292018146536</v>
      </c>
    </row>
    <row r="1135" spans="24:30" x14ac:dyDescent="0.35">
      <c r="X1135" t="str">
        <f t="shared" si="85"/>
        <v>VENSweet Potato</v>
      </c>
      <c r="Y1135" t="s">
        <v>147</v>
      </c>
      <c r="Z1135" t="s">
        <v>358</v>
      </c>
      <c r="AA1135">
        <f t="shared" si="86"/>
        <v>2.0666088235288851</v>
      </c>
      <c r="AB1135">
        <f>VLOOKUP(X1135,ReferenceProduction!$A$2:$G$1293,7,FALSE)</f>
        <v>22.584832354605549</v>
      </c>
      <c r="AC1135">
        <f>VLOOKUP(Z1135,ReferencePrices!$A$2:$C$22,3,FALSE)</f>
        <v>91.504279999999994</v>
      </c>
      <c r="AD1135">
        <f t="shared" si="87"/>
        <v>2.0666088235288851</v>
      </c>
    </row>
    <row r="1136" spans="24:30" x14ac:dyDescent="0.35">
      <c r="X1136" t="str">
        <f t="shared" si="85"/>
        <v>VENBanana</v>
      </c>
      <c r="Y1136" t="s">
        <v>147</v>
      </c>
      <c r="Z1136" t="s">
        <v>455</v>
      </c>
      <c r="AA1136">
        <f t="shared" si="86"/>
        <v>297.27859362369247</v>
      </c>
      <c r="AB1136">
        <f>VLOOKUP(X1136,ReferenceProduction!$A$2:$G$1293,7,FALSE)</f>
        <v>739.28731754587795</v>
      </c>
      <c r="AC1136">
        <f>VLOOKUP(Z1136,ReferencePrices!$A$2:$C$22,3,FALSE)</f>
        <v>402.11509999999998</v>
      </c>
      <c r="AD1136">
        <f t="shared" si="87"/>
        <v>297.27859362369247</v>
      </c>
    </row>
    <row r="1137" spans="24:30" x14ac:dyDescent="0.35">
      <c r="X1137" t="str">
        <f t="shared" si="85"/>
        <v>VENPlantain</v>
      </c>
      <c r="Y1137" t="s">
        <v>147</v>
      </c>
      <c r="Z1137" t="s">
        <v>456</v>
      </c>
      <c r="AA1137">
        <f t="shared" si="86"/>
        <v>185.37604114498205</v>
      </c>
      <c r="AB1137">
        <f>VLOOKUP(X1137,ReferenceProduction!$A$2:$G$1293,7,FALSE)</f>
        <v>674.45129586691314</v>
      </c>
      <c r="AC1137">
        <f>VLOOKUP(Z1137,ReferencePrices!$A$2:$C$22,3,FALSE)</f>
        <v>274.8546</v>
      </c>
      <c r="AD1137">
        <f t="shared" si="87"/>
        <v>185.37604114498205</v>
      </c>
    </row>
    <row r="1138" spans="24:30" x14ac:dyDescent="0.35">
      <c r="X1138" t="str">
        <f t="shared" si="85"/>
        <v>VENBean</v>
      </c>
      <c r="Y1138" t="s">
        <v>147</v>
      </c>
      <c r="Z1138" t="s">
        <v>557</v>
      </c>
      <c r="AA1138">
        <f t="shared" si="86"/>
        <v>50.413545915103619</v>
      </c>
      <c r="AB1138">
        <f>VLOOKUP(X1138,ReferenceProduction!$A$2:$G$1293,7,FALSE)</f>
        <v>66.530201036277361</v>
      </c>
      <c r="AC1138">
        <f>VLOOKUP(Z1138,ReferencePrices!$A$2:$C$22,3,FALSE)</f>
        <v>757.75429999999994</v>
      </c>
      <c r="AD1138">
        <f t="shared" si="87"/>
        <v>50.413545915103619</v>
      </c>
    </row>
    <row r="1139" spans="24:30" x14ac:dyDescent="0.35">
      <c r="X1139" t="str">
        <f t="shared" si="85"/>
        <v>VENPigeon pea</v>
      </c>
      <c r="Y1139" t="s">
        <v>147</v>
      </c>
      <c r="Z1139" t="s">
        <v>616</v>
      </c>
      <c r="AA1139">
        <f t="shared" si="86"/>
        <v>2.8652975298137373</v>
      </c>
      <c r="AB1139">
        <f>VLOOKUP(X1139,ReferenceProduction!$A$2:$G$1293,7,FALSE)</f>
        <v>3.8919721499748334</v>
      </c>
      <c r="AC1139">
        <f>VLOOKUP(Z1139,ReferencePrices!$A$2:$C$22,3,FALSE)</f>
        <v>736.20709999999997</v>
      </c>
      <c r="AD1139">
        <f t="shared" si="87"/>
        <v>2.8652975298137373</v>
      </c>
    </row>
    <row r="1140" spans="24:30" x14ac:dyDescent="0.35">
      <c r="X1140" t="str">
        <f t="shared" si="85"/>
        <v>VENOther Pulses</v>
      </c>
      <c r="Y1140" t="s">
        <v>147</v>
      </c>
      <c r="Z1140" t="s">
        <v>421</v>
      </c>
      <c r="AA1140">
        <f t="shared" si="86"/>
        <v>0.12392305025138629</v>
      </c>
      <c r="AB1140">
        <f>VLOOKUP(X1140,ReferenceProduction!$A$2:$G$1293,7,FALSE)</f>
        <v>0.32154039342940988</v>
      </c>
      <c r="AC1140">
        <f>VLOOKUP(Z1140,ReferencePrices!$A$2:$C$22,3,FALSE)</f>
        <v>385.40429999999998</v>
      </c>
      <c r="AD1140">
        <f t="shared" si="87"/>
        <v>0.12392305025138629</v>
      </c>
    </row>
    <row r="1141" spans="24:30" x14ac:dyDescent="0.35">
      <c r="X1141" t="str">
        <f t="shared" si="85"/>
        <v>VNMRice</v>
      </c>
      <c r="Y1141" t="s">
        <v>148</v>
      </c>
      <c r="Z1141" t="s">
        <v>365</v>
      </c>
      <c r="AA1141">
        <f t="shared" si="86"/>
        <v>10925.494405999349</v>
      </c>
      <c r="AB1141">
        <f>VLOOKUP(X1141,ReferenceProduction!$A$2:$G$1293,7,FALSE)</f>
        <v>28922.162549226599</v>
      </c>
      <c r="AC1141">
        <f>VLOOKUP(Z1141,ReferencePrices!$A$2:$C$22,3,FALSE)</f>
        <v>377.75510000000003</v>
      </c>
      <c r="AD1141">
        <f t="shared" si="87"/>
        <v>10925.494405999349</v>
      </c>
    </row>
    <row r="1142" spans="24:30" x14ac:dyDescent="0.35">
      <c r="X1142" t="str">
        <f t="shared" si="85"/>
        <v>VNMMaize</v>
      </c>
      <c r="Y1142" t="s">
        <v>148</v>
      </c>
      <c r="Z1142" t="s">
        <v>361</v>
      </c>
      <c r="AA1142">
        <f t="shared" si="86"/>
        <v>1677.7307490334229</v>
      </c>
      <c r="AB1142">
        <f>VLOOKUP(X1142,ReferenceProduction!$A$2:$G$1293,7,FALSE)</f>
        <v>6913.3657012914691</v>
      </c>
      <c r="AC1142">
        <f>VLOOKUP(Z1142,ReferencePrices!$A$2:$C$22,3,FALSE)</f>
        <v>242.67930000000001</v>
      </c>
      <c r="AD1142">
        <f t="shared" si="87"/>
        <v>1677.7307490334229</v>
      </c>
    </row>
    <row r="1143" spans="24:30" x14ac:dyDescent="0.35">
      <c r="X1143" t="str">
        <f t="shared" si="85"/>
        <v>VNMMillet</v>
      </c>
      <c r="Y1143" t="s">
        <v>148</v>
      </c>
      <c r="Z1143" t="s">
        <v>363</v>
      </c>
      <c r="AA1143">
        <f t="shared" si="86"/>
        <v>0.44215443861987735</v>
      </c>
      <c r="AB1143">
        <f>VLOOKUP(X1143,ReferenceProduction!$A$2:$G$1293,7,FALSE)</f>
        <v>1.7806937069223743</v>
      </c>
      <c r="AC1143">
        <f>VLOOKUP(Z1143,ReferencePrices!$A$2:$C$22,3,FALSE)</f>
        <v>248.30459999999999</v>
      </c>
      <c r="AD1143">
        <f t="shared" si="87"/>
        <v>0.44215443861987735</v>
      </c>
    </row>
    <row r="1144" spans="24:30" x14ac:dyDescent="0.35">
      <c r="X1144" t="str">
        <f t="shared" si="85"/>
        <v>VNMPotato</v>
      </c>
      <c r="Y1144" t="s">
        <v>148</v>
      </c>
      <c r="Z1144" t="s">
        <v>367</v>
      </c>
      <c r="AA1144">
        <f t="shared" si="86"/>
        <v>116.7533864439702</v>
      </c>
      <c r="AB1144">
        <f>VLOOKUP(X1144,ReferenceProduction!$A$2:$G$1293,7,FALSE)</f>
        <v>463.58450391730531</v>
      </c>
      <c r="AC1144">
        <f>VLOOKUP(Z1144,ReferencePrices!$A$2:$C$22,3,FALSE)</f>
        <v>251.8492</v>
      </c>
      <c r="AD1144">
        <f t="shared" si="87"/>
        <v>116.7533864439702</v>
      </c>
    </row>
    <row r="1145" spans="24:30" x14ac:dyDescent="0.35">
      <c r="X1145" t="str">
        <f t="shared" si="85"/>
        <v>VNMCassava</v>
      </c>
      <c r="Y1145" t="s">
        <v>148</v>
      </c>
      <c r="Z1145" t="s">
        <v>368</v>
      </c>
      <c r="AA1145">
        <f t="shared" si="86"/>
        <v>1262.8722609455137</v>
      </c>
      <c r="AB1145">
        <f>VLOOKUP(X1145,ReferenceProduction!$A$2:$G$1293,7,FALSE)</f>
        <v>10071.90023220761</v>
      </c>
      <c r="AC1145">
        <f>VLOOKUP(Z1145,ReferencePrices!$A$2:$C$22,3,FALSE)</f>
        <v>125.3857</v>
      </c>
      <c r="AD1145">
        <f t="shared" si="87"/>
        <v>1262.8722609455137</v>
      </c>
    </row>
    <row r="1146" spans="24:30" x14ac:dyDescent="0.35">
      <c r="X1146" t="str">
        <f t="shared" si="85"/>
        <v>VNMSweet Potato</v>
      </c>
      <c r="Y1146" t="s">
        <v>148</v>
      </c>
      <c r="Z1146" t="s">
        <v>358</v>
      </c>
      <c r="AA1146">
        <f t="shared" si="86"/>
        <v>230.88853146428809</v>
      </c>
      <c r="AB1146">
        <f>VLOOKUP(X1146,ReferenceProduction!$A$2:$G$1293,7,FALSE)</f>
        <v>2523.2539009572897</v>
      </c>
      <c r="AC1146">
        <f>VLOOKUP(Z1146,ReferencePrices!$A$2:$C$22,3,FALSE)</f>
        <v>91.504279999999994</v>
      </c>
      <c r="AD1146">
        <f t="shared" si="87"/>
        <v>230.88853146428809</v>
      </c>
    </row>
    <row r="1147" spans="24:30" x14ac:dyDescent="0.35">
      <c r="X1147" t="str">
        <f t="shared" si="85"/>
        <v>VNMBanana</v>
      </c>
      <c r="Y1147" t="s">
        <v>148</v>
      </c>
      <c r="Z1147" t="s">
        <v>455</v>
      </c>
      <c r="AA1147">
        <f t="shared" si="86"/>
        <v>855.65715866672883</v>
      </c>
      <c r="AB1147">
        <f>VLOOKUP(X1147,ReferenceProduction!$A$2:$G$1293,7,FALSE)</f>
        <v>2127.8911402897552</v>
      </c>
      <c r="AC1147">
        <f>VLOOKUP(Z1147,ReferencePrices!$A$2:$C$22,3,FALSE)</f>
        <v>402.11509999999998</v>
      </c>
      <c r="AD1147">
        <f t="shared" si="87"/>
        <v>855.65715866672883</v>
      </c>
    </row>
    <row r="1148" spans="24:30" x14ac:dyDescent="0.35">
      <c r="X1148" t="str">
        <f t="shared" si="85"/>
        <v>VNMBean</v>
      </c>
      <c r="Y1148" t="s">
        <v>148</v>
      </c>
      <c r="Z1148" t="s">
        <v>557</v>
      </c>
      <c r="AA1148">
        <f t="shared" si="86"/>
        <v>163.18057255486417</v>
      </c>
      <c r="AB1148">
        <f>VLOOKUP(X1148,ReferenceProduction!$A$2:$G$1293,7,FALSE)</f>
        <v>215.34760351061576</v>
      </c>
      <c r="AC1148">
        <f>VLOOKUP(Z1148,ReferencePrices!$A$2:$C$22,3,FALSE)</f>
        <v>757.75429999999994</v>
      </c>
      <c r="AD1148">
        <f t="shared" si="87"/>
        <v>163.18057255486417</v>
      </c>
    </row>
    <row r="1149" spans="24:30" x14ac:dyDescent="0.35">
      <c r="X1149" t="str">
        <f t="shared" si="85"/>
        <v>VNMOther Pulses</v>
      </c>
      <c r="Y1149" t="s">
        <v>148</v>
      </c>
      <c r="Z1149" t="s">
        <v>421</v>
      </c>
      <c r="AA1149">
        <f t="shared" si="86"/>
        <v>48.330340536602407</v>
      </c>
      <c r="AB1149">
        <f>VLOOKUP(X1149,ReferenceProduction!$A$2:$G$1293,7,FALSE)</f>
        <v>125.40166400998228</v>
      </c>
      <c r="AC1149">
        <f>VLOOKUP(Z1149,ReferencePrices!$A$2:$C$22,3,FALSE)</f>
        <v>385.40429999999998</v>
      </c>
      <c r="AD1149">
        <f t="shared" si="87"/>
        <v>48.330340536602407</v>
      </c>
    </row>
    <row r="1150" spans="24:30" x14ac:dyDescent="0.35">
      <c r="X1150" t="str">
        <f t="shared" si="85"/>
        <v>VNMGroundnut</v>
      </c>
      <c r="Y1150" t="s">
        <v>148</v>
      </c>
      <c r="Z1150" t="s">
        <v>360</v>
      </c>
      <c r="AA1150">
        <f t="shared" si="86"/>
        <v>240.11340122476366</v>
      </c>
      <c r="AB1150">
        <f>VLOOKUP(X1150,ReferenceProduction!$A$2:$G$1293,7,FALSE)</f>
        <v>382.28421129307964</v>
      </c>
      <c r="AC1150">
        <f>VLOOKUP(Z1150,ReferencePrices!$A$2:$C$22,3,FALSE)</f>
        <v>628.10180000000003</v>
      </c>
      <c r="AD1150">
        <f t="shared" si="87"/>
        <v>240.11340122476366</v>
      </c>
    </row>
    <row r="1151" spans="24:30" x14ac:dyDescent="0.35">
      <c r="X1151" t="str">
        <f t="shared" si="85"/>
        <v>VNMSoybean</v>
      </c>
      <c r="Y1151" t="s">
        <v>148</v>
      </c>
      <c r="Z1151" t="s">
        <v>446</v>
      </c>
      <c r="AA1151">
        <f t="shared" si="86"/>
        <v>92.926625933646179</v>
      </c>
      <c r="AB1151">
        <f>VLOOKUP(X1151,ReferenceProduction!$A$2:$G$1293,7,FALSE)</f>
        <v>222.35378130879366</v>
      </c>
      <c r="AC1151">
        <f>VLOOKUP(Z1151,ReferencePrices!$A$2:$C$22,3,FALSE)</f>
        <v>417.92239999999998</v>
      </c>
      <c r="AD1151">
        <f t="shared" si="87"/>
        <v>92.926625933646179</v>
      </c>
    </row>
    <row r="1152" spans="24:30" x14ac:dyDescent="0.35">
      <c r="X1152" t="str">
        <f t="shared" si="85"/>
        <v>VUTMaize</v>
      </c>
      <c r="Y1152" t="s">
        <v>149</v>
      </c>
      <c r="Z1152" t="s">
        <v>361</v>
      </c>
      <c r="AA1152">
        <f t="shared" si="86"/>
        <v>0.27068796065277573</v>
      </c>
      <c r="AB1152">
        <f>VLOOKUP(X1152,ReferenceProduction!$A$2:$G$1293,7,FALSE)</f>
        <v>1.1154142963688114</v>
      </c>
      <c r="AC1152">
        <f>VLOOKUP(Z1152,ReferencePrices!$A$2:$C$22,3,FALSE)</f>
        <v>242.67930000000001</v>
      </c>
      <c r="AD1152">
        <f t="shared" si="87"/>
        <v>0.27068796065277573</v>
      </c>
    </row>
    <row r="1153" spans="24:30" x14ac:dyDescent="0.35">
      <c r="X1153" t="str">
        <f t="shared" si="85"/>
        <v>VUTBanana</v>
      </c>
      <c r="Y1153" t="s">
        <v>149</v>
      </c>
      <c r="Z1153" t="s">
        <v>455</v>
      </c>
      <c r="AA1153">
        <f t="shared" si="86"/>
        <v>8.9694854114665379</v>
      </c>
      <c r="AB1153">
        <f>VLOOKUP(X1153,ReferenceProduction!$A$2:$G$1293,7,FALSE)</f>
        <v>22.305766213371587</v>
      </c>
      <c r="AC1153">
        <f>VLOOKUP(Z1153,ReferencePrices!$A$2:$C$22,3,FALSE)</f>
        <v>402.11509999999998</v>
      </c>
      <c r="AD1153">
        <f t="shared" si="87"/>
        <v>8.9694854114665379</v>
      </c>
    </row>
    <row r="1154" spans="24:30" x14ac:dyDescent="0.35">
      <c r="X1154" t="str">
        <f t="shared" si="85"/>
        <v>VUTGroundnut</v>
      </c>
      <c r="Y1154" t="s">
        <v>149</v>
      </c>
      <c r="Z1154" t="s">
        <v>360</v>
      </c>
      <c r="AA1154">
        <f t="shared" si="86"/>
        <v>1.5043324758945182</v>
      </c>
      <c r="AB1154">
        <f>VLOOKUP(X1154,ReferenceProduction!$A$2:$G$1293,7,FALSE)</f>
        <v>2.395045637338594</v>
      </c>
      <c r="AC1154">
        <f>VLOOKUP(Z1154,ReferencePrices!$A$2:$C$22,3,FALSE)</f>
        <v>628.10180000000003</v>
      </c>
      <c r="AD1154">
        <f t="shared" si="87"/>
        <v>1.5043324758945182</v>
      </c>
    </row>
    <row r="1155" spans="24:30" x14ac:dyDescent="0.35">
      <c r="X1155" t="str">
        <f t="shared" si="85"/>
        <v>YEMMaize</v>
      </c>
      <c r="Y1155" t="s">
        <v>150</v>
      </c>
      <c r="Z1155" t="s">
        <v>361</v>
      </c>
      <c r="AA1155">
        <f t="shared" si="86"/>
        <v>54.391167665804808</v>
      </c>
      <c r="AB1155">
        <f>VLOOKUP(X1155,ReferenceProduction!$A$2:$G$1293,7,FALSE)</f>
        <v>224.12775900459911</v>
      </c>
      <c r="AC1155">
        <f>VLOOKUP(Z1155,ReferencePrices!$A$2:$C$22,3,FALSE)</f>
        <v>242.67930000000001</v>
      </c>
      <c r="AD1155">
        <f t="shared" si="87"/>
        <v>54.391167665804808</v>
      </c>
    </row>
    <row r="1156" spans="24:30" x14ac:dyDescent="0.35">
      <c r="X1156" t="str">
        <f t="shared" si="85"/>
        <v>YEMWheat</v>
      </c>
      <c r="Y1156" t="s">
        <v>150</v>
      </c>
      <c r="Z1156" t="s">
        <v>359</v>
      </c>
      <c r="AA1156">
        <f t="shared" si="86"/>
        <v>43.652444811235263</v>
      </c>
      <c r="AB1156">
        <f>VLOOKUP(X1156,ReferenceProduction!$A$2:$G$1293,7,FALSE)</f>
        <v>146.06690396742761</v>
      </c>
      <c r="AC1156">
        <f>VLOOKUP(Z1156,ReferencePrices!$A$2:$C$22,3,FALSE)</f>
        <v>298.85239999999999</v>
      </c>
      <c r="AD1156">
        <f t="shared" si="87"/>
        <v>43.652444811235263</v>
      </c>
    </row>
    <row r="1157" spans="24:30" x14ac:dyDescent="0.35">
      <c r="X1157" t="str">
        <f t="shared" ref="X1157:X1206" si="88">+CONCATENATE(Y1157,Z1157)</f>
        <v>YEMSorghum</v>
      </c>
      <c r="Y1157" t="s">
        <v>150</v>
      </c>
      <c r="Z1157" t="s">
        <v>362</v>
      </c>
      <c r="AA1157">
        <f t="shared" ref="AA1157:AA1206" si="89">AD1157</f>
        <v>113.80955385036019</v>
      </c>
      <c r="AB1157">
        <f>VLOOKUP(X1157,ReferenceProduction!$A$2:$G$1293,7,FALSE)</f>
        <v>541.97245149258583</v>
      </c>
      <c r="AC1157">
        <f>VLOOKUP(Z1157,ReferencePrices!$A$2:$C$22,3,FALSE)</f>
        <v>209.9914</v>
      </c>
      <c r="AD1157">
        <f t="shared" ref="AD1157:AD1206" si="90">(AB1157*AC1157)/1000</f>
        <v>113.80955385036019</v>
      </c>
    </row>
    <row r="1158" spans="24:30" x14ac:dyDescent="0.35">
      <c r="X1158" t="str">
        <f t="shared" si="88"/>
        <v>YEMMillet</v>
      </c>
      <c r="Y1158" t="s">
        <v>150</v>
      </c>
      <c r="Z1158" t="s">
        <v>363</v>
      </c>
      <c r="AA1158">
        <f t="shared" si="89"/>
        <v>60.28318849127502</v>
      </c>
      <c r="AB1158">
        <f>VLOOKUP(X1158,ReferenceProduction!$A$2:$G$1293,7,FALSE)</f>
        <v>242.77918528804952</v>
      </c>
      <c r="AC1158">
        <f>VLOOKUP(Z1158,ReferencePrices!$A$2:$C$22,3,FALSE)</f>
        <v>248.30459999999999</v>
      </c>
      <c r="AD1158">
        <f t="shared" si="90"/>
        <v>60.28318849127502</v>
      </c>
    </row>
    <row r="1159" spans="24:30" x14ac:dyDescent="0.35">
      <c r="X1159" t="str">
        <f t="shared" si="88"/>
        <v>YEMBarley</v>
      </c>
      <c r="Y1159" t="s">
        <v>150</v>
      </c>
      <c r="Z1159" t="s">
        <v>364</v>
      </c>
      <c r="AA1159">
        <f t="shared" si="89"/>
        <v>4.1226343989665342</v>
      </c>
      <c r="AB1159">
        <f>VLOOKUP(X1159,ReferenceProduction!$A$2:$G$1293,7,FALSE)</f>
        <v>30.800429428535505</v>
      </c>
      <c r="AC1159">
        <f>VLOOKUP(Z1159,ReferencePrices!$A$2:$C$22,3,FALSE)</f>
        <v>133.84989999999999</v>
      </c>
      <c r="AD1159">
        <f t="shared" si="90"/>
        <v>4.1226343989665342</v>
      </c>
    </row>
    <row r="1160" spans="24:30" x14ac:dyDescent="0.35">
      <c r="X1160" t="str">
        <f t="shared" si="88"/>
        <v>YEMPotato</v>
      </c>
      <c r="Y1160" t="s">
        <v>150</v>
      </c>
      <c r="Z1160" t="s">
        <v>367</v>
      </c>
      <c r="AA1160">
        <f t="shared" si="89"/>
        <v>131.51092451903068</v>
      </c>
      <c r="AB1160">
        <f>VLOOKUP(X1160,ReferenceProduction!$A$2:$G$1293,7,FALSE)</f>
        <v>522.18122796908096</v>
      </c>
      <c r="AC1160">
        <f>VLOOKUP(Z1160,ReferencePrices!$A$2:$C$22,3,FALSE)</f>
        <v>251.8492</v>
      </c>
      <c r="AD1160">
        <f t="shared" si="90"/>
        <v>131.51092451903068</v>
      </c>
    </row>
    <row r="1161" spans="24:30" x14ac:dyDescent="0.35">
      <c r="X1161" t="str">
        <f t="shared" si="88"/>
        <v>YEMSweet Potato</v>
      </c>
      <c r="Y1161" t="s">
        <v>150</v>
      </c>
      <c r="Z1161" t="s">
        <v>358</v>
      </c>
      <c r="AA1161">
        <f t="shared" si="89"/>
        <v>6.5701888138238379E-2</v>
      </c>
      <c r="AB1161">
        <f>VLOOKUP(X1161,ReferenceProduction!$A$2:$G$1293,7,FALSE)</f>
        <v>0.71801983621135945</v>
      </c>
      <c r="AC1161">
        <f>VLOOKUP(Z1161,ReferencePrices!$A$2:$C$22,3,FALSE)</f>
        <v>91.504279999999994</v>
      </c>
      <c r="AD1161">
        <f t="shared" si="90"/>
        <v>6.5701888138238379E-2</v>
      </c>
    </row>
    <row r="1162" spans="24:30" x14ac:dyDescent="0.35">
      <c r="X1162" t="str">
        <f t="shared" si="88"/>
        <v>YEMBanana</v>
      </c>
      <c r="Y1162" t="s">
        <v>150</v>
      </c>
      <c r="Z1162" t="s">
        <v>455</v>
      </c>
      <c r="AA1162">
        <f t="shared" si="89"/>
        <v>97.394820358939498</v>
      </c>
      <c r="AB1162">
        <f>VLOOKUP(X1162,ReferenceProduction!$A$2:$G$1293,7,FALSE)</f>
        <v>242.20632440547371</v>
      </c>
      <c r="AC1162">
        <f>VLOOKUP(Z1162,ReferencePrices!$A$2:$C$22,3,FALSE)</f>
        <v>402.11509999999998</v>
      </c>
      <c r="AD1162">
        <f t="shared" si="90"/>
        <v>97.394820358939498</v>
      </c>
    </row>
    <row r="1163" spans="24:30" x14ac:dyDescent="0.35">
      <c r="X1163" t="str">
        <f t="shared" si="88"/>
        <v>YEMBean</v>
      </c>
      <c r="Y1163" t="s">
        <v>150</v>
      </c>
      <c r="Z1163" t="s">
        <v>557</v>
      </c>
      <c r="AA1163">
        <f t="shared" si="89"/>
        <v>2.4347775677882897</v>
      </c>
      <c r="AB1163">
        <f>VLOOKUP(X1163,ReferenceProduction!$A$2:$G$1293,7,FALSE)</f>
        <v>3.213149127346806</v>
      </c>
      <c r="AC1163">
        <f>VLOOKUP(Z1163,ReferencePrices!$A$2:$C$22,3,FALSE)</f>
        <v>757.75429999999994</v>
      </c>
      <c r="AD1163">
        <f t="shared" si="90"/>
        <v>2.4347775677882897</v>
      </c>
    </row>
    <row r="1164" spans="24:30" x14ac:dyDescent="0.35">
      <c r="X1164" t="str">
        <f t="shared" si="88"/>
        <v>YEMChickpea</v>
      </c>
      <c r="Y1164" t="s">
        <v>150</v>
      </c>
      <c r="Z1164" t="s">
        <v>419</v>
      </c>
      <c r="AA1164">
        <f t="shared" si="89"/>
        <v>51.571655575549997</v>
      </c>
      <c r="AB1164">
        <f>VLOOKUP(X1164,ReferenceProduction!$A$2:$G$1293,7,FALSE)</f>
        <v>76.572932412413877</v>
      </c>
      <c r="AC1164">
        <f>VLOOKUP(Z1164,ReferencePrices!$A$2:$C$22,3,FALSE)</f>
        <v>673.49720000000002</v>
      </c>
      <c r="AD1164">
        <f t="shared" si="90"/>
        <v>51.571655575549997</v>
      </c>
    </row>
    <row r="1165" spans="24:30" x14ac:dyDescent="0.35">
      <c r="X1165" t="str">
        <f t="shared" si="88"/>
        <v>YEMLentil</v>
      </c>
      <c r="Y1165" t="s">
        <v>150</v>
      </c>
      <c r="Z1165" t="s">
        <v>418</v>
      </c>
      <c r="AA1165">
        <f t="shared" si="89"/>
        <v>7.028088404477443</v>
      </c>
      <c r="AB1165">
        <f>VLOOKUP(X1165,ReferenceProduction!$A$2:$G$1293,7,FALSE)</f>
        <v>14.282688827609714</v>
      </c>
      <c r="AC1165">
        <f>VLOOKUP(Z1165,ReferencePrices!$A$2:$C$22,3,FALSE)</f>
        <v>492.07040000000001</v>
      </c>
      <c r="AD1165">
        <f t="shared" si="90"/>
        <v>7.028088404477443</v>
      </c>
    </row>
    <row r="1166" spans="24:30" x14ac:dyDescent="0.35">
      <c r="X1166" t="str">
        <f t="shared" si="88"/>
        <v>YEMOther Pulses</v>
      </c>
      <c r="Y1166" t="s">
        <v>150</v>
      </c>
      <c r="Z1166" t="s">
        <v>421</v>
      </c>
      <c r="AA1166">
        <f t="shared" si="89"/>
        <v>11.81361714597455</v>
      </c>
      <c r="AB1166">
        <f>VLOOKUP(X1166,ReferenceProduction!$A$2:$G$1293,7,FALSE)</f>
        <v>30.652530721568368</v>
      </c>
      <c r="AC1166">
        <f>VLOOKUP(Z1166,ReferencePrices!$A$2:$C$22,3,FALSE)</f>
        <v>385.40429999999998</v>
      </c>
      <c r="AD1166">
        <f t="shared" si="90"/>
        <v>11.81361714597455</v>
      </c>
    </row>
    <row r="1167" spans="24:30" x14ac:dyDescent="0.35">
      <c r="X1167" t="str">
        <f t="shared" si="88"/>
        <v>ZAFRice</v>
      </c>
      <c r="Y1167" t="s">
        <v>151</v>
      </c>
      <c r="Z1167" t="s">
        <v>365</v>
      </c>
      <c r="AA1167">
        <f t="shared" si="89"/>
        <v>2.2951004761361986</v>
      </c>
      <c r="AB1167">
        <f>VLOOKUP(X1167,ReferenceProduction!$A$2:$G$1293,7,FALSE)</f>
        <v>6.0756306827788649</v>
      </c>
      <c r="AC1167">
        <f>VLOOKUP(Z1167,ReferencePrices!$A$2:$C$22,3,FALSE)</f>
        <v>377.75510000000003</v>
      </c>
      <c r="AD1167">
        <f t="shared" si="90"/>
        <v>2.2951004761361986</v>
      </c>
    </row>
    <row r="1168" spans="24:30" x14ac:dyDescent="0.35">
      <c r="X1168" t="str">
        <f t="shared" si="88"/>
        <v>ZAFMaize</v>
      </c>
      <c r="Y1168" t="s">
        <v>151</v>
      </c>
      <c r="Z1168" t="s">
        <v>361</v>
      </c>
      <c r="AA1168">
        <f t="shared" si="89"/>
        <v>3740.247064031571</v>
      </c>
      <c r="AB1168">
        <f>VLOOKUP(X1168,ReferenceProduction!$A$2:$G$1293,7,FALSE)</f>
        <v>15412.303661793861</v>
      </c>
      <c r="AC1168">
        <f>VLOOKUP(Z1168,ReferencePrices!$A$2:$C$22,3,FALSE)</f>
        <v>242.67930000000001</v>
      </c>
      <c r="AD1168">
        <f t="shared" si="90"/>
        <v>3740.247064031571</v>
      </c>
    </row>
    <row r="1169" spans="24:30" x14ac:dyDescent="0.35">
      <c r="X1169" t="str">
        <f t="shared" si="88"/>
        <v>ZAFWheat</v>
      </c>
      <c r="Y1169" t="s">
        <v>151</v>
      </c>
      <c r="Z1169" t="s">
        <v>359</v>
      </c>
      <c r="AA1169">
        <f t="shared" si="89"/>
        <v>666.69939437570656</v>
      </c>
      <c r="AB1169">
        <f>VLOOKUP(X1169,ReferenceProduction!$A$2:$G$1293,7,FALSE)</f>
        <v>2230.8651172809941</v>
      </c>
      <c r="AC1169">
        <f>VLOOKUP(Z1169,ReferencePrices!$A$2:$C$22,3,FALSE)</f>
        <v>298.85239999999999</v>
      </c>
      <c r="AD1169">
        <f t="shared" si="90"/>
        <v>666.69939437570656</v>
      </c>
    </row>
    <row r="1170" spans="24:30" x14ac:dyDescent="0.35">
      <c r="X1170" t="str">
        <f t="shared" si="88"/>
        <v>ZAFSorghum</v>
      </c>
      <c r="Y1170" t="s">
        <v>151</v>
      </c>
      <c r="Z1170" t="s">
        <v>362</v>
      </c>
      <c r="AA1170">
        <f t="shared" si="89"/>
        <v>83.995528116210195</v>
      </c>
      <c r="AB1170">
        <f>VLOOKUP(X1170,ReferenceProduction!$A$2:$G$1293,7,FALSE)</f>
        <v>399.9950860664303</v>
      </c>
      <c r="AC1170">
        <f>VLOOKUP(Z1170,ReferencePrices!$A$2:$C$22,3,FALSE)</f>
        <v>209.9914</v>
      </c>
      <c r="AD1170">
        <f t="shared" si="90"/>
        <v>83.995528116210195</v>
      </c>
    </row>
    <row r="1171" spans="24:30" x14ac:dyDescent="0.35">
      <c r="X1171" t="str">
        <f t="shared" si="88"/>
        <v>ZAFMillet</v>
      </c>
      <c r="Y1171" t="s">
        <v>151</v>
      </c>
      <c r="Z1171" t="s">
        <v>363</v>
      </c>
      <c r="AA1171">
        <f t="shared" si="89"/>
        <v>5.3369409473929172</v>
      </c>
      <c r="AB1171">
        <f>VLOOKUP(X1171,ReferenceProduction!$A$2:$G$1293,7,FALSE)</f>
        <v>21.493524273786782</v>
      </c>
      <c r="AC1171">
        <f>VLOOKUP(Z1171,ReferencePrices!$A$2:$C$22,3,FALSE)</f>
        <v>248.30459999999999</v>
      </c>
      <c r="AD1171">
        <f t="shared" si="90"/>
        <v>5.3369409473929172</v>
      </c>
    </row>
    <row r="1172" spans="24:30" x14ac:dyDescent="0.35">
      <c r="X1172" t="str">
        <f t="shared" si="88"/>
        <v>ZAFBarley</v>
      </c>
      <c r="Y1172" t="s">
        <v>151</v>
      </c>
      <c r="Z1172" t="s">
        <v>364</v>
      </c>
      <c r="AA1172">
        <f t="shared" si="89"/>
        <v>43.454592208912217</v>
      </c>
      <c r="AB1172">
        <f>VLOOKUP(X1172,ReferenceProduction!$A$2:$G$1293,7,FALSE)</f>
        <v>324.65165987357648</v>
      </c>
      <c r="AC1172">
        <f>VLOOKUP(Z1172,ReferencePrices!$A$2:$C$22,3,FALSE)</f>
        <v>133.84989999999999</v>
      </c>
      <c r="AD1172">
        <f t="shared" si="90"/>
        <v>43.454592208912217</v>
      </c>
    </row>
    <row r="1173" spans="24:30" x14ac:dyDescent="0.35">
      <c r="X1173" t="str">
        <f t="shared" si="88"/>
        <v>ZAFPotato</v>
      </c>
      <c r="Y1173" t="s">
        <v>151</v>
      </c>
      <c r="Z1173" t="s">
        <v>367</v>
      </c>
      <c r="AA1173">
        <f t="shared" si="89"/>
        <v>789.40185420393209</v>
      </c>
      <c r="AB1173">
        <f>VLOOKUP(X1173,ReferenceProduction!$A$2:$G$1293,7,FALSE)</f>
        <v>3134.4227188489467</v>
      </c>
      <c r="AC1173">
        <f>VLOOKUP(Z1173,ReferencePrices!$A$2:$C$22,3,FALSE)</f>
        <v>251.8492</v>
      </c>
      <c r="AD1173">
        <f t="shared" si="90"/>
        <v>789.40185420393209</v>
      </c>
    </row>
    <row r="1174" spans="24:30" x14ac:dyDescent="0.35">
      <c r="X1174" t="str">
        <f t="shared" si="88"/>
        <v>ZAFSweet Potato</v>
      </c>
      <c r="Y1174" t="s">
        <v>151</v>
      </c>
      <c r="Z1174" t="s">
        <v>358</v>
      </c>
      <c r="AA1174">
        <f t="shared" si="89"/>
        <v>10.339264104864867</v>
      </c>
      <c r="AB1174">
        <f>VLOOKUP(X1174,ReferenceProduction!$A$2:$G$1293,7,FALSE)</f>
        <v>112.9921365958496</v>
      </c>
      <c r="AC1174">
        <f>VLOOKUP(Z1174,ReferencePrices!$A$2:$C$22,3,FALSE)</f>
        <v>91.504279999999994</v>
      </c>
      <c r="AD1174">
        <f t="shared" si="90"/>
        <v>10.339264104864867</v>
      </c>
    </row>
    <row r="1175" spans="24:30" x14ac:dyDescent="0.35">
      <c r="X1175" t="str">
        <f t="shared" si="88"/>
        <v>ZAFBanana</v>
      </c>
      <c r="Y1175" t="s">
        <v>151</v>
      </c>
      <c r="Z1175" t="s">
        <v>455</v>
      </c>
      <c r="AA1175">
        <f t="shared" si="89"/>
        <v>305.94076520225786</v>
      </c>
      <c r="AB1175">
        <f>VLOOKUP(X1175,ReferenceProduction!$A$2:$G$1293,7,FALSE)</f>
        <v>760.82884030532023</v>
      </c>
      <c r="AC1175">
        <f>VLOOKUP(Z1175,ReferencePrices!$A$2:$C$22,3,FALSE)</f>
        <v>402.11509999999998</v>
      </c>
      <c r="AD1175">
        <f t="shared" si="90"/>
        <v>305.94076520225786</v>
      </c>
    </row>
    <row r="1176" spans="24:30" x14ac:dyDescent="0.35">
      <c r="X1176" t="str">
        <f t="shared" si="88"/>
        <v>ZAFBean</v>
      </c>
      <c r="Y1176" t="s">
        <v>151</v>
      </c>
      <c r="Z1176" t="s">
        <v>557</v>
      </c>
      <c r="AA1176">
        <f t="shared" si="89"/>
        <v>99.695045579176593</v>
      </c>
      <c r="AB1176">
        <f>VLOOKUP(X1176,ReferenceProduction!$A$2:$G$1293,7,FALSE)</f>
        <v>131.56645310911017</v>
      </c>
      <c r="AC1176">
        <f>VLOOKUP(Z1176,ReferencePrices!$A$2:$C$22,3,FALSE)</f>
        <v>757.75429999999994</v>
      </c>
      <c r="AD1176">
        <f t="shared" si="90"/>
        <v>99.695045579176593</v>
      </c>
    </row>
    <row r="1177" spans="24:30" x14ac:dyDescent="0.35">
      <c r="X1177" t="str">
        <f t="shared" si="88"/>
        <v>ZAFCowpea</v>
      </c>
      <c r="Y1177" t="s">
        <v>151</v>
      </c>
      <c r="Z1177" t="s">
        <v>417</v>
      </c>
      <c r="AA1177">
        <f t="shared" si="89"/>
        <v>11.440870370280058</v>
      </c>
      <c r="AB1177">
        <f>VLOOKUP(X1177,ReferenceProduction!$A$2:$G$1293,7,FALSE)</f>
        <v>23.401372906217251</v>
      </c>
      <c r="AC1177">
        <f>VLOOKUP(Z1177,ReferencePrices!$A$2:$C$22,3,FALSE)</f>
        <v>488.8974</v>
      </c>
      <c r="AD1177">
        <f t="shared" si="90"/>
        <v>11.440870370280058</v>
      </c>
    </row>
    <row r="1178" spans="24:30" x14ac:dyDescent="0.35">
      <c r="X1178" t="str">
        <f t="shared" si="88"/>
        <v>ZAFOther Pulses</v>
      </c>
      <c r="Y1178" t="s">
        <v>151</v>
      </c>
      <c r="Z1178" t="s">
        <v>421</v>
      </c>
      <c r="AA1178">
        <f t="shared" si="89"/>
        <v>9.5712122958883352</v>
      </c>
      <c r="AB1178">
        <f>VLOOKUP(X1178,ReferenceProduction!$A$2:$G$1293,7,FALSE)</f>
        <v>24.834212529253918</v>
      </c>
      <c r="AC1178">
        <f>VLOOKUP(Z1178,ReferencePrices!$A$2:$C$22,3,FALSE)</f>
        <v>385.40429999999998</v>
      </c>
      <c r="AD1178">
        <f t="shared" si="90"/>
        <v>9.5712122958883352</v>
      </c>
    </row>
    <row r="1179" spans="24:30" x14ac:dyDescent="0.35">
      <c r="X1179" t="str">
        <f t="shared" si="88"/>
        <v>ZAFGroundnut</v>
      </c>
      <c r="Y1179" t="s">
        <v>151</v>
      </c>
      <c r="Z1179" t="s">
        <v>360</v>
      </c>
      <c r="AA1179">
        <f t="shared" si="89"/>
        <v>53.364580742635127</v>
      </c>
      <c r="AB1179">
        <f>VLOOKUP(X1179,ReferenceProduction!$A$2:$G$1293,7,FALSE)</f>
        <v>84.961674592614003</v>
      </c>
      <c r="AC1179">
        <f>VLOOKUP(Z1179,ReferencePrices!$A$2:$C$22,3,FALSE)</f>
        <v>628.10180000000003</v>
      </c>
      <c r="AD1179">
        <f t="shared" si="90"/>
        <v>53.364580742635127</v>
      </c>
    </row>
    <row r="1180" spans="24:30" x14ac:dyDescent="0.35">
      <c r="X1180" t="str">
        <f t="shared" si="88"/>
        <v>ZAFSoybean</v>
      </c>
      <c r="Y1180" t="s">
        <v>151</v>
      </c>
      <c r="Z1180" t="s">
        <v>446</v>
      </c>
      <c r="AA1180">
        <f t="shared" si="89"/>
        <v>28.005871361818258</v>
      </c>
      <c r="AB1180">
        <f>VLOOKUP(X1180,ReferenceProduction!$A$2:$G$1293,7,FALSE)</f>
        <v>67.012132783067528</v>
      </c>
      <c r="AC1180">
        <f>VLOOKUP(Z1180,ReferencePrices!$A$2:$C$22,3,FALSE)</f>
        <v>417.92239999999998</v>
      </c>
      <c r="AD1180">
        <f t="shared" si="90"/>
        <v>28.005871361818258</v>
      </c>
    </row>
    <row r="1181" spans="24:30" x14ac:dyDescent="0.35">
      <c r="X1181" t="str">
        <f t="shared" si="88"/>
        <v>ZMBRice</v>
      </c>
      <c r="Y1181" t="s">
        <v>152</v>
      </c>
      <c r="Z1181" t="s">
        <v>365</v>
      </c>
      <c r="AA1181">
        <f t="shared" si="89"/>
        <v>9.5250699054570092</v>
      </c>
      <c r="AB1181">
        <f>VLOOKUP(X1181,ReferenceProduction!$A$2:$G$1293,7,FALSE)</f>
        <v>25.214933975628675</v>
      </c>
      <c r="AC1181">
        <f>VLOOKUP(Z1181,ReferencePrices!$A$2:$C$22,3,FALSE)</f>
        <v>377.75510000000003</v>
      </c>
      <c r="AD1181">
        <f t="shared" si="90"/>
        <v>9.5250699054570092</v>
      </c>
    </row>
    <row r="1182" spans="24:30" x14ac:dyDescent="0.35">
      <c r="X1182" t="str">
        <f t="shared" si="88"/>
        <v>ZMBMaize</v>
      </c>
      <c r="Y1182" t="s">
        <v>152</v>
      </c>
      <c r="Z1182" t="s">
        <v>361</v>
      </c>
      <c r="AA1182">
        <f t="shared" si="89"/>
        <v>443.56582440935</v>
      </c>
      <c r="AB1182">
        <f>VLOOKUP(X1182,ReferenceProduction!$A$2:$G$1293,7,FALSE)</f>
        <v>1827.7859892020044</v>
      </c>
      <c r="AC1182">
        <f>VLOOKUP(Z1182,ReferencePrices!$A$2:$C$22,3,FALSE)</f>
        <v>242.67930000000001</v>
      </c>
      <c r="AD1182">
        <f t="shared" si="90"/>
        <v>443.56582440935</v>
      </c>
    </row>
    <row r="1183" spans="24:30" x14ac:dyDescent="0.35">
      <c r="X1183" t="str">
        <f t="shared" si="88"/>
        <v>ZMBWheat</v>
      </c>
      <c r="Y1183" t="s">
        <v>152</v>
      </c>
      <c r="Z1183" t="s">
        <v>359</v>
      </c>
      <c r="AA1183">
        <f t="shared" si="89"/>
        <v>47.480295589402232</v>
      </c>
      <c r="AB1183">
        <f>VLOOKUP(X1183,ReferenceProduction!$A$2:$G$1293,7,FALSE)</f>
        <v>158.87540334092091</v>
      </c>
      <c r="AC1183">
        <f>VLOOKUP(Z1183,ReferencePrices!$A$2:$C$22,3,FALSE)</f>
        <v>298.85239999999999</v>
      </c>
      <c r="AD1183">
        <f t="shared" si="90"/>
        <v>47.480295589402232</v>
      </c>
    </row>
    <row r="1184" spans="24:30" x14ac:dyDescent="0.35">
      <c r="X1184" t="str">
        <f t="shared" si="88"/>
        <v>ZMBSorghum</v>
      </c>
      <c r="Y1184" t="s">
        <v>152</v>
      </c>
      <c r="Z1184" t="s">
        <v>362</v>
      </c>
      <c r="AA1184">
        <f t="shared" si="89"/>
        <v>8.9693413063425957</v>
      </c>
      <c r="AB1184">
        <f>VLOOKUP(X1184,ReferenceProduction!$A$2:$G$1293,7,FALSE)</f>
        <v>42.712898272703526</v>
      </c>
      <c r="AC1184">
        <f>VLOOKUP(Z1184,ReferencePrices!$A$2:$C$22,3,FALSE)</f>
        <v>209.9914</v>
      </c>
      <c r="AD1184">
        <f t="shared" si="90"/>
        <v>8.9693413063425957</v>
      </c>
    </row>
    <row r="1185" spans="24:30" x14ac:dyDescent="0.35">
      <c r="X1185" t="str">
        <f t="shared" si="88"/>
        <v>ZMBMillet</v>
      </c>
      <c r="Y1185" t="s">
        <v>152</v>
      </c>
      <c r="Z1185" t="s">
        <v>363</v>
      </c>
      <c r="AA1185">
        <f t="shared" si="89"/>
        <v>19.816218165568351</v>
      </c>
      <c r="AB1185">
        <f>VLOOKUP(X1185,ReferenceProduction!$A$2:$G$1293,7,FALSE)</f>
        <v>79.806085612462894</v>
      </c>
      <c r="AC1185">
        <f>VLOOKUP(Z1185,ReferencePrices!$A$2:$C$22,3,FALSE)</f>
        <v>248.30459999999999</v>
      </c>
      <c r="AD1185">
        <f t="shared" si="90"/>
        <v>19.816218165568351</v>
      </c>
    </row>
    <row r="1186" spans="24:30" x14ac:dyDescent="0.35">
      <c r="X1186" t="str">
        <f t="shared" si="88"/>
        <v>ZMBBarley</v>
      </c>
      <c r="Y1186" t="s">
        <v>152</v>
      </c>
      <c r="Z1186" t="s">
        <v>364</v>
      </c>
      <c r="AA1186">
        <f t="shared" si="89"/>
        <v>0.53294695108010282</v>
      </c>
      <c r="AB1186">
        <f>VLOOKUP(X1186,ReferenceProduction!$A$2:$G$1293,7,FALSE)</f>
        <v>3.981676124375908</v>
      </c>
      <c r="AC1186">
        <f>VLOOKUP(Z1186,ReferencePrices!$A$2:$C$22,3,FALSE)</f>
        <v>133.84989999999999</v>
      </c>
      <c r="AD1186">
        <f t="shared" si="90"/>
        <v>0.53294695108010282</v>
      </c>
    </row>
    <row r="1187" spans="24:30" x14ac:dyDescent="0.35">
      <c r="X1187" t="str">
        <f t="shared" si="88"/>
        <v>ZMBPotato</v>
      </c>
      <c r="Y1187" t="s">
        <v>152</v>
      </c>
      <c r="Z1187" t="s">
        <v>367</v>
      </c>
      <c r="AA1187">
        <f t="shared" si="89"/>
        <v>1.1300465756643074</v>
      </c>
      <c r="AB1187">
        <f>VLOOKUP(X1187,ReferenceProduction!$A$2:$G$1293,7,FALSE)</f>
        <v>4.4869968841048831</v>
      </c>
      <c r="AC1187">
        <f>VLOOKUP(Z1187,ReferencePrices!$A$2:$C$22,3,FALSE)</f>
        <v>251.8492</v>
      </c>
      <c r="AD1187">
        <f t="shared" si="90"/>
        <v>1.1300465756643074</v>
      </c>
    </row>
    <row r="1188" spans="24:30" x14ac:dyDescent="0.35">
      <c r="X1188" t="str">
        <f t="shared" si="88"/>
        <v>ZMBCassava</v>
      </c>
      <c r="Y1188" t="s">
        <v>152</v>
      </c>
      <c r="Z1188" t="s">
        <v>368</v>
      </c>
      <c r="AA1188">
        <f t="shared" si="89"/>
        <v>179.43400857519038</v>
      </c>
      <c r="AB1188">
        <f>VLOOKUP(X1188,ReferenceProduction!$A$2:$G$1293,7,FALSE)</f>
        <v>1431.0564009706879</v>
      </c>
      <c r="AC1188">
        <f>VLOOKUP(Z1188,ReferencePrices!$A$2:$C$22,3,FALSE)</f>
        <v>125.3857</v>
      </c>
      <c r="AD1188">
        <f t="shared" si="90"/>
        <v>179.43400857519038</v>
      </c>
    </row>
    <row r="1189" spans="24:30" x14ac:dyDescent="0.35">
      <c r="X1189" t="str">
        <f t="shared" si="88"/>
        <v>ZMBSweet Potato</v>
      </c>
      <c r="Y1189" t="s">
        <v>152</v>
      </c>
      <c r="Z1189" t="s">
        <v>358</v>
      </c>
      <c r="AA1189">
        <f t="shared" si="89"/>
        <v>6.1789284793900014</v>
      </c>
      <c r="AB1189">
        <f>VLOOKUP(X1189,ReferenceProduction!$A$2:$G$1293,7,FALSE)</f>
        <v>67.52611440022261</v>
      </c>
      <c r="AC1189">
        <f>VLOOKUP(Z1189,ReferencePrices!$A$2:$C$22,3,FALSE)</f>
        <v>91.504279999999994</v>
      </c>
      <c r="AD1189">
        <f t="shared" si="90"/>
        <v>6.1789284793900014</v>
      </c>
    </row>
    <row r="1190" spans="24:30" x14ac:dyDescent="0.35">
      <c r="X1190" t="str">
        <f t="shared" si="88"/>
        <v>ZMBBanana</v>
      </c>
      <c r="Y1190" t="s">
        <v>152</v>
      </c>
      <c r="Z1190" t="s">
        <v>455</v>
      </c>
      <c r="AA1190">
        <f t="shared" si="89"/>
        <v>0.57458518902258915</v>
      </c>
      <c r="AB1190">
        <f>VLOOKUP(X1190,ReferenceProduction!$A$2:$G$1293,7,FALSE)</f>
        <v>1.4289072681493165</v>
      </c>
      <c r="AC1190">
        <f>VLOOKUP(Z1190,ReferencePrices!$A$2:$C$22,3,FALSE)</f>
        <v>402.11509999999998</v>
      </c>
      <c r="AD1190">
        <f t="shared" si="90"/>
        <v>0.57458518902258915</v>
      </c>
    </row>
    <row r="1191" spans="24:30" x14ac:dyDescent="0.35">
      <c r="X1191" t="str">
        <f t="shared" si="88"/>
        <v>ZMBOther Pulses</v>
      </c>
      <c r="Y1191" t="s">
        <v>152</v>
      </c>
      <c r="Z1191" t="s">
        <v>421</v>
      </c>
      <c r="AA1191">
        <f t="shared" si="89"/>
        <v>11.24793171520543</v>
      </c>
      <c r="AB1191">
        <f>VLOOKUP(X1191,ReferenceProduction!$A$2:$G$1293,7,FALSE)</f>
        <v>29.184759265024887</v>
      </c>
      <c r="AC1191">
        <f>VLOOKUP(Z1191,ReferencePrices!$A$2:$C$22,3,FALSE)</f>
        <v>385.40429999999998</v>
      </c>
      <c r="AD1191">
        <f t="shared" si="90"/>
        <v>11.24793171520543</v>
      </c>
    </row>
    <row r="1192" spans="24:30" x14ac:dyDescent="0.35">
      <c r="X1192" t="str">
        <f t="shared" si="88"/>
        <v>ZMBGroundnut</v>
      </c>
      <c r="Y1192" t="s">
        <v>152</v>
      </c>
      <c r="Z1192" t="s">
        <v>360</v>
      </c>
      <c r="AA1192">
        <f t="shared" si="89"/>
        <v>103.13383139976474</v>
      </c>
      <c r="AB1192">
        <f>VLOOKUP(X1192,ReferenceProduction!$A$2:$G$1293,7,FALSE)</f>
        <v>164.19922916916454</v>
      </c>
      <c r="AC1192">
        <f>VLOOKUP(Z1192,ReferencePrices!$A$2:$C$22,3,FALSE)</f>
        <v>628.10180000000003</v>
      </c>
      <c r="AD1192">
        <f t="shared" si="90"/>
        <v>103.13383139976474</v>
      </c>
    </row>
    <row r="1193" spans="24:30" x14ac:dyDescent="0.35">
      <c r="X1193" t="str">
        <f t="shared" si="88"/>
        <v>ZMBSoybean</v>
      </c>
      <c r="Y1193" t="s">
        <v>152</v>
      </c>
      <c r="Z1193" t="s">
        <v>446</v>
      </c>
      <c r="AA1193">
        <f t="shared" si="89"/>
        <v>1.5805383030169853</v>
      </c>
      <c r="AB1193">
        <f>VLOOKUP(X1193,ReferenceProduction!$A$2:$G$1293,7,FALSE)</f>
        <v>3.7818942057592162</v>
      </c>
      <c r="AC1193">
        <f>VLOOKUP(Z1193,ReferencePrices!$A$2:$C$22,3,FALSE)</f>
        <v>417.92239999999998</v>
      </c>
      <c r="AD1193">
        <f t="shared" si="90"/>
        <v>1.5805383030169853</v>
      </c>
    </row>
    <row r="1194" spans="24:30" x14ac:dyDescent="0.35">
      <c r="X1194" t="str">
        <f t="shared" si="88"/>
        <v>ZWEMaize</v>
      </c>
      <c r="Y1194" t="s">
        <v>153</v>
      </c>
      <c r="Z1194" t="s">
        <v>361</v>
      </c>
      <c r="AA1194">
        <f t="shared" si="89"/>
        <v>946.70373744440622</v>
      </c>
      <c r="AB1194">
        <f>VLOOKUP(X1194,ReferenceProduction!$A$2:$G$1293,7,FALSE)</f>
        <v>3901.0485749893223</v>
      </c>
      <c r="AC1194">
        <f>VLOOKUP(Z1194,ReferencePrices!$A$2:$C$22,3,FALSE)</f>
        <v>242.67930000000001</v>
      </c>
      <c r="AD1194">
        <f t="shared" si="90"/>
        <v>946.70373744440622</v>
      </c>
    </row>
    <row r="1195" spans="24:30" x14ac:dyDescent="0.35">
      <c r="X1195" t="str">
        <f t="shared" si="88"/>
        <v>ZWEWheat</v>
      </c>
      <c r="Y1195" t="s">
        <v>153</v>
      </c>
      <c r="Z1195" t="s">
        <v>359</v>
      </c>
      <c r="AA1195">
        <f t="shared" si="89"/>
        <v>121.12522643248494</v>
      </c>
      <c r="AB1195">
        <f>VLOOKUP(X1195,ReferenceProduction!$A$2:$G$1293,7,FALSE)</f>
        <v>405.30116683849599</v>
      </c>
      <c r="AC1195">
        <f>VLOOKUP(Z1195,ReferencePrices!$A$2:$C$22,3,FALSE)</f>
        <v>298.85239999999999</v>
      </c>
      <c r="AD1195">
        <f t="shared" si="90"/>
        <v>121.12522643248494</v>
      </c>
    </row>
    <row r="1196" spans="24:30" x14ac:dyDescent="0.35">
      <c r="X1196" t="str">
        <f t="shared" si="88"/>
        <v>ZWESorghum</v>
      </c>
      <c r="Y1196" t="s">
        <v>153</v>
      </c>
      <c r="Z1196" t="s">
        <v>362</v>
      </c>
      <c r="AA1196">
        <f t="shared" si="89"/>
        <v>32.226397799912618</v>
      </c>
      <c r="AB1196">
        <f>VLOOKUP(X1196,ReferenceProduction!$A$2:$G$1293,7,FALSE)</f>
        <v>153.465321912767</v>
      </c>
      <c r="AC1196">
        <f>VLOOKUP(Z1196,ReferencePrices!$A$2:$C$22,3,FALSE)</f>
        <v>209.9914</v>
      </c>
      <c r="AD1196">
        <f t="shared" si="90"/>
        <v>32.226397799912618</v>
      </c>
    </row>
    <row r="1197" spans="24:30" x14ac:dyDescent="0.35">
      <c r="X1197" t="str">
        <f t="shared" si="88"/>
        <v>ZWEMillet</v>
      </c>
      <c r="Y1197" t="s">
        <v>153</v>
      </c>
      <c r="Z1197" t="s">
        <v>363</v>
      </c>
      <c r="AA1197">
        <f t="shared" si="89"/>
        <v>43.91662522719745</v>
      </c>
      <c r="AB1197">
        <f>VLOOKUP(X1197,ReferenceProduction!$A$2:$G$1293,7,FALSE)</f>
        <v>176.86593493313234</v>
      </c>
      <c r="AC1197">
        <f>VLOOKUP(Z1197,ReferencePrices!$A$2:$C$22,3,FALSE)</f>
        <v>248.30459999999999</v>
      </c>
      <c r="AD1197">
        <f t="shared" si="90"/>
        <v>43.91662522719745</v>
      </c>
    </row>
    <row r="1198" spans="24:30" x14ac:dyDescent="0.35">
      <c r="X1198" t="str">
        <f t="shared" si="88"/>
        <v>ZWEBarley</v>
      </c>
      <c r="Y1198" t="s">
        <v>153</v>
      </c>
      <c r="Z1198" t="s">
        <v>364</v>
      </c>
      <c r="AA1198">
        <f t="shared" si="89"/>
        <v>8.7413914610464989</v>
      </c>
      <c r="AB1198">
        <f>VLOOKUP(X1198,ReferenceProduction!$A$2:$G$1293,7,FALSE)</f>
        <v>65.307418690985187</v>
      </c>
      <c r="AC1198">
        <f>VLOOKUP(Z1198,ReferencePrices!$A$2:$C$22,3,FALSE)</f>
        <v>133.84989999999999</v>
      </c>
      <c r="AD1198">
        <f t="shared" si="90"/>
        <v>8.7413914610464989</v>
      </c>
    </row>
    <row r="1199" spans="24:30" x14ac:dyDescent="0.35">
      <c r="X1199" t="str">
        <f t="shared" si="88"/>
        <v>ZWEPotato</v>
      </c>
      <c r="Y1199" t="s">
        <v>153</v>
      </c>
      <c r="Z1199" t="s">
        <v>367</v>
      </c>
      <c r="AA1199">
        <f t="shared" si="89"/>
        <v>5.3335552765168144</v>
      </c>
      <c r="AB1199">
        <f>VLOOKUP(X1199,ReferenceProduction!$A$2:$G$1293,7,FALSE)</f>
        <v>21.177574820633993</v>
      </c>
      <c r="AC1199">
        <f>VLOOKUP(Z1199,ReferencePrices!$A$2:$C$22,3,FALSE)</f>
        <v>251.8492</v>
      </c>
      <c r="AD1199">
        <f t="shared" si="90"/>
        <v>5.3335552765168144</v>
      </c>
    </row>
    <row r="1200" spans="24:30" x14ac:dyDescent="0.35">
      <c r="X1200" t="str">
        <f t="shared" si="88"/>
        <v>ZWECassava</v>
      </c>
      <c r="Y1200" t="s">
        <v>153</v>
      </c>
      <c r="Z1200" t="s">
        <v>368</v>
      </c>
      <c r="AA1200">
        <f t="shared" si="89"/>
        <v>35.679268384260496</v>
      </c>
      <c r="AB1200">
        <f>VLOOKUP(X1200,ReferenceProduction!$A$2:$G$1293,7,FALSE)</f>
        <v>284.55612070802727</v>
      </c>
      <c r="AC1200">
        <f>VLOOKUP(Z1200,ReferencePrices!$A$2:$C$22,3,FALSE)</f>
        <v>125.3857</v>
      </c>
      <c r="AD1200">
        <f t="shared" si="90"/>
        <v>35.679268384260496</v>
      </c>
    </row>
    <row r="1201" spans="24:30" x14ac:dyDescent="0.35">
      <c r="X1201" t="str">
        <f t="shared" si="88"/>
        <v>ZWESweet Potato</v>
      </c>
      <c r="Y1201" t="s">
        <v>153</v>
      </c>
      <c r="Z1201" t="s">
        <v>358</v>
      </c>
      <c r="AA1201">
        <f t="shared" si="89"/>
        <v>0.14355019112707232</v>
      </c>
      <c r="AB1201">
        <f>VLOOKUP(X1201,ReferenceProduction!$A$2:$G$1293,7,FALSE)</f>
        <v>1.5687811665975877</v>
      </c>
      <c r="AC1201">
        <f>VLOOKUP(Z1201,ReferencePrices!$A$2:$C$22,3,FALSE)</f>
        <v>91.504279999999994</v>
      </c>
      <c r="AD1201">
        <f t="shared" si="90"/>
        <v>0.14355019112707232</v>
      </c>
    </row>
    <row r="1202" spans="24:30" x14ac:dyDescent="0.35">
      <c r="X1202" t="str">
        <f t="shared" si="88"/>
        <v>ZWEBanana</v>
      </c>
      <c r="Y1202" t="s">
        <v>153</v>
      </c>
      <c r="Z1202" t="s">
        <v>455</v>
      </c>
      <c r="AA1202">
        <f t="shared" si="89"/>
        <v>54.834940983618928</v>
      </c>
      <c r="AB1202">
        <f>VLOOKUP(X1202,ReferenceProduction!$A$2:$G$1293,7,FALSE)</f>
        <v>136.36628165323543</v>
      </c>
      <c r="AC1202">
        <f>VLOOKUP(Z1202,ReferencePrices!$A$2:$C$22,3,FALSE)</f>
        <v>402.11509999999998</v>
      </c>
      <c r="AD1202">
        <f t="shared" si="90"/>
        <v>54.834940983618928</v>
      </c>
    </row>
    <row r="1203" spans="24:30" x14ac:dyDescent="0.35">
      <c r="X1203" t="str">
        <f t="shared" si="88"/>
        <v>ZWEBean</v>
      </c>
      <c r="Y1203" t="s">
        <v>153</v>
      </c>
      <c r="Z1203" t="s">
        <v>557</v>
      </c>
      <c r="AA1203">
        <f t="shared" si="89"/>
        <v>36.46561937354317</v>
      </c>
      <c r="AB1203">
        <f>VLOOKUP(X1203,ReferenceProduction!$A$2:$G$1293,7,FALSE)</f>
        <v>48.123276071865483</v>
      </c>
      <c r="AC1203">
        <f>VLOOKUP(Z1203,ReferencePrices!$A$2:$C$22,3,FALSE)</f>
        <v>757.75429999999994</v>
      </c>
      <c r="AD1203">
        <f t="shared" si="90"/>
        <v>36.46561937354317</v>
      </c>
    </row>
    <row r="1204" spans="24:30" x14ac:dyDescent="0.35">
      <c r="X1204" t="str">
        <f t="shared" si="88"/>
        <v>ZWEChickpea</v>
      </c>
      <c r="Y1204" t="s">
        <v>153</v>
      </c>
      <c r="Z1204" t="s">
        <v>419</v>
      </c>
      <c r="AA1204">
        <f t="shared" si="89"/>
        <v>0.3523185773041928</v>
      </c>
      <c r="AB1204">
        <f>VLOOKUP(X1204,ReferenceProduction!$A$2:$G$1293,7,FALSE)</f>
        <v>0.52311810250167745</v>
      </c>
      <c r="AC1204">
        <f>VLOOKUP(Z1204,ReferencePrices!$A$2:$C$22,3,FALSE)</f>
        <v>673.49720000000002</v>
      </c>
      <c r="AD1204">
        <f t="shared" si="90"/>
        <v>0.3523185773041928</v>
      </c>
    </row>
    <row r="1205" spans="24:30" x14ac:dyDescent="0.35">
      <c r="X1205" t="str">
        <f t="shared" si="88"/>
        <v>ZWEOther Pulses</v>
      </c>
      <c r="Y1205" t="s">
        <v>153</v>
      </c>
      <c r="Z1205" t="s">
        <v>421</v>
      </c>
      <c r="AA1205">
        <f t="shared" si="89"/>
        <v>1.2408747737472805</v>
      </c>
      <c r="AB1205">
        <f>VLOOKUP(X1205,ReferenceProduction!$A$2:$G$1293,7,FALSE)</f>
        <v>3.2196702884406854</v>
      </c>
      <c r="AC1205">
        <f>VLOOKUP(Z1205,ReferencePrices!$A$2:$C$22,3,FALSE)</f>
        <v>385.40429999999998</v>
      </c>
      <c r="AD1205">
        <f t="shared" si="90"/>
        <v>1.2408747737472805</v>
      </c>
    </row>
    <row r="1206" spans="24:30" x14ac:dyDescent="0.35">
      <c r="X1206" t="str">
        <f t="shared" si="88"/>
        <v>ZWEGroundnut</v>
      </c>
      <c r="Y1206" t="s">
        <v>153</v>
      </c>
      <c r="Z1206" t="s">
        <v>360</v>
      </c>
      <c r="AA1206">
        <f t="shared" si="89"/>
        <v>46.072589771150291</v>
      </c>
      <c r="AB1206">
        <f>VLOOKUP(X1206,ReferenceProduction!$A$2:$G$1293,7,FALSE)</f>
        <v>73.35210593434104</v>
      </c>
      <c r="AC1206">
        <f>VLOOKUP(Z1206,ReferencePrices!$A$2:$C$22,3,FALSE)</f>
        <v>628.10180000000003</v>
      </c>
      <c r="AD1206">
        <f t="shared" si="90"/>
        <v>46.072589771150291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86732-4C35-415C-A9AB-F8FAA4F52CB6}">
  <dimension ref="A1:N1293"/>
  <sheetViews>
    <sheetView workbookViewId="0">
      <pane xSplit="5" ySplit="1" topLeftCell="F2" activePane="bottomRight" state="frozen"/>
      <selection pane="topRight" activeCell="E1" sqref="E1"/>
      <selection pane="bottomLeft" activeCell="A2" sqref="A2"/>
      <selection pane="bottomRight" activeCell="F2" sqref="F2"/>
    </sheetView>
  </sheetViews>
  <sheetFormatPr defaultRowHeight="14.5" x14ac:dyDescent="0.35"/>
  <sheetData>
    <row r="1" spans="1:14" x14ac:dyDescent="0.35">
      <c r="F1" s="110" t="s">
        <v>589</v>
      </c>
      <c r="G1" s="110" t="s">
        <v>590</v>
      </c>
    </row>
    <row r="2" spans="1:14" x14ac:dyDescent="0.35">
      <c r="A2" t="str">
        <f>_xlfn.CONCAT(B2,C2)</f>
        <v>AFGBarley</v>
      </c>
      <c r="B2" t="str">
        <f>E2</f>
        <v>AFG</v>
      </c>
      <c r="C2" t="str">
        <f>VLOOKUP(D2,$M$2:$N$22,2,FALSE)</f>
        <v>Barley</v>
      </c>
      <c r="D2" s="110" t="s">
        <v>591</v>
      </c>
      <c r="E2" s="110" t="s">
        <v>0</v>
      </c>
      <c r="F2">
        <v>418.85216543082328</v>
      </c>
      <c r="G2">
        <v>484.38197891456252</v>
      </c>
      <c r="M2" s="110" t="s">
        <v>591</v>
      </c>
      <c r="N2" t="s">
        <v>364</v>
      </c>
    </row>
    <row r="3" spans="1:14" x14ac:dyDescent="0.35">
      <c r="A3" t="str">
        <f t="shared" ref="A3:A66" si="0">_xlfn.CONCAT(B3,C3)</f>
        <v>ARMBarley</v>
      </c>
      <c r="B3" t="str">
        <f t="shared" ref="B3:B66" si="1">E3</f>
        <v>ARM</v>
      </c>
      <c r="C3" t="str">
        <f t="shared" ref="C3:C66" si="2">VLOOKUP(D3,$M$2:$N$22,2,FALSE)</f>
        <v>Barley</v>
      </c>
      <c r="D3" s="110" t="s">
        <v>591</v>
      </c>
      <c r="E3" s="110" t="s">
        <v>4</v>
      </c>
      <c r="F3">
        <v>128.27127842597645</v>
      </c>
      <c r="G3">
        <v>176.81873407642397</v>
      </c>
      <c r="M3" s="110" t="s">
        <v>592</v>
      </c>
      <c r="N3" t="s">
        <v>361</v>
      </c>
    </row>
    <row r="4" spans="1:14" x14ac:dyDescent="0.35">
      <c r="A4" t="str">
        <f t="shared" si="0"/>
        <v>AZEBarley</v>
      </c>
      <c r="B4" t="str">
        <f t="shared" si="1"/>
        <v>AZE</v>
      </c>
      <c r="C4" t="str">
        <f t="shared" si="2"/>
        <v>Barley</v>
      </c>
      <c r="D4" s="110" t="s">
        <v>591</v>
      </c>
      <c r="E4" s="110" t="s">
        <v>7</v>
      </c>
      <c r="F4">
        <v>464.18197336272129</v>
      </c>
      <c r="G4">
        <v>561.16316105791145</v>
      </c>
      <c r="M4" s="110" t="s">
        <v>593</v>
      </c>
      <c r="N4" t="s">
        <v>363</v>
      </c>
    </row>
    <row r="5" spans="1:14" x14ac:dyDescent="0.35">
      <c r="A5" t="str">
        <f t="shared" si="0"/>
        <v>BGDBarley</v>
      </c>
      <c r="B5" t="str">
        <f t="shared" si="1"/>
        <v>BGD</v>
      </c>
      <c r="C5" t="str">
        <f t="shared" si="2"/>
        <v>Barley</v>
      </c>
      <c r="D5" s="110" t="s">
        <v>591</v>
      </c>
      <c r="E5" s="110" t="s">
        <v>11</v>
      </c>
      <c r="F5">
        <v>1.450303537210593</v>
      </c>
      <c r="G5">
        <v>1.9683056205914127</v>
      </c>
      <c r="M5" s="110" t="s">
        <v>594</v>
      </c>
      <c r="N5" t="s">
        <v>365</v>
      </c>
    </row>
    <row r="6" spans="1:14" x14ac:dyDescent="0.35">
      <c r="A6" t="str">
        <f t="shared" si="0"/>
        <v>BOLBarley</v>
      </c>
      <c r="B6" t="str">
        <f t="shared" si="1"/>
        <v>BOL</v>
      </c>
      <c r="C6" t="str">
        <f t="shared" si="2"/>
        <v>Barley</v>
      </c>
      <c r="D6" s="110" t="s">
        <v>591</v>
      </c>
      <c r="E6" s="110" t="s">
        <v>17</v>
      </c>
      <c r="F6">
        <v>92.237447280861986</v>
      </c>
      <c r="G6">
        <v>113.55258329135549</v>
      </c>
      <c r="M6" s="110" t="s">
        <v>595</v>
      </c>
      <c r="N6" t="s">
        <v>362</v>
      </c>
    </row>
    <row r="7" spans="1:14" x14ac:dyDescent="0.35">
      <c r="A7" t="str">
        <f t="shared" si="0"/>
        <v>BTNBarley</v>
      </c>
      <c r="B7" t="str">
        <f t="shared" si="1"/>
        <v>BTN</v>
      </c>
      <c r="C7" t="str">
        <f t="shared" si="2"/>
        <v>Barley</v>
      </c>
      <c r="D7" s="110" t="s">
        <v>591</v>
      </c>
      <c r="E7" s="110" t="s">
        <v>19</v>
      </c>
      <c r="F7">
        <v>4.5524530787861499</v>
      </c>
      <c r="G7">
        <v>5.8788249645645037</v>
      </c>
      <c r="M7" s="110" t="s">
        <v>596</v>
      </c>
      <c r="N7" t="s">
        <v>359</v>
      </c>
    </row>
    <row r="8" spans="1:14" x14ac:dyDescent="0.35">
      <c r="A8" t="str">
        <f t="shared" si="0"/>
        <v>CODBarley</v>
      </c>
      <c r="B8" t="str">
        <f t="shared" si="1"/>
        <v>COD</v>
      </c>
      <c r="C8" t="str">
        <f t="shared" si="2"/>
        <v>Barley</v>
      </c>
      <c r="D8" s="110" t="s">
        <v>591</v>
      </c>
      <c r="E8" s="110" t="s">
        <v>28</v>
      </c>
      <c r="F8">
        <v>0.79731371929785</v>
      </c>
      <c r="G8">
        <v>1.1270933458724206</v>
      </c>
      <c r="M8" s="110" t="s">
        <v>597</v>
      </c>
      <c r="N8" t="s">
        <v>368</v>
      </c>
    </row>
    <row r="9" spans="1:14" x14ac:dyDescent="0.35">
      <c r="A9" t="str">
        <f t="shared" si="0"/>
        <v>COLBarley</v>
      </c>
      <c r="B9" t="str">
        <f t="shared" si="1"/>
        <v>COL</v>
      </c>
      <c r="C9" t="str">
        <f t="shared" si="2"/>
        <v>Barley</v>
      </c>
      <c r="D9" s="110" t="s">
        <v>591</v>
      </c>
      <c r="E9" s="110" t="s">
        <v>30</v>
      </c>
      <c r="F9">
        <v>8.5904018829060078</v>
      </c>
      <c r="G9">
        <v>10.16802880895932</v>
      </c>
      <c r="M9" s="110" t="s">
        <v>598</v>
      </c>
      <c r="N9" t="s">
        <v>367</v>
      </c>
    </row>
    <row r="10" spans="1:14" x14ac:dyDescent="0.35">
      <c r="A10" t="str">
        <f t="shared" si="0"/>
        <v>DZABarley</v>
      </c>
      <c r="B10" t="str">
        <f t="shared" si="1"/>
        <v>DZA</v>
      </c>
      <c r="C10" t="str">
        <f t="shared" si="2"/>
        <v>Barley</v>
      </c>
      <c r="D10" s="110" t="s">
        <v>591</v>
      </c>
      <c r="E10" s="110" t="s">
        <v>40</v>
      </c>
      <c r="F10">
        <v>1578.353303426602</v>
      </c>
      <c r="G10">
        <v>1881.6404672409353</v>
      </c>
      <c r="M10" s="110" t="s">
        <v>599</v>
      </c>
      <c r="N10" t="s">
        <v>358</v>
      </c>
    </row>
    <row r="11" spans="1:14" x14ac:dyDescent="0.35">
      <c r="A11" t="str">
        <f t="shared" si="0"/>
        <v>ECUBarley</v>
      </c>
      <c r="B11" t="str">
        <f t="shared" si="1"/>
        <v>ECU</v>
      </c>
      <c r="C11" t="str">
        <f t="shared" si="2"/>
        <v>Barley</v>
      </c>
      <c r="D11" s="110" t="s">
        <v>591</v>
      </c>
      <c r="E11" s="110" t="s">
        <v>41</v>
      </c>
      <c r="F11">
        <v>26.884372104275464</v>
      </c>
      <c r="G11">
        <v>31.359684441861759</v>
      </c>
      <c r="M11" s="110" t="s">
        <v>600</v>
      </c>
      <c r="N11" t="s">
        <v>366</v>
      </c>
    </row>
    <row r="12" spans="1:14" x14ac:dyDescent="0.35">
      <c r="A12" t="str">
        <f t="shared" si="0"/>
        <v>EGYBarley</v>
      </c>
      <c r="B12" t="str">
        <f t="shared" si="1"/>
        <v>EGY</v>
      </c>
      <c r="C12" t="str">
        <f t="shared" si="2"/>
        <v>Barley</v>
      </c>
      <c r="D12" s="110" t="s">
        <v>591</v>
      </c>
      <c r="E12" s="110" t="s">
        <v>42</v>
      </c>
      <c r="F12">
        <v>197.50563884117139</v>
      </c>
      <c r="G12">
        <v>265.1808967652932</v>
      </c>
      <c r="M12" s="110" t="s">
        <v>601</v>
      </c>
      <c r="N12" t="s">
        <v>557</v>
      </c>
    </row>
    <row r="13" spans="1:14" x14ac:dyDescent="0.35">
      <c r="A13" t="str">
        <f t="shared" si="0"/>
        <v>ERIBarley</v>
      </c>
      <c r="B13" t="str">
        <f t="shared" si="1"/>
        <v>ERI</v>
      </c>
      <c r="C13" t="str">
        <f t="shared" si="2"/>
        <v>Barley</v>
      </c>
      <c r="D13" s="110" t="s">
        <v>591</v>
      </c>
      <c r="E13" s="110" t="s">
        <v>43</v>
      </c>
      <c r="F13">
        <v>67.274014207960732</v>
      </c>
      <c r="G13">
        <v>88.259244602922564</v>
      </c>
      <c r="M13" s="110" t="s">
        <v>602</v>
      </c>
      <c r="N13" t="s">
        <v>419</v>
      </c>
    </row>
    <row r="14" spans="1:14" x14ac:dyDescent="0.35">
      <c r="A14" t="str">
        <f t="shared" si="0"/>
        <v>ETHBarley</v>
      </c>
      <c r="B14" t="str">
        <f t="shared" si="1"/>
        <v>ETH</v>
      </c>
      <c r="C14" t="str">
        <f t="shared" si="2"/>
        <v>Barley</v>
      </c>
      <c r="D14" s="110" t="s">
        <v>591</v>
      </c>
      <c r="E14" s="110" t="s">
        <v>44</v>
      </c>
      <c r="F14">
        <v>2041.2933670061443</v>
      </c>
      <c r="G14">
        <v>2859.9988963636551</v>
      </c>
      <c r="M14" s="110" t="s">
        <v>603</v>
      </c>
      <c r="N14" t="s">
        <v>417</v>
      </c>
    </row>
    <row r="15" spans="1:14" x14ac:dyDescent="0.35">
      <c r="A15" t="str">
        <f t="shared" si="0"/>
        <v>GEOBarley</v>
      </c>
      <c r="B15" t="str">
        <f t="shared" si="1"/>
        <v>GEO</v>
      </c>
      <c r="C15" t="str">
        <f t="shared" si="2"/>
        <v>Barley</v>
      </c>
      <c r="D15" s="110" t="s">
        <v>591</v>
      </c>
      <c r="E15" s="110" t="s">
        <v>49</v>
      </c>
      <c r="F15">
        <v>66.610673581595776</v>
      </c>
      <c r="G15">
        <v>80.898234608256729</v>
      </c>
      <c r="M15" s="110" t="s">
        <v>604</v>
      </c>
      <c r="N15" t="s">
        <v>418</v>
      </c>
    </row>
    <row r="16" spans="1:14" x14ac:dyDescent="0.35">
      <c r="A16" t="str">
        <f t="shared" si="0"/>
        <v>GTMBarley</v>
      </c>
      <c r="B16" t="str">
        <f t="shared" si="1"/>
        <v>GTM</v>
      </c>
      <c r="C16" t="str">
        <f t="shared" si="2"/>
        <v>Barley</v>
      </c>
      <c r="D16" s="110" t="s">
        <v>591</v>
      </c>
      <c r="E16" s="110" t="s">
        <v>58</v>
      </c>
      <c r="F16">
        <v>1.7784554727279556</v>
      </c>
      <c r="G16">
        <v>2.5128866160596028</v>
      </c>
      <c r="M16" s="110" t="s">
        <v>605</v>
      </c>
      <c r="N16" t="s">
        <v>420</v>
      </c>
    </row>
    <row r="17" spans="1:14" x14ac:dyDescent="0.35">
      <c r="A17" t="str">
        <f t="shared" si="0"/>
        <v>INDBarley</v>
      </c>
      <c r="B17" t="str">
        <f t="shared" si="1"/>
        <v>IND</v>
      </c>
      <c r="C17" t="str">
        <f t="shared" si="2"/>
        <v>Barley</v>
      </c>
      <c r="D17" s="110" t="s">
        <v>591</v>
      </c>
      <c r="E17" s="110" t="s">
        <v>64</v>
      </c>
      <c r="F17">
        <v>1426.0460651779288</v>
      </c>
      <c r="G17">
        <v>1712.0049106487527</v>
      </c>
      <c r="M17" s="110" t="s">
        <v>606</v>
      </c>
      <c r="N17" t="s">
        <v>421</v>
      </c>
    </row>
    <row r="18" spans="1:14" x14ac:dyDescent="0.35">
      <c r="A18" t="str">
        <f t="shared" si="0"/>
        <v>IRNBarley</v>
      </c>
      <c r="B18" t="str">
        <f t="shared" si="1"/>
        <v>IRN</v>
      </c>
      <c r="C18" t="str">
        <f t="shared" si="2"/>
        <v>Barley</v>
      </c>
      <c r="D18" s="110" t="s">
        <v>591</v>
      </c>
      <c r="E18" s="110" t="s">
        <v>66</v>
      </c>
      <c r="F18">
        <v>3645.1342334165174</v>
      </c>
      <c r="G18">
        <v>4333.2844802559757</v>
      </c>
      <c r="M18" s="110" t="s">
        <v>607</v>
      </c>
      <c r="N18" t="s">
        <v>455</v>
      </c>
    </row>
    <row r="19" spans="1:14" x14ac:dyDescent="0.35">
      <c r="A19" t="str">
        <f t="shared" si="0"/>
        <v>IRQBarley</v>
      </c>
      <c r="B19" t="str">
        <f t="shared" si="1"/>
        <v>IRQ</v>
      </c>
      <c r="C19" t="str">
        <f t="shared" si="2"/>
        <v>Barley</v>
      </c>
      <c r="D19" s="110" t="s">
        <v>591</v>
      </c>
      <c r="E19" s="110" t="s">
        <v>67</v>
      </c>
      <c r="F19">
        <v>1323.1234288917374</v>
      </c>
      <c r="G19">
        <v>1887.5370291913046</v>
      </c>
      <c r="M19" s="110" t="s">
        <v>608</v>
      </c>
      <c r="N19" t="s">
        <v>456</v>
      </c>
    </row>
    <row r="20" spans="1:14" x14ac:dyDescent="0.35">
      <c r="A20" t="str">
        <f t="shared" si="0"/>
        <v>ISRBarley</v>
      </c>
      <c r="B20" t="str">
        <f t="shared" si="1"/>
        <v>ISR</v>
      </c>
      <c r="C20" t="str">
        <f t="shared" si="2"/>
        <v>Barley</v>
      </c>
      <c r="D20" s="110" t="s">
        <v>591</v>
      </c>
      <c r="E20" s="110" t="s">
        <v>69</v>
      </c>
      <c r="F20">
        <v>13.61004998234705</v>
      </c>
      <c r="G20">
        <v>17.322511859726092</v>
      </c>
      <c r="M20" s="110" t="s">
        <v>609</v>
      </c>
      <c r="N20" t="s">
        <v>360</v>
      </c>
    </row>
    <row r="21" spans="1:14" x14ac:dyDescent="0.35">
      <c r="A21" t="str">
        <f t="shared" si="0"/>
        <v>JORBarley</v>
      </c>
      <c r="B21" t="str">
        <f t="shared" si="1"/>
        <v>JOR</v>
      </c>
      <c r="C21" t="str">
        <f t="shared" si="2"/>
        <v>Barley</v>
      </c>
      <c r="D21" s="110" t="s">
        <v>591</v>
      </c>
      <c r="E21" s="110" t="s">
        <v>72</v>
      </c>
      <c r="F21">
        <v>23.069125638310084</v>
      </c>
      <c r="G21">
        <v>29.740668778414602</v>
      </c>
      <c r="M21" s="110" t="s">
        <v>610</v>
      </c>
      <c r="N21" t="s">
        <v>446</v>
      </c>
    </row>
    <row r="22" spans="1:14" x14ac:dyDescent="0.35">
      <c r="A22" t="str">
        <f t="shared" si="0"/>
        <v>KENBarley</v>
      </c>
      <c r="B22" t="str">
        <f t="shared" si="1"/>
        <v>KEN</v>
      </c>
      <c r="C22" t="str">
        <f t="shared" si="2"/>
        <v>Barley</v>
      </c>
      <c r="D22" s="110" t="s">
        <v>591</v>
      </c>
      <c r="E22" s="110" t="s">
        <v>75</v>
      </c>
      <c r="F22">
        <v>76.266557436782691</v>
      </c>
      <c r="G22">
        <v>86.78820513020537</v>
      </c>
      <c r="M22" s="110" t="s">
        <v>617</v>
      </c>
      <c r="N22" t="s">
        <v>611</v>
      </c>
    </row>
    <row r="23" spans="1:14" x14ac:dyDescent="0.35">
      <c r="A23" t="str">
        <f t="shared" si="0"/>
        <v>KGZBarley</v>
      </c>
      <c r="B23" t="str">
        <f t="shared" si="1"/>
        <v>KGZ</v>
      </c>
      <c r="C23" t="str">
        <f t="shared" si="2"/>
        <v>Barley</v>
      </c>
      <c r="D23" s="110" t="s">
        <v>591</v>
      </c>
      <c r="E23" s="110" t="s">
        <v>76</v>
      </c>
      <c r="F23">
        <v>300.47881075172046</v>
      </c>
      <c r="G23">
        <v>451.71768905949023</v>
      </c>
    </row>
    <row r="24" spans="1:14" x14ac:dyDescent="0.35">
      <c r="A24" t="str">
        <f t="shared" si="0"/>
        <v>LBNBarley</v>
      </c>
      <c r="B24" t="str">
        <f t="shared" si="1"/>
        <v>LBN</v>
      </c>
      <c r="C24" t="str">
        <f t="shared" si="2"/>
        <v>Barley</v>
      </c>
      <c r="D24" s="110" t="s">
        <v>591</v>
      </c>
      <c r="E24" s="110" t="s">
        <v>80</v>
      </c>
      <c r="F24">
        <v>40.755219637387341</v>
      </c>
      <c r="G24">
        <v>43.413068723038293</v>
      </c>
    </row>
    <row r="25" spans="1:14" x14ac:dyDescent="0.35">
      <c r="A25" t="str">
        <f t="shared" si="0"/>
        <v>LBYBarley</v>
      </c>
      <c r="B25" t="str">
        <f t="shared" si="1"/>
        <v>LBY</v>
      </c>
      <c r="C25" t="str">
        <f t="shared" si="2"/>
        <v>Barley</v>
      </c>
      <c r="D25" s="110" t="s">
        <v>591</v>
      </c>
      <c r="E25" s="110" t="s">
        <v>82</v>
      </c>
      <c r="F25">
        <v>111.77639894299631</v>
      </c>
      <c r="G25">
        <v>131.10035931431446</v>
      </c>
    </row>
    <row r="26" spans="1:14" x14ac:dyDescent="0.35">
      <c r="A26" t="str">
        <f t="shared" si="0"/>
        <v>LSOBarley</v>
      </c>
      <c r="B26" t="str">
        <f t="shared" si="1"/>
        <v>LSO</v>
      </c>
      <c r="C26" t="str">
        <f t="shared" si="2"/>
        <v>Barley</v>
      </c>
      <c r="D26" s="110" t="s">
        <v>591</v>
      </c>
      <c r="E26" s="110" t="s">
        <v>84</v>
      </c>
      <c r="F26">
        <v>0.62785475135208502</v>
      </c>
      <c r="G26">
        <v>0.7154810990350261</v>
      </c>
    </row>
    <row r="27" spans="1:14" x14ac:dyDescent="0.35">
      <c r="A27" t="str">
        <f t="shared" si="0"/>
        <v>MEXBarley</v>
      </c>
      <c r="B27" t="str">
        <f t="shared" si="1"/>
        <v>MEX</v>
      </c>
      <c r="C27" t="str">
        <f t="shared" si="2"/>
        <v>Barley</v>
      </c>
      <c r="D27" s="110" t="s">
        <v>591</v>
      </c>
      <c r="E27" s="110" t="s">
        <v>87</v>
      </c>
      <c r="F27">
        <v>1049.211481938323</v>
      </c>
      <c r="G27">
        <v>1161.6685923019534</v>
      </c>
    </row>
    <row r="28" spans="1:14" x14ac:dyDescent="0.35">
      <c r="A28" t="str">
        <f t="shared" si="0"/>
        <v>MORBarley</v>
      </c>
      <c r="B28" t="str">
        <f t="shared" si="1"/>
        <v>MOR</v>
      </c>
      <c r="C28" t="str">
        <f t="shared" si="2"/>
        <v>Barley</v>
      </c>
      <c r="D28" s="110" t="s">
        <v>591</v>
      </c>
      <c r="E28" s="110" t="s">
        <v>90</v>
      </c>
      <c r="F28">
        <v>3027.8371337475764</v>
      </c>
      <c r="G28">
        <v>3414.3932890119468</v>
      </c>
    </row>
    <row r="29" spans="1:14" x14ac:dyDescent="0.35">
      <c r="A29" t="str">
        <f t="shared" si="0"/>
        <v>MRTBarley</v>
      </c>
      <c r="B29" t="str">
        <f t="shared" si="1"/>
        <v>MRT</v>
      </c>
      <c r="C29" t="str">
        <f t="shared" si="2"/>
        <v>Barley</v>
      </c>
      <c r="D29" s="110" t="s">
        <v>591</v>
      </c>
      <c r="E29" s="110" t="s">
        <v>92</v>
      </c>
      <c r="F29">
        <v>1.1500578798082954</v>
      </c>
      <c r="G29">
        <v>1.3936876484861185</v>
      </c>
    </row>
    <row r="30" spans="1:14" x14ac:dyDescent="0.35">
      <c r="A30" t="str">
        <f t="shared" si="0"/>
        <v>NPLBarley</v>
      </c>
      <c r="B30" t="str">
        <f t="shared" si="1"/>
        <v>NPL</v>
      </c>
      <c r="C30" t="str">
        <f t="shared" si="2"/>
        <v>Barley</v>
      </c>
      <c r="D30" s="110" t="s">
        <v>591</v>
      </c>
      <c r="E30" s="110" t="s">
        <v>101</v>
      </c>
      <c r="F30">
        <v>34.452984936285887</v>
      </c>
      <c r="G30">
        <v>41.697890855780358</v>
      </c>
    </row>
    <row r="31" spans="1:14" x14ac:dyDescent="0.35">
      <c r="A31" t="str">
        <f t="shared" si="0"/>
        <v>PAKBarley</v>
      </c>
      <c r="B31" t="str">
        <f t="shared" si="1"/>
        <v>PAK</v>
      </c>
      <c r="C31" t="str">
        <f t="shared" si="2"/>
        <v>Barley</v>
      </c>
      <c r="D31" s="110" t="s">
        <v>591</v>
      </c>
      <c r="E31" s="110" t="s">
        <v>105</v>
      </c>
      <c r="F31">
        <v>118.18473816463394</v>
      </c>
      <c r="G31">
        <v>163.45322354342466</v>
      </c>
    </row>
    <row r="32" spans="1:14" x14ac:dyDescent="0.35">
      <c r="A32" t="str">
        <f t="shared" si="0"/>
        <v>PERBarley</v>
      </c>
      <c r="B32" t="str">
        <f t="shared" si="1"/>
        <v>PER</v>
      </c>
      <c r="C32" t="str">
        <f t="shared" si="2"/>
        <v>Barley</v>
      </c>
      <c r="D32" s="110" t="s">
        <v>591</v>
      </c>
      <c r="E32" s="110" t="s">
        <v>107</v>
      </c>
      <c r="F32">
        <v>247.70642781505603</v>
      </c>
      <c r="G32">
        <v>330.94524200473393</v>
      </c>
    </row>
    <row r="33" spans="1:7" x14ac:dyDescent="0.35">
      <c r="A33" t="str">
        <f t="shared" si="0"/>
        <v>PSEBarley</v>
      </c>
      <c r="B33" t="str">
        <f t="shared" si="1"/>
        <v>PSE</v>
      </c>
      <c r="C33" t="str">
        <f t="shared" si="2"/>
        <v>Barley</v>
      </c>
      <c r="D33" s="110" t="s">
        <v>591</v>
      </c>
      <c r="E33" s="110" t="s">
        <v>114</v>
      </c>
      <c r="F33">
        <v>33.679473670667051</v>
      </c>
      <c r="G33">
        <v>48.839761146881528</v>
      </c>
    </row>
    <row r="34" spans="1:7" x14ac:dyDescent="0.35">
      <c r="A34" t="str">
        <f t="shared" si="0"/>
        <v>RAPBarley</v>
      </c>
      <c r="B34" t="str">
        <f t="shared" si="1"/>
        <v>RAP</v>
      </c>
      <c r="C34" t="str">
        <f t="shared" si="2"/>
        <v>Barley</v>
      </c>
      <c r="D34" s="110" t="s">
        <v>591</v>
      </c>
      <c r="E34" s="110" t="s">
        <v>115</v>
      </c>
      <c r="F34">
        <v>9.9538148617103896</v>
      </c>
      <c r="G34">
        <v>11.452162494386087</v>
      </c>
    </row>
    <row r="35" spans="1:7" x14ac:dyDescent="0.35">
      <c r="A35" t="str">
        <f t="shared" si="0"/>
        <v>SAUBarley</v>
      </c>
      <c r="B35" t="str">
        <f t="shared" si="1"/>
        <v>SAU</v>
      </c>
      <c r="C35" t="str">
        <f t="shared" si="2"/>
        <v>Barley</v>
      </c>
      <c r="D35" s="110" t="s">
        <v>591</v>
      </c>
      <c r="E35" s="110" t="s">
        <v>119</v>
      </c>
      <c r="F35">
        <v>55.340370885122319</v>
      </c>
      <c r="G35">
        <v>63.051765071157185</v>
      </c>
    </row>
    <row r="36" spans="1:7" x14ac:dyDescent="0.35">
      <c r="A36" t="str">
        <f t="shared" si="0"/>
        <v>SYRBarley</v>
      </c>
      <c r="B36" t="str">
        <f t="shared" si="1"/>
        <v>SYR</v>
      </c>
      <c r="C36" t="str">
        <f t="shared" si="2"/>
        <v>Barley</v>
      </c>
      <c r="D36" s="110" t="s">
        <v>591</v>
      </c>
      <c r="E36" s="110" t="s">
        <v>131</v>
      </c>
      <c r="F36">
        <v>962.49106019008786</v>
      </c>
      <c r="G36">
        <v>1508.1883126739599</v>
      </c>
    </row>
    <row r="37" spans="1:7" x14ac:dyDescent="0.35">
      <c r="A37" t="str">
        <f t="shared" si="0"/>
        <v>THABarley</v>
      </c>
      <c r="B37" t="str">
        <f t="shared" si="1"/>
        <v>THA</v>
      </c>
      <c r="C37" t="str">
        <f t="shared" si="2"/>
        <v>Barley</v>
      </c>
      <c r="D37" s="110" t="s">
        <v>591</v>
      </c>
      <c r="E37" s="110" t="s">
        <v>134</v>
      </c>
      <c r="F37">
        <v>27.02917993294426</v>
      </c>
      <c r="G37">
        <v>34.638879843570408</v>
      </c>
    </row>
    <row r="38" spans="1:7" x14ac:dyDescent="0.35">
      <c r="A38" t="str">
        <f t="shared" si="0"/>
        <v>TJKBarley</v>
      </c>
      <c r="B38" t="str">
        <f t="shared" si="1"/>
        <v>TJK</v>
      </c>
      <c r="C38" t="str">
        <f t="shared" si="2"/>
        <v>Barley</v>
      </c>
      <c r="D38" s="110" t="s">
        <v>591</v>
      </c>
      <c r="E38" s="110" t="s">
        <v>135</v>
      </c>
      <c r="F38">
        <v>98.578121740405749</v>
      </c>
      <c r="G38">
        <v>113.70768853593258</v>
      </c>
    </row>
    <row r="39" spans="1:7" x14ac:dyDescent="0.35">
      <c r="A39" t="str">
        <f t="shared" si="0"/>
        <v>TKMBarley</v>
      </c>
      <c r="B39" t="str">
        <f t="shared" si="1"/>
        <v>TKM</v>
      </c>
      <c r="C39" t="str">
        <f t="shared" si="2"/>
        <v>Barley</v>
      </c>
      <c r="D39" s="110" t="s">
        <v>591</v>
      </c>
      <c r="E39" s="110" t="s">
        <v>136</v>
      </c>
      <c r="F39">
        <v>117.71214607550093</v>
      </c>
      <c r="G39">
        <v>159.36734537827698</v>
      </c>
    </row>
    <row r="40" spans="1:7" x14ac:dyDescent="0.35">
      <c r="A40" t="str">
        <f t="shared" si="0"/>
        <v>TUNBarley</v>
      </c>
      <c r="B40" t="str">
        <f t="shared" si="1"/>
        <v>TUN</v>
      </c>
      <c r="C40" t="str">
        <f t="shared" si="2"/>
        <v>Barley</v>
      </c>
      <c r="D40" s="110" t="s">
        <v>591</v>
      </c>
      <c r="E40" s="110" t="s">
        <v>138</v>
      </c>
      <c r="F40">
        <v>462.37765449930646</v>
      </c>
      <c r="G40">
        <v>581.58795050111348</v>
      </c>
    </row>
    <row r="41" spans="1:7" x14ac:dyDescent="0.35">
      <c r="A41" t="str">
        <f t="shared" si="0"/>
        <v>TURBarley</v>
      </c>
      <c r="B41" t="str">
        <f t="shared" si="1"/>
        <v>TUR</v>
      </c>
      <c r="C41" t="str">
        <f t="shared" si="2"/>
        <v>Barley</v>
      </c>
      <c r="D41" s="110" t="s">
        <v>591</v>
      </c>
      <c r="E41" s="110" t="s">
        <v>139</v>
      </c>
      <c r="F41">
        <v>11853.595105212542</v>
      </c>
      <c r="G41">
        <v>14039.199066874182</v>
      </c>
    </row>
    <row r="42" spans="1:7" x14ac:dyDescent="0.35">
      <c r="A42" t="str">
        <f t="shared" si="0"/>
        <v>TZABarley</v>
      </c>
      <c r="B42" t="str">
        <f t="shared" si="1"/>
        <v>TZA</v>
      </c>
      <c r="C42" t="str">
        <f t="shared" si="2"/>
        <v>Barley</v>
      </c>
      <c r="D42" s="110" t="s">
        <v>591</v>
      </c>
      <c r="E42" s="110" t="s">
        <v>140</v>
      </c>
      <c r="F42">
        <v>5.7382223599686606</v>
      </c>
      <c r="G42">
        <v>6.2464462778930638</v>
      </c>
    </row>
    <row r="43" spans="1:7" x14ac:dyDescent="0.35">
      <c r="A43" t="str">
        <f t="shared" si="0"/>
        <v>UZBBarley</v>
      </c>
      <c r="B43" t="str">
        <f t="shared" si="1"/>
        <v>UZB</v>
      </c>
      <c r="C43" t="str">
        <f t="shared" si="2"/>
        <v>Barley</v>
      </c>
      <c r="D43" s="110" t="s">
        <v>591</v>
      </c>
      <c r="E43" s="110" t="s">
        <v>146</v>
      </c>
      <c r="F43">
        <v>118.87094602404623</v>
      </c>
      <c r="G43">
        <v>167.87654103053583</v>
      </c>
    </row>
    <row r="44" spans="1:7" x14ac:dyDescent="0.35">
      <c r="A44" t="str">
        <f t="shared" si="0"/>
        <v>YEMBarley</v>
      </c>
      <c r="B44" t="str">
        <f t="shared" si="1"/>
        <v>YEM</v>
      </c>
      <c r="C44" t="str">
        <f t="shared" si="2"/>
        <v>Barley</v>
      </c>
      <c r="D44" s="110" t="s">
        <v>591</v>
      </c>
      <c r="E44" s="110" t="s">
        <v>150</v>
      </c>
      <c r="F44">
        <v>24.41397805276732</v>
      </c>
      <c r="G44">
        <v>30.800429428535505</v>
      </c>
    </row>
    <row r="45" spans="1:7" x14ac:dyDescent="0.35">
      <c r="A45" t="str">
        <f t="shared" si="0"/>
        <v>ZAFBarley</v>
      </c>
      <c r="B45" t="str">
        <f t="shared" si="1"/>
        <v>ZAF</v>
      </c>
      <c r="C45" t="str">
        <f t="shared" si="2"/>
        <v>Barley</v>
      </c>
      <c r="D45" s="110" t="s">
        <v>591</v>
      </c>
      <c r="E45" s="110" t="s">
        <v>151</v>
      </c>
      <c r="F45">
        <v>304.3908940981122</v>
      </c>
      <c r="G45">
        <v>324.65165987357648</v>
      </c>
    </row>
    <row r="46" spans="1:7" x14ac:dyDescent="0.35">
      <c r="A46" t="str">
        <f t="shared" si="0"/>
        <v>ZMBBarley</v>
      </c>
      <c r="B46" t="str">
        <f t="shared" si="1"/>
        <v>ZMB</v>
      </c>
      <c r="C46" t="str">
        <f t="shared" si="2"/>
        <v>Barley</v>
      </c>
      <c r="D46" s="110" t="s">
        <v>591</v>
      </c>
      <c r="E46" s="110" t="s">
        <v>152</v>
      </c>
      <c r="F46">
        <v>2.2660339012618556</v>
      </c>
      <c r="G46">
        <v>3.981676124375908</v>
      </c>
    </row>
    <row r="47" spans="1:7" x14ac:dyDescent="0.35">
      <c r="A47" t="str">
        <f t="shared" si="0"/>
        <v>ZWEBarley</v>
      </c>
      <c r="B47" t="str">
        <f t="shared" si="1"/>
        <v>ZWE</v>
      </c>
      <c r="C47" t="str">
        <f t="shared" si="2"/>
        <v>Barley</v>
      </c>
      <c r="D47" s="110" t="s">
        <v>591</v>
      </c>
      <c r="E47" s="110" t="s">
        <v>153</v>
      </c>
      <c r="F47">
        <v>52.836099768608705</v>
      </c>
      <c r="G47">
        <v>65.307418690985187</v>
      </c>
    </row>
    <row r="48" spans="1:7" x14ac:dyDescent="0.35">
      <c r="A48" t="str">
        <f t="shared" si="0"/>
        <v>AFGMaize</v>
      </c>
      <c r="B48" t="str">
        <f t="shared" si="1"/>
        <v>AFG</v>
      </c>
      <c r="C48" t="str">
        <f t="shared" si="2"/>
        <v>Maize</v>
      </c>
      <c r="D48" s="110" t="s">
        <v>592</v>
      </c>
      <c r="E48" s="110" t="s">
        <v>0</v>
      </c>
      <c r="F48">
        <v>421.9020534469862</v>
      </c>
      <c r="G48">
        <v>604.52583318524853</v>
      </c>
    </row>
    <row r="49" spans="1:7" x14ac:dyDescent="0.35">
      <c r="A49" t="str">
        <f t="shared" si="0"/>
        <v>AGOMaize</v>
      </c>
      <c r="B49" t="str">
        <f t="shared" si="1"/>
        <v>AGO</v>
      </c>
      <c r="C49" t="str">
        <f t="shared" si="2"/>
        <v>Maize</v>
      </c>
      <c r="D49" s="110" t="s">
        <v>592</v>
      </c>
      <c r="E49" s="110" t="s">
        <v>1</v>
      </c>
      <c r="F49">
        <v>771.63904326938371</v>
      </c>
      <c r="G49">
        <v>1102.3873005505361</v>
      </c>
    </row>
    <row r="50" spans="1:7" x14ac:dyDescent="0.35">
      <c r="A50" t="str">
        <f t="shared" si="0"/>
        <v>ARMMaize</v>
      </c>
      <c r="B50" t="str">
        <f t="shared" si="1"/>
        <v>ARM</v>
      </c>
      <c r="C50" t="str">
        <f t="shared" si="2"/>
        <v>Maize</v>
      </c>
      <c r="D50" s="110" t="s">
        <v>592</v>
      </c>
      <c r="E50" s="110" t="s">
        <v>4</v>
      </c>
      <c r="F50">
        <v>18.177977040869433</v>
      </c>
      <c r="G50">
        <v>32.681877155680183</v>
      </c>
    </row>
    <row r="51" spans="1:7" x14ac:dyDescent="0.35">
      <c r="A51" t="str">
        <f t="shared" si="0"/>
        <v>AZEMaize</v>
      </c>
      <c r="B51" t="str">
        <f t="shared" si="1"/>
        <v>AZE</v>
      </c>
      <c r="C51" t="str">
        <f t="shared" si="2"/>
        <v>Maize</v>
      </c>
      <c r="D51" s="110" t="s">
        <v>592</v>
      </c>
      <c r="E51" s="110" t="s">
        <v>7</v>
      </c>
      <c r="F51">
        <v>191.10171948560244</v>
      </c>
      <c r="G51">
        <v>306.54468121232912</v>
      </c>
    </row>
    <row r="52" spans="1:7" x14ac:dyDescent="0.35">
      <c r="A52" t="str">
        <f t="shared" si="0"/>
        <v>BDIMaize</v>
      </c>
      <c r="B52" t="str">
        <f t="shared" si="1"/>
        <v>BDI</v>
      </c>
      <c r="C52" t="str">
        <f t="shared" si="2"/>
        <v>Maize</v>
      </c>
      <c r="D52" s="110" t="s">
        <v>592</v>
      </c>
      <c r="E52" s="110" t="s">
        <v>8</v>
      </c>
      <c r="F52">
        <v>139.91544948432039</v>
      </c>
      <c r="G52">
        <v>166.51689185429521</v>
      </c>
    </row>
    <row r="53" spans="1:7" x14ac:dyDescent="0.35">
      <c r="A53" t="str">
        <f t="shared" si="0"/>
        <v>BENMaize</v>
      </c>
      <c r="B53" t="str">
        <f t="shared" si="1"/>
        <v>BEN</v>
      </c>
      <c r="C53" t="str">
        <f t="shared" si="2"/>
        <v>Maize</v>
      </c>
      <c r="D53" s="110" t="s">
        <v>592</v>
      </c>
      <c r="E53" s="110" t="s">
        <v>9</v>
      </c>
      <c r="F53">
        <v>975.20127610906798</v>
      </c>
      <c r="G53">
        <v>1200.9993784630185</v>
      </c>
    </row>
    <row r="54" spans="1:7" x14ac:dyDescent="0.35">
      <c r="A54" t="str">
        <f t="shared" si="0"/>
        <v>BFAMaize</v>
      </c>
      <c r="B54" t="str">
        <f t="shared" si="1"/>
        <v>BFA</v>
      </c>
      <c r="C54" t="str">
        <f t="shared" si="2"/>
        <v>Maize</v>
      </c>
      <c r="D54" s="110" t="s">
        <v>592</v>
      </c>
      <c r="E54" s="110" t="s">
        <v>10</v>
      </c>
      <c r="F54">
        <v>778.32935031669251</v>
      </c>
      <c r="G54">
        <v>814.75567750232381</v>
      </c>
    </row>
    <row r="55" spans="1:7" x14ac:dyDescent="0.35">
      <c r="A55" t="str">
        <f t="shared" si="0"/>
        <v>BGDMaize</v>
      </c>
      <c r="B55" t="str">
        <f t="shared" si="1"/>
        <v>BGD</v>
      </c>
      <c r="C55" t="str">
        <f t="shared" si="2"/>
        <v>Maize</v>
      </c>
      <c r="D55" s="110" t="s">
        <v>592</v>
      </c>
      <c r="E55" s="110" t="s">
        <v>11</v>
      </c>
      <c r="F55">
        <v>434.16874352872395</v>
      </c>
      <c r="G55">
        <v>410.10750442346756</v>
      </c>
    </row>
    <row r="56" spans="1:7" x14ac:dyDescent="0.35">
      <c r="A56" t="str">
        <f t="shared" si="0"/>
        <v>BLZMaize</v>
      </c>
      <c r="B56" t="str">
        <f t="shared" si="1"/>
        <v>BLZ</v>
      </c>
      <c r="C56" t="str">
        <f t="shared" si="2"/>
        <v>Maize</v>
      </c>
      <c r="D56" s="110" t="s">
        <v>592</v>
      </c>
      <c r="E56" s="110" t="s">
        <v>16</v>
      </c>
      <c r="F56">
        <v>32.612127618389025</v>
      </c>
      <c r="G56">
        <v>30.607909569015998</v>
      </c>
    </row>
    <row r="57" spans="1:7" x14ac:dyDescent="0.35">
      <c r="A57" t="str">
        <f t="shared" si="0"/>
        <v>BOLMaize</v>
      </c>
      <c r="B57" t="str">
        <f t="shared" si="1"/>
        <v>BOL</v>
      </c>
      <c r="C57" t="str">
        <f t="shared" si="2"/>
        <v>Maize</v>
      </c>
      <c r="D57" s="110" t="s">
        <v>592</v>
      </c>
      <c r="E57" s="110" t="s">
        <v>17</v>
      </c>
      <c r="F57">
        <v>907.82011471317003</v>
      </c>
      <c r="G57">
        <v>1300.6015078295609</v>
      </c>
    </row>
    <row r="58" spans="1:7" x14ac:dyDescent="0.35">
      <c r="A58" t="str">
        <f t="shared" si="0"/>
        <v>BTNMaize</v>
      </c>
      <c r="B58" t="str">
        <f t="shared" si="1"/>
        <v>BTN</v>
      </c>
      <c r="C58" t="str">
        <f t="shared" si="2"/>
        <v>Maize</v>
      </c>
      <c r="D58" s="110" t="s">
        <v>592</v>
      </c>
      <c r="E58" s="110" t="s">
        <v>19</v>
      </c>
      <c r="F58">
        <v>109.64663501923528</v>
      </c>
      <c r="G58">
        <v>130.18254102805054</v>
      </c>
    </row>
    <row r="59" spans="1:7" x14ac:dyDescent="0.35">
      <c r="A59" t="str">
        <f t="shared" si="0"/>
        <v>BWAMaize</v>
      </c>
      <c r="B59" t="str">
        <f t="shared" si="1"/>
        <v>BWA</v>
      </c>
      <c r="C59" t="str">
        <f t="shared" si="2"/>
        <v>Maize</v>
      </c>
      <c r="D59" s="110" t="s">
        <v>592</v>
      </c>
      <c r="E59" s="110" t="s">
        <v>20</v>
      </c>
      <c r="F59">
        <v>6.6076711636239196</v>
      </c>
      <c r="G59">
        <v>8.7169630073504294</v>
      </c>
    </row>
    <row r="60" spans="1:7" x14ac:dyDescent="0.35">
      <c r="A60" t="str">
        <f t="shared" si="0"/>
        <v>CAFMaize</v>
      </c>
      <c r="B60" t="str">
        <f t="shared" si="1"/>
        <v>CAF</v>
      </c>
      <c r="C60" t="str">
        <f t="shared" si="2"/>
        <v>Maize</v>
      </c>
      <c r="D60" s="110" t="s">
        <v>592</v>
      </c>
      <c r="E60" s="110" t="s">
        <v>21</v>
      </c>
      <c r="F60">
        <v>164.24788798104331</v>
      </c>
      <c r="G60">
        <v>210.8896423345484</v>
      </c>
    </row>
    <row r="61" spans="1:7" x14ac:dyDescent="0.35">
      <c r="A61" t="str">
        <f t="shared" si="0"/>
        <v>CIVMaize</v>
      </c>
      <c r="B61" t="str">
        <f t="shared" si="1"/>
        <v>CIV</v>
      </c>
      <c r="C61" t="str">
        <f t="shared" si="2"/>
        <v>Maize</v>
      </c>
      <c r="D61" s="110" t="s">
        <v>592</v>
      </c>
      <c r="E61" s="110" t="s">
        <v>26</v>
      </c>
      <c r="F61">
        <v>856.58714073802173</v>
      </c>
      <c r="G61">
        <v>1207.4482282561708</v>
      </c>
    </row>
    <row r="62" spans="1:7" x14ac:dyDescent="0.35">
      <c r="A62" t="str">
        <f t="shared" si="0"/>
        <v>CMRMaize</v>
      </c>
      <c r="B62" t="str">
        <f t="shared" si="1"/>
        <v>CMR</v>
      </c>
      <c r="C62" t="str">
        <f t="shared" si="2"/>
        <v>Maize</v>
      </c>
      <c r="D62" s="110" t="s">
        <v>592</v>
      </c>
      <c r="E62" s="110" t="s">
        <v>27</v>
      </c>
      <c r="F62">
        <v>1404.386430006454</v>
      </c>
      <c r="G62">
        <v>2083.1220998099834</v>
      </c>
    </row>
    <row r="63" spans="1:7" x14ac:dyDescent="0.35">
      <c r="A63" t="str">
        <f t="shared" si="0"/>
        <v>CODMaize</v>
      </c>
      <c r="B63" t="str">
        <f t="shared" si="1"/>
        <v>COD</v>
      </c>
      <c r="C63" t="str">
        <f t="shared" si="2"/>
        <v>Maize</v>
      </c>
      <c r="D63" s="110" t="s">
        <v>592</v>
      </c>
      <c r="E63" s="110" t="s">
        <v>28</v>
      </c>
      <c r="F63">
        <v>1412.1259450507282</v>
      </c>
      <c r="G63">
        <v>1806.4444138938081</v>
      </c>
    </row>
    <row r="64" spans="1:7" x14ac:dyDescent="0.35">
      <c r="A64" t="str">
        <f t="shared" si="0"/>
        <v>COGMaize</v>
      </c>
      <c r="B64" t="str">
        <f t="shared" si="1"/>
        <v>COG</v>
      </c>
      <c r="C64" t="str">
        <f t="shared" si="2"/>
        <v>Maize</v>
      </c>
      <c r="D64" s="110" t="s">
        <v>592</v>
      </c>
      <c r="E64" s="110" t="s">
        <v>29</v>
      </c>
      <c r="F64">
        <v>10.61591634576099</v>
      </c>
      <c r="G64">
        <v>13.355066896043269</v>
      </c>
    </row>
    <row r="65" spans="1:7" x14ac:dyDescent="0.35">
      <c r="A65" t="str">
        <f t="shared" si="0"/>
        <v>COLMaize</v>
      </c>
      <c r="B65" t="str">
        <f t="shared" si="1"/>
        <v>COL</v>
      </c>
      <c r="C65" t="str">
        <f t="shared" si="2"/>
        <v>Maize</v>
      </c>
      <c r="D65" s="110" t="s">
        <v>592</v>
      </c>
      <c r="E65" s="110" t="s">
        <v>30</v>
      </c>
      <c r="F65">
        <v>1790.1832738199416</v>
      </c>
      <c r="G65">
        <v>1846.8593088150474</v>
      </c>
    </row>
    <row r="66" spans="1:7" x14ac:dyDescent="0.35">
      <c r="A66" t="str">
        <f t="shared" si="0"/>
        <v>CRBMaize</v>
      </c>
      <c r="B66" t="str">
        <f t="shared" si="1"/>
        <v>CRB</v>
      </c>
      <c r="C66" t="str">
        <f t="shared" si="2"/>
        <v>Maize</v>
      </c>
      <c r="D66" s="110" t="s">
        <v>592</v>
      </c>
      <c r="E66" s="110" t="s">
        <v>31</v>
      </c>
      <c r="F66">
        <v>4.7409433523054982</v>
      </c>
      <c r="G66">
        <v>4.9364800015566068</v>
      </c>
    </row>
    <row r="67" spans="1:7" x14ac:dyDescent="0.35">
      <c r="A67" t="str">
        <f t="shared" ref="A67:A130" si="3">_xlfn.CONCAT(B67,C67)</f>
        <v>CRIMaize</v>
      </c>
      <c r="B67" t="str">
        <f t="shared" ref="B67:B130" si="4">E67</f>
        <v>CRI</v>
      </c>
      <c r="C67" t="str">
        <f t="shared" ref="C67:C130" si="5">VLOOKUP(D67,$M$2:$N$22,2,FALSE)</f>
        <v>Maize</v>
      </c>
      <c r="D67" s="110" t="s">
        <v>592</v>
      </c>
      <c r="E67" s="110" t="s">
        <v>32</v>
      </c>
      <c r="F67">
        <v>16.041431309862507</v>
      </c>
      <c r="G67">
        <v>21.944114193074768</v>
      </c>
    </row>
    <row r="68" spans="1:7" x14ac:dyDescent="0.35">
      <c r="A68" t="str">
        <f t="shared" si="3"/>
        <v>CUBMaize</v>
      </c>
      <c r="B68" t="str">
        <f t="shared" si="4"/>
        <v>CUB</v>
      </c>
      <c r="C68" t="str">
        <f t="shared" si="5"/>
        <v>Maize</v>
      </c>
      <c r="D68" s="110" t="s">
        <v>592</v>
      </c>
      <c r="E68" s="110" t="s">
        <v>33</v>
      </c>
      <c r="F68">
        <v>423.15414818686833</v>
      </c>
      <c r="G68">
        <v>493.64146268708652</v>
      </c>
    </row>
    <row r="69" spans="1:7" x14ac:dyDescent="0.35">
      <c r="A69" t="str">
        <f t="shared" si="3"/>
        <v>DJIMaize</v>
      </c>
      <c r="B69" t="str">
        <f t="shared" si="4"/>
        <v>DJI</v>
      </c>
      <c r="C69" t="str">
        <f t="shared" si="5"/>
        <v>Maize</v>
      </c>
      <c r="D69" s="110" t="s">
        <v>592</v>
      </c>
      <c r="E69" s="110" t="s">
        <v>37</v>
      </c>
      <c r="F69">
        <v>1.3497955945335942E-2</v>
      </c>
      <c r="G69">
        <v>2.6191056403998297E-2</v>
      </c>
    </row>
    <row r="70" spans="1:7" x14ac:dyDescent="0.35">
      <c r="A70" t="str">
        <f t="shared" si="3"/>
        <v>DOMMaize</v>
      </c>
      <c r="B70" t="str">
        <f t="shared" si="4"/>
        <v>DOM</v>
      </c>
      <c r="C70" t="str">
        <f t="shared" si="5"/>
        <v>Maize</v>
      </c>
      <c r="D70" s="110" t="s">
        <v>592</v>
      </c>
      <c r="E70" s="110" t="s">
        <v>39</v>
      </c>
      <c r="F70">
        <v>45.370109474809396</v>
      </c>
      <c r="G70">
        <v>66.220280574003027</v>
      </c>
    </row>
    <row r="71" spans="1:7" x14ac:dyDescent="0.35">
      <c r="A71" t="str">
        <f t="shared" si="3"/>
        <v>DZAMaize</v>
      </c>
      <c r="B71" t="str">
        <f t="shared" si="4"/>
        <v>DZA</v>
      </c>
      <c r="C71" t="str">
        <f t="shared" si="5"/>
        <v>Maize</v>
      </c>
      <c r="D71" s="110" t="s">
        <v>592</v>
      </c>
      <c r="E71" s="110" t="s">
        <v>40</v>
      </c>
      <c r="F71">
        <v>1.2577469539581803</v>
      </c>
      <c r="G71">
        <v>1.5682127193144755</v>
      </c>
    </row>
    <row r="72" spans="1:7" x14ac:dyDescent="0.35">
      <c r="A72" t="str">
        <f t="shared" si="3"/>
        <v>ECUMaize</v>
      </c>
      <c r="B72" t="str">
        <f t="shared" si="4"/>
        <v>ECU</v>
      </c>
      <c r="C72" t="str">
        <f t="shared" si="5"/>
        <v>Maize</v>
      </c>
      <c r="D72" s="110" t="s">
        <v>592</v>
      </c>
      <c r="E72" s="110" t="s">
        <v>41</v>
      </c>
      <c r="F72">
        <v>1067.6957968059385</v>
      </c>
      <c r="G72">
        <v>1327.7930022385046</v>
      </c>
    </row>
    <row r="73" spans="1:7" x14ac:dyDescent="0.35">
      <c r="A73" t="str">
        <f t="shared" si="3"/>
        <v>EGYMaize</v>
      </c>
      <c r="B73" t="str">
        <f t="shared" si="4"/>
        <v>EGY</v>
      </c>
      <c r="C73" t="str">
        <f t="shared" si="5"/>
        <v>Maize</v>
      </c>
      <c r="D73" s="110" t="s">
        <v>592</v>
      </c>
      <c r="E73" s="110" t="s">
        <v>42</v>
      </c>
      <c r="F73">
        <v>7206.5060227609993</v>
      </c>
      <c r="G73">
        <v>8671.2391268257288</v>
      </c>
    </row>
    <row r="74" spans="1:7" x14ac:dyDescent="0.35">
      <c r="A74" t="str">
        <f t="shared" si="3"/>
        <v>ERIMaize</v>
      </c>
      <c r="B74" t="str">
        <f t="shared" si="4"/>
        <v>ERI</v>
      </c>
      <c r="C74" t="str">
        <f t="shared" si="5"/>
        <v>Maize</v>
      </c>
      <c r="D74" s="110" t="s">
        <v>592</v>
      </c>
      <c r="E74" s="110" t="s">
        <v>43</v>
      </c>
      <c r="F74">
        <v>16.150223047088637</v>
      </c>
      <c r="G74">
        <v>18.090746814254722</v>
      </c>
    </row>
    <row r="75" spans="1:7" x14ac:dyDescent="0.35">
      <c r="A75" t="str">
        <f t="shared" si="3"/>
        <v>ETHMaize</v>
      </c>
      <c r="B75" t="str">
        <f t="shared" si="4"/>
        <v>ETH</v>
      </c>
      <c r="C75" t="str">
        <f t="shared" si="5"/>
        <v>Maize</v>
      </c>
      <c r="D75" s="110" t="s">
        <v>592</v>
      </c>
      <c r="E75" s="110" t="s">
        <v>44</v>
      </c>
      <c r="F75">
        <v>4228.1501327172018</v>
      </c>
      <c r="G75">
        <v>4737.1198660912651</v>
      </c>
    </row>
    <row r="76" spans="1:7" x14ac:dyDescent="0.35">
      <c r="A76" t="str">
        <f t="shared" si="3"/>
        <v>FJIMaize</v>
      </c>
      <c r="B76" t="str">
        <f t="shared" si="4"/>
        <v>FJI</v>
      </c>
      <c r="C76" t="str">
        <f t="shared" si="5"/>
        <v>Maize</v>
      </c>
      <c r="D76" s="110" t="s">
        <v>592</v>
      </c>
      <c r="E76" s="110" t="s">
        <v>45</v>
      </c>
      <c r="F76">
        <v>0.82783266464930472</v>
      </c>
      <c r="G76">
        <v>0.87862728254975231</v>
      </c>
    </row>
    <row r="77" spans="1:7" x14ac:dyDescent="0.35">
      <c r="A77" t="str">
        <f t="shared" si="3"/>
        <v>GABMaize</v>
      </c>
      <c r="B77" t="str">
        <f t="shared" si="4"/>
        <v>GAB</v>
      </c>
      <c r="C77" t="str">
        <f t="shared" si="5"/>
        <v>Maize</v>
      </c>
      <c r="D77" s="110" t="s">
        <v>592</v>
      </c>
      <c r="E77" s="110" t="s">
        <v>48</v>
      </c>
      <c r="F77">
        <v>43.085592958746581</v>
      </c>
      <c r="G77">
        <v>60.560053861686931</v>
      </c>
    </row>
    <row r="78" spans="1:7" x14ac:dyDescent="0.35">
      <c r="A78" t="str">
        <f t="shared" si="3"/>
        <v>GEOMaize</v>
      </c>
      <c r="B78" t="str">
        <f t="shared" si="4"/>
        <v>GEO</v>
      </c>
      <c r="C78" t="str">
        <f t="shared" si="5"/>
        <v>Maize</v>
      </c>
      <c r="D78" s="110" t="s">
        <v>592</v>
      </c>
      <c r="E78" s="110" t="s">
        <v>49</v>
      </c>
      <c r="F78">
        <v>412.39719408324271</v>
      </c>
      <c r="G78">
        <v>583.52306806531828</v>
      </c>
    </row>
    <row r="79" spans="1:7" x14ac:dyDescent="0.35">
      <c r="A79" t="str">
        <f t="shared" si="3"/>
        <v>GHAMaize</v>
      </c>
      <c r="B79" t="str">
        <f t="shared" si="4"/>
        <v>GHA</v>
      </c>
      <c r="C79" t="str">
        <f t="shared" si="5"/>
        <v>Maize</v>
      </c>
      <c r="D79" s="110" t="s">
        <v>592</v>
      </c>
      <c r="E79" s="110" t="s">
        <v>50</v>
      </c>
      <c r="F79">
        <v>1549.2428029332541</v>
      </c>
      <c r="G79">
        <v>1927.0003576628778</v>
      </c>
    </row>
    <row r="80" spans="1:7" x14ac:dyDescent="0.35">
      <c r="A80" t="str">
        <f t="shared" si="3"/>
        <v>GINMaize</v>
      </c>
      <c r="B80" t="str">
        <f t="shared" si="4"/>
        <v>GIN</v>
      </c>
      <c r="C80" t="str">
        <f t="shared" si="5"/>
        <v>Maize</v>
      </c>
      <c r="D80" s="110" t="s">
        <v>592</v>
      </c>
      <c r="E80" s="110" t="s">
        <v>51</v>
      </c>
      <c r="F80">
        <v>684.92765596650577</v>
      </c>
      <c r="G80">
        <v>1037.6153456944689</v>
      </c>
    </row>
    <row r="81" spans="1:7" x14ac:dyDescent="0.35">
      <c r="A81" t="str">
        <f t="shared" si="3"/>
        <v>GMBMaize</v>
      </c>
      <c r="B81" t="str">
        <f t="shared" si="4"/>
        <v>GMB</v>
      </c>
      <c r="C81" t="str">
        <f t="shared" si="5"/>
        <v>Maize</v>
      </c>
      <c r="D81" s="110" t="s">
        <v>592</v>
      </c>
      <c r="E81" s="110" t="s">
        <v>52</v>
      </c>
      <c r="F81">
        <v>34.192098886532676</v>
      </c>
      <c r="G81">
        <v>35.473711966023018</v>
      </c>
    </row>
    <row r="82" spans="1:7" x14ac:dyDescent="0.35">
      <c r="A82" t="str">
        <f t="shared" si="3"/>
        <v>GNBMaize</v>
      </c>
      <c r="B82" t="str">
        <f t="shared" si="4"/>
        <v>GNB</v>
      </c>
      <c r="C82" t="str">
        <f t="shared" si="5"/>
        <v>Maize</v>
      </c>
      <c r="D82" s="110" t="s">
        <v>592</v>
      </c>
      <c r="E82" s="110" t="s">
        <v>53</v>
      </c>
      <c r="F82">
        <v>51.315483403766628</v>
      </c>
      <c r="G82">
        <v>51.588702206305847</v>
      </c>
    </row>
    <row r="83" spans="1:7" x14ac:dyDescent="0.35">
      <c r="A83" t="str">
        <f t="shared" si="3"/>
        <v>GSAMaize</v>
      </c>
      <c r="B83" t="str">
        <f t="shared" si="4"/>
        <v>GSA</v>
      </c>
      <c r="C83" t="str">
        <f t="shared" si="5"/>
        <v>Maize</v>
      </c>
      <c r="D83" s="110" t="s">
        <v>592</v>
      </c>
      <c r="E83" s="110" t="s">
        <v>57</v>
      </c>
      <c r="F83">
        <v>4.1983154240148099</v>
      </c>
      <c r="G83">
        <v>3.8901578590261217</v>
      </c>
    </row>
    <row r="84" spans="1:7" x14ac:dyDescent="0.35">
      <c r="A84" t="str">
        <f t="shared" si="3"/>
        <v>GTMMaize</v>
      </c>
      <c r="B84" t="str">
        <f t="shared" si="4"/>
        <v>GTM</v>
      </c>
      <c r="C84" t="str">
        <f t="shared" si="5"/>
        <v>Maize</v>
      </c>
      <c r="D84" s="110" t="s">
        <v>592</v>
      </c>
      <c r="E84" s="110" t="s">
        <v>58</v>
      </c>
      <c r="F84">
        <v>1292.9771866285419</v>
      </c>
      <c r="G84">
        <v>1610.1600306198343</v>
      </c>
    </row>
    <row r="85" spans="1:7" x14ac:dyDescent="0.35">
      <c r="A85" t="str">
        <f t="shared" si="3"/>
        <v>HNDMaize</v>
      </c>
      <c r="B85" t="str">
        <f t="shared" si="4"/>
        <v>HND</v>
      </c>
      <c r="C85" t="str">
        <f t="shared" si="5"/>
        <v>Maize</v>
      </c>
      <c r="D85" s="110" t="s">
        <v>592</v>
      </c>
      <c r="E85" s="110" t="s">
        <v>59</v>
      </c>
      <c r="F85">
        <v>551.52762504833549</v>
      </c>
      <c r="G85">
        <v>684.94059193058683</v>
      </c>
    </row>
    <row r="86" spans="1:7" x14ac:dyDescent="0.35">
      <c r="A86" t="str">
        <f t="shared" si="3"/>
        <v>HTIMaize</v>
      </c>
      <c r="B86" t="str">
        <f t="shared" si="4"/>
        <v>HTI</v>
      </c>
      <c r="C86" t="str">
        <f t="shared" si="5"/>
        <v>Maize</v>
      </c>
      <c r="D86" s="110" t="s">
        <v>592</v>
      </c>
      <c r="E86" s="110" t="s">
        <v>61</v>
      </c>
      <c r="F86">
        <v>259.42261804186251</v>
      </c>
      <c r="G86">
        <v>389.75592551052864</v>
      </c>
    </row>
    <row r="87" spans="1:7" x14ac:dyDescent="0.35">
      <c r="A87" t="str">
        <f t="shared" si="3"/>
        <v>IDNMaize</v>
      </c>
      <c r="B87" t="str">
        <f t="shared" si="4"/>
        <v>IDN</v>
      </c>
      <c r="C87" t="str">
        <f t="shared" si="5"/>
        <v>Maize</v>
      </c>
      <c r="D87" s="110" t="s">
        <v>592</v>
      </c>
      <c r="E87" s="110" t="s">
        <v>63</v>
      </c>
      <c r="F87">
        <v>12199.533986980132</v>
      </c>
      <c r="G87">
        <v>13013.782726583071</v>
      </c>
    </row>
    <row r="88" spans="1:7" x14ac:dyDescent="0.35">
      <c r="A88" t="str">
        <f t="shared" si="3"/>
        <v>INDMaize</v>
      </c>
      <c r="B88" t="str">
        <f t="shared" si="4"/>
        <v>IND</v>
      </c>
      <c r="C88" t="str">
        <f t="shared" si="5"/>
        <v>Maize</v>
      </c>
      <c r="D88" s="110" t="s">
        <v>592</v>
      </c>
      <c r="E88" s="110" t="s">
        <v>64</v>
      </c>
      <c r="F88">
        <v>17724.263471851707</v>
      </c>
      <c r="G88">
        <v>24135.308055520847</v>
      </c>
    </row>
    <row r="89" spans="1:7" x14ac:dyDescent="0.35">
      <c r="A89" t="str">
        <f t="shared" si="3"/>
        <v>IRNMaize</v>
      </c>
      <c r="B89" t="str">
        <f t="shared" si="4"/>
        <v>IRN</v>
      </c>
      <c r="C89" t="str">
        <f t="shared" si="5"/>
        <v>Maize</v>
      </c>
      <c r="D89" s="110" t="s">
        <v>592</v>
      </c>
      <c r="E89" s="110" t="s">
        <v>66</v>
      </c>
      <c r="F89">
        <v>2418.5906666851297</v>
      </c>
      <c r="G89">
        <v>3190.2157616144095</v>
      </c>
    </row>
    <row r="90" spans="1:7" x14ac:dyDescent="0.35">
      <c r="A90" t="str">
        <f t="shared" si="3"/>
        <v>IRQMaize</v>
      </c>
      <c r="B90" t="str">
        <f t="shared" si="4"/>
        <v>IRQ</v>
      </c>
      <c r="C90" t="str">
        <f t="shared" si="5"/>
        <v>Maize</v>
      </c>
      <c r="D90" s="110" t="s">
        <v>592</v>
      </c>
      <c r="E90" s="110" t="s">
        <v>67</v>
      </c>
      <c r="F90">
        <v>469.19338676265039</v>
      </c>
      <c r="G90">
        <v>516.2058117114525</v>
      </c>
    </row>
    <row r="91" spans="1:7" x14ac:dyDescent="0.35">
      <c r="A91" t="str">
        <f t="shared" si="3"/>
        <v>ISRMaize</v>
      </c>
      <c r="B91" t="str">
        <f t="shared" si="4"/>
        <v>ISR</v>
      </c>
      <c r="C91" t="str">
        <f t="shared" si="5"/>
        <v>Maize</v>
      </c>
      <c r="D91" s="110" t="s">
        <v>592</v>
      </c>
      <c r="E91" s="110" t="s">
        <v>69</v>
      </c>
      <c r="F91">
        <v>77.421233881110041</v>
      </c>
      <c r="G91">
        <v>109.09593351181432</v>
      </c>
    </row>
    <row r="92" spans="1:7" x14ac:dyDescent="0.35">
      <c r="A92" t="str">
        <f t="shared" si="3"/>
        <v>JAMMaize</v>
      </c>
      <c r="B92" t="str">
        <f t="shared" si="4"/>
        <v>JAM</v>
      </c>
      <c r="C92" t="str">
        <f t="shared" si="5"/>
        <v>Maize</v>
      </c>
      <c r="D92" s="110" t="s">
        <v>592</v>
      </c>
      <c r="E92" s="110" t="s">
        <v>71</v>
      </c>
      <c r="F92">
        <v>1.8394157951523449</v>
      </c>
      <c r="G92">
        <v>2.1731763065385308</v>
      </c>
    </row>
    <row r="93" spans="1:7" x14ac:dyDescent="0.35">
      <c r="A93" t="str">
        <f t="shared" si="3"/>
        <v>JORMaize</v>
      </c>
      <c r="B93" t="str">
        <f t="shared" si="4"/>
        <v>JOR</v>
      </c>
      <c r="C93" t="str">
        <f t="shared" si="5"/>
        <v>Maize</v>
      </c>
      <c r="D93" s="110" t="s">
        <v>592</v>
      </c>
      <c r="E93" s="110" t="s">
        <v>72</v>
      </c>
      <c r="F93">
        <v>13.263672686423792</v>
      </c>
      <c r="G93">
        <v>13.178985978862631</v>
      </c>
    </row>
    <row r="94" spans="1:7" x14ac:dyDescent="0.35">
      <c r="A94" t="str">
        <f t="shared" si="3"/>
        <v>KENMaize</v>
      </c>
      <c r="B94" t="str">
        <f t="shared" si="4"/>
        <v>KEN</v>
      </c>
      <c r="C94" t="str">
        <f t="shared" si="5"/>
        <v>Maize</v>
      </c>
      <c r="D94" s="110" t="s">
        <v>592</v>
      </c>
      <c r="E94" s="110" t="s">
        <v>75</v>
      </c>
      <c r="F94">
        <v>3564.4020596070714</v>
      </c>
      <c r="G94">
        <v>4272.4161325689729</v>
      </c>
    </row>
    <row r="95" spans="1:7" x14ac:dyDescent="0.35">
      <c r="A95" t="str">
        <f t="shared" si="3"/>
        <v>KGZMaize</v>
      </c>
      <c r="B95" t="str">
        <f t="shared" si="4"/>
        <v>KGZ</v>
      </c>
      <c r="C95" t="str">
        <f t="shared" si="5"/>
        <v>Maize</v>
      </c>
      <c r="D95" s="110" t="s">
        <v>592</v>
      </c>
      <c r="E95" s="110" t="s">
        <v>76</v>
      </c>
      <c r="F95">
        <v>434.18997267087138</v>
      </c>
      <c r="G95">
        <v>593.47781906137391</v>
      </c>
    </row>
    <row r="96" spans="1:7" x14ac:dyDescent="0.35">
      <c r="A96" t="str">
        <f t="shared" si="3"/>
        <v>KHMMaize</v>
      </c>
      <c r="B96" t="str">
        <f t="shared" si="4"/>
        <v>KHM</v>
      </c>
      <c r="C96" t="str">
        <f t="shared" si="5"/>
        <v>Maize</v>
      </c>
      <c r="D96" s="110" t="s">
        <v>592</v>
      </c>
      <c r="E96" s="110" t="s">
        <v>77</v>
      </c>
      <c r="F96">
        <v>323.61186419787907</v>
      </c>
      <c r="G96">
        <v>261.71297275613085</v>
      </c>
    </row>
    <row r="97" spans="1:7" x14ac:dyDescent="0.35">
      <c r="A97" t="str">
        <f t="shared" si="3"/>
        <v>LAOMaize</v>
      </c>
      <c r="B97" t="str">
        <f t="shared" si="4"/>
        <v>LAO</v>
      </c>
      <c r="C97" t="str">
        <f t="shared" si="5"/>
        <v>Maize</v>
      </c>
      <c r="D97" s="110" t="s">
        <v>592</v>
      </c>
      <c r="E97" s="110" t="s">
        <v>79</v>
      </c>
      <c r="F97">
        <v>401.63060153984787</v>
      </c>
      <c r="G97">
        <v>393.45208691170581</v>
      </c>
    </row>
    <row r="98" spans="1:7" x14ac:dyDescent="0.35">
      <c r="A98" t="str">
        <f t="shared" si="3"/>
        <v>LBNMaize</v>
      </c>
      <c r="B98" t="str">
        <f t="shared" si="4"/>
        <v>LBN</v>
      </c>
      <c r="C98" t="str">
        <f t="shared" si="5"/>
        <v>Maize</v>
      </c>
      <c r="D98" s="110" t="s">
        <v>592</v>
      </c>
      <c r="E98" s="110" t="s">
        <v>80</v>
      </c>
      <c r="F98">
        <v>3.1251196268152439</v>
      </c>
      <c r="G98">
        <v>4.4337979226975639</v>
      </c>
    </row>
    <row r="99" spans="1:7" x14ac:dyDescent="0.35">
      <c r="A99" t="str">
        <f t="shared" si="3"/>
        <v>LBYMaize</v>
      </c>
      <c r="B99" t="str">
        <f t="shared" si="4"/>
        <v>LBY</v>
      </c>
      <c r="C99" t="str">
        <f t="shared" si="5"/>
        <v>Maize</v>
      </c>
      <c r="D99" s="110" t="s">
        <v>592</v>
      </c>
      <c r="E99" s="110" t="s">
        <v>82</v>
      </c>
      <c r="F99">
        <v>3.2579765327337435</v>
      </c>
      <c r="G99">
        <v>4.6900254308711524</v>
      </c>
    </row>
    <row r="100" spans="1:7" x14ac:dyDescent="0.35">
      <c r="A100" t="str">
        <f t="shared" si="3"/>
        <v>LKAMaize</v>
      </c>
      <c r="B100" t="str">
        <f t="shared" si="4"/>
        <v>LKA</v>
      </c>
      <c r="C100" t="str">
        <f t="shared" si="5"/>
        <v>Maize</v>
      </c>
      <c r="D100" s="110" t="s">
        <v>592</v>
      </c>
      <c r="E100" s="110" t="s">
        <v>83</v>
      </c>
      <c r="F100">
        <v>51.677277893526309</v>
      </c>
      <c r="G100">
        <v>61.711238576997289</v>
      </c>
    </row>
    <row r="101" spans="1:7" x14ac:dyDescent="0.35">
      <c r="A101" t="str">
        <f t="shared" si="3"/>
        <v>LSOMaize</v>
      </c>
      <c r="B101" t="str">
        <f t="shared" si="4"/>
        <v>LSO</v>
      </c>
      <c r="C101" t="str">
        <f t="shared" si="5"/>
        <v>Maize</v>
      </c>
      <c r="D101" s="110" t="s">
        <v>592</v>
      </c>
      <c r="E101" s="110" t="s">
        <v>84</v>
      </c>
      <c r="F101">
        <v>109.6834070506215</v>
      </c>
      <c r="G101">
        <v>187.44231346211612</v>
      </c>
    </row>
    <row r="102" spans="1:7" x14ac:dyDescent="0.35">
      <c r="A102" t="str">
        <f t="shared" si="3"/>
        <v>MDGMaize</v>
      </c>
      <c r="B102" t="str">
        <f t="shared" si="4"/>
        <v>MDG</v>
      </c>
      <c r="C102" t="str">
        <f t="shared" si="5"/>
        <v>Maize</v>
      </c>
      <c r="D102" s="110" t="s">
        <v>592</v>
      </c>
      <c r="E102" s="110" t="s">
        <v>86</v>
      </c>
      <c r="F102">
        <v>457.55123371872969</v>
      </c>
      <c r="G102">
        <v>516.7299005353849</v>
      </c>
    </row>
    <row r="103" spans="1:7" x14ac:dyDescent="0.35">
      <c r="A103" t="str">
        <f t="shared" si="3"/>
        <v>MEXMaize</v>
      </c>
      <c r="B103" t="str">
        <f t="shared" si="4"/>
        <v>MEX</v>
      </c>
      <c r="C103" t="str">
        <f t="shared" si="5"/>
        <v>Maize</v>
      </c>
      <c r="D103" s="110" t="s">
        <v>592</v>
      </c>
      <c r="E103" s="110" t="s">
        <v>87</v>
      </c>
      <c r="F103">
        <v>25140.915835584146</v>
      </c>
      <c r="G103">
        <v>33058.009956719179</v>
      </c>
    </row>
    <row r="104" spans="1:7" x14ac:dyDescent="0.35">
      <c r="A104" t="str">
        <f t="shared" si="3"/>
        <v>MLIMaize</v>
      </c>
      <c r="B104" t="str">
        <f t="shared" si="4"/>
        <v>MLI</v>
      </c>
      <c r="C104" t="str">
        <f t="shared" si="5"/>
        <v>Maize</v>
      </c>
      <c r="D104" s="110" t="s">
        <v>592</v>
      </c>
      <c r="E104" s="110" t="s">
        <v>88</v>
      </c>
      <c r="F104">
        <v>690.75007957345974</v>
      </c>
      <c r="G104">
        <v>718.46879484521264</v>
      </c>
    </row>
    <row r="105" spans="1:7" x14ac:dyDescent="0.35">
      <c r="A105" t="str">
        <f t="shared" si="3"/>
        <v>MMRMaize</v>
      </c>
      <c r="B105" t="str">
        <f t="shared" si="4"/>
        <v>MMR</v>
      </c>
      <c r="C105" t="str">
        <f t="shared" si="5"/>
        <v>Maize</v>
      </c>
      <c r="D105" s="110" t="s">
        <v>592</v>
      </c>
      <c r="E105" s="110" t="s">
        <v>333</v>
      </c>
      <c r="F105">
        <v>1142.6669225711646</v>
      </c>
      <c r="G105">
        <v>1252.0935946515292</v>
      </c>
    </row>
    <row r="106" spans="1:7" x14ac:dyDescent="0.35">
      <c r="A106" t="str">
        <f t="shared" si="3"/>
        <v>MORMaize</v>
      </c>
      <c r="B106" t="str">
        <f t="shared" si="4"/>
        <v>MOR</v>
      </c>
      <c r="C106" t="str">
        <f t="shared" si="5"/>
        <v>Maize</v>
      </c>
      <c r="D106" s="110" t="s">
        <v>592</v>
      </c>
      <c r="E106" s="110" t="s">
        <v>90</v>
      </c>
      <c r="F106">
        <v>223.28967048752023</v>
      </c>
      <c r="G106">
        <v>275.5364331973326</v>
      </c>
    </row>
    <row r="107" spans="1:7" x14ac:dyDescent="0.35">
      <c r="A107" t="str">
        <f t="shared" si="3"/>
        <v>MOZMaize</v>
      </c>
      <c r="B107" t="str">
        <f t="shared" si="4"/>
        <v>MOZ</v>
      </c>
      <c r="C107" t="str">
        <f t="shared" si="5"/>
        <v>Maize</v>
      </c>
      <c r="D107" s="110" t="s">
        <v>592</v>
      </c>
      <c r="E107" s="110" t="s">
        <v>91</v>
      </c>
      <c r="F107">
        <v>1409.1461644341989</v>
      </c>
      <c r="G107">
        <v>1826.1031398624448</v>
      </c>
    </row>
    <row r="108" spans="1:7" x14ac:dyDescent="0.35">
      <c r="A108" t="str">
        <f t="shared" si="3"/>
        <v>MRTMaize</v>
      </c>
      <c r="B108" t="str">
        <f t="shared" si="4"/>
        <v>MRT</v>
      </c>
      <c r="C108" t="str">
        <f t="shared" si="5"/>
        <v>Maize</v>
      </c>
      <c r="D108" s="110" t="s">
        <v>592</v>
      </c>
      <c r="E108" s="110" t="s">
        <v>92</v>
      </c>
      <c r="F108">
        <v>13.057981006402187</v>
      </c>
      <c r="G108">
        <v>17.977707410553016</v>
      </c>
    </row>
    <row r="109" spans="1:7" x14ac:dyDescent="0.35">
      <c r="A109" t="str">
        <f t="shared" si="3"/>
        <v>MWIMaize</v>
      </c>
      <c r="B109" t="str">
        <f t="shared" si="4"/>
        <v>MWI</v>
      </c>
      <c r="C109" t="str">
        <f t="shared" si="5"/>
        <v>Maize</v>
      </c>
      <c r="D109" s="110" t="s">
        <v>592</v>
      </c>
      <c r="E109" s="110" t="s">
        <v>93</v>
      </c>
      <c r="F109">
        <v>2120.9088293854065</v>
      </c>
      <c r="G109">
        <v>3105.3489718667597</v>
      </c>
    </row>
    <row r="110" spans="1:7" x14ac:dyDescent="0.35">
      <c r="A110" t="str">
        <f t="shared" si="3"/>
        <v>MYSMaize</v>
      </c>
      <c r="B110" t="str">
        <f t="shared" si="4"/>
        <v>MYS</v>
      </c>
      <c r="C110" t="str">
        <f t="shared" si="5"/>
        <v>Maize</v>
      </c>
      <c r="D110" s="110" t="s">
        <v>592</v>
      </c>
      <c r="E110" s="110" t="s">
        <v>94</v>
      </c>
      <c r="F110">
        <v>86.905012295427241</v>
      </c>
      <c r="G110">
        <v>99.131117248257397</v>
      </c>
    </row>
    <row r="111" spans="1:7" x14ac:dyDescent="0.35">
      <c r="A111" t="str">
        <f t="shared" si="3"/>
        <v>NAMMaize</v>
      </c>
      <c r="B111" t="str">
        <f t="shared" si="4"/>
        <v>NAM</v>
      </c>
      <c r="C111" t="str">
        <f t="shared" si="5"/>
        <v>Maize</v>
      </c>
      <c r="D111" s="110" t="s">
        <v>592</v>
      </c>
      <c r="E111" s="110" t="s">
        <v>95</v>
      </c>
      <c r="F111">
        <v>57.385241751270868</v>
      </c>
      <c r="G111">
        <v>57.613693811962392</v>
      </c>
    </row>
    <row r="112" spans="1:7" x14ac:dyDescent="0.35">
      <c r="A112" t="str">
        <f t="shared" si="3"/>
        <v>NERMaize</v>
      </c>
      <c r="B112" t="str">
        <f t="shared" si="4"/>
        <v>NER</v>
      </c>
      <c r="C112" t="str">
        <f t="shared" si="5"/>
        <v>Maize</v>
      </c>
      <c r="D112" s="110" t="s">
        <v>592</v>
      </c>
      <c r="E112" s="110" t="s">
        <v>96</v>
      </c>
      <c r="F112">
        <v>8.2098806231959145</v>
      </c>
      <c r="G112">
        <v>7.2069090194096788</v>
      </c>
    </row>
    <row r="113" spans="1:7" x14ac:dyDescent="0.35">
      <c r="A113" t="str">
        <f t="shared" si="3"/>
        <v>NGAMaize</v>
      </c>
      <c r="B113" t="str">
        <f t="shared" si="4"/>
        <v>NGA</v>
      </c>
      <c r="C113" t="str">
        <f t="shared" si="5"/>
        <v>Maize</v>
      </c>
      <c r="D113" s="110" t="s">
        <v>592</v>
      </c>
      <c r="E113" s="110" t="s">
        <v>97</v>
      </c>
      <c r="F113">
        <v>7141.3681784161481</v>
      </c>
      <c r="G113">
        <v>7871.1768470781099</v>
      </c>
    </row>
    <row r="114" spans="1:7" x14ac:dyDescent="0.35">
      <c r="A114" t="str">
        <f t="shared" si="3"/>
        <v>NICMaize</v>
      </c>
      <c r="B114" t="str">
        <f t="shared" si="4"/>
        <v>NIC</v>
      </c>
      <c r="C114" t="str">
        <f t="shared" si="5"/>
        <v>Maize</v>
      </c>
      <c r="D114" s="110" t="s">
        <v>592</v>
      </c>
      <c r="E114" s="110" t="s">
        <v>98</v>
      </c>
      <c r="F114">
        <v>604.16624447316099</v>
      </c>
      <c r="G114">
        <v>807.4309314163113</v>
      </c>
    </row>
    <row r="115" spans="1:7" x14ac:dyDescent="0.35">
      <c r="A115" t="str">
        <f t="shared" si="3"/>
        <v>NPLMaize</v>
      </c>
      <c r="B115" t="str">
        <f t="shared" si="4"/>
        <v>NPL</v>
      </c>
      <c r="C115" t="str">
        <f t="shared" si="5"/>
        <v>Maize</v>
      </c>
      <c r="D115" s="110" t="s">
        <v>592</v>
      </c>
      <c r="E115" s="110" t="s">
        <v>101</v>
      </c>
      <c r="F115">
        <v>1774.9448012309663</v>
      </c>
      <c r="G115">
        <v>1852.7437152645039</v>
      </c>
    </row>
    <row r="116" spans="1:7" x14ac:dyDescent="0.35">
      <c r="A116" t="str">
        <f t="shared" si="3"/>
        <v>PAKMaize</v>
      </c>
      <c r="B116" t="str">
        <f t="shared" si="4"/>
        <v>PAK</v>
      </c>
      <c r="C116" t="str">
        <f t="shared" si="5"/>
        <v>Maize</v>
      </c>
      <c r="D116" s="110" t="s">
        <v>592</v>
      </c>
      <c r="E116" s="110" t="s">
        <v>105</v>
      </c>
      <c r="F116">
        <v>3666.2077239601176</v>
      </c>
      <c r="G116">
        <v>3799.9126754875274</v>
      </c>
    </row>
    <row r="117" spans="1:7" x14ac:dyDescent="0.35">
      <c r="A117" t="str">
        <f t="shared" si="3"/>
        <v>PANMaize</v>
      </c>
      <c r="B117" t="str">
        <f t="shared" si="4"/>
        <v>PAN</v>
      </c>
      <c r="C117" t="str">
        <f t="shared" si="5"/>
        <v>Maize</v>
      </c>
      <c r="D117" s="110" t="s">
        <v>592</v>
      </c>
      <c r="E117" s="110" t="s">
        <v>106</v>
      </c>
      <c r="F117">
        <v>109.70986923345498</v>
      </c>
      <c r="G117">
        <v>146.79717356007734</v>
      </c>
    </row>
    <row r="118" spans="1:7" x14ac:dyDescent="0.35">
      <c r="A118" t="str">
        <f t="shared" si="3"/>
        <v>PERMaize</v>
      </c>
      <c r="B118" t="str">
        <f t="shared" si="4"/>
        <v>PER</v>
      </c>
      <c r="C118" t="str">
        <f t="shared" si="5"/>
        <v>Maize</v>
      </c>
      <c r="D118" s="110" t="s">
        <v>592</v>
      </c>
      <c r="E118" s="110" t="s">
        <v>107</v>
      </c>
      <c r="F118">
        <v>1682.7501194750832</v>
      </c>
      <c r="G118">
        <v>2832.6939124317919</v>
      </c>
    </row>
    <row r="119" spans="1:7" x14ac:dyDescent="0.35">
      <c r="A119" t="str">
        <f t="shared" si="3"/>
        <v>PHLMaize</v>
      </c>
      <c r="B119" t="str">
        <f t="shared" si="4"/>
        <v>PHL</v>
      </c>
      <c r="C119" t="str">
        <f t="shared" si="5"/>
        <v>Maize</v>
      </c>
      <c r="D119" s="110" t="s">
        <v>592</v>
      </c>
      <c r="E119" s="110" t="s">
        <v>108</v>
      </c>
      <c r="F119">
        <v>6292.3209500660223</v>
      </c>
      <c r="G119">
        <v>6886.9284509143099</v>
      </c>
    </row>
    <row r="120" spans="1:7" x14ac:dyDescent="0.35">
      <c r="A120" t="str">
        <f t="shared" si="3"/>
        <v>PNGMaize</v>
      </c>
      <c r="B120" t="str">
        <f t="shared" si="4"/>
        <v>PNG</v>
      </c>
      <c r="C120" t="str">
        <f t="shared" si="5"/>
        <v>Maize</v>
      </c>
      <c r="D120" s="110" t="s">
        <v>592</v>
      </c>
      <c r="E120" s="110" t="s">
        <v>109</v>
      </c>
      <c r="F120">
        <v>6.959248196808101</v>
      </c>
      <c r="G120">
        <v>8.0493381133759545</v>
      </c>
    </row>
    <row r="121" spans="1:7" x14ac:dyDescent="0.35">
      <c r="A121" t="str">
        <f t="shared" si="3"/>
        <v>RAPMaize</v>
      </c>
      <c r="B121" t="str">
        <f t="shared" si="4"/>
        <v>RAP</v>
      </c>
      <c r="C121" t="str">
        <f t="shared" si="5"/>
        <v>Maize</v>
      </c>
      <c r="D121" s="110" t="s">
        <v>592</v>
      </c>
      <c r="E121" s="110" t="s">
        <v>115</v>
      </c>
      <c r="F121">
        <v>1.7581396519225416</v>
      </c>
      <c r="G121">
        <v>1.2096413022550916</v>
      </c>
    </row>
    <row r="122" spans="1:7" x14ac:dyDescent="0.35">
      <c r="A122" t="str">
        <f t="shared" si="3"/>
        <v>RWAMaize</v>
      </c>
      <c r="B122" t="str">
        <f t="shared" si="4"/>
        <v>RWA</v>
      </c>
      <c r="C122" t="str">
        <f t="shared" si="5"/>
        <v>Maize</v>
      </c>
      <c r="D122" s="110" t="s">
        <v>592</v>
      </c>
      <c r="E122" s="110" t="s">
        <v>118</v>
      </c>
      <c r="F122">
        <v>112.0532267231529</v>
      </c>
      <c r="G122">
        <v>137.33511590031361</v>
      </c>
    </row>
    <row r="123" spans="1:7" x14ac:dyDescent="0.35">
      <c r="A123" t="str">
        <f t="shared" si="3"/>
        <v>SAUMaize</v>
      </c>
      <c r="B123" t="str">
        <f t="shared" si="4"/>
        <v>SAU</v>
      </c>
      <c r="C123" t="str">
        <f t="shared" si="5"/>
        <v>Maize</v>
      </c>
      <c r="D123" s="110" t="s">
        <v>592</v>
      </c>
      <c r="E123" s="110" t="s">
        <v>119</v>
      </c>
      <c r="F123">
        <v>123.67603887537506</v>
      </c>
      <c r="G123">
        <v>193.40816940602997</v>
      </c>
    </row>
    <row r="124" spans="1:7" x14ac:dyDescent="0.35">
      <c r="A124" t="str">
        <f t="shared" si="3"/>
        <v>SDNMaize</v>
      </c>
      <c r="B124" t="str">
        <f t="shared" si="4"/>
        <v>SDN</v>
      </c>
      <c r="C124" t="str">
        <f t="shared" si="5"/>
        <v>Maize</v>
      </c>
      <c r="D124" s="110" t="s">
        <v>592</v>
      </c>
      <c r="E124" s="110" t="s">
        <v>120</v>
      </c>
      <c r="F124">
        <v>65.765620896794701</v>
      </c>
      <c r="G124">
        <v>62.655604430552728</v>
      </c>
    </row>
    <row r="125" spans="1:7" x14ac:dyDescent="0.35">
      <c r="A125" t="str">
        <f t="shared" si="3"/>
        <v>SENMaize</v>
      </c>
      <c r="B125" t="str">
        <f t="shared" si="4"/>
        <v>SEN</v>
      </c>
      <c r="C125" t="str">
        <f t="shared" si="5"/>
        <v>Maize</v>
      </c>
      <c r="D125" s="110" t="s">
        <v>592</v>
      </c>
      <c r="E125" s="110" t="s">
        <v>121</v>
      </c>
      <c r="F125">
        <v>443.21780592407248</v>
      </c>
      <c r="G125">
        <v>466.86704533887269</v>
      </c>
    </row>
    <row r="126" spans="1:7" x14ac:dyDescent="0.35">
      <c r="A126" t="str">
        <f t="shared" si="3"/>
        <v>SLEMaize</v>
      </c>
      <c r="B126" t="str">
        <f t="shared" si="4"/>
        <v>SLE</v>
      </c>
      <c r="C126" t="str">
        <f t="shared" si="5"/>
        <v>Maize</v>
      </c>
      <c r="D126" s="110" t="s">
        <v>592</v>
      </c>
      <c r="E126" s="110" t="s">
        <v>123</v>
      </c>
      <c r="F126">
        <v>58.837510435589103</v>
      </c>
      <c r="G126">
        <v>70.566312364078811</v>
      </c>
    </row>
    <row r="127" spans="1:7" x14ac:dyDescent="0.35">
      <c r="A127" t="str">
        <f t="shared" si="3"/>
        <v>SLVMaize</v>
      </c>
      <c r="B127" t="str">
        <f t="shared" si="4"/>
        <v>SLV</v>
      </c>
      <c r="C127" t="str">
        <f t="shared" si="5"/>
        <v>Maize</v>
      </c>
      <c r="D127" s="110" t="s">
        <v>592</v>
      </c>
      <c r="E127" s="110" t="s">
        <v>124</v>
      </c>
      <c r="F127">
        <v>828.85282481946638</v>
      </c>
      <c r="G127">
        <v>1035.3046298196073</v>
      </c>
    </row>
    <row r="128" spans="1:7" x14ac:dyDescent="0.35">
      <c r="A128" t="str">
        <f t="shared" si="3"/>
        <v>SOMMaize</v>
      </c>
      <c r="B128" t="str">
        <f t="shared" si="4"/>
        <v>SOM</v>
      </c>
      <c r="C128" t="str">
        <f t="shared" si="5"/>
        <v>Maize</v>
      </c>
      <c r="D128" s="110" t="s">
        <v>592</v>
      </c>
      <c r="E128" s="110" t="s">
        <v>125</v>
      </c>
      <c r="F128">
        <v>193.4493046294443</v>
      </c>
      <c r="G128">
        <v>270.07141180371588</v>
      </c>
    </row>
    <row r="129" spans="1:7" x14ac:dyDescent="0.35">
      <c r="A129" t="str">
        <f t="shared" si="3"/>
        <v>SWZMaize</v>
      </c>
      <c r="B129" t="str">
        <f t="shared" si="4"/>
        <v>SWZ</v>
      </c>
      <c r="C129" t="str">
        <f t="shared" si="5"/>
        <v>Maize</v>
      </c>
      <c r="D129" s="110" t="s">
        <v>592</v>
      </c>
      <c r="E129" s="110" t="s">
        <v>130</v>
      </c>
      <c r="F129">
        <v>79.04121502771163</v>
      </c>
      <c r="G129">
        <v>135.42562795011995</v>
      </c>
    </row>
    <row r="130" spans="1:7" x14ac:dyDescent="0.35">
      <c r="A130" t="str">
        <f t="shared" si="3"/>
        <v>SYRMaize</v>
      </c>
      <c r="B130" t="str">
        <f t="shared" si="4"/>
        <v>SYR</v>
      </c>
      <c r="C130" t="str">
        <f t="shared" si="5"/>
        <v>Maize</v>
      </c>
      <c r="D130" s="110" t="s">
        <v>592</v>
      </c>
      <c r="E130" s="110" t="s">
        <v>131</v>
      </c>
      <c r="F130">
        <v>211.25375019619267</v>
      </c>
      <c r="G130">
        <v>216.34457806203409</v>
      </c>
    </row>
    <row r="131" spans="1:7" x14ac:dyDescent="0.35">
      <c r="A131" t="str">
        <f t="shared" ref="A131:A194" si="6">_xlfn.CONCAT(B131,C131)</f>
        <v>TCDMaize</v>
      </c>
      <c r="B131" t="str">
        <f t="shared" ref="B131:B194" si="7">E131</f>
        <v>TCD</v>
      </c>
      <c r="C131" t="str">
        <f t="shared" ref="C131:C194" si="8">VLOOKUP(D131,$M$2:$N$22,2,FALSE)</f>
        <v>Maize</v>
      </c>
      <c r="D131" s="110" t="s">
        <v>592</v>
      </c>
      <c r="E131" s="110" t="s">
        <v>132</v>
      </c>
      <c r="F131">
        <v>221.59831678699609</v>
      </c>
      <c r="G131">
        <v>225.71894392989535</v>
      </c>
    </row>
    <row r="132" spans="1:7" x14ac:dyDescent="0.35">
      <c r="A132" t="str">
        <f t="shared" si="6"/>
        <v>TGOMaize</v>
      </c>
      <c r="B132" t="str">
        <f t="shared" si="7"/>
        <v>TGO</v>
      </c>
      <c r="C132" t="str">
        <f t="shared" si="8"/>
        <v>Maize</v>
      </c>
      <c r="D132" s="110" t="s">
        <v>592</v>
      </c>
      <c r="E132" s="110" t="s">
        <v>133</v>
      </c>
      <c r="F132">
        <v>628.50561353519606</v>
      </c>
      <c r="G132">
        <v>723.49563398520877</v>
      </c>
    </row>
    <row r="133" spans="1:7" x14ac:dyDescent="0.35">
      <c r="A133" t="str">
        <f t="shared" si="6"/>
        <v>THAMaize</v>
      </c>
      <c r="B133" t="str">
        <f t="shared" si="7"/>
        <v>THA</v>
      </c>
      <c r="C133" t="str">
        <f t="shared" si="8"/>
        <v>Maize</v>
      </c>
      <c r="D133" s="110" t="s">
        <v>592</v>
      </c>
      <c r="E133" s="110" t="s">
        <v>134</v>
      </c>
      <c r="F133">
        <v>4116.392267458612</v>
      </c>
      <c r="G133">
        <v>3996.4633947517409</v>
      </c>
    </row>
    <row r="134" spans="1:7" x14ac:dyDescent="0.35">
      <c r="A134" t="str">
        <f t="shared" si="6"/>
        <v>TJKMaize</v>
      </c>
      <c r="B134" t="str">
        <f t="shared" si="7"/>
        <v>TJK</v>
      </c>
      <c r="C134" t="str">
        <f t="shared" si="8"/>
        <v>Maize</v>
      </c>
      <c r="D134" s="110" t="s">
        <v>592</v>
      </c>
      <c r="E134" s="110" t="s">
        <v>135</v>
      </c>
      <c r="F134">
        <v>167.00570448211627</v>
      </c>
      <c r="G134">
        <v>181.77057108823504</v>
      </c>
    </row>
    <row r="135" spans="1:7" x14ac:dyDescent="0.35">
      <c r="A135" t="str">
        <f t="shared" si="6"/>
        <v>TKMMaize</v>
      </c>
      <c r="B135" t="str">
        <f t="shared" si="7"/>
        <v>TKM</v>
      </c>
      <c r="C135" t="str">
        <f t="shared" si="8"/>
        <v>Maize</v>
      </c>
      <c r="D135" s="110" t="s">
        <v>592</v>
      </c>
      <c r="E135" s="110" t="s">
        <v>136</v>
      </c>
      <c r="F135">
        <v>17.740060034621305</v>
      </c>
      <c r="G135">
        <v>19.803020933951917</v>
      </c>
    </row>
    <row r="136" spans="1:7" x14ac:dyDescent="0.35">
      <c r="A136" t="str">
        <f t="shared" si="6"/>
        <v>TLSMaize</v>
      </c>
      <c r="B136" t="str">
        <f t="shared" si="7"/>
        <v>TLS</v>
      </c>
      <c r="C136" t="str">
        <f t="shared" si="8"/>
        <v>Maize</v>
      </c>
      <c r="D136" s="110" t="s">
        <v>592</v>
      </c>
      <c r="E136" s="110" t="s">
        <v>137</v>
      </c>
      <c r="F136">
        <v>102.8016241560195</v>
      </c>
      <c r="G136">
        <v>122.47868722958292</v>
      </c>
    </row>
    <row r="137" spans="1:7" x14ac:dyDescent="0.35">
      <c r="A137" t="str">
        <f t="shared" si="6"/>
        <v>TURMaize</v>
      </c>
      <c r="B137" t="str">
        <f t="shared" si="7"/>
        <v>TUR</v>
      </c>
      <c r="C137" t="str">
        <f t="shared" si="8"/>
        <v>Maize</v>
      </c>
      <c r="D137" s="110" t="s">
        <v>592</v>
      </c>
      <c r="E137" s="110" t="s">
        <v>139</v>
      </c>
      <c r="F137">
        <v>4151.3054986362476</v>
      </c>
      <c r="G137">
        <v>4084.7450119757564</v>
      </c>
    </row>
    <row r="138" spans="1:7" x14ac:dyDescent="0.35">
      <c r="A138" t="str">
        <f t="shared" si="6"/>
        <v>TZAMaize</v>
      </c>
      <c r="B138" t="str">
        <f t="shared" si="7"/>
        <v>TZA</v>
      </c>
      <c r="C138" t="str">
        <f t="shared" si="8"/>
        <v>Maize</v>
      </c>
      <c r="D138" s="110" t="s">
        <v>592</v>
      </c>
      <c r="E138" s="110" t="s">
        <v>140</v>
      </c>
      <c r="F138">
        <v>4188.8571119226754</v>
      </c>
      <c r="G138">
        <v>4275.247930493475</v>
      </c>
    </row>
    <row r="139" spans="1:7" x14ac:dyDescent="0.35">
      <c r="A139" t="str">
        <f t="shared" si="6"/>
        <v>UGAMaize</v>
      </c>
      <c r="B139" t="str">
        <f t="shared" si="7"/>
        <v>UGA</v>
      </c>
      <c r="C139" t="str">
        <f t="shared" si="8"/>
        <v>Maize</v>
      </c>
      <c r="D139" s="110" t="s">
        <v>592</v>
      </c>
      <c r="E139" s="110" t="s">
        <v>141</v>
      </c>
      <c r="F139">
        <v>1412.3294792152601</v>
      </c>
      <c r="G139">
        <v>1977.2672639516877</v>
      </c>
    </row>
    <row r="140" spans="1:7" x14ac:dyDescent="0.35">
      <c r="A140" t="str">
        <f t="shared" si="6"/>
        <v>UZBMaize</v>
      </c>
      <c r="B140" t="str">
        <f t="shared" si="7"/>
        <v>UZB</v>
      </c>
      <c r="C140" t="str">
        <f t="shared" si="8"/>
        <v>Maize</v>
      </c>
      <c r="D140" s="110" t="s">
        <v>592</v>
      </c>
      <c r="E140" s="110" t="s">
        <v>146</v>
      </c>
      <c r="F140">
        <v>168.58664607422986</v>
      </c>
      <c r="G140">
        <v>169.42858316912495</v>
      </c>
    </row>
    <row r="141" spans="1:7" x14ac:dyDescent="0.35">
      <c r="A141" t="str">
        <f t="shared" si="6"/>
        <v>VENMaize</v>
      </c>
      <c r="B141" t="str">
        <f t="shared" si="7"/>
        <v>VEN</v>
      </c>
      <c r="C141" t="str">
        <f t="shared" si="8"/>
        <v>Maize</v>
      </c>
      <c r="D141" s="110" t="s">
        <v>592</v>
      </c>
      <c r="E141" s="110" t="s">
        <v>147</v>
      </c>
      <c r="F141">
        <v>2424.4139089855289</v>
      </c>
      <c r="G141">
        <v>2728.6413243545539</v>
      </c>
    </row>
    <row r="142" spans="1:7" x14ac:dyDescent="0.35">
      <c r="A142" t="str">
        <f t="shared" si="6"/>
        <v>VNMMaize</v>
      </c>
      <c r="B142" t="str">
        <f t="shared" si="7"/>
        <v>VNM</v>
      </c>
      <c r="C142" t="str">
        <f t="shared" si="8"/>
        <v>Maize</v>
      </c>
      <c r="D142" s="110" t="s">
        <v>592</v>
      </c>
      <c r="E142" s="110" t="s">
        <v>148</v>
      </c>
      <c r="F142">
        <v>4800.5368367202418</v>
      </c>
      <c r="G142">
        <v>6913.3657012914691</v>
      </c>
    </row>
    <row r="143" spans="1:7" x14ac:dyDescent="0.35">
      <c r="A143" t="str">
        <f t="shared" si="6"/>
        <v>VUTMaize</v>
      </c>
      <c r="B143" t="str">
        <f t="shared" si="7"/>
        <v>VUT</v>
      </c>
      <c r="C143" t="str">
        <f t="shared" si="8"/>
        <v>Maize</v>
      </c>
      <c r="D143" s="110" t="s">
        <v>592</v>
      </c>
      <c r="E143" s="110" t="s">
        <v>149</v>
      </c>
      <c r="F143">
        <v>0.91555592722156409</v>
      </c>
      <c r="G143">
        <v>1.1154142963688114</v>
      </c>
    </row>
    <row r="144" spans="1:7" x14ac:dyDescent="0.35">
      <c r="A144" t="str">
        <f t="shared" si="6"/>
        <v>YEMMaize</v>
      </c>
      <c r="B144" t="str">
        <f t="shared" si="7"/>
        <v>YEM</v>
      </c>
      <c r="C144" t="str">
        <f t="shared" si="8"/>
        <v>Maize</v>
      </c>
      <c r="D144" s="110" t="s">
        <v>592</v>
      </c>
      <c r="E144" s="110" t="s">
        <v>150</v>
      </c>
      <c r="F144">
        <v>115.07981044765148</v>
      </c>
      <c r="G144">
        <v>224.12775900459911</v>
      </c>
    </row>
    <row r="145" spans="1:7" x14ac:dyDescent="0.35">
      <c r="A145" t="str">
        <f t="shared" si="6"/>
        <v>ZAFMaize</v>
      </c>
      <c r="B145" t="str">
        <f t="shared" si="7"/>
        <v>ZAF</v>
      </c>
      <c r="C145" t="str">
        <f t="shared" si="8"/>
        <v>Maize</v>
      </c>
      <c r="D145" s="110" t="s">
        <v>592</v>
      </c>
      <c r="E145" s="110" t="s">
        <v>151</v>
      </c>
      <c r="F145">
        <v>11897.942091163124</v>
      </c>
      <c r="G145">
        <v>15412.303661793861</v>
      </c>
    </row>
    <row r="146" spans="1:7" x14ac:dyDescent="0.35">
      <c r="A146" t="str">
        <f t="shared" si="6"/>
        <v>ZMBMaize</v>
      </c>
      <c r="B146" t="str">
        <f t="shared" si="7"/>
        <v>ZMB</v>
      </c>
      <c r="C146" t="str">
        <f t="shared" si="8"/>
        <v>Maize</v>
      </c>
      <c r="D146" s="110" t="s">
        <v>592</v>
      </c>
      <c r="E146" s="110" t="s">
        <v>152</v>
      </c>
      <c r="F146">
        <v>1505.0778976654346</v>
      </c>
      <c r="G146">
        <v>1827.7859892020044</v>
      </c>
    </row>
    <row r="147" spans="1:7" x14ac:dyDescent="0.35">
      <c r="A147" t="str">
        <f t="shared" si="6"/>
        <v>ZWEMaize</v>
      </c>
      <c r="B147" t="str">
        <f t="shared" si="7"/>
        <v>ZWE</v>
      </c>
      <c r="C147" t="str">
        <f t="shared" si="8"/>
        <v>Maize</v>
      </c>
      <c r="D147" s="110" t="s">
        <v>592</v>
      </c>
      <c r="E147" s="110" t="s">
        <v>153</v>
      </c>
      <c r="F147">
        <v>1803.9049481652858</v>
      </c>
      <c r="G147">
        <v>3901.0485749893223</v>
      </c>
    </row>
    <row r="148" spans="1:7" x14ac:dyDescent="0.35">
      <c r="A148" t="str">
        <f t="shared" si="6"/>
        <v>AFGMillet</v>
      </c>
      <c r="B148" t="str">
        <f t="shared" si="7"/>
        <v>AFG</v>
      </c>
      <c r="C148" t="str">
        <f t="shared" si="8"/>
        <v>Millet</v>
      </c>
      <c r="D148" s="110" t="s">
        <v>593</v>
      </c>
      <c r="E148" s="110" t="s">
        <v>0</v>
      </c>
      <c r="F148">
        <v>17.30861695874394</v>
      </c>
      <c r="G148">
        <v>20.03739560883993</v>
      </c>
    </row>
    <row r="149" spans="1:7" x14ac:dyDescent="0.35">
      <c r="A149" t="str">
        <f t="shared" si="6"/>
        <v>AGOMillet</v>
      </c>
      <c r="B149" t="str">
        <f t="shared" si="7"/>
        <v>AGO</v>
      </c>
      <c r="C149" t="str">
        <f t="shared" si="8"/>
        <v>Millet</v>
      </c>
      <c r="D149" s="110" t="s">
        <v>593</v>
      </c>
      <c r="E149" s="110" t="s">
        <v>1</v>
      </c>
      <c r="F149">
        <v>157.503859571378</v>
      </c>
      <c r="G149">
        <v>241.16819112628178</v>
      </c>
    </row>
    <row r="150" spans="1:7" x14ac:dyDescent="0.35">
      <c r="A150" t="str">
        <f t="shared" si="6"/>
        <v>AZEMillet</v>
      </c>
      <c r="B150" t="str">
        <f t="shared" si="7"/>
        <v>AZE</v>
      </c>
      <c r="C150" t="str">
        <f t="shared" si="8"/>
        <v>Millet</v>
      </c>
      <c r="D150" s="110" t="s">
        <v>593</v>
      </c>
      <c r="E150" s="110" t="s">
        <v>7</v>
      </c>
      <c r="F150">
        <v>3.6117908711923441E-2</v>
      </c>
      <c r="G150">
        <v>4.2314666569711987E-2</v>
      </c>
    </row>
    <row r="151" spans="1:7" x14ac:dyDescent="0.35">
      <c r="A151" t="str">
        <f t="shared" si="6"/>
        <v>BDIMillet</v>
      </c>
      <c r="B151" t="str">
        <f t="shared" si="7"/>
        <v>BDI</v>
      </c>
      <c r="C151" t="str">
        <f t="shared" si="8"/>
        <v>Millet</v>
      </c>
      <c r="D151" s="110" t="s">
        <v>593</v>
      </c>
      <c r="E151" s="110" t="s">
        <v>8</v>
      </c>
      <c r="F151">
        <v>12.095924852762266</v>
      </c>
      <c r="G151">
        <v>16.991661323081445</v>
      </c>
    </row>
    <row r="152" spans="1:7" x14ac:dyDescent="0.35">
      <c r="A152" t="str">
        <f t="shared" si="6"/>
        <v>BENMillet</v>
      </c>
      <c r="B152" t="str">
        <f t="shared" si="7"/>
        <v>BEN</v>
      </c>
      <c r="C152" t="str">
        <f t="shared" si="8"/>
        <v>Millet</v>
      </c>
      <c r="D152" s="110" t="s">
        <v>593</v>
      </c>
      <c r="E152" s="110" t="s">
        <v>9</v>
      </c>
      <c r="F152">
        <v>48.983404342408754</v>
      </c>
      <c r="G152">
        <v>91.618456836080924</v>
      </c>
    </row>
    <row r="153" spans="1:7" x14ac:dyDescent="0.35">
      <c r="A153" t="str">
        <f t="shared" si="6"/>
        <v>BFAMillet</v>
      </c>
      <c r="B153" t="str">
        <f t="shared" si="7"/>
        <v>BFA</v>
      </c>
      <c r="C153" t="str">
        <f t="shared" si="8"/>
        <v>Millet</v>
      </c>
      <c r="D153" s="110" t="s">
        <v>593</v>
      </c>
      <c r="E153" s="110" t="s">
        <v>10</v>
      </c>
      <c r="F153">
        <v>1427.1825193103714</v>
      </c>
      <c r="G153">
        <v>2051.2255822374882</v>
      </c>
    </row>
    <row r="154" spans="1:7" x14ac:dyDescent="0.35">
      <c r="A154" t="str">
        <f t="shared" si="6"/>
        <v>BGDMillet</v>
      </c>
      <c r="B154" t="str">
        <f t="shared" si="7"/>
        <v>BGD</v>
      </c>
      <c r="C154" t="str">
        <f t="shared" si="8"/>
        <v>Millet</v>
      </c>
      <c r="D154" s="110" t="s">
        <v>593</v>
      </c>
      <c r="E154" s="110" t="s">
        <v>11</v>
      </c>
      <c r="F154">
        <v>24.83572078088249</v>
      </c>
      <c r="G154">
        <v>27.187555117568916</v>
      </c>
    </row>
    <row r="155" spans="1:7" x14ac:dyDescent="0.35">
      <c r="A155" t="str">
        <f t="shared" si="6"/>
        <v>BTNMillet</v>
      </c>
      <c r="B155" t="str">
        <f t="shared" si="7"/>
        <v>BTN</v>
      </c>
      <c r="C155" t="str">
        <f t="shared" si="8"/>
        <v>Millet</v>
      </c>
      <c r="D155" s="110" t="s">
        <v>593</v>
      </c>
      <c r="E155" s="110" t="s">
        <v>19</v>
      </c>
      <c r="F155">
        <v>7.2177432933547871</v>
      </c>
      <c r="G155">
        <v>8.8940501411282931</v>
      </c>
    </row>
    <row r="156" spans="1:7" x14ac:dyDescent="0.35">
      <c r="A156" t="str">
        <f t="shared" si="6"/>
        <v>BWAMillet</v>
      </c>
      <c r="B156" t="str">
        <f t="shared" si="7"/>
        <v>BWA</v>
      </c>
      <c r="C156" t="str">
        <f t="shared" si="8"/>
        <v>Millet</v>
      </c>
      <c r="D156" s="110" t="s">
        <v>593</v>
      </c>
      <c r="E156" s="110" t="s">
        <v>20</v>
      </c>
      <c r="F156">
        <v>0.65427917486335829</v>
      </c>
      <c r="G156">
        <v>1.40459701629684</v>
      </c>
    </row>
    <row r="157" spans="1:7" x14ac:dyDescent="0.35">
      <c r="A157" t="str">
        <f t="shared" si="6"/>
        <v>CAFMillet</v>
      </c>
      <c r="B157" t="str">
        <f t="shared" si="7"/>
        <v>CAF</v>
      </c>
      <c r="C157" t="str">
        <f t="shared" si="8"/>
        <v>Millet</v>
      </c>
      <c r="D157" s="110" t="s">
        <v>593</v>
      </c>
      <c r="E157" s="110" t="s">
        <v>21</v>
      </c>
      <c r="F157">
        <v>16.399899006710299</v>
      </c>
      <c r="G157">
        <v>33.823437141787437</v>
      </c>
    </row>
    <row r="158" spans="1:7" x14ac:dyDescent="0.35">
      <c r="A158" t="str">
        <f t="shared" si="6"/>
        <v>CIVMillet</v>
      </c>
      <c r="B158" t="str">
        <f t="shared" si="7"/>
        <v>CIV</v>
      </c>
      <c r="C158" t="str">
        <f t="shared" si="8"/>
        <v>Millet</v>
      </c>
      <c r="D158" s="110" t="s">
        <v>593</v>
      </c>
      <c r="E158" s="110" t="s">
        <v>26</v>
      </c>
      <c r="F158">
        <v>47.776984771393529</v>
      </c>
      <c r="G158">
        <v>101.272506901095</v>
      </c>
    </row>
    <row r="159" spans="1:7" x14ac:dyDescent="0.35">
      <c r="A159" t="str">
        <f t="shared" si="6"/>
        <v>CMRMillet</v>
      </c>
      <c r="B159" t="str">
        <f t="shared" si="7"/>
        <v>CMR</v>
      </c>
      <c r="C159" t="str">
        <f t="shared" si="8"/>
        <v>Millet</v>
      </c>
      <c r="D159" s="110" t="s">
        <v>593</v>
      </c>
      <c r="E159" s="110" t="s">
        <v>27</v>
      </c>
      <c r="F159">
        <v>88.66376962723244</v>
      </c>
      <c r="G159">
        <v>155.24940353427175</v>
      </c>
    </row>
    <row r="160" spans="1:7" x14ac:dyDescent="0.35">
      <c r="A160" t="str">
        <f t="shared" si="6"/>
        <v>CODMillet</v>
      </c>
      <c r="B160" t="str">
        <f t="shared" si="7"/>
        <v>COD</v>
      </c>
      <c r="C160" t="str">
        <f t="shared" si="8"/>
        <v>Millet</v>
      </c>
      <c r="D160" s="110" t="s">
        <v>593</v>
      </c>
      <c r="E160" s="110" t="s">
        <v>28</v>
      </c>
      <c r="F160">
        <v>55.08503123625573</v>
      </c>
      <c r="G160">
        <v>121.95011193836112</v>
      </c>
    </row>
    <row r="161" spans="1:7" x14ac:dyDescent="0.35">
      <c r="A161" t="str">
        <f t="shared" si="6"/>
        <v>COGMillet</v>
      </c>
      <c r="B161" t="str">
        <f t="shared" si="7"/>
        <v>COG</v>
      </c>
      <c r="C161" t="str">
        <f t="shared" si="8"/>
        <v>Millet</v>
      </c>
      <c r="D161" s="110" t="s">
        <v>593</v>
      </c>
      <c r="E161" s="110" t="s">
        <v>29</v>
      </c>
      <c r="F161">
        <v>12.049717286797712</v>
      </c>
      <c r="G161">
        <v>12.126797477564677</v>
      </c>
    </row>
    <row r="162" spans="1:7" x14ac:dyDescent="0.35">
      <c r="A162" t="str">
        <f t="shared" si="6"/>
        <v>ERIMillet</v>
      </c>
      <c r="B162" t="str">
        <f t="shared" si="7"/>
        <v>ERI</v>
      </c>
      <c r="C162" t="str">
        <f t="shared" si="8"/>
        <v>Millet</v>
      </c>
      <c r="D162" s="110" t="s">
        <v>593</v>
      </c>
      <c r="E162" s="110" t="s">
        <v>43</v>
      </c>
      <c r="F162">
        <v>44.881978561236778</v>
      </c>
      <c r="G162">
        <v>74.277931060824159</v>
      </c>
    </row>
    <row r="163" spans="1:7" x14ac:dyDescent="0.35">
      <c r="A163" t="str">
        <f t="shared" si="6"/>
        <v>ETHMillet</v>
      </c>
      <c r="B163" t="str">
        <f t="shared" si="7"/>
        <v>ETH</v>
      </c>
      <c r="C163" t="str">
        <f t="shared" si="8"/>
        <v>Millet</v>
      </c>
      <c r="D163" s="110" t="s">
        <v>593</v>
      </c>
      <c r="E163" s="110" t="s">
        <v>44</v>
      </c>
      <c r="F163">
        <v>644.34178737427408</v>
      </c>
      <c r="G163">
        <v>1274.0906932625603</v>
      </c>
    </row>
    <row r="164" spans="1:7" x14ac:dyDescent="0.35">
      <c r="A164" t="str">
        <f t="shared" si="6"/>
        <v>GHAMillet</v>
      </c>
      <c r="B164" t="str">
        <f t="shared" si="7"/>
        <v>GHA</v>
      </c>
      <c r="C164" t="str">
        <f t="shared" si="8"/>
        <v>Millet</v>
      </c>
      <c r="D164" s="110" t="s">
        <v>593</v>
      </c>
      <c r="E164" s="110" t="s">
        <v>50</v>
      </c>
      <c r="F164">
        <v>232.80176257670388</v>
      </c>
      <c r="G164">
        <v>412.33561321563218</v>
      </c>
    </row>
    <row r="165" spans="1:7" x14ac:dyDescent="0.35">
      <c r="A165" t="str">
        <f t="shared" si="6"/>
        <v>GINMillet</v>
      </c>
      <c r="B165" t="str">
        <f t="shared" si="7"/>
        <v>GIN</v>
      </c>
      <c r="C165" t="str">
        <f t="shared" si="8"/>
        <v>Millet</v>
      </c>
      <c r="D165" s="110" t="s">
        <v>593</v>
      </c>
      <c r="E165" s="110" t="s">
        <v>51</v>
      </c>
      <c r="F165">
        <v>350.53968782986527</v>
      </c>
      <c r="G165">
        <v>695.03977808757213</v>
      </c>
    </row>
    <row r="166" spans="1:7" x14ac:dyDescent="0.35">
      <c r="A166" t="str">
        <f t="shared" si="6"/>
        <v>GMBMillet</v>
      </c>
      <c r="B166" t="str">
        <f t="shared" si="7"/>
        <v>GMB</v>
      </c>
      <c r="C166" t="str">
        <f t="shared" si="8"/>
        <v>Millet</v>
      </c>
      <c r="D166" s="110" t="s">
        <v>593</v>
      </c>
      <c r="E166" s="110" t="s">
        <v>52</v>
      </c>
      <c r="F166">
        <v>175.89339198459666</v>
      </c>
      <c r="G166">
        <v>281.38243547890636</v>
      </c>
    </row>
    <row r="167" spans="1:7" x14ac:dyDescent="0.35">
      <c r="A167" t="str">
        <f t="shared" si="6"/>
        <v>GNBMillet</v>
      </c>
      <c r="B167" t="str">
        <f t="shared" si="7"/>
        <v>GNB</v>
      </c>
      <c r="C167" t="str">
        <f t="shared" si="8"/>
        <v>Millet</v>
      </c>
      <c r="D167" s="110" t="s">
        <v>593</v>
      </c>
      <c r="E167" s="110" t="s">
        <v>53</v>
      </c>
      <c r="F167">
        <v>70.565165155097333</v>
      </c>
      <c r="G167">
        <v>111.31676673977137</v>
      </c>
    </row>
    <row r="168" spans="1:7" x14ac:dyDescent="0.35">
      <c r="A168" t="str">
        <f t="shared" si="6"/>
        <v>INDMillet</v>
      </c>
      <c r="B168" t="str">
        <f t="shared" si="7"/>
        <v>IND</v>
      </c>
      <c r="C168" t="str">
        <f t="shared" si="8"/>
        <v>Millet</v>
      </c>
      <c r="D168" s="110" t="s">
        <v>593</v>
      </c>
      <c r="E168" s="110" t="s">
        <v>64</v>
      </c>
      <c r="F168">
        <v>11644.558514813829</v>
      </c>
      <c r="G168">
        <v>11661.310274174564</v>
      </c>
    </row>
    <row r="169" spans="1:7" x14ac:dyDescent="0.35">
      <c r="A169" t="str">
        <f t="shared" si="6"/>
        <v>IRNMillet</v>
      </c>
      <c r="B169" t="str">
        <f t="shared" si="7"/>
        <v>IRN</v>
      </c>
      <c r="C169" t="str">
        <f t="shared" si="8"/>
        <v>Millet</v>
      </c>
      <c r="D169" s="110" t="s">
        <v>593</v>
      </c>
      <c r="E169" s="110" t="s">
        <v>66</v>
      </c>
      <c r="F169">
        <v>9.6072779444347596</v>
      </c>
      <c r="G169">
        <v>11.140095838918306</v>
      </c>
    </row>
    <row r="170" spans="1:7" x14ac:dyDescent="0.35">
      <c r="A170" t="str">
        <f t="shared" si="6"/>
        <v>IRQMillet</v>
      </c>
      <c r="B170" t="str">
        <f t="shared" si="7"/>
        <v>IRQ</v>
      </c>
      <c r="C170" t="str">
        <f t="shared" si="8"/>
        <v>Millet</v>
      </c>
      <c r="D170" s="110" t="s">
        <v>593</v>
      </c>
      <c r="E170" s="110" t="s">
        <v>67</v>
      </c>
      <c r="F170">
        <v>3.6802831560626381</v>
      </c>
      <c r="G170">
        <v>3.8040410897687238</v>
      </c>
    </row>
    <row r="171" spans="1:7" x14ac:dyDescent="0.35">
      <c r="A171" t="str">
        <f t="shared" si="6"/>
        <v>JORMillet</v>
      </c>
      <c r="B171" t="str">
        <f t="shared" si="7"/>
        <v>JOR</v>
      </c>
      <c r="C171" t="str">
        <f t="shared" si="8"/>
        <v>Millet</v>
      </c>
      <c r="D171" s="110" t="s">
        <v>593</v>
      </c>
      <c r="E171" s="110" t="s">
        <v>72</v>
      </c>
      <c r="F171">
        <v>7.0050312937330564E-2</v>
      </c>
      <c r="G171">
        <v>0.11804146635180444</v>
      </c>
    </row>
    <row r="172" spans="1:7" x14ac:dyDescent="0.35">
      <c r="A172" t="str">
        <f t="shared" si="6"/>
        <v>KENMillet</v>
      </c>
      <c r="B172" t="str">
        <f t="shared" si="7"/>
        <v>KEN</v>
      </c>
      <c r="C172" t="str">
        <f t="shared" si="8"/>
        <v>Millet</v>
      </c>
      <c r="D172" s="110" t="s">
        <v>593</v>
      </c>
      <c r="E172" s="110" t="s">
        <v>75</v>
      </c>
      <c r="F172">
        <v>81.910733695465012</v>
      </c>
      <c r="G172">
        <v>145.39323630217712</v>
      </c>
    </row>
    <row r="173" spans="1:7" x14ac:dyDescent="0.35">
      <c r="A173" t="str">
        <f t="shared" si="6"/>
        <v>KGZMillet</v>
      </c>
      <c r="B173" t="str">
        <f t="shared" si="7"/>
        <v>KGZ</v>
      </c>
      <c r="C173" t="str">
        <f t="shared" si="8"/>
        <v>Millet</v>
      </c>
      <c r="D173" s="110" t="s">
        <v>593</v>
      </c>
      <c r="E173" s="110" t="s">
        <v>76</v>
      </c>
      <c r="F173">
        <v>0.20677368593518181</v>
      </c>
      <c r="G173">
        <v>0.29339209887013901</v>
      </c>
    </row>
    <row r="174" spans="1:7" x14ac:dyDescent="0.35">
      <c r="A174" t="str">
        <f t="shared" si="6"/>
        <v>LBYMillet</v>
      </c>
      <c r="B174" t="str">
        <f t="shared" si="7"/>
        <v>LBY</v>
      </c>
      <c r="C174" t="str">
        <f t="shared" si="8"/>
        <v>Millet</v>
      </c>
      <c r="D174" s="110" t="s">
        <v>593</v>
      </c>
      <c r="E174" s="110" t="s">
        <v>82</v>
      </c>
      <c r="F174">
        <v>6.0636892415109775</v>
      </c>
      <c r="G174">
        <v>7.6929694792757752</v>
      </c>
    </row>
    <row r="175" spans="1:7" x14ac:dyDescent="0.35">
      <c r="A175" t="str">
        <f t="shared" si="6"/>
        <v>LKAMillet</v>
      </c>
      <c r="B175" t="str">
        <f t="shared" si="7"/>
        <v>LKA</v>
      </c>
      <c r="C175" t="str">
        <f t="shared" si="8"/>
        <v>Millet</v>
      </c>
      <c r="D175" s="110" t="s">
        <v>593</v>
      </c>
      <c r="E175" s="110" t="s">
        <v>83</v>
      </c>
      <c r="F175">
        <v>7.1449344428288653</v>
      </c>
      <c r="G175">
        <v>8.0266253806044148</v>
      </c>
    </row>
    <row r="176" spans="1:7" x14ac:dyDescent="0.35">
      <c r="A176" t="str">
        <f t="shared" si="6"/>
        <v>MEXMillet</v>
      </c>
      <c r="B176" t="str">
        <f t="shared" si="7"/>
        <v>MEX</v>
      </c>
      <c r="C176" t="str">
        <f t="shared" si="8"/>
        <v>Millet</v>
      </c>
      <c r="D176" s="110" t="s">
        <v>593</v>
      </c>
      <c r="E176" s="110" t="s">
        <v>87</v>
      </c>
      <c r="F176">
        <v>0.92519715609499775</v>
      </c>
      <c r="G176">
        <v>1.4585611959927463</v>
      </c>
    </row>
    <row r="177" spans="1:7" x14ac:dyDescent="0.35">
      <c r="A177" t="str">
        <f t="shared" si="6"/>
        <v>MLIMillet</v>
      </c>
      <c r="B177" t="str">
        <f t="shared" si="7"/>
        <v>MLI</v>
      </c>
      <c r="C177" t="str">
        <f t="shared" si="8"/>
        <v>Millet</v>
      </c>
      <c r="D177" s="110" t="s">
        <v>593</v>
      </c>
      <c r="E177" s="110" t="s">
        <v>88</v>
      </c>
      <c r="F177">
        <v>1304.0516977808118</v>
      </c>
      <c r="G177">
        <v>1929.8784587219668</v>
      </c>
    </row>
    <row r="178" spans="1:7" x14ac:dyDescent="0.35">
      <c r="A178" t="str">
        <f t="shared" si="6"/>
        <v>MMRMillet</v>
      </c>
      <c r="B178" t="str">
        <f t="shared" si="7"/>
        <v>MMR</v>
      </c>
      <c r="C178" t="str">
        <f t="shared" si="8"/>
        <v>Millet</v>
      </c>
      <c r="D178" s="110" t="s">
        <v>593</v>
      </c>
      <c r="E178" s="110" t="s">
        <v>333</v>
      </c>
      <c r="F178">
        <v>226.04489695487314</v>
      </c>
      <c r="G178">
        <v>296.44864311600656</v>
      </c>
    </row>
    <row r="179" spans="1:7" x14ac:dyDescent="0.35">
      <c r="A179" t="str">
        <f t="shared" si="6"/>
        <v>MORMillet</v>
      </c>
      <c r="B179" t="str">
        <f t="shared" si="7"/>
        <v>MOR</v>
      </c>
      <c r="C179" t="str">
        <f t="shared" si="8"/>
        <v>Millet</v>
      </c>
      <c r="D179" s="110" t="s">
        <v>593</v>
      </c>
      <c r="E179" s="110" t="s">
        <v>90</v>
      </c>
      <c r="F179">
        <v>13.640037830423188</v>
      </c>
      <c r="G179">
        <v>22.520701001636532</v>
      </c>
    </row>
    <row r="180" spans="1:7" x14ac:dyDescent="0.35">
      <c r="A180" t="str">
        <f t="shared" si="6"/>
        <v>MOZMillet</v>
      </c>
      <c r="B180" t="str">
        <f t="shared" si="7"/>
        <v>MOZ</v>
      </c>
      <c r="C180" t="str">
        <f t="shared" si="8"/>
        <v>Millet</v>
      </c>
      <c r="D180" s="110" t="s">
        <v>593</v>
      </c>
      <c r="E180" s="110" t="s">
        <v>91</v>
      </c>
      <c r="F180">
        <v>21.207449301551094</v>
      </c>
      <c r="G180">
        <v>31.203613964555664</v>
      </c>
    </row>
    <row r="181" spans="1:7" x14ac:dyDescent="0.35">
      <c r="A181" t="str">
        <f t="shared" si="6"/>
        <v>MRTMillet</v>
      </c>
      <c r="B181" t="str">
        <f t="shared" si="7"/>
        <v>MRT</v>
      </c>
      <c r="C181" t="str">
        <f t="shared" si="8"/>
        <v>Millet</v>
      </c>
      <c r="D181" s="110" t="s">
        <v>593</v>
      </c>
      <c r="E181" s="110" t="s">
        <v>92</v>
      </c>
      <c r="F181">
        <v>6.1076385281736485</v>
      </c>
      <c r="G181">
        <v>9.5474303320312082</v>
      </c>
    </row>
    <row r="182" spans="1:7" x14ac:dyDescent="0.35">
      <c r="A182" t="str">
        <f t="shared" si="6"/>
        <v>MWIMillet</v>
      </c>
      <c r="B182" t="str">
        <f t="shared" si="7"/>
        <v>MWI</v>
      </c>
      <c r="C182" t="str">
        <f t="shared" si="8"/>
        <v>Millet</v>
      </c>
      <c r="D182" s="110" t="s">
        <v>593</v>
      </c>
      <c r="E182" s="110" t="s">
        <v>93</v>
      </c>
      <c r="F182">
        <v>23.576485065070102</v>
      </c>
      <c r="G182">
        <v>41.558321110885458</v>
      </c>
    </row>
    <row r="183" spans="1:7" x14ac:dyDescent="0.35">
      <c r="A183" t="str">
        <f t="shared" si="6"/>
        <v>NAMMillet</v>
      </c>
      <c r="B183" t="str">
        <f t="shared" si="7"/>
        <v>NAM</v>
      </c>
      <c r="C183" t="str">
        <f t="shared" si="8"/>
        <v>Millet</v>
      </c>
      <c r="D183" s="110" t="s">
        <v>593</v>
      </c>
      <c r="E183" s="110" t="s">
        <v>95</v>
      </c>
      <c r="F183">
        <v>98.902174702342734</v>
      </c>
      <c r="G183">
        <v>180.8438888939385</v>
      </c>
    </row>
    <row r="184" spans="1:7" x14ac:dyDescent="0.35">
      <c r="A184" t="str">
        <f t="shared" si="6"/>
        <v>NERMillet</v>
      </c>
      <c r="B184" t="str">
        <f t="shared" si="7"/>
        <v>NER</v>
      </c>
      <c r="C184" t="str">
        <f t="shared" si="8"/>
        <v>Millet</v>
      </c>
      <c r="D184" s="110" t="s">
        <v>593</v>
      </c>
      <c r="E184" s="110" t="s">
        <v>96</v>
      </c>
      <c r="F184">
        <v>3329.3217315528095</v>
      </c>
      <c r="G184">
        <v>4670.3080075205071</v>
      </c>
    </row>
    <row r="185" spans="1:7" x14ac:dyDescent="0.35">
      <c r="A185" t="str">
        <f t="shared" si="6"/>
        <v>NGAMillet</v>
      </c>
      <c r="B185" t="str">
        <f t="shared" si="7"/>
        <v>NGA</v>
      </c>
      <c r="C185" t="str">
        <f t="shared" si="8"/>
        <v>Millet</v>
      </c>
      <c r="D185" s="110" t="s">
        <v>593</v>
      </c>
      <c r="E185" s="110" t="s">
        <v>97</v>
      </c>
      <c r="F185">
        <v>8982.9791161332014</v>
      </c>
      <c r="G185">
        <v>11985.753936778425</v>
      </c>
    </row>
    <row r="186" spans="1:7" x14ac:dyDescent="0.35">
      <c r="A186" t="str">
        <f t="shared" si="6"/>
        <v>NPLMillet</v>
      </c>
      <c r="B186" t="str">
        <f t="shared" si="7"/>
        <v>NPL</v>
      </c>
      <c r="C186" t="str">
        <f t="shared" si="8"/>
        <v>Millet</v>
      </c>
      <c r="D186" s="110" t="s">
        <v>593</v>
      </c>
      <c r="E186" s="110" t="s">
        <v>101</v>
      </c>
      <c r="F186">
        <v>302.34170899961276</v>
      </c>
      <c r="G186">
        <v>341.02052958334616</v>
      </c>
    </row>
    <row r="187" spans="1:7" x14ac:dyDescent="0.35">
      <c r="A187" t="str">
        <f t="shared" si="6"/>
        <v>PAKMillet</v>
      </c>
      <c r="B187" t="str">
        <f t="shared" si="7"/>
        <v>PAK</v>
      </c>
      <c r="C187" t="str">
        <f t="shared" si="8"/>
        <v>Millet</v>
      </c>
      <c r="D187" s="110" t="s">
        <v>593</v>
      </c>
      <c r="E187" s="110" t="s">
        <v>105</v>
      </c>
      <c r="F187">
        <v>221.52573181932132</v>
      </c>
      <c r="G187">
        <v>242.50099339024467</v>
      </c>
    </row>
    <row r="188" spans="1:7" x14ac:dyDescent="0.35">
      <c r="A188" t="str">
        <f t="shared" si="6"/>
        <v>RWAMillet</v>
      </c>
      <c r="B188" t="str">
        <f t="shared" si="7"/>
        <v>RWA</v>
      </c>
      <c r="C188" t="str">
        <f t="shared" si="8"/>
        <v>Millet</v>
      </c>
      <c r="D188" s="110" t="s">
        <v>593</v>
      </c>
      <c r="E188" s="110" t="s">
        <v>118</v>
      </c>
      <c r="F188">
        <v>4.9768959705580773</v>
      </c>
      <c r="G188">
        <v>8.0625345600671086</v>
      </c>
    </row>
    <row r="189" spans="1:7" x14ac:dyDescent="0.35">
      <c r="A189" t="str">
        <f t="shared" si="6"/>
        <v>SAUMillet</v>
      </c>
      <c r="B189" t="str">
        <f t="shared" si="7"/>
        <v>SAU</v>
      </c>
      <c r="C189" t="str">
        <f t="shared" si="8"/>
        <v>Millet</v>
      </c>
      <c r="D189" s="110" t="s">
        <v>593</v>
      </c>
      <c r="E189" s="110" t="s">
        <v>119</v>
      </c>
      <c r="F189">
        <v>8.7591856320205821</v>
      </c>
      <c r="G189">
        <v>10.403393428903668</v>
      </c>
    </row>
    <row r="190" spans="1:7" x14ac:dyDescent="0.35">
      <c r="A190" t="str">
        <f t="shared" si="6"/>
        <v>SDNMillet</v>
      </c>
      <c r="B190" t="str">
        <f t="shared" si="7"/>
        <v>SDN</v>
      </c>
      <c r="C190" t="str">
        <f t="shared" si="8"/>
        <v>Millet</v>
      </c>
      <c r="D190" s="110" t="s">
        <v>593</v>
      </c>
      <c r="E190" s="110" t="s">
        <v>120</v>
      </c>
      <c r="F190">
        <v>856.94701252576237</v>
      </c>
      <c r="G190">
        <v>1178.281511559351</v>
      </c>
    </row>
    <row r="191" spans="1:7" x14ac:dyDescent="0.35">
      <c r="A191" t="str">
        <f t="shared" si="6"/>
        <v>SENMillet</v>
      </c>
      <c r="B191" t="str">
        <f t="shared" si="7"/>
        <v>SEN</v>
      </c>
      <c r="C191" t="str">
        <f t="shared" si="8"/>
        <v>Millet</v>
      </c>
      <c r="D191" s="110" t="s">
        <v>593</v>
      </c>
      <c r="E191" s="110" t="s">
        <v>121</v>
      </c>
      <c r="F191">
        <v>582.51316039569747</v>
      </c>
      <c r="G191">
        <v>982.50695139053767</v>
      </c>
    </row>
    <row r="192" spans="1:7" x14ac:dyDescent="0.35">
      <c r="A192" t="str">
        <f t="shared" si="6"/>
        <v>SLEMillet</v>
      </c>
      <c r="B192" t="str">
        <f t="shared" si="7"/>
        <v>SLE</v>
      </c>
      <c r="C192" t="str">
        <f t="shared" si="8"/>
        <v>Millet</v>
      </c>
      <c r="D192" s="110" t="s">
        <v>593</v>
      </c>
      <c r="E192" s="110" t="s">
        <v>123</v>
      </c>
      <c r="F192">
        <v>27.714559451512187</v>
      </c>
      <c r="G192">
        <v>41.647018966145048</v>
      </c>
    </row>
    <row r="193" spans="1:7" x14ac:dyDescent="0.35">
      <c r="A193" t="str">
        <f t="shared" si="6"/>
        <v>SYRMillet</v>
      </c>
      <c r="B193" t="str">
        <f t="shared" si="7"/>
        <v>SYR</v>
      </c>
      <c r="C193" t="str">
        <f t="shared" si="8"/>
        <v>Millet</v>
      </c>
      <c r="D193" s="110" t="s">
        <v>593</v>
      </c>
      <c r="E193" s="110" t="s">
        <v>131</v>
      </c>
      <c r="F193">
        <v>6.3885254860593532</v>
      </c>
      <c r="G193">
        <v>11.493800840459521</v>
      </c>
    </row>
    <row r="194" spans="1:7" x14ac:dyDescent="0.35">
      <c r="A194" t="str">
        <f t="shared" si="6"/>
        <v>TCDMillet</v>
      </c>
      <c r="B194" t="str">
        <f t="shared" si="7"/>
        <v>TCD</v>
      </c>
      <c r="C194" t="str">
        <f t="shared" si="8"/>
        <v>Millet</v>
      </c>
      <c r="D194" s="110" t="s">
        <v>593</v>
      </c>
      <c r="E194" s="110" t="s">
        <v>132</v>
      </c>
      <c r="F194">
        <v>714.47002666648007</v>
      </c>
      <c r="G194">
        <v>1139.3227929578486</v>
      </c>
    </row>
    <row r="195" spans="1:7" x14ac:dyDescent="0.35">
      <c r="A195" t="str">
        <f t="shared" ref="A195:A258" si="9">_xlfn.CONCAT(B195,C195)</f>
        <v>TGOMillet</v>
      </c>
      <c r="B195" t="str">
        <f t="shared" ref="B195:B258" si="10">E195</f>
        <v>TGO</v>
      </c>
      <c r="C195" t="str">
        <f t="shared" ref="C195:C258" si="11">VLOOKUP(D195,$M$2:$N$22,2,FALSE)</f>
        <v>Millet</v>
      </c>
      <c r="D195" s="110" t="s">
        <v>593</v>
      </c>
      <c r="E195" s="110" t="s">
        <v>133</v>
      </c>
      <c r="F195">
        <v>66.618945151163572</v>
      </c>
      <c r="G195">
        <v>116.40345347245005</v>
      </c>
    </row>
    <row r="196" spans="1:7" x14ac:dyDescent="0.35">
      <c r="A196" t="str">
        <f t="shared" si="9"/>
        <v>TJKMillet</v>
      </c>
      <c r="B196" t="str">
        <f t="shared" si="10"/>
        <v>TJK</v>
      </c>
      <c r="C196" t="str">
        <f t="shared" si="11"/>
        <v>Millet</v>
      </c>
      <c r="D196" s="110" t="s">
        <v>593</v>
      </c>
      <c r="E196" s="110" t="s">
        <v>135</v>
      </c>
      <c r="F196">
        <v>1.1722606368201815E-2</v>
      </c>
      <c r="G196">
        <v>1.3425085526724249E-2</v>
      </c>
    </row>
    <row r="197" spans="1:7" x14ac:dyDescent="0.35">
      <c r="A197" t="str">
        <f t="shared" si="9"/>
        <v>TURMillet</v>
      </c>
      <c r="B197" t="str">
        <f t="shared" si="10"/>
        <v>TUR</v>
      </c>
      <c r="C197" t="str">
        <f t="shared" si="11"/>
        <v>Millet</v>
      </c>
      <c r="D197" s="110" t="s">
        <v>593</v>
      </c>
      <c r="E197" s="110" t="s">
        <v>139</v>
      </c>
      <c r="F197">
        <v>9.0260091543300423</v>
      </c>
      <c r="G197">
        <v>15.617658245024966</v>
      </c>
    </row>
    <row r="198" spans="1:7" x14ac:dyDescent="0.35">
      <c r="A198" t="str">
        <f t="shared" si="9"/>
        <v>TZAMillet</v>
      </c>
      <c r="B198" t="str">
        <f t="shared" si="10"/>
        <v>TZA</v>
      </c>
      <c r="C198" t="str">
        <f t="shared" si="11"/>
        <v>Millet</v>
      </c>
      <c r="D198" s="110" t="s">
        <v>593</v>
      </c>
      <c r="E198" s="110" t="s">
        <v>140</v>
      </c>
      <c r="F198">
        <v>301.83431465744923</v>
      </c>
      <c r="G198">
        <v>604.31709810734401</v>
      </c>
    </row>
    <row r="199" spans="1:7" x14ac:dyDescent="0.35">
      <c r="A199" t="str">
        <f t="shared" si="9"/>
        <v>UGAMillet</v>
      </c>
      <c r="B199" t="str">
        <f t="shared" si="10"/>
        <v>UGA</v>
      </c>
      <c r="C199" t="str">
        <f t="shared" si="11"/>
        <v>Millet</v>
      </c>
      <c r="D199" s="110" t="s">
        <v>593</v>
      </c>
      <c r="E199" s="110" t="s">
        <v>141</v>
      </c>
      <c r="F199">
        <v>869.88203291294428</v>
      </c>
      <c r="G199">
        <v>1347.3693544815139</v>
      </c>
    </row>
    <row r="200" spans="1:7" x14ac:dyDescent="0.35">
      <c r="A200" t="str">
        <f t="shared" si="9"/>
        <v>UZBMillet</v>
      </c>
      <c r="B200" t="str">
        <f t="shared" si="10"/>
        <v>UZB</v>
      </c>
      <c r="C200" t="str">
        <f t="shared" si="11"/>
        <v>Millet</v>
      </c>
      <c r="D200" s="110" t="s">
        <v>593</v>
      </c>
      <c r="E200" s="110" t="s">
        <v>146</v>
      </c>
      <c r="F200">
        <v>3.7824849585994977</v>
      </c>
      <c r="G200">
        <v>5.4906463693992951</v>
      </c>
    </row>
    <row r="201" spans="1:7" x14ac:dyDescent="0.35">
      <c r="A201" t="str">
        <f t="shared" si="9"/>
        <v>VNMMillet</v>
      </c>
      <c r="B201" t="str">
        <f t="shared" si="10"/>
        <v>VNM</v>
      </c>
      <c r="C201" t="str">
        <f t="shared" si="11"/>
        <v>Millet</v>
      </c>
      <c r="D201" s="110" t="s">
        <v>593</v>
      </c>
      <c r="E201" s="110" t="s">
        <v>148</v>
      </c>
      <c r="F201">
        <v>1.6279647066487521</v>
      </c>
      <c r="G201">
        <v>1.7806937069223743</v>
      </c>
    </row>
    <row r="202" spans="1:7" x14ac:dyDescent="0.35">
      <c r="A202" t="str">
        <f t="shared" si="9"/>
        <v>YEMMillet</v>
      </c>
      <c r="B202" t="str">
        <f t="shared" si="10"/>
        <v>YEM</v>
      </c>
      <c r="C202" t="str">
        <f t="shared" si="11"/>
        <v>Millet</v>
      </c>
      <c r="D202" s="110" t="s">
        <v>593</v>
      </c>
      <c r="E202" s="110" t="s">
        <v>150</v>
      </c>
      <c r="F202">
        <v>150.28278898558489</v>
      </c>
      <c r="G202">
        <v>242.77918528804952</v>
      </c>
    </row>
    <row r="203" spans="1:7" x14ac:dyDescent="0.35">
      <c r="A203" t="str">
        <f t="shared" si="9"/>
        <v>ZAFMillet</v>
      </c>
      <c r="B203" t="str">
        <f t="shared" si="10"/>
        <v>ZAF</v>
      </c>
      <c r="C203" t="str">
        <f t="shared" si="11"/>
        <v>Millet</v>
      </c>
      <c r="D203" s="110" t="s">
        <v>593</v>
      </c>
      <c r="E203" s="110" t="s">
        <v>151</v>
      </c>
      <c r="F203">
        <v>11.634703217100265</v>
      </c>
      <c r="G203">
        <v>21.493524273786782</v>
      </c>
    </row>
    <row r="204" spans="1:7" x14ac:dyDescent="0.35">
      <c r="A204" t="str">
        <f t="shared" si="9"/>
        <v>ZMBMillet</v>
      </c>
      <c r="B204" t="str">
        <f t="shared" si="10"/>
        <v>ZMB</v>
      </c>
      <c r="C204" t="str">
        <f t="shared" si="11"/>
        <v>Millet</v>
      </c>
      <c r="D204" s="110" t="s">
        <v>593</v>
      </c>
      <c r="E204" s="110" t="s">
        <v>152</v>
      </c>
      <c r="F204">
        <v>49.92365019585624</v>
      </c>
      <c r="G204">
        <v>79.806085612462894</v>
      </c>
    </row>
    <row r="205" spans="1:7" x14ac:dyDescent="0.35">
      <c r="A205" t="str">
        <f t="shared" si="9"/>
        <v>ZWEMillet</v>
      </c>
      <c r="B205" t="str">
        <f t="shared" si="10"/>
        <v>ZWE</v>
      </c>
      <c r="C205" t="str">
        <f t="shared" si="11"/>
        <v>Millet</v>
      </c>
      <c r="D205" s="110" t="s">
        <v>593</v>
      </c>
      <c r="E205" s="110" t="s">
        <v>153</v>
      </c>
      <c r="F205">
        <v>93.929370548833617</v>
      </c>
      <c r="G205">
        <v>176.86593493313234</v>
      </c>
    </row>
    <row r="206" spans="1:7" x14ac:dyDescent="0.35">
      <c r="A206" t="str">
        <f t="shared" si="9"/>
        <v>AFGRice</v>
      </c>
      <c r="B206" t="str">
        <f t="shared" si="10"/>
        <v>AFG</v>
      </c>
      <c r="C206" t="str">
        <f t="shared" si="11"/>
        <v>Rice</v>
      </c>
      <c r="D206" s="110" t="s">
        <v>594</v>
      </c>
      <c r="E206" s="110" t="s">
        <v>0</v>
      </c>
      <c r="F206">
        <v>462.77703900204921</v>
      </c>
      <c r="G206">
        <v>525.18897349032977</v>
      </c>
    </row>
    <row r="207" spans="1:7" x14ac:dyDescent="0.35">
      <c r="A207" t="str">
        <f t="shared" si="9"/>
        <v>AGORice</v>
      </c>
      <c r="B207" t="str">
        <f t="shared" si="10"/>
        <v>AGO</v>
      </c>
      <c r="C207" t="str">
        <f t="shared" si="11"/>
        <v>Rice</v>
      </c>
      <c r="D207" s="110" t="s">
        <v>594</v>
      </c>
      <c r="E207" s="110" t="s">
        <v>1</v>
      </c>
      <c r="F207">
        <v>11.906630354169721</v>
      </c>
      <c r="G207">
        <v>20.985032792190424</v>
      </c>
    </row>
    <row r="208" spans="1:7" x14ac:dyDescent="0.35">
      <c r="A208" t="str">
        <f t="shared" si="9"/>
        <v>AZERice</v>
      </c>
      <c r="B208" t="str">
        <f t="shared" si="10"/>
        <v>AZE</v>
      </c>
      <c r="C208" t="str">
        <f t="shared" si="11"/>
        <v>Rice</v>
      </c>
      <c r="D208" s="110" t="s">
        <v>594</v>
      </c>
      <c r="E208" s="110" t="s">
        <v>7</v>
      </c>
      <c r="F208">
        <v>5.9461227521044213</v>
      </c>
      <c r="G208">
        <v>9.7141778652017035</v>
      </c>
    </row>
    <row r="209" spans="1:7" x14ac:dyDescent="0.35">
      <c r="A209" t="str">
        <f t="shared" si="9"/>
        <v>BDIRice</v>
      </c>
      <c r="B209" t="str">
        <f t="shared" si="10"/>
        <v>BDI</v>
      </c>
      <c r="C209" t="str">
        <f t="shared" si="11"/>
        <v>Rice</v>
      </c>
      <c r="D209" s="110" t="s">
        <v>594</v>
      </c>
      <c r="E209" s="110" t="s">
        <v>8</v>
      </c>
      <c r="F209">
        <v>68.027793499629993</v>
      </c>
      <c r="G209">
        <v>142.39765073144144</v>
      </c>
    </row>
    <row r="210" spans="1:7" x14ac:dyDescent="0.35">
      <c r="A210" t="str">
        <f t="shared" si="9"/>
        <v>BENRice</v>
      </c>
      <c r="B210" t="str">
        <f t="shared" si="10"/>
        <v>BEN</v>
      </c>
      <c r="C210" t="str">
        <f t="shared" si="11"/>
        <v>Rice</v>
      </c>
      <c r="D210" s="110" t="s">
        <v>594</v>
      </c>
      <c r="E210" s="110" t="s">
        <v>9</v>
      </c>
      <c r="F210">
        <v>86.87314425980594</v>
      </c>
      <c r="G210">
        <v>134.49061123746702</v>
      </c>
    </row>
    <row r="211" spans="1:7" x14ac:dyDescent="0.35">
      <c r="A211" t="str">
        <f t="shared" si="9"/>
        <v>BFARice</v>
      </c>
      <c r="B211" t="str">
        <f t="shared" si="10"/>
        <v>BFA</v>
      </c>
      <c r="C211" t="str">
        <f t="shared" si="11"/>
        <v>Rice</v>
      </c>
      <c r="D211" s="110" t="s">
        <v>594</v>
      </c>
      <c r="E211" s="110" t="s">
        <v>10</v>
      </c>
      <c r="F211">
        <v>78.882572852522571</v>
      </c>
      <c r="G211">
        <v>151.96862453212117</v>
      </c>
    </row>
    <row r="212" spans="1:7" x14ac:dyDescent="0.35">
      <c r="A212" t="str">
        <f t="shared" si="9"/>
        <v>BGDRice</v>
      </c>
      <c r="B212" t="str">
        <f t="shared" si="10"/>
        <v>BGD</v>
      </c>
      <c r="C212" t="str">
        <f t="shared" si="11"/>
        <v>Rice</v>
      </c>
      <c r="D212" s="110" t="s">
        <v>594</v>
      </c>
      <c r="E212" s="110" t="s">
        <v>11</v>
      </c>
      <c r="F212">
        <v>30808.084608996614</v>
      </c>
      <c r="G212">
        <v>37696.865734555242</v>
      </c>
    </row>
    <row r="213" spans="1:7" x14ac:dyDescent="0.35">
      <c r="A213" t="str">
        <f t="shared" si="9"/>
        <v>BLZRice</v>
      </c>
      <c r="B213" t="str">
        <f t="shared" si="10"/>
        <v>BLZ</v>
      </c>
      <c r="C213" t="str">
        <f t="shared" si="11"/>
        <v>Rice</v>
      </c>
      <c r="D213" s="110" t="s">
        <v>594</v>
      </c>
      <c r="E213" s="110" t="s">
        <v>16</v>
      </c>
      <c r="F213">
        <v>10.187110091847979</v>
      </c>
      <c r="G213">
        <v>11.385671812506718</v>
      </c>
    </row>
    <row r="214" spans="1:7" x14ac:dyDescent="0.35">
      <c r="A214" t="str">
        <f t="shared" si="9"/>
        <v>BOLRice</v>
      </c>
      <c r="B214" t="str">
        <f t="shared" si="10"/>
        <v>BOL</v>
      </c>
      <c r="C214" t="str">
        <f t="shared" si="11"/>
        <v>Rice</v>
      </c>
      <c r="D214" s="110" t="s">
        <v>594</v>
      </c>
      <c r="E214" s="110" t="s">
        <v>17</v>
      </c>
      <c r="F214">
        <v>377.87975474645577</v>
      </c>
      <c r="G214">
        <v>449.5439043438962</v>
      </c>
    </row>
    <row r="215" spans="1:7" x14ac:dyDescent="0.35">
      <c r="A215" t="str">
        <f t="shared" si="9"/>
        <v>BTNRice</v>
      </c>
      <c r="B215" t="str">
        <f t="shared" si="10"/>
        <v>BTN</v>
      </c>
      <c r="C215" t="str">
        <f t="shared" si="11"/>
        <v>Rice</v>
      </c>
      <c r="D215" s="110" t="s">
        <v>594</v>
      </c>
      <c r="E215" s="110" t="s">
        <v>19</v>
      </c>
      <c r="F215">
        <v>62.064490876310636</v>
      </c>
      <c r="G215">
        <v>67.946506671285391</v>
      </c>
    </row>
    <row r="216" spans="1:7" x14ac:dyDescent="0.35">
      <c r="A216" t="str">
        <f t="shared" si="9"/>
        <v>CAFRice</v>
      </c>
      <c r="B216" t="str">
        <f t="shared" si="10"/>
        <v>CAF</v>
      </c>
      <c r="C216" t="str">
        <f t="shared" si="11"/>
        <v>Rice</v>
      </c>
      <c r="D216" s="110" t="s">
        <v>594</v>
      </c>
      <c r="E216" s="110" t="s">
        <v>21</v>
      </c>
      <c r="F216">
        <v>49.360492653105787</v>
      </c>
      <c r="G216">
        <v>95.728836959165506</v>
      </c>
    </row>
    <row r="217" spans="1:7" x14ac:dyDescent="0.35">
      <c r="A217" t="str">
        <f t="shared" si="9"/>
        <v>CIVRice</v>
      </c>
      <c r="B217" t="str">
        <f t="shared" si="10"/>
        <v>CIV</v>
      </c>
      <c r="C217" t="str">
        <f t="shared" si="11"/>
        <v>Rice</v>
      </c>
      <c r="D217" s="110" t="s">
        <v>594</v>
      </c>
      <c r="E217" s="110" t="s">
        <v>26</v>
      </c>
      <c r="F217">
        <v>649.91769236452456</v>
      </c>
      <c r="G217">
        <v>1090.0512744222906</v>
      </c>
    </row>
    <row r="218" spans="1:7" x14ac:dyDescent="0.35">
      <c r="A218" t="str">
        <f t="shared" si="9"/>
        <v>CMRRice</v>
      </c>
      <c r="B218" t="str">
        <f t="shared" si="10"/>
        <v>CMR</v>
      </c>
      <c r="C218" t="str">
        <f t="shared" si="11"/>
        <v>Rice</v>
      </c>
      <c r="D218" s="110" t="s">
        <v>594</v>
      </c>
      <c r="E218" s="110" t="s">
        <v>27</v>
      </c>
      <c r="F218">
        <v>91.210927554964201</v>
      </c>
      <c r="G218">
        <v>162.9377567266223</v>
      </c>
    </row>
    <row r="219" spans="1:7" x14ac:dyDescent="0.35">
      <c r="A219" t="str">
        <f t="shared" si="9"/>
        <v>CODRice</v>
      </c>
      <c r="B219" t="str">
        <f t="shared" si="10"/>
        <v>COD</v>
      </c>
      <c r="C219" t="str">
        <f t="shared" si="11"/>
        <v>Rice</v>
      </c>
      <c r="D219" s="110" t="s">
        <v>594</v>
      </c>
      <c r="E219" s="110" t="s">
        <v>28</v>
      </c>
      <c r="F219">
        <v>518.7881593003716</v>
      </c>
      <c r="G219">
        <v>765.5532361755362</v>
      </c>
    </row>
    <row r="220" spans="1:7" x14ac:dyDescent="0.35">
      <c r="A220" t="str">
        <f t="shared" si="9"/>
        <v>COGRice</v>
      </c>
      <c r="B220" t="str">
        <f t="shared" si="10"/>
        <v>COG</v>
      </c>
      <c r="C220" t="str">
        <f t="shared" si="11"/>
        <v>Rice</v>
      </c>
      <c r="D220" s="110" t="s">
        <v>594</v>
      </c>
      <c r="E220" s="110" t="s">
        <v>29</v>
      </c>
      <c r="F220">
        <v>4.0106919193661952</v>
      </c>
      <c r="G220">
        <v>7.4175216699141515</v>
      </c>
    </row>
    <row r="221" spans="1:7" x14ac:dyDescent="0.35">
      <c r="A221" t="str">
        <f t="shared" si="9"/>
        <v>COLRice</v>
      </c>
      <c r="B221" t="str">
        <f t="shared" si="10"/>
        <v>COL</v>
      </c>
      <c r="C221" t="str">
        <f t="shared" si="11"/>
        <v>Rice</v>
      </c>
      <c r="D221" s="110" t="s">
        <v>594</v>
      </c>
      <c r="E221" s="110" t="s">
        <v>30</v>
      </c>
      <c r="F221">
        <v>1963.317312849463</v>
      </c>
      <c r="G221">
        <v>1961.241205660288</v>
      </c>
    </row>
    <row r="222" spans="1:7" x14ac:dyDescent="0.35">
      <c r="A222" t="str">
        <f t="shared" si="9"/>
        <v>CRBRice</v>
      </c>
      <c r="B222" t="str">
        <f t="shared" si="10"/>
        <v>CRB</v>
      </c>
      <c r="C222" t="str">
        <f t="shared" si="11"/>
        <v>Rice</v>
      </c>
      <c r="D222" s="110" t="s">
        <v>594</v>
      </c>
      <c r="E222" s="110" t="s">
        <v>31</v>
      </c>
      <c r="F222">
        <v>1.5971114645929605</v>
      </c>
      <c r="G222">
        <v>1.7885183044985364</v>
      </c>
    </row>
    <row r="223" spans="1:7" x14ac:dyDescent="0.35">
      <c r="A223" t="str">
        <f t="shared" si="9"/>
        <v>CRIRice</v>
      </c>
      <c r="B223" t="str">
        <f t="shared" si="10"/>
        <v>CRI</v>
      </c>
      <c r="C223" t="str">
        <f t="shared" si="11"/>
        <v>Rice</v>
      </c>
      <c r="D223" s="110" t="s">
        <v>594</v>
      </c>
      <c r="E223" s="110" t="s">
        <v>32</v>
      </c>
      <c r="F223">
        <v>148.99969320329421</v>
      </c>
      <c r="G223">
        <v>173.33130087830148</v>
      </c>
    </row>
    <row r="224" spans="1:7" x14ac:dyDescent="0.35">
      <c r="A224" t="str">
        <f t="shared" si="9"/>
        <v>CUBRice</v>
      </c>
      <c r="B224" t="str">
        <f t="shared" si="10"/>
        <v>CUB</v>
      </c>
      <c r="C224" t="str">
        <f t="shared" si="11"/>
        <v>Rice</v>
      </c>
      <c r="D224" s="110" t="s">
        <v>594</v>
      </c>
      <c r="E224" s="110" t="s">
        <v>33</v>
      </c>
      <c r="F224">
        <v>327.47590729212607</v>
      </c>
      <c r="G224">
        <v>340.34910821534152</v>
      </c>
    </row>
    <row r="225" spans="1:7" x14ac:dyDescent="0.35">
      <c r="A225" t="str">
        <f t="shared" si="9"/>
        <v>DOMRice</v>
      </c>
      <c r="B225" t="str">
        <f t="shared" si="10"/>
        <v>DOM</v>
      </c>
      <c r="C225" t="str">
        <f t="shared" si="11"/>
        <v>Rice</v>
      </c>
      <c r="D225" s="110" t="s">
        <v>594</v>
      </c>
      <c r="E225" s="110" t="s">
        <v>39</v>
      </c>
      <c r="F225">
        <v>528.23103339992997</v>
      </c>
      <c r="G225">
        <v>656.70006069910517</v>
      </c>
    </row>
    <row r="226" spans="1:7" x14ac:dyDescent="0.35">
      <c r="A226" t="str">
        <f t="shared" si="9"/>
        <v>DZARice</v>
      </c>
      <c r="B226" t="str">
        <f t="shared" si="10"/>
        <v>DZA</v>
      </c>
      <c r="C226" t="str">
        <f t="shared" si="11"/>
        <v>Rice</v>
      </c>
      <c r="D226" s="110" t="s">
        <v>594</v>
      </c>
      <c r="E226" s="110" t="s">
        <v>40</v>
      </c>
      <c r="F226">
        <v>0.33540568622607814</v>
      </c>
      <c r="G226">
        <v>0.60000013697720156</v>
      </c>
    </row>
    <row r="227" spans="1:7" x14ac:dyDescent="0.35">
      <c r="A227" t="str">
        <f t="shared" si="9"/>
        <v>ECURice</v>
      </c>
      <c r="B227" t="str">
        <f t="shared" si="10"/>
        <v>ECU</v>
      </c>
      <c r="C227" t="str">
        <f t="shared" si="11"/>
        <v>Rice</v>
      </c>
      <c r="D227" s="110" t="s">
        <v>594</v>
      </c>
      <c r="E227" s="110" t="s">
        <v>41</v>
      </c>
      <c r="F227">
        <v>1282.8890059977766</v>
      </c>
      <c r="G227">
        <v>1338.7807365747972</v>
      </c>
    </row>
    <row r="228" spans="1:7" x14ac:dyDescent="0.35">
      <c r="A228" t="str">
        <f t="shared" si="9"/>
        <v>EGYRice</v>
      </c>
      <c r="B228" t="str">
        <f t="shared" si="10"/>
        <v>EGY</v>
      </c>
      <c r="C228" t="str">
        <f t="shared" si="11"/>
        <v>Rice</v>
      </c>
      <c r="D228" s="110" t="s">
        <v>594</v>
      </c>
      <c r="E228" s="110" t="s">
        <v>42</v>
      </c>
      <c r="F228">
        <v>4070.1645694274957</v>
      </c>
      <c r="G228">
        <v>3541.4821098083648</v>
      </c>
    </row>
    <row r="229" spans="1:7" x14ac:dyDescent="0.35">
      <c r="A229" t="str">
        <f t="shared" si="9"/>
        <v>ETHRice</v>
      </c>
      <c r="B229" t="str">
        <f t="shared" si="10"/>
        <v>ETH</v>
      </c>
      <c r="C229" t="str">
        <f t="shared" si="11"/>
        <v>Rice</v>
      </c>
      <c r="D229" s="110" t="s">
        <v>594</v>
      </c>
      <c r="E229" s="110" t="s">
        <v>44</v>
      </c>
      <c r="F229">
        <v>7.9658215749116934</v>
      </c>
      <c r="G229">
        <v>8.9297929311217885</v>
      </c>
    </row>
    <row r="230" spans="1:7" x14ac:dyDescent="0.35">
      <c r="A230" t="str">
        <f t="shared" si="9"/>
        <v>FJIRice</v>
      </c>
      <c r="B230" t="str">
        <f t="shared" si="10"/>
        <v>FJI</v>
      </c>
      <c r="C230" t="str">
        <f t="shared" si="11"/>
        <v>Rice</v>
      </c>
      <c r="D230" s="110" t="s">
        <v>594</v>
      </c>
      <c r="E230" s="110" t="s">
        <v>45</v>
      </c>
      <c r="F230">
        <v>9.3406813150451917</v>
      </c>
      <c r="G230">
        <v>10.11278481132935</v>
      </c>
    </row>
    <row r="231" spans="1:7" x14ac:dyDescent="0.35">
      <c r="A231" t="str">
        <f t="shared" si="9"/>
        <v>GABRice</v>
      </c>
      <c r="B231" t="str">
        <f t="shared" si="10"/>
        <v>GAB</v>
      </c>
      <c r="C231" t="str">
        <f t="shared" si="11"/>
        <v>Rice</v>
      </c>
      <c r="D231" s="110" t="s">
        <v>594</v>
      </c>
      <c r="E231" s="110" t="s">
        <v>48</v>
      </c>
      <c r="F231">
        <v>2.7252449419733313</v>
      </c>
      <c r="G231">
        <v>3.2969055939875958</v>
      </c>
    </row>
    <row r="232" spans="1:7" x14ac:dyDescent="0.35">
      <c r="A232" t="str">
        <f t="shared" si="9"/>
        <v>GHARice</v>
      </c>
      <c r="B232" t="str">
        <f t="shared" si="10"/>
        <v>GHA</v>
      </c>
      <c r="C232" t="str">
        <f t="shared" si="11"/>
        <v>Rice</v>
      </c>
      <c r="D232" s="110" t="s">
        <v>594</v>
      </c>
      <c r="E232" s="110" t="s">
        <v>50</v>
      </c>
      <c r="F232">
        <v>248.81152374308104</v>
      </c>
      <c r="G232">
        <v>465.94833830829896</v>
      </c>
    </row>
    <row r="233" spans="1:7" x14ac:dyDescent="0.35">
      <c r="A233" t="str">
        <f t="shared" si="9"/>
        <v>GINRice</v>
      </c>
      <c r="B233" t="str">
        <f t="shared" si="10"/>
        <v>GIN</v>
      </c>
      <c r="C233" t="str">
        <f t="shared" si="11"/>
        <v>Rice</v>
      </c>
      <c r="D233" s="110" t="s">
        <v>594</v>
      </c>
      <c r="E233" s="110" t="s">
        <v>51</v>
      </c>
      <c r="F233">
        <v>1012.8318365043136</v>
      </c>
      <c r="G233">
        <v>1768.3621690379046</v>
      </c>
    </row>
    <row r="234" spans="1:7" x14ac:dyDescent="0.35">
      <c r="A234" t="str">
        <f t="shared" si="9"/>
        <v>GMBRice</v>
      </c>
      <c r="B234" t="str">
        <f t="shared" si="10"/>
        <v>GMB</v>
      </c>
      <c r="C234" t="str">
        <f t="shared" si="11"/>
        <v>Rice</v>
      </c>
      <c r="D234" s="110" t="s">
        <v>594</v>
      </c>
      <c r="E234" s="110" t="s">
        <v>52</v>
      </c>
      <c r="F234">
        <v>39.947114579476249</v>
      </c>
      <c r="G234">
        <v>68.052949663116067</v>
      </c>
    </row>
    <row r="235" spans="1:7" x14ac:dyDescent="0.35">
      <c r="A235" t="str">
        <f t="shared" si="9"/>
        <v>GNBRice</v>
      </c>
      <c r="B235" t="str">
        <f t="shared" si="10"/>
        <v>GNB</v>
      </c>
      <c r="C235" t="str">
        <f t="shared" si="11"/>
        <v>Rice</v>
      </c>
      <c r="D235" s="110" t="s">
        <v>594</v>
      </c>
      <c r="E235" s="110" t="s">
        <v>53</v>
      </c>
      <c r="F235">
        <v>116.1604975564037</v>
      </c>
      <c r="G235">
        <v>173.55304858460283</v>
      </c>
    </row>
    <row r="236" spans="1:7" x14ac:dyDescent="0.35">
      <c r="A236" t="str">
        <f t="shared" si="9"/>
        <v>GSARice</v>
      </c>
      <c r="B236" t="str">
        <f t="shared" si="10"/>
        <v>GSA</v>
      </c>
      <c r="C236" t="str">
        <f t="shared" si="11"/>
        <v>Rice</v>
      </c>
      <c r="D236" s="110" t="s">
        <v>594</v>
      </c>
      <c r="E236" s="110" t="s">
        <v>57</v>
      </c>
      <c r="F236">
        <v>475.01630797352874</v>
      </c>
      <c r="G236">
        <v>516.36779767216797</v>
      </c>
    </row>
    <row r="237" spans="1:7" x14ac:dyDescent="0.35">
      <c r="A237" t="str">
        <f t="shared" si="9"/>
        <v>GTMRice</v>
      </c>
      <c r="B237" t="str">
        <f t="shared" si="10"/>
        <v>GTM</v>
      </c>
      <c r="C237" t="str">
        <f t="shared" si="11"/>
        <v>Rice</v>
      </c>
      <c r="D237" s="110" t="s">
        <v>594</v>
      </c>
      <c r="E237" s="110" t="s">
        <v>58</v>
      </c>
      <c r="F237">
        <v>25.589909176752897</v>
      </c>
      <c r="G237">
        <v>30.706421024802012</v>
      </c>
    </row>
    <row r="238" spans="1:7" x14ac:dyDescent="0.35">
      <c r="A238" t="str">
        <f t="shared" si="9"/>
        <v>HNDRice</v>
      </c>
      <c r="B238" t="str">
        <f t="shared" si="10"/>
        <v>HND</v>
      </c>
      <c r="C238" t="str">
        <f t="shared" si="11"/>
        <v>Rice</v>
      </c>
      <c r="D238" s="110" t="s">
        <v>594</v>
      </c>
      <c r="E238" s="110" t="s">
        <v>59</v>
      </c>
      <c r="F238">
        <v>23.152924758318136</v>
      </c>
      <c r="G238">
        <v>27.188347553982766</v>
      </c>
    </row>
    <row r="239" spans="1:7" x14ac:dyDescent="0.35">
      <c r="A239" t="str">
        <f t="shared" si="9"/>
        <v>HTIRice</v>
      </c>
      <c r="B239" t="str">
        <f t="shared" si="10"/>
        <v>HTI</v>
      </c>
      <c r="C239" t="str">
        <f t="shared" si="11"/>
        <v>Rice</v>
      </c>
      <c r="D239" s="110" t="s">
        <v>594</v>
      </c>
      <c r="E239" s="110" t="s">
        <v>61</v>
      </c>
      <c r="F239">
        <v>101.66938044214675</v>
      </c>
      <c r="G239">
        <v>141.7416454313564</v>
      </c>
    </row>
    <row r="240" spans="1:7" x14ac:dyDescent="0.35">
      <c r="A240" t="str">
        <f t="shared" si="9"/>
        <v>IDNRice</v>
      </c>
      <c r="B240" t="str">
        <f t="shared" si="10"/>
        <v>IDN</v>
      </c>
      <c r="C240" t="str">
        <f t="shared" si="11"/>
        <v>Rice</v>
      </c>
      <c r="D240" s="110" t="s">
        <v>594</v>
      </c>
      <c r="E240" s="110" t="s">
        <v>63</v>
      </c>
      <c r="F240">
        <v>39477.517795624473</v>
      </c>
      <c r="G240">
        <v>46293.487040335764</v>
      </c>
    </row>
    <row r="241" spans="1:7" x14ac:dyDescent="0.35">
      <c r="A241" t="str">
        <f t="shared" si="9"/>
        <v>INDRice</v>
      </c>
      <c r="B241" t="str">
        <f t="shared" si="10"/>
        <v>IND</v>
      </c>
      <c r="C241" t="str">
        <f t="shared" si="11"/>
        <v>Rice</v>
      </c>
      <c r="D241" s="110" t="s">
        <v>594</v>
      </c>
      <c r="E241" s="110" t="s">
        <v>64</v>
      </c>
      <c r="F241">
        <v>95191.719604357742</v>
      </c>
      <c r="G241">
        <v>103724.44406099769</v>
      </c>
    </row>
    <row r="242" spans="1:7" x14ac:dyDescent="0.35">
      <c r="A242" t="str">
        <f t="shared" si="9"/>
        <v>IRNRice</v>
      </c>
      <c r="B242" t="str">
        <f t="shared" si="10"/>
        <v>IRN</v>
      </c>
      <c r="C242" t="str">
        <f t="shared" si="11"/>
        <v>Rice</v>
      </c>
      <c r="D242" s="110" t="s">
        <v>594</v>
      </c>
      <c r="E242" s="110" t="s">
        <v>66</v>
      </c>
      <c r="F242">
        <v>2322.8517967483731</v>
      </c>
      <c r="G242">
        <v>3614.7126325063241</v>
      </c>
    </row>
    <row r="243" spans="1:7" x14ac:dyDescent="0.35">
      <c r="A243" t="str">
        <f t="shared" si="9"/>
        <v>IRQRice</v>
      </c>
      <c r="B243" t="str">
        <f t="shared" si="10"/>
        <v>IRQ</v>
      </c>
      <c r="C243" t="str">
        <f t="shared" si="11"/>
        <v>Rice</v>
      </c>
      <c r="D243" s="110" t="s">
        <v>594</v>
      </c>
      <c r="E243" s="110" t="s">
        <v>67</v>
      </c>
      <c r="F243">
        <v>310.22547478062165</v>
      </c>
      <c r="G243">
        <v>289.18324897158504</v>
      </c>
    </row>
    <row r="244" spans="1:7" x14ac:dyDescent="0.35">
      <c r="A244" t="str">
        <f t="shared" si="9"/>
        <v>KENRice</v>
      </c>
      <c r="B244" t="str">
        <f t="shared" si="10"/>
        <v>KEN</v>
      </c>
      <c r="C244" t="str">
        <f t="shared" si="11"/>
        <v>Rice</v>
      </c>
      <c r="D244" s="110" t="s">
        <v>594</v>
      </c>
      <c r="E244" s="110" t="s">
        <v>75</v>
      </c>
      <c r="F244">
        <v>65.173519293491808</v>
      </c>
      <c r="G244">
        <v>160.4545158501968</v>
      </c>
    </row>
    <row r="245" spans="1:7" x14ac:dyDescent="0.35">
      <c r="A245" t="str">
        <f t="shared" si="9"/>
        <v>KGZRice</v>
      </c>
      <c r="B245" t="str">
        <f t="shared" si="10"/>
        <v>KGZ</v>
      </c>
      <c r="C245" t="str">
        <f t="shared" si="11"/>
        <v>Rice</v>
      </c>
      <c r="D245" s="110" t="s">
        <v>594</v>
      </c>
      <c r="E245" s="110" t="s">
        <v>76</v>
      </c>
      <c r="F245">
        <v>12.090091532484102</v>
      </c>
      <c r="G245">
        <v>21.455580342087206</v>
      </c>
    </row>
    <row r="246" spans="1:7" x14ac:dyDescent="0.35">
      <c r="A246" t="str">
        <f t="shared" si="9"/>
        <v>KHMRice</v>
      </c>
      <c r="B246" t="str">
        <f t="shared" si="10"/>
        <v>KHM</v>
      </c>
      <c r="C246" t="str">
        <f t="shared" si="11"/>
        <v>Rice</v>
      </c>
      <c r="D246" s="110" t="s">
        <v>594</v>
      </c>
      <c r="E246" s="110" t="s">
        <v>77</v>
      </c>
      <c r="F246">
        <v>4146.4024456615853</v>
      </c>
      <c r="G246">
        <v>4384.9973984924382</v>
      </c>
    </row>
    <row r="247" spans="1:7" x14ac:dyDescent="0.35">
      <c r="A247" t="str">
        <f t="shared" si="9"/>
        <v>LAORice</v>
      </c>
      <c r="B247" t="str">
        <f t="shared" si="10"/>
        <v>LAO</v>
      </c>
      <c r="C247" t="str">
        <f t="shared" si="11"/>
        <v>Rice</v>
      </c>
      <c r="D247" s="110" t="s">
        <v>594</v>
      </c>
      <c r="E247" s="110" t="s">
        <v>79</v>
      </c>
      <c r="F247">
        <v>2087.9070440291644</v>
      </c>
      <c r="G247">
        <v>2426.8097784635743</v>
      </c>
    </row>
    <row r="248" spans="1:7" x14ac:dyDescent="0.35">
      <c r="A248" t="str">
        <f t="shared" si="9"/>
        <v>LBRRice</v>
      </c>
      <c r="B248" t="str">
        <f t="shared" si="10"/>
        <v>LBR</v>
      </c>
      <c r="C248" t="str">
        <f t="shared" si="11"/>
        <v>Rice</v>
      </c>
      <c r="D248" s="110" t="s">
        <v>594</v>
      </c>
      <c r="E248" s="110" t="s">
        <v>81</v>
      </c>
      <c r="F248">
        <v>154.02453839264746</v>
      </c>
      <c r="G248">
        <v>218.22765132709657</v>
      </c>
    </row>
    <row r="249" spans="1:7" x14ac:dyDescent="0.35">
      <c r="A249" t="str">
        <f t="shared" si="9"/>
        <v>LKARice</v>
      </c>
      <c r="B249" t="str">
        <f t="shared" si="10"/>
        <v>LKA</v>
      </c>
      <c r="C249" t="str">
        <f t="shared" si="11"/>
        <v>Rice</v>
      </c>
      <c r="D249" s="110" t="s">
        <v>594</v>
      </c>
      <c r="E249" s="110" t="s">
        <v>83</v>
      </c>
      <c r="F249">
        <v>2478.8771398451763</v>
      </c>
      <c r="G249">
        <v>3251.2485753705841</v>
      </c>
    </row>
    <row r="250" spans="1:7" x14ac:dyDescent="0.35">
      <c r="A250" t="str">
        <f t="shared" si="9"/>
        <v>MDGRice</v>
      </c>
      <c r="B250" t="str">
        <f t="shared" si="10"/>
        <v>MDG</v>
      </c>
      <c r="C250" t="str">
        <f t="shared" si="11"/>
        <v>Rice</v>
      </c>
      <c r="D250" s="110" t="s">
        <v>594</v>
      </c>
      <c r="E250" s="110" t="s">
        <v>86</v>
      </c>
      <c r="F250">
        <v>3355.6869554519744</v>
      </c>
      <c r="G250">
        <v>5709.40451881422</v>
      </c>
    </row>
    <row r="251" spans="1:7" x14ac:dyDescent="0.35">
      <c r="A251" t="str">
        <f t="shared" si="9"/>
        <v>MEXRice</v>
      </c>
      <c r="B251" t="str">
        <f t="shared" si="10"/>
        <v>MEX</v>
      </c>
      <c r="C251" t="str">
        <f t="shared" si="11"/>
        <v>Rice</v>
      </c>
      <c r="D251" s="110" t="s">
        <v>594</v>
      </c>
      <c r="E251" s="110" t="s">
        <v>87</v>
      </c>
      <c r="F251">
        <v>236.09363389922567</v>
      </c>
      <c r="G251">
        <v>273.49881164675958</v>
      </c>
    </row>
    <row r="252" spans="1:7" x14ac:dyDescent="0.35">
      <c r="A252" t="str">
        <f t="shared" si="9"/>
        <v>MLIRice</v>
      </c>
      <c r="B252" t="str">
        <f t="shared" si="10"/>
        <v>MLI</v>
      </c>
      <c r="C252" t="str">
        <f t="shared" si="11"/>
        <v>Rice</v>
      </c>
      <c r="D252" s="110" t="s">
        <v>594</v>
      </c>
      <c r="E252" s="110" t="s">
        <v>88</v>
      </c>
      <c r="F252">
        <v>716.35227706971034</v>
      </c>
      <c r="G252">
        <v>1030.8116167467851</v>
      </c>
    </row>
    <row r="253" spans="1:7" x14ac:dyDescent="0.35">
      <c r="A253" t="str">
        <f t="shared" si="9"/>
        <v>MMRRice</v>
      </c>
      <c r="B253" t="str">
        <f t="shared" si="10"/>
        <v>MMR</v>
      </c>
      <c r="C253" t="str">
        <f t="shared" si="11"/>
        <v>Rice</v>
      </c>
      <c r="D253" s="110" t="s">
        <v>594</v>
      </c>
      <c r="E253" s="110" t="s">
        <v>333</v>
      </c>
      <c r="F253">
        <v>21552.019524703264</v>
      </c>
      <c r="G253">
        <v>27166.93171982409</v>
      </c>
    </row>
    <row r="254" spans="1:7" x14ac:dyDescent="0.35">
      <c r="A254" t="str">
        <f t="shared" si="9"/>
        <v>MORRice</v>
      </c>
      <c r="B254" t="str">
        <f t="shared" si="10"/>
        <v>MOR</v>
      </c>
      <c r="C254" t="str">
        <f t="shared" si="11"/>
        <v>Rice</v>
      </c>
      <c r="D254" s="110" t="s">
        <v>594</v>
      </c>
      <c r="E254" s="110" t="s">
        <v>90</v>
      </c>
      <c r="F254">
        <v>26.987218011756486</v>
      </c>
      <c r="G254">
        <v>28.488088764857807</v>
      </c>
    </row>
    <row r="255" spans="1:7" x14ac:dyDescent="0.35">
      <c r="A255" t="str">
        <f t="shared" si="9"/>
        <v>MOZRice</v>
      </c>
      <c r="B255" t="str">
        <f t="shared" si="10"/>
        <v>MOZ</v>
      </c>
      <c r="C255" t="str">
        <f t="shared" si="11"/>
        <v>Rice</v>
      </c>
      <c r="D255" s="110" t="s">
        <v>594</v>
      </c>
      <c r="E255" s="110" t="s">
        <v>91</v>
      </c>
      <c r="F255">
        <v>147.89532025260399</v>
      </c>
      <c r="G255">
        <v>281.61293459451429</v>
      </c>
    </row>
    <row r="256" spans="1:7" x14ac:dyDescent="0.35">
      <c r="A256" t="str">
        <f t="shared" si="9"/>
        <v>MRTRice</v>
      </c>
      <c r="B256" t="str">
        <f t="shared" si="10"/>
        <v>MRT</v>
      </c>
      <c r="C256" t="str">
        <f t="shared" si="11"/>
        <v>Rice</v>
      </c>
      <c r="D256" s="110" t="s">
        <v>594</v>
      </c>
      <c r="E256" s="110" t="s">
        <v>92</v>
      </c>
      <c r="F256">
        <v>73.489699209365355</v>
      </c>
      <c r="G256">
        <v>139.6041644175119</v>
      </c>
    </row>
    <row r="257" spans="1:7" x14ac:dyDescent="0.35">
      <c r="A257" t="str">
        <f t="shared" si="9"/>
        <v>MWIRice</v>
      </c>
      <c r="B257" t="str">
        <f t="shared" si="10"/>
        <v>MWI</v>
      </c>
      <c r="C257" t="str">
        <f t="shared" si="11"/>
        <v>Rice</v>
      </c>
      <c r="D257" s="110" t="s">
        <v>594</v>
      </c>
      <c r="E257" s="110" t="s">
        <v>93</v>
      </c>
      <c r="F257">
        <v>51.786411765660759</v>
      </c>
      <c r="G257">
        <v>103.48407406149353</v>
      </c>
    </row>
    <row r="258" spans="1:7" x14ac:dyDescent="0.35">
      <c r="A258" t="str">
        <f t="shared" si="9"/>
        <v>MYSRice</v>
      </c>
      <c r="B258" t="str">
        <f t="shared" si="10"/>
        <v>MYS</v>
      </c>
      <c r="C258" t="str">
        <f t="shared" si="11"/>
        <v>Rice</v>
      </c>
      <c r="D258" s="110" t="s">
        <v>594</v>
      </c>
      <c r="E258" s="110" t="s">
        <v>94</v>
      </c>
      <c r="F258">
        <v>1605.4573696983637</v>
      </c>
      <c r="G258">
        <v>1579.3951528258519</v>
      </c>
    </row>
    <row r="259" spans="1:7" x14ac:dyDescent="0.35">
      <c r="A259" t="str">
        <f t="shared" ref="A259:A322" si="12">_xlfn.CONCAT(B259,C259)</f>
        <v>NERRice</v>
      </c>
      <c r="B259" t="str">
        <f t="shared" ref="B259:B322" si="13">E259</f>
        <v>NER</v>
      </c>
      <c r="C259" t="str">
        <f t="shared" ref="C259:C322" si="14">VLOOKUP(D259,$M$2:$N$22,2,FALSE)</f>
        <v>Rice</v>
      </c>
      <c r="D259" s="110" t="s">
        <v>594</v>
      </c>
      <c r="E259" s="110" t="s">
        <v>96</v>
      </c>
      <c r="F259">
        <v>65.804183033162303</v>
      </c>
      <c r="G259">
        <v>80.890592229609979</v>
      </c>
    </row>
    <row r="260" spans="1:7" x14ac:dyDescent="0.35">
      <c r="A260" t="str">
        <f t="shared" si="12"/>
        <v>NGARice</v>
      </c>
      <c r="B260" t="str">
        <f t="shared" si="13"/>
        <v>NGA</v>
      </c>
      <c r="C260" t="str">
        <f t="shared" si="14"/>
        <v>Rice</v>
      </c>
      <c r="D260" s="110" t="s">
        <v>594</v>
      </c>
      <c r="E260" s="110" t="s">
        <v>97</v>
      </c>
      <c r="F260">
        <v>3046.7838669686871</v>
      </c>
      <c r="G260">
        <v>4893.0179879704929</v>
      </c>
    </row>
    <row r="261" spans="1:7" x14ac:dyDescent="0.35">
      <c r="A261" t="str">
        <f t="shared" si="12"/>
        <v>NICRice</v>
      </c>
      <c r="B261" t="str">
        <f t="shared" si="13"/>
        <v>NIC</v>
      </c>
      <c r="C261" t="str">
        <f t="shared" si="14"/>
        <v>Rice</v>
      </c>
      <c r="D261" s="110" t="s">
        <v>594</v>
      </c>
      <c r="E261" s="110" t="s">
        <v>98</v>
      </c>
      <c r="F261">
        <v>255.69347369350874</v>
      </c>
      <c r="G261">
        <v>305.5386938724094</v>
      </c>
    </row>
    <row r="262" spans="1:7" x14ac:dyDescent="0.35">
      <c r="A262" t="str">
        <f t="shared" si="12"/>
        <v>NPLRice</v>
      </c>
      <c r="B262" t="str">
        <f t="shared" si="13"/>
        <v>NPL</v>
      </c>
      <c r="C262" t="str">
        <f t="shared" si="14"/>
        <v>Rice</v>
      </c>
      <c r="D262" s="110" t="s">
        <v>594</v>
      </c>
      <c r="E262" s="110" t="s">
        <v>101</v>
      </c>
      <c r="F262">
        <v>3088.1891864708136</v>
      </c>
      <c r="G262">
        <v>3752.494456743696</v>
      </c>
    </row>
    <row r="263" spans="1:7" x14ac:dyDescent="0.35">
      <c r="A263" t="str">
        <f t="shared" si="12"/>
        <v>OSARice</v>
      </c>
      <c r="B263" t="str">
        <f t="shared" si="13"/>
        <v>OSA</v>
      </c>
      <c r="C263" t="str">
        <f t="shared" si="14"/>
        <v>Rice</v>
      </c>
      <c r="D263" s="110" t="s">
        <v>594</v>
      </c>
      <c r="E263" s="110" t="s">
        <v>104</v>
      </c>
      <c r="F263">
        <v>1.2473529313402703</v>
      </c>
      <c r="G263">
        <v>1.0965887110576877</v>
      </c>
    </row>
    <row r="264" spans="1:7" x14ac:dyDescent="0.35">
      <c r="A264" t="str">
        <f t="shared" si="12"/>
        <v>PAKRice</v>
      </c>
      <c r="B264" t="str">
        <f t="shared" si="13"/>
        <v>PAK</v>
      </c>
      <c r="C264" t="str">
        <f t="shared" si="14"/>
        <v>Rice</v>
      </c>
      <c r="D264" s="110" t="s">
        <v>594</v>
      </c>
      <c r="E264" s="110" t="s">
        <v>105</v>
      </c>
      <c r="F264">
        <v>6420.5994702143107</v>
      </c>
      <c r="G264">
        <v>6661.5509798681078</v>
      </c>
    </row>
    <row r="265" spans="1:7" x14ac:dyDescent="0.35">
      <c r="A265" t="str">
        <f t="shared" si="12"/>
        <v>PANRice</v>
      </c>
      <c r="B265" t="str">
        <f t="shared" si="13"/>
        <v>PAN</v>
      </c>
      <c r="C265" t="str">
        <f t="shared" si="14"/>
        <v>Rice</v>
      </c>
      <c r="D265" s="110" t="s">
        <v>594</v>
      </c>
      <c r="E265" s="110" t="s">
        <v>106</v>
      </c>
      <c r="F265">
        <v>188.0700358932335</v>
      </c>
      <c r="G265">
        <v>234.78580734247396</v>
      </c>
    </row>
    <row r="266" spans="1:7" x14ac:dyDescent="0.35">
      <c r="A266" t="str">
        <f t="shared" si="12"/>
        <v>PERRice</v>
      </c>
      <c r="B266" t="str">
        <f t="shared" si="13"/>
        <v>PER</v>
      </c>
      <c r="C266" t="str">
        <f t="shared" si="14"/>
        <v>Rice</v>
      </c>
      <c r="D266" s="110" t="s">
        <v>594</v>
      </c>
      <c r="E266" s="110" t="s">
        <v>107</v>
      </c>
      <c r="F266">
        <v>1790.1172196224181</v>
      </c>
      <c r="G266">
        <v>2114.938206725692</v>
      </c>
    </row>
    <row r="267" spans="1:7" x14ac:dyDescent="0.35">
      <c r="A267" t="str">
        <f t="shared" si="12"/>
        <v>PHLRice</v>
      </c>
      <c r="B267" t="str">
        <f t="shared" si="13"/>
        <v>PHL</v>
      </c>
      <c r="C267" t="str">
        <f t="shared" si="14"/>
        <v>Rice</v>
      </c>
      <c r="D267" s="110" t="s">
        <v>594</v>
      </c>
      <c r="E267" s="110" t="s">
        <v>108</v>
      </c>
      <c r="F267">
        <v>12026.160843359874</v>
      </c>
      <c r="G267">
        <v>14375.396525929773</v>
      </c>
    </row>
    <row r="268" spans="1:7" x14ac:dyDescent="0.35">
      <c r="A268" t="str">
        <f t="shared" si="12"/>
        <v>PNGRice</v>
      </c>
      <c r="B268" t="str">
        <f t="shared" si="13"/>
        <v>PNG</v>
      </c>
      <c r="C268" t="str">
        <f t="shared" si="14"/>
        <v>Rice</v>
      </c>
      <c r="D268" s="110" t="s">
        <v>594</v>
      </c>
      <c r="E268" s="110" t="s">
        <v>109</v>
      </c>
      <c r="F268">
        <v>0.62012131349275645</v>
      </c>
      <c r="G268">
        <v>0.80455680767308324</v>
      </c>
    </row>
    <row r="269" spans="1:7" x14ac:dyDescent="0.35">
      <c r="A269" t="str">
        <f t="shared" si="12"/>
        <v>RWARice</v>
      </c>
      <c r="B269" t="str">
        <f t="shared" si="13"/>
        <v>RWA</v>
      </c>
      <c r="C269" t="str">
        <f t="shared" si="14"/>
        <v>Rice</v>
      </c>
      <c r="D269" s="110" t="s">
        <v>594</v>
      </c>
      <c r="E269" s="110" t="s">
        <v>118</v>
      </c>
      <c r="F269">
        <v>67.841153471064828</v>
      </c>
      <c r="G269">
        <v>100.29345055579864</v>
      </c>
    </row>
    <row r="270" spans="1:7" x14ac:dyDescent="0.35">
      <c r="A270" t="str">
        <f t="shared" si="12"/>
        <v>SDNRice</v>
      </c>
      <c r="B270" t="str">
        <f t="shared" si="13"/>
        <v>SDN</v>
      </c>
      <c r="C270" t="str">
        <f t="shared" si="14"/>
        <v>Rice</v>
      </c>
      <c r="D270" s="110" t="s">
        <v>594</v>
      </c>
      <c r="E270" s="110" t="s">
        <v>120</v>
      </c>
      <c r="F270">
        <v>30.227025229875721</v>
      </c>
      <c r="G270">
        <v>37.77496506836593</v>
      </c>
    </row>
    <row r="271" spans="1:7" x14ac:dyDescent="0.35">
      <c r="A271" t="str">
        <f t="shared" si="12"/>
        <v>SENRice</v>
      </c>
      <c r="B271" t="str">
        <f t="shared" si="13"/>
        <v>SEN</v>
      </c>
      <c r="C271" t="str">
        <f t="shared" si="14"/>
        <v>Rice</v>
      </c>
      <c r="D271" s="110" t="s">
        <v>594</v>
      </c>
      <c r="E271" s="110" t="s">
        <v>121</v>
      </c>
      <c r="F271">
        <v>194.37998051833029</v>
      </c>
      <c r="G271">
        <v>307.01386938316796</v>
      </c>
    </row>
    <row r="272" spans="1:7" x14ac:dyDescent="0.35">
      <c r="A272" t="str">
        <f t="shared" si="12"/>
        <v>SLBRice</v>
      </c>
      <c r="B272" t="str">
        <f t="shared" si="13"/>
        <v>SLB</v>
      </c>
      <c r="C272" t="str">
        <f t="shared" si="14"/>
        <v>Rice</v>
      </c>
      <c r="D272" s="110" t="s">
        <v>594</v>
      </c>
      <c r="E272" s="110" t="s">
        <v>122</v>
      </c>
      <c r="F272">
        <v>3.9179382358223291</v>
      </c>
      <c r="G272">
        <v>4.8878173227164234</v>
      </c>
    </row>
    <row r="273" spans="1:7" x14ac:dyDescent="0.35">
      <c r="A273" t="str">
        <f t="shared" si="12"/>
        <v>SLERice</v>
      </c>
      <c r="B273" t="str">
        <f t="shared" si="13"/>
        <v>SLE</v>
      </c>
      <c r="C273" t="str">
        <f t="shared" si="14"/>
        <v>Rice</v>
      </c>
      <c r="D273" s="110" t="s">
        <v>594</v>
      </c>
      <c r="E273" s="110" t="s">
        <v>123</v>
      </c>
      <c r="F273">
        <v>731.582335206224</v>
      </c>
      <c r="G273">
        <v>1121.0105124230456</v>
      </c>
    </row>
    <row r="274" spans="1:7" x14ac:dyDescent="0.35">
      <c r="A274" t="str">
        <f t="shared" si="12"/>
        <v>SLVRice</v>
      </c>
      <c r="B274" t="str">
        <f t="shared" si="13"/>
        <v>SLV</v>
      </c>
      <c r="C274" t="str">
        <f t="shared" si="14"/>
        <v>Rice</v>
      </c>
      <c r="D274" s="110" t="s">
        <v>594</v>
      </c>
      <c r="E274" s="110" t="s">
        <v>124</v>
      </c>
      <c r="F274">
        <v>20.95433540274912</v>
      </c>
      <c r="G274">
        <v>22.047046218260263</v>
      </c>
    </row>
    <row r="275" spans="1:7" x14ac:dyDescent="0.35">
      <c r="A275" t="str">
        <f t="shared" si="12"/>
        <v>SOMRice</v>
      </c>
      <c r="B275" t="str">
        <f t="shared" si="13"/>
        <v>SOM</v>
      </c>
      <c r="C275" t="str">
        <f t="shared" si="14"/>
        <v>Rice</v>
      </c>
      <c r="D275" s="110" t="s">
        <v>594</v>
      </c>
      <c r="E275" s="110" t="s">
        <v>125</v>
      </c>
      <c r="F275">
        <v>19.825437281587188</v>
      </c>
      <c r="G275">
        <v>20.762462950111189</v>
      </c>
    </row>
    <row r="276" spans="1:7" x14ac:dyDescent="0.35">
      <c r="A276" t="str">
        <f t="shared" si="12"/>
        <v>TCDRice</v>
      </c>
      <c r="B276" t="str">
        <f t="shared" si="13"/>
        <v>TCD</v>
      </c>
      <c r="C276" t="str">
        <f t="shared" si="14"/>
        <v>Rice</v>
      </c>
      <c r="D276" s="110" t="s">
        <v>594</v>
      </c>
      <c r="E276" s="110" t="s">
        <v>132</v>
      </c>
      <c r="F276">
        <v>92.627519070957021</v>
      </c>
      <c r="G276">
        <v>125.97451928077339</v>
      </c>
    </row>
    <row r="277" spans="1:7" x14ac:dyDescent="0.35">
      <c r="A277" t="str">
        <f t="shared" si="12"/>
        <v>TGORice</v>
      </c>
      <c r="B277" t="str">
        <f t="shared" si="13"/>
        <v>TGO</v>
      </c>
      <c r="C277" t="str">
        <f t="shared" si="14"/>
        <v>Rice</v>
      </c>
      <c r="D277" s="110" t="s">
        <v>594</v>
      </c>
      <c r="E277" s="110" t="s">
        <v>133</v>
      </c>
      <c r="F277">
        <v>72.650059844115361</v>
      </c>
      <c r="G277">
        <v>119.27741709882952</v>
      </c>
    </row>
    <row r="278" spans="1:7" x14ac:dyDescent="0.35">
      <c r="A278" t="str">
        <f t="shared" si="12"/>
        <v>THARice</v>
      </c>
      <c r="B278" t="str">
        <f t="shared" si="13"/>
        <v>THA</v>
      </c>
      <c r="C278" t="str">
        <f t="shared" si="14"/>
        <v>Rice</v>
      </c>
      <c r="D278" s="110" t="s">
        <v>594</v>
      </c>
      <c r="E278" s="110" t="s">
        <v>134</v>
      </c>
      <c r="F278">
        <v>21445.686203335925</v>
      </c>
      <c r="G278">
        <v>21718.169053700134</v>
      </c>
    </row>
    <row r="279" spans="1:7" x14ac:dyDescent="0.35">
      <c r="A279" t="str">
        <f t="shared" si="12"/>
        <v>TJKRice</v>
      </c>
      <c r="B279" t="str">
        <f t="shared" si="13"/>
        <v>TJK</v>
      </c>
      <c r="C279" t="str">
        <f t="shared" si="14"/>
        <v>Rice</v>
      </c>
      <c r="D279" s="110" t="s">
        <v>594</v>
      </c>
      <c r="E279" s="110" t="s">
        <v>135</v>
      </c>
      <c r="F279">
        <v>45.240938028340501</v>
      </c>
      <c r="G279">
        <v>56.88741905874852</v>
      </c>
    </row>
    <row r="280" spans="1:7" x14ac:dyDescent="0.35">
      <c r="A280" t="str">
        <f t="shared" si="12"/>
        <v>TKMRice</v>
      </c>
      <c r="B280" t="str">
        <f t="shared" si="13"/>
        <v>TKM</v>
      </c>
      <c r="C280" t="str">
        <f t="shared" si="14"/>
        <v>Rice</v>
      </c>
      <c r="D280" s="110" t="s">
        <v>594</v>
      </c>
      <c r="E280" s="110" t="s">
        <v>136</v>
      </c>
      <c r="F280">
        <v>182.56226722975407</v>
      </c>
      <c r="G280">
        <v>282.3610676971764</v>
      </c>
    </row>
    <row r="281" spans="1:7" x14ac:dyDescent="0.35">
      <c r="A281" t="str">
        <f t="shared" si="12"/>
        <v>TLSRice</v>
      </c>
      <c r="B281" t="str">
        <f t="shared" si="13"/>
        <v>TLS</v>
      </c>
      <c r="C281" t="str">
        <f t="shared" si="14"/>
        <v>Rice</v>
      </c>
      <c r="D281" s="110" t="s">
        <v>594</v>
      </c>
      <c r="E281" s="110" t="s">
        <v>137</v>
      </c>
      <c r="F281">
        <v>36.789201305955523</v>
      </c>
      <c r="G281">
        <v>42.566040801812441</v>
      </c>
    </row>
    <row r="282" spans="1:7" x14ac:dyDescent="0.35">
      <c r="A282" t="str">
        <f t="shared" si="12"/>
        <v>TURRice</v>
      </c>
      <c r="B282" t="str">
        <f t="shared" si="13"/>
        <v>TUR</v>
      </c>
      <c r="C282" t="str">
        <f t="shared" si="14"/>
        <v>Rice</v>
      </c>
      <c r="D282" s="110" t="s">
        <v>594</v>
      </c>
      <c r="E282" s="110" t="s">
        <v>139</v>
      </c>
      <c r="F282">
        <v>481.63427860699403</v>
      </c>
      <c r="G282">
        <v>517.8237966337847</v>
      </c>
    </row>
    <row r="283" spans="1:7" x14ac:dyDescent="0.35">
      <c r="A283" t="str">
        <f t="shared" si="12"/>
        <v>TZARice</v>
      </c>
      <c r="B283" t="str">
        <f t="shared" si="13"/>
        <v>TZA</v>
      </c>
      <c r="C283" t="str">
        <f t="shared" si="14"/>
        <v>Rice</v>
      </c>
      <c r="D283" s="110" t="s">
        <v>594</v>
      </c>
      <c r="E283" s="110" t="s">
        <v>140</v>
      </c>
      <c r="F283">
        <v>1245.7154259993868</v>
      </c>
      <c r="G283">
        <v>1865.9154430067244</v>
      </c>
    </row>
    <row r="284" spans="1:7" x14ac:dyDescent="0.35">
      <c r="A284" t="str">
        <f t="shared" si="12"/>
        <v>UGARice</v>
      </c>
      <c r="B284" t="str">
        <f t="shared" si="13"/>
        <v>UGA</v>
      </c>
      <c r="C284" t="str">
        <f t="shared" si="14"/>
        <v>Rice</v>
      </c>
      <c r="D284" s="110" t="s">
        <v>594</v>
      </c>
      <c r="E284" s="110" t="s">
        <v>141</v>
      </c>
      <c r="F284">
        <v>113.02024578802924</v>
      </c>
      <c r="G284">
        <v>183.49957534341758</v>
      </c>
    </row>
    <row r="285" spans="1:7" x14ac:dyDescent="0.35">
      <c r="A285" t="str">
        <f t="shared" si="12"/>
        <v>UZBRice</v>
      </c>
      <c r="B285" t="str">
        <f t="shared" si="13"/>
        <v>UZB</v>
      </c>
      <c r="C285" t="str">
        <f t="shared" si="14"/>
        <v>Rice</v>
      </c>
      <c r="D285" s="110" t="s">
        <v>594</v>
      </c>
      <c r="E285" s="110" t="s">
        <v>146</v>
      </c>
      <c r="F285">
        <v>181.881121824795</v>
      </c>
      <c r="G285">
        <v>250.73950730388211</v>
      </c>
    </row>
    <row r="286" spans="1:7" x14ac:dyDescent="0.35">
      <c r="A286" t="str">
        <f t="shared" si="12"/>
        <v>VENRice</v>
      </c>
      <c r="B286" t="str">
        <f t="shared" si="13"/>
        <v>VEN</v>
      </c>
      <c r="C286" t="str">
        <f t="shared" si="14"/>
        <v>Rice</v>
      </c>
      <c r="D286" s="110" t="s">
        <v>594</v>
      </c>
      <c r="E286" s="110" t="s">
        <v>147</v>
      </c>
      <c r="F286">
        <v>731.90665062167966</v>
      </c>
      <c r="G286">
        <v>680.9150046786649</v>
      </c>
    </row>
    <row r="287" spans="1:7" x14ac:dyDescent="0.35">
      <c r="A287" t="str">
        <f t="shared" si="12"/>
        <v>VNMRice</v>
      </c>
      <c r="B287" t="str">
        <f t="shared" si="13"/>
        <v>VNM</v>
      </c>
      <c r="C287" t="str">
        <f t="shared" si="14"/>
        <v>Rice</v>
      </c>
      <c r="D287" s="110" t="s">
        <v>594</v>
      </c>
      <c r="E287" s="110" t="s">
        <v>148</v>
      </c>
      <c r="F287">
        <v>27503.418836709148</v>
      </c>
      <c r="G287">
        <v>28922.162549226599</v>
      </c>
    </row>
    <row r="288" spans="1:7" x14ac:dyDescent="0.35">
      <c r="A288" t="str">
        <f t="shared" si="12"/>
        <v>ZAFRice</v>
      </c>
      <c r="B288" t="str">
        <f t="shared" si="13"/>
        <v>ZAF</v>
      </c>
      <c r="C288" t="str">
        <f t="shared" si="14"/>
        <v>Rice</v>
      </c>
      <c r="D288" s="110" t="s">
        <v>594</v>
      </c>
      <c r="E288" s="110" t="s">
        <v>151</v>
      </c>
      <c r="F288">
        <v>3.014386665352049</v>
      </c>
      <c r="G288">
        <v>6.0756306827788649</v>
      </c>
    </row>
    <row r="289" spans="1:7" x14ac:dyDescent="0.35">
      <c r="A289" t="str">
        <f t="shared" si="12"/>
        <v>ZMBRice</v>
      </c>
      <c r="B289" t="str">
        <f t="shared" si="13"/>
        <v>ZMB</v>
      </c>
      <c r="C289" t="str">
        <f t="shared" si="14"/>
        <v>Rice</v>
      </c>
      <c r="D289" s="110" t="s">
        <v>594</v>
      </c>
      <c r="E289" s="110" t="s">
        <v>152</v>
      </c>
      <c r="F289">
        <v>15.658271412804989</v>
      </c>
      <c r="G289">
        <v>25.214933975628675</v>
      </c>
    </row>
    <row r="290" spans="1:7" x14ac:dyDescent="0.35">
      <c r="A290" t="str">
        <f t="shared" si="12"/>
        <v>AZESorghum</v>
      </c>
      <c r="B290" t="str">
        <f t="shared" si="13"/>
        <v>AZE</v>
      </c>
      <c r="C290" t="str">
        <f t="shared" si="14"/>
        <v>Sorghum</v>
      </c>
      <c r="D290" s="110" t="s">
        <v>595</v>
      </c>
      <c r="E290" s="110" t="s">
        <v>7</v>
      </c>
      <c r="F290">
        <v>1.3222928118817735E-3</v>
      </c>
      <c r="G290">
        <v>1.5310115747364718E-3</v>
      </c>
    </row>
    <row r="291" spans="1:7" x14ac:dyDescent="0.35">
      <c r="A291" t="str">
        <f t="shared" si="12"/>
        <v>BDISorghum</v>
      </c>
      <c r="B291" t="str">
        <f t="shared" si="13"/>
        <v>BDI</v>
      </c>
      <c r="C291" t="str">
        <f t="shared" si="14"/>
        <v>Sorghum</v>
      </c>
      <c r="D291" s="110" t="s">
        <v>595</v>
      </c>
      <c r="E291" s="110" t="s">
        <v>8</v>
      </c>
      <c r="F291">
        <v>96.489975501940009</v>
      </c>
      <c r="G291">
        <v>112.44261942683416</v>
      </c>
    </row>
    <row r="292" spans="1:7" x14ac:dyDescent="0.35">
      <c r="A292" t="str">
        <f t="shared" si="12"/>
        <v>BENSorghum</v>
      </c>
      <c r="B292" t="str">
        <f t="shared" si="13"/>
        <v>BEN</v>
      </c>
      <c r="C292" t="str">
        <f t="shared" si="14"/>
        <v>Sorghum</v>
      </c>
      <c r="D292" s="110" t="s">
        <v>595</v>
      </c>
      <c r="E292" s="110" t="s">
        <v>9</v>
      </c>
      <c r="F292">
        <v>230.65663420541122</v>
      </c>
      <c r="G292">
        <v>390.76501714623731</v>
      </c>
    </row>
    <row r="293" spans="1:7" x14ac:dyDescent="0.35">
      <c r="A293" t="str">
        <f t="shared" si="12"/>
        <v>BFASorghum</v>
      </c>
      <c r="B293" t="str">
        <f t="shared" si="13"/>
        <v>BFA</v>
      </c>
      <c r="C293" t="str">
        <f t="shared" si="14"/>
        <v>Sorghum</v>
      </c>
      <c r="D293" s="110" t="s">
        <v>595</v>
      </c>
      <c r="E293" s="110" t="s">
        <v>10</v>
      </c>
      <c r="F293">
        <v>1979.0117285055837</v>
      </c>
      <c r="G293">
        <v>2578.9112778303115</v>
      </c>
    </row>
    <row r="294" spans="1:7" x14ac:dyDescent="0.35">
      <c r="A294" t="str">
        <f t="shared" si="12"/>
        <v>BGDSorghum</v>
      </c>
      <c r="B294" t="str">
        <f t="shared" si="13"/>
        <v>BGD</v>
      </c>
      <c r="C294" t="str">
        <f t="shared" si="14"/>
        <v>Sorghum</v>
      </c>
      <c r="D294" s="110" t="s">
        <v>595</v>
      </c>
      <c r="E294" s="110" t="s">
        <v>11</v>
      </c>
      <c r="F294">
        <v>0.69157554564255141</v>
      </c>
      <c r="G294">
        <v>0.7330466094103073</v>
      </c>
    </row>
    <row r="295" spans="1:7" x14ac:dyDescent="0.35">
      <c r="A295" t="str">
        <f t="shared" si="12"/>
        <v>BLZSorghum</v>
      </c>
      <c r="B295" t="str">
        <f t="shared" si="13"/>
        <v>BLZ</v>
      </c>
      <c r="C295" t="str">
        <f t="shared" si="14"/>
        <v>Sorghum</v>
      </c>
      <c r="D295" s="110" t="s">
        <v>595</v>
      </c>
      <c r="E295" s="110" t="s">
        <v>16</v>
      </c>
      <c r="F295">
        <v>8.7185198532041781</v>
      </c>
      <c r="G295">
        <v>10.079686165504837</v>
      </c>
    </row>
    <row r="296" spans="1:7" x14ac:dyDescent="0.35">
      <c r="A296" t="str">
        <f t="shared" si="12"/>
        <v>BOLSorghum</v>
      </c>
      <c r="B296" t="str">
        <f t="shared" si="13"/>
        <v>BOL</v>
      </c>
      <c r="C296" t="str">
        <f t="shared" si="14"/>
        <v>Sorghum</v>
      </c>
      <c r="D296" s="110" t="s">
        <v>595</v>
      </c>
      <c r="E296" s="110" t="s">
        <v>17</v>
      </c>
      <c r="F296">
        <v>291.38171734759413</v>
      </c>
      <c r="G296">
        <v>279.11662399391332</v>
      </c>
    </row>
    <row r="297" spans="1:7" x14ac:dyDescent="0.35">
      <c r="A297" t="str">
        <f t="shared" si="12"/>
        <v>BWASorghum</v>
      </c>
      <c r="B297" t="str">
        <f t="shared" si="13"/>
        <v>BWA</v>
      </c>
      <c r="C297" t="str">
        <f t="shared" si="14"/>
        <v>Sorghum</v>
      </c>
      <c r="D297" s="110" t="s">
        <v>595</v>
      </c>
      <c r="E297" s="110" t="s">
        <v>20</v>
      </c>
      <c r="F297">
        <v>40.770609754863443</v>
      </c>
      <c r="G297">
        <v>72.598729140057642</v>
      </c>
    </row>
    <row r="298" spans="1:7" x14ac:dyDescent="0.35">
      <c r="A298" t="str">
        <f t="shared" si="12"/>
        <v>CAFSorghum</v>
      </c>
      <c r="B298" t="str">
        <f t="shared" si="13"/>
        <v>CAF</v>
      </c>
      <c r="C298" t="str">
        <f t="shared" si="14"/>
        <v>Sorghum</v>
      </c>
      <c r="D298" s="110" t="s">
        <v>595</v>
      </c>
      <c r="E298" s="110" t="s">
        <v>21</v>
      </c>
      <c r="F298">
        <v>71.837183857956859</v>
      </c>
      <c r="G298">
        <v>124.28294764021726</v>
      </c>
    </row>
    <row r="299" spans="1:7" x14ac:dyDescent="0.35">
      <c r="A299" t="str">
        <f t="shared" si="12"/>
        <v>CIVSorghum</v>
      </c>
      <c r="B299" t="str">
        <f t="shared" si="13"/>
        <v>CIV</v>
      </c>
      <c r="C299" t="str">
        <f t="shared" si="14"/>
        <v>Sorghum</v>
      </c>
      <c r="D299" s="110" t="s">
        <v>595</v>
      </c>
      <c r="E299" s="110" t="s">
        <v>26</v>
      </c>
      <c r="F299">
        <v>49.971826619719366</v>
      </c>
      <c r="G299">
        <v>85.551013041883522</v>
      </c>
    </row>
    <row r="300" spans="1:7" x14ac:dyDescent="0.35">
      <c r="A300" t="str">
        <f t="shared" si="12"/>
        <v>CMRSorghum</v>
      </c>
      <c r="B300" t="str">
        <f t="shared" si="13"/>
        <v>CMR</v>
      </c>
      <c r="C300" t="str">
        <f t="shared" si="14"/>
        <v>Sorghum</v>
      </c>
      <c r="D300" s="110" t="s">
        <v>595</v>
      </c>
      <c r="E300" s="110" t="s">
        <v>27</v>
      </c>
      <c r="F300">
        <v>1015.6851431385896</v>
      </c>
      <c r="G300">
        <v>1676.1206179944561</v>
      </c>
    </row>
    <row r="301" spans="1:7" x14ac:dyDescent="0.35">
      <c r="A301" t="str">
        <f t="shared" si="12"/>
        <v>CODSorghum</v>
      </c>
      <c r="B301" t="str">
        <f t="shared" si="13"/>
        <v>COD</v>
      </c>
      <c r="C301" t="str">
        <f t="shared" si="14"/>
        <v>Sorghum</v>
      </c>
      <c r="D301" s="110" t="s">
        <v>595</v>
      </c>
      <c r="E301" s="110" t="s">
        <v>28</v>
      </c>
      <c r="F301">
        <v>9.1944757193841138</v>
      </c>
      <c r="G301">
        <v>17.149835671331161</v>
      </c>
    </row>
    <row r="302" spans="1:7" x14ac:dyDescent="0.35">
      <c r="A302" t="str">
        <f t="shared" si="12"/>
        <v>COLSorghum</v>
      </c>
      <c r="B302" t="str">
        <f t="shared" si="13"/>
        <v>COL</v>
      </c>
      <c r="C302" t="str">
        <f t="shared" si="14"/>
        <v>Sorghum</v>
      </c>
      <c r="D302" s="110" t="s">
        <v>595</v>
      </c>
      <c r="E302" s="110" t="s">
        <v>30</v>
      </c>
      <c r="F302">
        <v>261.42101309521803</v>
      </c>
      <c r="G302">
        <v>259.76371996557805</v>
      </c>
    </row>
    <row r="303" spans="1:7" x14ac:dyDescent="0.35">
      <c r="A303" t="str">
        <f t="shared" si="12"/>
        <v>CUBSorghum</v>
      </c>
      <c r="B303" t="str">
        <f t="shared" si="13"/>
        <v>CUB</v>
      </c>
      <c r="C303" t="str">
        <f t="shared" si="14"/>
        <v>Sorghum</v>
      </c>
      <c r="D303" s="110" t="s">
        <v>595</v>
      </c>
      <c r="E303" s="110" t="s">
        <v>33</v>
      </c>
      <c r="F303">
        <v>3.9952250852643334</v>
      </c>
      <c r="G303">
        <v>5.1882812991796907</v>
      </c>
    </row>
    <row r="304" spans="1:7" x14ac:dyDescent="0.35">
      <c r="A304" t="str">
        <f t="shared" si="12"/>
        <v>DOMSorghum</v>
      </c>
      <c r="B304" t="str">
        <f t="shared" si="13"/>
        <v>DOM</v>
      </c>
      <c r="C304" t="str">
        <f t="shared" si="14"/>
        <v>Sorghum</v>
      </c>
      <c r="D304" s="110" t="s">
        <v>595</v>
      </c>
      <c r="E304" s="110" t="s">
        <v>39</v>
      </c>
      <c r="F304">
        <v>4.736482583875171</v>
      </c>
      <c r="G304">
        <v>8.114025381236825</v>
      </c>
    </row>
    <row r="305" spans="1:7" x14ac:dyDescent="0.35">
      <c r="A305" t="str">
        <f t="shared" si="12"/>
        <v>DZASorghum</v>
      </c>
      <c r="B305" t="str">
        <f t="shared" si="13"/>
        <v>DZA</v>
      </c>
      <c r="C305" t="str">
        <f t="shared" si="14"/>
        <v>Sorghum</v>
      </c>
      <c r="D305" s="110" t="s">
        <v>595</v>
      </c>
      <c r="E305" s="110" t="s">
        <v>40</v>
      </c>
      <c r="F305">
        <v>1.41415665357451</v>
      </c>
      <c r="G305">
        <v>1.2873790104087872</v>
      </c>
    </row>
    <row r="306" spans="1:7" x14ac:dyDescent="0.35">
      <c r="A306" t="str">
        <f t="shared" si="12"/>
        <v>ECUSorghum</v>
      </c>
      <c r="B306" t="str">
        <f t="shared" si="13"/>
        <v>ECU</v>
      </c>
      <c r="C306" t="str">
        <f t="shared" si="14"/>
        <v>Sorghum</v>
      </c>
      <c r="D306" s="110" t="s">
        <v>595</v>
      </c>
      <c r="E306" s="110" t="s">
        <v>41</v>
      </c>
      <c r="F306">
        <v>15.659666844599155</v>
      </c>
      <c r="G306">
        <v>20.068397822160932</v>
      </c>
    </row>
    <row r="307" spans="1:7" x14ac:dyDescent="0.35">
      <c r="A307" t="str">
        <f t="shared" si="12"/>
        <v>EGYSorghum</v>
      </c>
      <c r="B307" t="str">
        <f t="shared" si="13"/>
        <v>EGY</v>
      </c>
      <c r="C307" t="str">
        <f t="shared" si="14"/>
        <v>Sorghum</v>
      </c>
      <c r="D307" s="110" t="s">
        <v>595</v>
      </c>
      <c r="E307" s="110" t="s">
        <v>42</v>
      </c>
      <c r="F307">
        <v>890.91137881536122</v>
      </c>
      <c r="G307">
        <v>990.7360906564594</v>
      </c>
    </row>
    <row r="308" spans="1:7" x14ac:dyDescent="0.35">
      <c r="A308" t="str">
        <f t="shared" si="12"/>
        <v>ERISorghum</v>
      </c>
      <c r="B308" t="str">
        <f t="shared" si="13"/>
        <v>ERI</v>
      </c>
      <c r="C308" t="str">
        <f t="shared" si="14"/>
        <v>Sorghum</v>
      </c>
      <c r="D308" s="110" t="s">
        <v>595</v>
      </c>
      <c r="E308" s="110" t="s">
        <v>43</v>
      </c>
      <c r="F308">
        <v>196.82403085184487</v>
      </c>
      <c r="G308">
        <v>326.20107332234738</v>
      </c>
    </row>
    <row r="309" spans="1:7" x14ac:dyDescent="0.35">
      <c r="A309" t="str">
        <f t="shared" si="12"/>
        <v>ETHSorghum</v>
      </c>
      <c r="B309" t="str">
        <f t="shared" si="13"/>
        <v>ETH</v>
      </c>
      <c r="C309" t="str">
        <f t="shared" si="14"/>
        <v>Sorghum</v>
      </c>
      <c r="D309" s="110" t="s">
        <v>595</v>
      </c>
      <c r="E309" s="110" t="s">
        <v>44</v>
      </c>
      <c r="F309">
        <v>3219.2659781672814</v>
      </c>
      <c r="G309">
        <v>5276.9928207706907</v>
      </c>
    </row>
    <row r="310" spans="1:7" x14ac:dyDescent="0.35">
      <c r="A310" t="str">
        <f t="shared" si="12"/>
        <v>FJISorghum</v>
      </c>
      <c r="B310" t="str">
        <f t="shared" si="13"/>
        <v>FJI</v>
      </c>
      <c r="C310" t="str">
        <f t="shared" si="14"/>
        <v>Sorghum</v>
      </c>
      <c r="D310" s="110" t="s">
        <v>595</v>
      </c>
      <c r="E310" s="110" t="s">
        <v>45</v>
      </c>
      <c r="F310">
        <v>3.7149156757104833E-2</v>
      </c>
      <c r="G310">
        <v>3.076300449564286E-2</v>
      </c>
    </row>
    <row r="311" spans="1:7" x14ac:dyDescent="0.35">
      <c r="A311" t="str">
        <f t="shared" si="12"/>
        <v>GHASorghum</v>
      </c>
      <c r="B311" t="str">
        <f t="shared" si="13"/>
        <v>GHA</v>
      </c>
      <c r="C311" t="str">
        <f t="shared" si="14"/>
        <v>Sorghum</v>
      </c>
      <c r="D311" s="110" t="s">
        <v>595</v>
      </c>
      <c r="E311" s="110" t="s">
        <v>50</v>
      </c>
      <c r="F311">
        <v>459.16544033075621</v>
      </c>
      <c r="G311">
        <v>829.18349185369402</v>
      </c>
    </row>
    <row r="312" spans="1:7" x14ac:dyDescent="0.35">
      <c r="A312" t="str">
        <f t="shared" si="12"/>
        <v>GINSorghum</v>
      </c>
      <c r="B312" t="str">
        <f t="shared" si="13"/>
        <v>GIN</v>
      </c>
      <c r="C312" t="str">
        <f t="shared" si="14"/>
        <v>Sorghum</v>
      </c>
      <c r="D312" s="110" t="s">
        <v>595</v>
      </c>
      <c r="E312" s="110" t="s">
        <v>51</v>
      </c>
      <c r="F312">
        <v>44.091769002122618</v>
      </c>
      <c r="G312">
        <v>70.743023590585096</v>
      </c>
    </row>
    <row r="313" spans="1:7" x14ac:dyDescent="0.35">
      <c r="A313" t="str">
        <f t="shared" si="12"/>
        <v>GMBSorghum</v>
      </c>
      <c r="B313" t="str">
        <f t="shared" si="13"/>
        <v>GMB</v>
      </c>
      <c r="C313" t="str">
        <f t="shared" si="14"/>
        <v>Sorghum</v>
      </c>
      <c r="D313" s="110" t="s">
        <v>595</v>
      </c>
      <c r="E313" s="110" t="s">
        <v>52</v>
      </c>
      <c r="F313">
        <v>44.700187487255576</v>
      </c>
      <c r="G313">
        <v>70.778919156125269</v>
      </c>
    </row>
    <row r="314" spans="1:7" x14ac:dyDescent="0.35">
      <c r="A314" t="str">
        <f t="shared" si="12"/>
        <v>GNBSorghum</v>
      </c>
      <c r="B314" t="str">
        <f t="shared" si="13"/>
        <v>GNB</v>
      </c>
      <c r="C314" t="str">
        <f t="shared" si="14"/>
        <v>Sorghum</v>
      </c>
      <c r="D314" s="110" t="s">
        <v>595</v>
      </c>
      <c r="E314" s="110" t="s">
        <v>53</v>
      </c>
      <c r="F314">
        <v>32.077730430457613</v>
      </c>
      <c r="G314">
        <v>53.003932030413516</v>
      </c>
    </row>
    <row r="315" spans="1:7" x14ac:dyDescent="0.35">
      <c r="A315" t="str">
        <f t="shared" si="12"/>
        <v>GTMSorghum</v>
      </c>
      <c r="B315" t="str">
        <f t="shared" si="13"/>
        <v>GTM</v>
      </c>
      <c r="C315" t="str">
        <f t="shared" si="14"/>
        <v>Sorghum</v>
      </c>
      <c r="D315" s="110" t="s">
        <v>595</v>
      </c>
      <c r="E315" s="110" t="s">
        <v>58</v>
      </c>
      <c r="F315">
        <v>64.527091638572827</v>
      </c>
      <c r="G315">
        <v>97.693076543330989</v>
      </c>
    </row>
    <row r="316" spans="1:7" x14ac:dyDescent="0.35">
      <c r="A316" t="str">
        <f t="shared" si="12"/>
        <v>HNDSorghum</v>
      </c>
      <c r="B316" t="str">
        <f t="shared" si="13"/>
        <v>HND</v>
      </c>
      <c r="C316" t="str">
        <f t="shared" si="14"/>
        <v>Sorghum</v>
      </c>
      <c r="D316" s="110" t="s">
        <v>595</v>
      </c>
      <c r="E316" s="110" t="s">
        <v>59</v>
      </c>
      <c r="F316">
        <v>54.0831342691841</v>
      </c>
      <c r="G316">
        <v>80.828469950902672</v>
      </c>
    </row>
    <row r="317" spans="1:7" x14ac:dyDescent="0.35">
      <c r="A317" t="str">
        <f t="shared" si="12"/>
        <v>HTISorghum</v>
      </c>
      <c r="B317" t="str">
        <f t="shared" si="13"/>
        <v>HTI</v>
      </c>
      <c r="C317" t="str">
        <f t="shared" si="14"/>
        <v>Sorghum</v>
      </c>
      <c r="D317" s="110" t="s">
        <v>595</v>
      </c>
      <c r="E317" s="110" t="s">
        <v>61</v>
      </c>
      <c r="F317">
        <v>148.50224571671689</v>
      </c>
      <c r="G317">
        <v>234.13536104299078</v>
      </c>
    </row>
    <row r="318" spans="1:7" x14ac:dyDescent="0.35">
      <c r="A318" t="str">
        <f t="shared" si="12"/>
        <v>INDSorghum</v>
      </c>
      <c r="B318" t="str">
        <f t="shared" si="13"/>
        <v>IND</v>
      </c>
      <c r="C318" t="str">
        <f t="shared" si="14"/>
        <v>Sorghum</v>
      </c>
      <c r="D318" s="110" t="s">
        <v>595</v>
      </c>
      <c r="E318" s="110" t="s">
        <v>64</v>
      </c>
      <c r="F318">
        <v>7359.0881265036132</v>
      </c>
      <c r="G318">
        <v>7155.6858934662969</v>
      </c>
    </row>
    <row r="319" spans="1:7" x14ac:dyDescent="0.35">
      <c r="A319" t="str">
        <f t="shared" si="12"/>
        <v>IRQSorghum</v>
      </c>
      <c r="B319" t="str">
        <f t="shared" si="13"/>
        <v>IRQ</v>
      </c>
      <c r="C319" t="str">
        <f t="shared" si="14"/>
        <v>Sorghum</v>
      </c>
      <c r="D319" s="110" t="s">
        <v>595</v>
      </c>
      <c r="E319" s="110" t="s">
        <v>67</v>
      </c>
      <c r="F319">
        <v>1.0303667023690231</v>
      </c>
      <c r="G319">
        <v>1.2013575404342609</v>
      </c>
    </row>
    <row r="320" spans="1:7" x14ac:dyDescent="0.35">
      <c r="A320" t="str">
        <f t="shared" si="12"/>
        <v>ISRSorghum</v>
      </c>
      <c r="B320" t="str">
        <f t="shared" si="13"/>
        <v>ISR</v>
      </c>
      <c r="C320" t="str">
        <f t="shared" si="14"/>
        <v>Sorghum</v>
      </c>
      <c r="D320" s="110" t="s">
        <v>595</v>
      </c>
      <c r="E320" s="110" t="s">
        <v>69</v>
      </c>
      <c r="F320">
        <v>35.40031979092393</v>
      </c>
      <c r="G320">
        <v>54.699995350387738</v>
      </c>
    </row>
    <row r="321" spans="1:7" x14ac:dyDescent="0.35">
      <c r="A321" t="str">
        <f t="shared" si="12"/>
        <v>JORSorghum</v>
      </c>
      <c r="B321" t="str">
        <f t="shared" si="13"/>
        <v>JOR</v>
      </c>
      <c r="C321" t="str">
        <f t="shared" si="14"/>
        <v>Sorghum</v>
      </c>
      <c r="D321" s="110" t="s">
        <v>595</v>
      </c>
      <c r="E321" s="110" t="s">
        <v>72</v>
      </c>
      <c r="F321">
        <v>6.7529937464742265</v>
      </c>
      <c r="G321">
        <v>7.3053332819460932</v>
      </c>
    </row>
    <row r="322" spans="1:7" x14ac:dyDescent="0.35">
      <c r="A322" t="str">
        <f t="shared" si="12"/>
        <v>KENSorghum</v>
      </c>
      <c r="B322" t="str">
        <f t="shared" si="13"/>
        <v>KEN</v>
      </c>
      <c r="C322" t="str">
        <f t="shared" si="14"/>
        <v>Sorghum</v>
      </c>
      <c r="D322" s="110" t="s">
        <v>595</v>
      </c>
      <c r="E322" s="110" t="s">
        <v>75</v>
      </c>
      <c r="F322">
        <v>187.61758163547674</v>
      </c>
      <c r="G322">
        <v>348.74163017255859</v>
      </c>
    </row>
    <row r="323" spans="1:7" x14ac:dyDescent="0.35">
      <c r="A323" t="str">
        <f t="shared" ref="A323:A386" si="15">_xlfn.CONCAT(B323,C323)</f>
        <v>KGZSorghum</v>
      </c>
      <c r="B323" t="str">
        <f t="shared" ref="B323:B386" si="16">E323</f>
        <v>KGZ</v>
      </c>
      <c r="C323" t="str">
        <f t="shared" ref="C323:C386" si="17">VLOOKUP(D323,$M$2:$N$22,2,FALSE)</f>
        <v>Sorghum</v>
      </c>
      <c r="D323" s="110" t="s">
        <v>595</v>
      </c>
      <c r="E323" s="110" t="s">
        <v>76</v>
      </c>
      <c r="F323">
        <v>5.0541002727305565E-2</v>
      </c>
      <c r="G323">
        <v>8.1332974099885685E-2</v>
      </c>
    </row>
    <row r="324" spans="1:7" x14ac:dyDescent="0.35">
      <c r="A324" t="str">
        <f t="shared" si="15"/>
        <v>LBNSorghum</v>
      </c>
      <c r="B324" t="str">
        <f t="shared" si="16"/>
        <v>LBN</v>
      </c>
      <c r="C324" t="str">
        <f t="shared" si="17"/>
        <v>Sorghum</v>
      </c>
      <c r="D324" s="110" t="s">
        <v>595</v>
      </c>
      <c r="E324" s="110" t="s">
        <v>80</v>
      </c>
      <c r="F324">
        <v>1.7167936751635333</v>
      </c>
      <c r="G324">
        <v>2.538605318831141</v>
      </c>
    </row>
    <row r="325" spans="1:7" x14ac:dyDescent="0.35">
      <c r="A325" t="str">
        <f t="shared" si="15"/>
        <v>LKASorghum</v>
      </c>
      <c r="B325" t="str">
        <f t="shared" si="16"/>
        <v>LKA</v>
      </c>
      <c r="C325" t="str">
        <f t="shared" si="17"/>
        <v>Sorghum</v>
      </c>
      <c r="D325" s="110" t="s">
        <v>595</v>
      </c>
      <c r="E325" s="110" t="s">
        <v>83</v>
      </c>
      <c r="F325">
        <v>0.25735960012976733</v>
      </c>
      <c r="G325">
        <v>0.29638211847726165</v>
      </c>
    </row>
    <row r="326" spans="1:7" x14ac:dyDescent="0.35">
      <c r="A326" t="str">
        <f t="shared" si="15"/>
        <v>LSOSorghum</v>
      </c>
      <c r="B326" t="str">
        <f t="shared" si="16"/>
        <v>LSO</v>
      </c>
      <c r="C326" t="str">
        <f t="shared" si="17"/>
        <v>Sorghum</v>
      </c>
      <c r="D326" s="110" t="s">
        <v>595</v>
      </c>
      <c r="E326" s="110" t="s">
        <v>84</v>
      </c>
      <c r="F326">
        <v>27.746410052097946</v>
      </c>
      <c r="G326">
        <v>47.789099862208502</v>
      </c>
    </row>
    <row r="327" spans="1:7" x14ac:dyDescent="0.35">
      <c r="A327" t="str">
        <f t="shared" si="15"/>
        <v>MDGSorghum</v>
      </c>
      <c r="B327" t="str">
        <f t="shared" si="16"/>
        <v>MDG</v>
      </c>
      <c r="C327" t="str">
        <f t="shared" si="17"/>
        <v>Sorghum</v>
      </c>
      <c r="D327" s="110" t="s">
        <v>595</v>
      </c>
      <c r="E327" s="110" t="s">
        <v>86</v>
      </c>
      <c r="F327">
        <v>1.45863475864155</v>
      </c>
      <c r="G327">
        <v>1.7951172057898674</v>
      </c>
    </row>
    <row r="328" spans="1:7" x14ac:dyDescent="0.35">
      <c r="A328" t="str">
        <f t="shared" si="15"/>
        <v>MEXSorghum</v>
      </c>
      <c r="B328" t="str">
        <f t="shared" si="16"/>
        <v>MEX</v>
      </c>
      <c r="C328" t="str">
        <f t="shared" si="17"/>
        <v>Sorghum</v>
      </c>
      <c r="D328" s="110" t="s">
        <v>595</v>
      </c>
      <c r="E328" s="110" t="s">
        <v>87</v>
      </c>
      <c r="F328">
        <v>7418.306556155504</v>
      </c>
      <c r="G328">
        <v>8331.0591499098446</v>
      </c>
    </row>
    <row r="329" spans="1:7" x14ac:dyDescent="0.35">
      <c r="A329" t="str">
        <f t="shared" si="15"/>
        <v>MLISorghum</v>
      </c>
      <c r="B329" t="str">
        <f t="shared" si="16"/>
        <v>MLI</v>
      </c>
      <c r="C329" t="str">
        <f t="shared" si="17"/>
        <v>Sorghum</v>
      </c>
      <c r="D329" s="110" t="s">
        <v>595</v>
      </c>
      <c r="E329" s="110" t="s">
        <v>88</v>
      </c>
      <c r="F329">
        <v>919.20355615065102</v>
      </c>
      <c r="G329">
        <v>1473.5170763616984</v>
      </c>
    </row>
    <row r="330" spans="1:7" x14ac:dyDescent="0.35">
      <c r="A330" t="str">
        <f t="shared" si="15"/>
        <v>MORSorghum</v>
      </c>
      <c r="B330" t="str">
        <f t="shared" si="16"/>
        <v>MOR</v>
      </c>
      <c r="C330" t="str">
        <f t="shared" si="17"/>
        <v>Sorghum</v>
      </c>
      <c r="D330" s="110" t="s">
        <v>595</v>
      </c>
      <c r="E330" s="110" t="s">
        <v>90</v>
      </c>
      <c r="F330">
        <v>16.163833404593117</v>
      </c>
      <c r="G330">
        <v>26.856645413810259</v>
      </c>
    </row>
    <row r="331" spans="1:7" x14ac:dyDescent="0.35">
      <c r="A331" t="str">
        <f t="shared" si="15"/>
        <v>MOZSorghum</v>
      </c>
      <c r="B331" t="str">
        <f t="shared" si="16"/>
        <v>MOZ</v>
      </c>
      <c r="C331" t="str">
        <f t="shared" si="17"/>
        <v>Sorghum</v>
      </c>
      <c r="D331" s="110" t="s">
        <v>595</v>
      </c>
      <c r="E331" s="110" t="s">
        <v>91</v>
      </c>
      <c r="F331">
        <v>198.16610728115776</v>
      </c>
      <c r="G331">
        <v>348.95992663317293</v>
      </c>
    </row>
    <row r="332" spans="1:7" x14ac:dyDescent="0.35">
      <c r="A332" t="str">
        <f t="shared" si="15"/>
        <v>MRTSorghum</v>
      </c>
      <c r="B332" t="str">
        <f t="shared" si="16"/>
        <v>MRT</v>
      </c>
      <c r="C332" t="str">
        <f t="shared" si="17"/>
        <v>Sorghum</v>
      </c>
      <c r="D332" s="110" t="s">
        <v>595</v>
      </c>
      <c r="E332" s="110" t="s">
        <v>92</v>
      </c>
      <c r="F332">
        <v>79.604001893099536</v>
      </c>
      <c r="G332">
        <v>143.40524816240205</v>
      </c>
    </row>
    <row r="333" spans="1:7" x14ac:dyDescent="0.35">
      <c r="A333" t="str">
        <f t="shared" si="15"/>
        <v>MWISorghum</v>
      </c>
      <c r="B333" t="str">
        <f t="shared" si="16"/>
        <v>MWI</v>
      </c>
      <c r="C333" t="str">
        <f t="shared" si="17"/>
        <v>Sorghum</v>
      </c>
      <c r="D333" s="110" t="s">
        <v>595</v>
      </c>
      <c r="E333" s="110" t="s">
        <v>93</v>
      </c>
      <c r="F333">
        <v>48.818140301071509</v>
      </c>
      <c r="G333">
        <v>78.013591798788653</v>
      </c>
    </row>
    <row r="334" spans="1:7" x14ac:dyDescent="0.35">
      <c r="A334" t="str">
        <f t="shared" si="15"/>
        <v>NAMSorghum</v>
      </c>
      <c r="B334" t="str">
        <f t="shared" si="16"/>
        <v>NAM</v>
      </c>
      <c r="C334" t="str">
        <f t="shared" si="17"/>
        <v>Sorghum</v>
      </c>
      <c r="D334" s="110" t="s">
        <v>595</v>
      </c>
      <c r="E334" s="110" t="s">
        <v>95</v>
      </c>
      <c r="F334">
        <v>10.584226178736543</v>
      </c>
      <c r="G334">
        <v>16.302148463197781</v>
      </c>
    </row>
    <row r="335" spans="1:7" x14ac:dyDescent="0.35">
      <c r="A335" t="str">
        <f t="shared" si="15"/>
        <v>NERSorghum</v>
      </c>
      <c r="B335" t="str">
        <f t="shared" si="16"/>
        <v>NER</v>
      </c>
      <c r="C335" t="str">
        <f t="shared" si="17"/>
        <v>Sorghum</v>
      </c>
      <c r="D335" s="110" t="s">
        <v>595</v>
      </c>
      <c r="E335" s="110" t="s">
        <v>96</v>
      </c>
      <c r="F335">
        <v>1505.7713367613137</v>
      </c>
      <c r="G335">
        <v>2154.0050145135997</v>
      </c>
    </row>
    <row r="336" spans="1:7" x14ac:dyDescent="0.35">
      <c r="A336" t="str">
        <f t="shared" si="15"/>
        <v>NGASorghum</v>
      </c>
      <c r="B336" t="str">
        <f t="shared" si="16"/>
        <v>NGA</v>
      </c>
      <c r="C336" t="str">
        <f t="shared" si="17"/>
        <v>Sorghum</v>
      </c>
      <c r="D336" s="110" t="s">
        <v>595</v>
      </c>
      <c r="E336" s="110" t="s">
        <v>97</v>
      </c>
      <c r="F336">
        <v>11202.558940637467</v>
      </c>
      <c r="G336">
        <v>14103.652906870964</v>
      </c>
    </row>
    <row r="337" spans="1:7" x14ac:dyDescent="0.35">
      <c r="A337" t="str">
        <f t="shared" si="15"/>
        <v>NICSorghum</v>
      </c>
      <c r="B337" t="str">
        <f t="shared" si="16"/>
        <v>NIC</v>
      </c>
      <c r="C337" t="str">
        <f t="shared" si="17"/>
        <v>Sorghum</v>
      </c>
      <c r="D337" s="110" t="s">
        <v>595</v>
      </c>
      <c r="E337" s="110" t="s">
        <v>98</v>
      </c>
      <c r="F337">
        <v>130.26016439325778</v>
      </c>
      <c r="G337">
        <v>193.02197164381522</v>
      </c>
    </row>
    <row r="338" spans="1:7" x14ac:dyDescent="0.35">
      <c r="A338" t="str">
        <f t="shared" si="15"/>
        <v>PAKSorghum</v>
      </c>
      <c r="B338" t="str">
        <f t="shared" si="16"/>
        <v>PAK</v>
      </c>
      <c r="C338" t="str">
        <f t="shared" si="17"/>
        <v>Sorghum</v>
      </c>
      <c r="D338" s="110" t="s">
        <v>595</v>
      </c>
      <c r="E338" s="110" t="s">
        <v>105</v>
      </c>
      <c r="F338">
        <v>185.27120314331842</v>
      </c>
      <c r="G338">
        <v>205.63803350814814</v>
      </c>
    </row>
    <row r="339" spans="1:7" x14ac:dyDescent="0.35">
      <c r="A339" t="str">
        <f t="shared" si="15"/>
        <v>PANSorghum</v>
      </c>
      <c r="B339" t="str">
        <f t="shared" si="16"/>
        <v>PAN</v>
      </c>
      <c r="C339" t="str">
        <f t="shared" si="17"/>
        <v>Sorghum</v>
      </c>
      <c r="D339" s="110" t="s">
        <v>595</v>
      </c>
      <c r="E339" s="110" t="s">
        <v>106</v>
      </c>
      <c r="F339">
        <v>12.840617923280382</v>
      </c>
      <c r="G339">
        <v>19.254401340090151</v>
      </c>
    </row>
    <row r="340" spans="1:7" x14ac:dyDescent="0.35">
      <c r="A340" t="str">
        <f t="shared" si="15"/>
        <v>PERSorghum</v>
      </c>
      <c r="B340" t="str">
        <f t="shared" si="16"/>
        <v>PER</v>
      </c>
      <c r="C340" t="str">
        <f t="shared" si="17"/>
        <v>Sorghum</v>
      </c>
      <c r="D340" s="110" t="s">
        <v>595</v>
      </c>
      <c r="E340" s="110" t="s">
        <v>107</v>
      </c>
      <c r="F340">
        <v>0.25622880801426573</v>
      </c>
      <c r="G340">
        <v>0.38935804283172287</v>
      </c>
    </row>
    <row r="341" spans="1:7" x14ac:dyDescent="0.35">
      <c r="A341" t="str">
        <f t="shared" si="15"/>
        <v>PHLSorghum</v>
      </c>
      <c r="B341" t="str">
        <f t="shared" si="16"/>
        <v>PHL</v>
      </c>
      <c r="C341" t="str">
        <f t="shared" si="17"/>
        <v>Sorghum</v>
      </c>
      <c r="D341" s="110" t="s">
        <v>595</v>
      </c>
      <c r="E341" s="110" t="s">
        <v>108</v>
      </c>
      <c r="F341">
        <v>0.21902636517361493</v>
      </c>
      <c r="G341">
        <v>0.23191905389980497</v>
      </c>
    </row>
    <row r="342" spans="1:7" x14ac:dyDescent="0.35">
      <c r="A342" t="str">
        <f t="shared" si="15"/>
        <v>PNGSorghum</v>
      </c>
      <c r="B342" t="str">
        <f t="shared" si="16"/>
        <v>PNG</v>
      </c>
      <c r="C342" t="str">
        <f t="shared" si="17"/>
        <v>Sorghum</v>
      </c>
      <c r="D342" s="110" t="s">
        <v>595</v>
      </c>
      <c r="E342" s="110" t="s">
        <v>109</v>
      </c>
      <c r="F342">
        <v>4.8493281429822259</v>
      </c>
      <c r="G342">
        <v>5.2399638783698697</v>
      </c>
    </row>
    <row r="343" spans="1:7" x14ac:dyDescent="0.35">
      <c r="A343" t="str">
        <f t="shared" si="15"/>
        <v>PSESorghum</v>
      </c>
      <c r="B343" t="str">
        <f t="shared" si="16"/>
        <v>PSE</v>
      </c>
      <c r="C343" t="str">
        <f t="shared" si="17"/>
        <v>Sorghum</v>
      </c>
      <c r="D343" s="110" t="s">
        <v>595</v>
      </c>
      <c r="E343" s="110" t="s">
        <v>114</v>
      </c>
      <c r="F343">
        <v>2.1947710738772908</v>
      </c>
      <c r="G343">
        <v>4.0386608875353547</v>
      </c>
    </row>
    <row r="344" spans="1:7" x14ac:dyDescent="0.35">
      <c r="A344" t="str">
        <f t="shared" si="15"/>
        <v>RAPSorghum</v>
      </c>
      <c r="B344" t="str">
        <f t="shared" si="16"/>
        <v>RAP</v>
      </c>
      <c r="C344" t="str">
        <f t="shared" si="17"/>
        <v>Sorghum</v>
      </c>
      <c r="D344" s="110" t="s">
        <v>595</v>
      </c>
      <c r="E344" s="110" t="s">
        <v>115</v>
      </c>
      <c r="F344">
        <v>10.853383476401529</v>
      </c>
      <c r="G344">
        <v>13.054718448323172</v>
      </c>
    </row>
    <row r="345" spans="1:7" x14ac:dyDescent="0.35">
      <c r="A345" t="str">
        <f t="shared" si="15"/>
        <v>RWASorghum</v>
      </c>
      <c r="B345" t="str">
        <f t="shared" si="16"/>
        <v>RWA</v>
      </c>
      <c r="C345" t="str">
        <f t="shared" si="17"/>
        <v>Sorghum</v>
      </c>
      <c r="D345" s="110" t="s">
        <v>595</v>
      </c>
      <c r="E345" s="110" t="s">
        <v>118</v>
      </c>
      <c r="F345">
        <v>294.38125010416718</v>
      </c>
      <c r="G345">
        <v>465.53273583162559</v>
      </c>
    </row>
    <row r="346" spans="1:7" x14ac:dyDescent="0.35">
      <c r="A346" t="str">
        <f t="shared" si="15"/>
        <v>SAUSorghum</v>
      </c>
      <c r="B346" t="str">
        <f t="shared" si="16"/>
        <v>SAU</v>
      </c>
      <c r="C346" t="str">
        <f t="shared" si="17"/>
        <v>Sorghum</v>
      </c>
      <c r="D346" s="110" t="s">
        <v>595</v>
      </c>
      <c r="E346" s="110" t="s">
        <v>119</v>
      </c>
      <c r="F346">
        <v>274.67205238355825</v>
      </c>
      <c r="G346">
        <v>358.65998053381793</v>
      </c>
    </row>
    <row r="347" spans="1:7" x14ac:dyDescent="0.35">
      <c r="A347" t="str">
        <f t="shared" si="15"/>
        <v>SDNSorghum</v>
      </c>
      <c r="B347" t="str">
        <f t="shared" si="16"/>
        <v>SDN</v>
      </c>
      <c r="C347" t="str">
        <f t="shared" si="17"/>
        <v>Sorghum</v>
      </c>
      <c r="D347" s="110" t="s">
        <v>595</v>
      </c>
      <c r="E347" s="110" t="s">
        <v>120</v>
      </c>
      <c r="F347">
        <v>5143.6790814649612</v>
      </c>
      <c r="G347">
        <v>6711.0681382139473</v>
      </c>
    </row>
    <row r="348" spans="1:7" x14ac:dyDescent="0.35">
      <c r="A348" t="str">
        <f t="shared" si="15"/>
        <v>SENSorghum</v>
      </c>
      <c r="B348" t="str">
        <f t="shared" si="16"/>
        <v>SEN</v>
      </c>
      <c r="C348" t="str">
        <f t="shared" si="17"/>
        <v>Sorghum</v>
      </c>
      <c r="D348" s="110" t="s">
        <v>595</v>
      </c>
      <c r="E348" s="110" t="s">
        <v>121</v>
      </c>
      <c r="F348">
        <v>186.14257466374153</v>
      </c>
      <c r="G348">
        <v>305.86919570492717</v>
      </c>
    </row>
    <row r="349" spans="1:7" x14ac:dyDescent="0.35">
      <c r="A349" t="str">
        <f t="shared" si="15"/>
        <v>SLESorghum</v>
      </c>
      <c r="B349" t="str">
        <f t="shared" si="16"/>
        <v>SLE</v>
      </c>
      <c r="C349" t="str">
        <f t="shared" si="17"/>
        <v>Sorghum</v>
      </c>
      <c r="D349" s="110" t="s">
        <v>595</v>
      </c>
      <c r="E349" s="110" t="s">
        <v>123</v>
      </c>
      <c r="F349">
        <v>40.824708148156084</v>
      </c>
      <c r="G349">
        <v>52.88953746340151</v>
      </c>
    </row>
    <row r="350" spans="1:7" x14ac:dyDescent="0.35">
      <c r="A350" t="str">
        <f t="shared" si="15"/>
        <v>SLVSorghum</v>
      </c>
      <c r="B350" t="str">
        <f t="shared" si="16"/>
        <v>SLV</v>
      </c>
      <c r="C350" t="str">
        <f t="shared" si="17"/>
        <v>Sorghum</v>
      </c>
      <c r="D350" s="110" t="s">
        <v>595</v>
      </c>
      <c r="E350" s="110" t="s">
        <v>124</v>
      </c>
      <c r="F350">
        <v>225.6745793303009</v>
      </c>
      <c r="G350">
        <v>337.0708012925088</v>
      </c>
    </row>
    <row r="351" spans="1:7" x14ac:dyDescent="0.35">
      <c r="A351" t="str">
        <f t="shared" si="15"/>
        <v>SOMSorghum</v>
      </c>
      <c r="B351" t="str">
        <f t="shared" si="16"/>
        <v>SOM</v>
      </c>
      <c r="C351" t="str">
        <f t="shared" si="17"/>
        <v>Sorghum</v>
      </c>
      <c r="D351" s="110" t="s">
        <v>595</v>
      </c>
      <c r="E351" s="110" t="s">
        <v>125</v>
      </c>
      <c r="F351">
        <v>179.6886087320425</v>
      </c>
      <c r="G351">
        <v>297.94110503053344</v>
      </c>
    </row>
    <row r="352" spans="1:7" x14ac:dyDescent="0.35">
      <c r="A352" t="str">
        <f t="shared" si="15"/>
        <v>SWZSorghum</v>
      </c>
      <c r="B352" t="str">
        <f t="shared" si="16"/>
        <v>SWZ</v>
      </c>
      <c r="C352" t="str">
        <f t="shared" si="17"/>
        <v>Sorghum</v>
      </c>
      <c r="D352" s="110" t="s">
        <v>595</v>
      </c>
      <c r="E352" s="110" t="s">
        <v>130</v>
      </c>
      <c r="F352">
        <v>0.36402539061422501</v>
      </c>
      <c r="G352">
        <v>0.37179404274552968</v>
      </c>
    </row>
    <row r="353" spans="1:7" x14ac:dyDescent="0.35">
      <c r="A353" t="str">
        <f t="shared" si="15"/>
        <v>SYRSorghum</v>
      </c>
      <c r="B353" t="str">
        <f t="shared" si="16"/>
        <v>SYR</v>
      </c>
      <c r="C353" t="str">
        <f t="shared" si="17"/>
        <v>Sorghum</v>
      </c>
      <c r="D353" s="110" t="s">
        <v>595</v>
      </c>
      <c r="E353" s="110" t="s">
        <v>131</v>
      </c>
      <c r="F353">
        <v>5.6400444567897461</v>
      </c>
      <c r="G353">
        <v>7.5507644683100033</v>
      </c>
    </row>
    <row r="354" spans="1:7" x14ac:dyDescent="0.35">
      <c r="A354" t="str">
        <f t="shared" si="15"/>
        <v>TCDSorghum</v>
      </c>
      <c r="B354" t="str">
        <f t="shared" si="16"/>
        <v>TCD</v>
      </c>
      <c r="C354" t="str">
        <f t="shared" si="17"/>
        <v>Sorghum</v>
      </c>
      <c r="D354" s="110" t="s">
        <v>595</v>
      </c>
      <c r="E354" s="110" t="s">
        <v>132</v>
      </c>
      <c r="F354">
        <v>738.47241885584708</v>
      </c>
      <c r="G354">
        <v>953.71141985103168</v>
      </c>
    </row>
    <row r="355" spans="1:7" x14ac:dyDescent="0.35">
      <c r="A355" t="str">
        <f t="shared" si="15"/>
        <v>TGOSorghum</v>
      </c>
      <c r="B355" t="str">
        <f t="shared" si="16"/>
        <v>TGO</v>
      </c>
      <c r="C355" t="str">
        <f t="shared" si="17"/>
        <v>Sorghum</v>
      </c>
      <c r="D355" s="110" t="s">
        <v>595</v>
      </c>
      <c r="E355" s="110" t="s">
        <v>133</v>
      </c>
      <c r="F355">
        <v>336.88424023037828</v>
      </c>
      <c r="G355">
        <v>585.6604602431845</v>
      </c>
    </row>
    <row r="356" spans="1:7" x14ac:dyDescent="0.35">
      <c r="A356" t="str">
        <f t="shared" si="15"/>
        <v>THASorghum</v>
      </c>
      <c r="B356" t="str">
        <f t="shared" si="16"/>
        <v>THA</v>
      </c>
      <c r="C356" t="str">
        <f t="shared" si="17"/>
        <v>Sorghum</v>
      </c>
      <c r="D356" s="110" t="s">
        <v>595</v>
      </c>
      <c r="E356" s="110" t="s">
        <v>134</v>
      </c>
      <c r="F356">
        <v>77.704452188060273</v>
      </c>
      <c r="G356">
        <v>90.357685612359901</v>
      </c>
    </row>
    <row r="357" spans="1:7" x14ac:dyDescent="0.35">
      <c r="A357" t="str">
        <f t="shared" si="15"/>
        <v>TJKSorghum</v>
      </c>
      <c r="B357" t="str">
        <f t="shared" si="16"/>
        <v>TJK</v>
      </c>
      <c r="C357" t="str">
        <f t="shared" si="17"/>
        <v>Sorghum</v>
      </c>
      <c r="D357" s="110" t="s">
        <v>595</v>
      </c>
      <c r="E357" s="110" t="s">
        <v>135</v>
      </c>
      <c r="F357">
        <v>0.39895906519135155</v>
      </c>
      <c r="G357">
        <v>0.35851955353993853</v>
      </c>
    </row>
    <row r="358" spans="1:7" x14ac:dyDescent="0.35">
      <c r="A358" t="str">
        <f t="shared" si="15"/>
        <v>TUNSorghum</v>
      </c>
      <c r="B358" t="str">
        <f t="shared" si="16"/>
        <v>TUN</v>
      </c>
      <c r="C358" t="str">
        <f t="shared" si="17"/>
        <v>Sorghum</v>
      </c>
      <c r="D358" s="110" t="s">
        <v>595</v>
      </c>
      <c r="E358" s="110" t="s">
        <v>138</v>
      </c>
      <c r="F358">
        <v>1.4596831977559181</v>
      </c>
      <c r="G358">
        <v>2.5691685072114967</v>
      </c>
    </row>
    <row r="359" spans="1:7" x14ac:dyDescent="0.35">
      <c r="A359" t="str">
        <f t="shared" si="15"/>
        <v>TURSorghum</v>
      </c>
      <c r="B359" t="str">
        <f t="shared" si="16"/>
        <v>TUR</v>
      </c>
      <c r="C359" t="str">
        <f t="shared" si="17"/>
        <v>Sorghum</v>
      </c>
      <c r="D359" s="110" t="s">
        <v>595</v>
      </c>
      <c r="E359" s="110" t="s">
        <v>139</v>
      </c>
      <c r="F359">
        <v>0.31861854728698713</v>
      </c>
      <c r="G359">
        <v>0.56034135305706434</v>
      </c>
    </row>
    <row r="360" spans="1:7" x14ac:dyDescent="0.35">
      <c r="A360" t="str">
        <f t="shared" si="15"/>
        <v>TZASorghum</v>
      </c>
      <c r="B360" t="str">
        <f t="shared" si="16"/>
        <v>TZA</v>
      </c>
      <c r="C360" t="str">
        <f t="shared" si="17"/>
        <v>Sorghum</v>
      </c>
      <c r="D360" s="110" t="s">
        <v>595</v>
      </c>
      <c r="E360" s="110" t="s">
        <v>140</v>
      </c>
      <c r="F360">
        <v>1101.8970623865682</v>
      </c>
      <c r="G360">
        <v>2204.0756463715256</v>
      </c>
    </row>
    <row r="361" spans="1:7" x14ac:dyDescent="0.35">
      <c r="A361" t="str">
        <f t="shared" si="15"/>
        <v>UGASorghum</v>
      </c>
      <c r="B361" t="str">
        <f t="shared" si="16"/>
        <v>UGA</v>
      </c>
      <c r="C361" t="str">
        <f t="shared" si="17"/>
        <v>Sorghum</v>
      </c>
      <c r="D361" s="110" t="s">
        <v>595</v>
      </c>
      <c r="E361" s="110" t="s">
        <v>141</v>
      </c>
      <c r="F361">
        <v>623.82438911107408</v>
      </c>
      <c r="G361">
        <v>1075.1097369941845</v>
      </c>
    </row>
    <row r="362" spans="1:7" x14ac:dyDescent="0.35">
      <c r="A362" t="str">
        <f t="shared" si="15"/>
        <v>UZBSorghum</v>
      </c>
      <c r="B362" t="str">
        <f t="shared" si="16"/>
        <v>UZB</v>
      </c>
      <c r="C362" t="str">
        <f t="shared" si="17"/>
        <v>Sorghum</v>
      </c>
      <c r="D362" s="110" t="s">
        <v>595</v>
      </c>
      <c r="E362" s="110" t="s">
        <v>146</v>
      </c>
      <c r="F362">
        <v>13.17855689442408</v>
      </c>
      <c r="G362">
        <v>19.639095329730317</v>
      </c>
    </row>
    <row r="363" spans="1:7" x14ac:dyDescent="0.35">
      <c r="A363" t="str">
        <f t="shared" si="15"/>
        <v>VENSorghum</v>
      </c>
      <c r="B363" t="str">
        <f t="shared" si="16"/>
        <v>VEN</v>
      </c>
      <c r="C363" t="str">
        <f t="shared" si="17"/>
        <v>Sorghum</v>
      </c>
      <c r="D363" s="110" t="s">
        <v>595</v>
      </c>
      <c r="E363" s="110" t="s">
        <v>147</v>
      </c>
      <c r="F363">
        <v>639.38095197394182</v>
      </c>
      <c r="G363">
        <v>801.30121381537447</v>
      </c>
    </row>
    <row r="364" spans="1:7" x14ac:dyDescent="0.35">
      <c r="A364" t="str">
        <f t="shared" si="15"/>
        <v>YEMSorghum</v>
      </c>
      <c r="B364" t="str">
        <f t="shared" si="16"/>
        <v>YEM</v>
      </c>
      <c r="C364" t="str">
        <f t="shared" si="17"/>
        <v>Sorghum</v>
      </c>
      <c r="D364" s="110" t="s">
        <v>595</v>
      </c>
      <c r="E364" s="110" t="s">
        <v>150</v>
      </c>
      <c r="F364">
        <v>384.09807702524625</v>
      </c>
      <c r="G364">
        <v>541.97245149258583</v>
      </c>
    </row>
    <row r="365" spans="1:7" x14ac:dyDescent="0.35">
      <c r="A365" t="str">
        <f t="shared" si="15"/>
        <v>ZAFSorghum</v>
      </c>
      <c r="B365" t="str">
        <f t="shared" si="16"/>
        <v>ZAF</v>
      </c>
      <c r="C365" t="str">
        <f t="shared" si="17"/>
        <v>Sorghum</v>
      </c>
      <c r="D365" s="110" t="s">
        <v>595</v>
      </c>
      <c r="E365" s="110" t="s">
        <v>151</v>
      </c>
      <c r="F365">
        <v>274.09553904614131</v>
      </c>
      <c r="G365">
        <v>399.9950860664303</v>
      </c>
    </row>
    <row r="366" spans="1:7" x14ac:dyDescent="0.35">
      <c r="A366" t="str">
        <f t="shared" si="15"/>
        <v>ZMBSorghum</v>
      </c>
      <c r="B366" t="str">
        <f t="shared" si="16"/>
        <v>ZMB</v>
      </c>
      <c r="C366" t="str">
        <f t="shared" si="17"/>
        <v>Sorghum</v>
      </c>
      <c r="D366" s="110" t="s">
        <v>595</v>
      </c>
      <c r="E366" s="110" t="s">
        <v>152</v>
      </c>
      <c r="F366">
        <v>27.717547881461407</v>
      </c>
      <c r="G366">
        <v>42.712898272703526</v>
      </c>
    </row>
    <row r="367" spans="1:7" x14ac:dyDescent="0.35">
      <c r="A367" t="str">
        <f t="shared" si="15"/>
        <v>ZWESorghum</v>
      </c>
      <c r="B367" t="str">
        <f t="shared" si="16"/>
        <v>ZWE</v>
      </c>
      <c r="C367" t="str">
        <f t="shared" si="17"/>
        <v>Sorghum</v>
      </c>
      <c r="D367" s="110" t="s">
        <v>595</v>
      </c>
      <c r="E367" s="110" t="s">
        <v>153</v>
      </c>
      <c r="F367">
        <v>107.46678907155416</v>
      </c>
      <c r="G367">
        <v>153.465321912767</v>
      </c>
    </row>
    <row r="368" spans="1:7" x14ac:dyDescent="0.35">
      <c r="A368" t="str">
        <f t="shared" si="15"/>
        <v>AFGWheat</v>
      </c>
      <c r="B368" t="str">
        <f t="shared" si="16"/>
        <v>AFG</v>
      </c>
      <c r="C368" t="str">
        <f t="shared" si="17"/>
        <v>Wheat</v>
      </c>
      <c r="D368" s="110" t="s">
        <v>596</v>
      </c>
      <c r="E368" s="110" t="s">
        <v>0</v>
      </c>
      <c r="F368">
        <v>3750.5054617768151</v>
      </c>
      <c r="G368">
        <v>4011.9904046778001</v>
      </c>
    </row>
    <row r="369" spans="1:7" x14ac:dyDescent="0.35">
      <c r="A369" t="str">
        <f t="shared" si="15"/>
        <v>AGOWheat</v>
      </c>
      <c r="B369" t="str">
        <f t="shared" si="16"/>
        <v>AGO</v>
      </c>
      <c r="C369" t="str">
        <f t="shared" si="17"/>
        <v>Wheat</v>
      </c>
      <c r="D369" s="110" t="s">
        <v>596</v>
      </c>
      <c r="E369" s="110" t="s">
        <v>1</v>
      </c>
      <c r="F369">
        <v>4.6190865371168002</v>
      </c>
      <c r="G369">
        <v>3.5635416243342206</v>
      </c>
    </row>
    <row r="370" spans="1:7" x14ac:dyDescent="0.35">
      <c r="A370" t="str">
        <f t="shared" si="15"/>
        <v>ARMWheat</v>
      </c>
      <c r="B370" t="str">
        <f t="shared" si="16"/>
        <v>ARM</v>
      </c>
      <c r="C370" t="str">
        <f t="shared" si="17"/>
        <v>Wheat</v>
      </c>
      <c r="D370" s="110" t="s">
        <v>596</v>
      </c>
      <c r="E370" s="110" t="s">
        <v>4</v>
      </c>
      <c r="F370">
        <v>251.11493172826798</v>
      </c>
      <c r="G370">
        <v>305.00366145713019</v>
      </c>
    </row>
    <row r="371" spans="1:7" x14ac:dyDescent="0.35">
      <c r="A371" t="str">
        <f t="shared" si="15"/>
        <v>AZEWheat</v>
      </c>
      <c r="B371" t="str">
        <f t="shared" si="16"/>
        <v>AZE</v>
      </c>
      <c r="C371" t="str">
        <f t="shared" si="17"/>
        <v>Wheat</v>
      </c>
      <c r="D371" s="110" t="s">
        <v>596</v>
      </c>
      <c r="E371" s="110" t="s">
        <v>7</v>
      </c>
      <c r="F371">
        <v>1527.5090231998965</v>
      </c>
      <c r="G371">
        <v>1609.5554806476177</v>
      </c>
    </row>
    <row r="372" spans="1:7" x14ac:dyDescent="0.35">
      <c r="A372" t="str">
        <f t="shared" si="15"/>
        <v>BDIWheat</v>
      </c>
      <c r="B372" t="str">
        <f t="shared" si="16"/>
        <v>BDI</v>
      </c>
      <c r="C372" t="str">
        <f t="shared" si="17"/>
        <v>Wheat</v>
      </c>
      <c r="D372" s="110" t="s">
        <v>596</v>
      </c>
      <c r="E372" s="110" t="s">
        <v>8</v>
      </c>
      <c r="F372">
        <v>10.42528099294913</v>
      </c>
      <c r="G372">
        <v>14.705036143161838</v>
      </c>
    </row>
    <row r="373" spans="1:7" x14ac:dyDescent="0.35">
      <c r="A373" t="str">
        <f t="shared" si="15"/>
        <v>BGDWheat</v>
      </c>
      <c r="B373" t="str">
        <f t="shared" si="16"/>
        <v>BGD</v>
      </c>
      <c r="C373" t="str">
        <f t="shared" si="17"/>
        <v>Wheat</v>
      </c>
      <c r="D373" s="110" t="s">
        <v>596</v>
      </c>
      <c r="E373" s="110" t="s">
        <v>11</v>
      </c>
      <c r="F373">
        <v>996.40328679839104</v>
      </c>
      <c r="G373">
        <v>1108.2291336956787</v>
      </c>
    </row>
    <row r="374" spans="1:7" x14ac:dyDescent="0.35">
      <c r="A374" t="str">
        <f t="shared" si="15"/>
        <v>BOLWheat</v>
      </c>
      <c r="B374" t="str">
        <f t="shared" si="16"/>
        <v>BOL</v>
      </c>
      <c r="C374" t="str">
        <f t="shared" si="17"/>
        <v>Wheat</v>
      </c>
      <c r="D374" s="110" t="s">
        <v>596</v>
      </c>
      <c r="E374" s="110" t="s">
        <v>17</v>
      </c>
      <c r="F374">
        <v>189.87426673835944</v>
      </c>
      <c r="G374">
        <v>250.04412306843807</v>
      </c>
    </row>
    <row r="375" spans="1:7" x14ac:dyDescent="0.35">
      <c r="A375" t="str">
        <f t="shared" si="15"/>
        <v>BTNWheat</v>
      </c>
      <c r="B375" t="str">
        <f t="shared" si="16"/>
        <v>BTN</v>
      </c>
      <c r="C375" t="str">
        <f t="shared" si="17"/>
        <v>Wheat</v>
      </c>
      <c r="D375" s="110" t="s">
        <v>596</v>
      </c>
      <c r="E375" s="110" t="s">
        <v>19</v>
      </c>
      <c r="F375">
        <v>9.2371007485417085</v>
      </c>
      <c r="G375">
        <v>11.964831613536454</v>
      </c>
    </row>
    <row r="376" spans="1:7" x14ac:dyDescent="0.35">
      <c r="A376" t="str">
        <f t="shared" si="15"/>
        <v>BWAWheat</v>
      </c>
      <c r="B376" t="str">
        <f t="shared" si="16"/>
        <v>BWA</v>
      </c>
      <c r="C376" t="str">
        <f t="shared" si="17"/>
        <v>Wheat</v>
      </c>
      <c r="D376" s="110" t="s">
        <v>596</v>
      </c>
      <c r="E376" s="110" t="s">
        <v>20</v>
      </c>
      <c r="F376">
        <v>0.41705348596495995</v>
      </c>
      <c r="G376">
        <v>0.45158776561053093</v>
      </c>
    </row>
    <row r="377" spans="1:7" x14ac:dyDescent="0.35">
      <c r="A377" t="str">
        <f t="shared" si="15"/>
        <v>CMRWheat</v>
      </c>
      <c r="B377" t="str">
        <f t="shared" si="16"/>
        <v>CMR</v>
      </c>
      <c r="C377" t="str">
        <f t="shared" si="17"/>
        <v>Wheat</v>
      </c>
      <c r="D377" s="110" t="s">
        <v>596</v>
      </c>
      <c r="E377" s="110" t="s">
        <v>27</v>
      </c>
      <c r="F377">
        <v>0.6204424430445763</v>
      </c>
      <c r="G377">
        <v>0.7750423147671599</v>
      </c>
    </row>
    <row r="378" spans="1:7" x14ac:dyDescent="0.35">
      <c r="A378" t="str">
        <f t="shared" si="15"/>
        <v>CODWheat</v>
      </c>
      <c r="B378" t="str">
        <f t="shared" si="16"/>
        <v>COD</v>
      </c>
      <c r="C378" t="str">
        <f t="shared" si="17"/>
        <v>Wheat</v>
      </c>
      <c r="D378" s="110" t="s">
        <v>596</v>
      </c>
      <c r="E378" s="110" t="s">
        <v>28</v>
      </c>
      <c r="F378">
        <v>9.5093687929316673</v>
      </c>
      <c r="G378">
        <v>12.448366333682767</v>
      </c>
    </row>
    <row r="379" spans="1:7" x14ac:dyDescent="0.35">
      <c r="A379" t="str">
        <f t="shared" si="15"/>
        <v>COLWheat</v>
      </c>
      <c r="B379" t="str">
        <f t="shared" si="16"/>
        <v>COL</v>
      </c>
      <c r="C379" t="str">
        <f t="shared" si="17"/>
        <v>Wheat</v>
      </c>
      <c r="D379" s="110" t="s">
        <v>596</v>
      </c>
      <c r="E379" s="110" t="s">
        <v>30</v>
      </c>
      <c r="F379">
        <v>44.574214257339008</v>
      </c>
      <c r="G379">
        <v>53.408661591885675</v>
      </c>
    </row>
    <row r="380" spans="1:7" x14ac:dyDescent="0.35">
      <c r="A380" t="str">
        <f t="shared" si="15"/>
        <v>DZAWheat</v>
      </c>
      <c r="B380" t="str">
        <f t="shared" si="16"/>
        <v>DZA</v>
      </c>
      <c r="C380" t="str">
        <f t="shared" si="17"/>
        <v>Wheat</v>
      </c>
      <c r="D380" s="110" t="s">
        <v>596</v>
      </c>
      <c r="E380" s="110" t="s">
        <v>40</v>
      </c>
      <c r="F380">
        <v>3174.1888819556434</v>
      </c>
      <c r="G380">
        <v>3639.294497941828</v>
      </c>
    </row>
    <row r="381" spans="1:7" x14ac:dyDescent="0.35">
      <c r="A381" t="str">
        <f t="shared" si="15"/>
        <v>ECUWheat</v>
      </c>
      <c r="B381" t="str">
        <f t="shared" si="16"/>
        <v>ECU</v>
      </c>
      <c r="C381" t="str">
        <f t="shared" si="17"/>
        <v>Wheat</v>
      </c>
      <c r="D381" s="110" t="s">
        <v>596</v>
      </c>
      <c r="E381" s="110" t="s">
        <v>41</v>
      </c>
      <c r="F381">
        <v>10.800825359823079</v>
      </c>
      <c r="G381">
        <v>13.051470776431756</v>
      </c>
    </row>
    <row r="382" spans="1:7" x14ac:dyDescent="0.35">
      <c r="A382" t="str">
        <f t="shared" si="15"/>
        <v>EGYWheat</v>
      </c>
      <c r="B382" t="str">
        <f t="shared" si="16"/>
        <v>EGY</v>
      </c>
      <c r="C382" t="str">
        <f t="shared" si="17"/>
        <v>Wheat</v>
      </c>
      <c r="D382" s="110" t="s">
        <v>596</v>
      </c>
      <c r="E382" s="110" t="s">
        <v>42</v>
      </c>
      <c r="F382">
        <v>7981.0733233379169</v>
      </c>
      <c r="G382">
        <v>8710.2892938232671</v>
      </c>
    </row>
    <row r="383" spans="1:7" x14ac:dyDescent="0.35">
      <c r="A383" t="str">
        <f t="shared" si="15"/>
        <v>ERIWheat</v>
      </c>
      <c r="B383" t="str">
        <f t="shared" si="16"/>
        <v>ERI</v>
      </c>
      <c r="C383" t="str">
        <f t="shared" si="17"/>
        <v>Wheat</v>
      </c>
      <c r="D383" s="110" t="s">
        <v>596</v>
      </c>
      <c r="E383" s="110" t="s">
        <v>43</v>
      </c>
      <c r="F383">
        <v>18.526506999020395</v>
      </c>
      <c r="G383">
        <v>20.049475675911047</v>
      </c>
    </row>
    <row r="384" spans="1:7" x14ac:dyDescent="0.35">
      <c r="A384" t="str">
        <f t="shared" si="15"/>
        <v>ETHWheat</v>
      </c>
      <c r="B384" t="str">
        <f t="shared" si="16"/>
        <v>ETH</v>
      </c>
      <c r="C384" t="str">
        <f t="shared" si="17"/>
        <v>Wheat</v>
      </c>
      <c r="D384" s="110" t="s">
        <v>596</v>
      </c>
      <c r="E384" s="110" t="s">
        <v>44</v>
      </c>
      <c r="F384">
        <v>3660.222855329891</v>
      </c>
      <c r="G384">
        <v>5063.322273606922</v>
      </c>
    </row>
    <row r="385" spans="1:7" x14ac:dyDescent="0.35">
      <c r="A385" t="str">
        <f t="shared" si="15"/>
        <v>GEOWheat</v>
      </c>
      <c r="B385" t="str">
        <f t="shared" si="16"/>
        <v>GEO</v>
      </c>
      <c r="C385" t="str">
        <f t="shared" si="17"/>
        <v>Wheat</v>
      </c>
      <c r="D385" s="110" t="s">
        <v>596</v>
      </c>
      <c r="E385" s="110" t="s">
        <v>49</v>
      </c>
      <c r="F385">
        <v>143.03702651329172</v>
      </c>
      <c r="G385">
        <v>150.68983249403323</v>
      </c>
    </row>
    <row r="386" spans="1:7" x14ac:dyDescent="0.35">
      <c r="A386" t="str">
        <f t="shared" si="15"/>
        <v>GTMWheat</v>
      </c>
      <c r="B386" t="str">
        <f t="shared" si="16"/>
        <v>GTM</v>
      </c>
      <c r="C386" t="str">
        <f t="shared" si="17"/>
        <v>Wheat</v>
      </c>
      <c r="D386" s="110" t="s">
        <v>596</v>
      </c>
      <c r="E386" s="110" t="s">
        <v>58</v>
      </c>
      <c r="F386">
        <v>12.359414256101624</v>
      </c>
      <c r="G386">
        <v>17.080753086136912</v>
      </c>
    </row>
    <row r="387" spans="1:7" x14ac:dyDescent="0.35">
      <c r="A387" t="str">
        <f t="shared" ref="A387:A450" si="18">_xlfn.CONCAT(B387,C387)</f>
        <v>HNDWheat</v>
      </c>
      <c r="B387" t="str">
        <f t="shared" ref="B387:B450" si="19">E387</f>
        <v>HND</v>
      </c>
      <c r="C387" t="str">
        <f t="shared" ref="C387:C450" si="20">VLOOKUP(D387,$M$2:$N$22,2,FALSE)</f>
        <v>Wheat</v>
      </c>
      <c r="D387" s="110" t="s">
        <v>596</v>
      </c>
      <c r="E387" s="110" t="s">
        <v>59</v>
      </c>
      <c r="F387">
        <v>1.1267476154432357</v>
      </c>
      <c r="G387">
        <v>1.5354389606577945</v>
      </c>
    </row>
    <row r="388" spans="1:7" x14ac:dyDescent="0.35">
      <c r="A388" t="str">
        <f t="shared" si="18"/>
        <v>INDWheat</v>
      </c>
      <c r="B388" t="str">
        <f t="shared" si="19"/>
        <v>IND</v>
      </c>
      <c r="C388" t="str">
        <f t="shared" si="20"/>
        <v>Wheat</v>
      </c>
      <c r="D388" s="110" t="s">
        <v>596</v>
      </c>
      <c r="E388" s="110" t="s">
        <v>64</v>
      </c>
      <c r="F388">
        <v>86355.937287632056</v>
      </c>
      <c r="G388">
        <v>122032.16739213045</v>
      </c>
    </row>
    <row r="389" spans="1:7" x14ac:dyDescent="0.35">
      <c r="A389" t="str">
        <f t="shared" si="18"/>
        <v>IRNWheat</v>
      </c>
      <c r="B389" t="str">
        <f t="shared" si="19"/>
        <v>IRN</v>
      </c>
      <c r="C389" t="str">
        <f t="shared" si="20"/>
        <v>Wheat</v>
      </c>
      <c r="D389" s="110" t="s">
        <v>596</v>
      </c>
      <c r="E389" s="110" t="s">
        <v>66</v>
      </c>
      <c r="F389">
        <v>19645.530391452237</v>
      </c>
      <c r="G389">
        <v>28489.704237931695</v>
      </c>
    </row>
    <row r="390" spans="1:7" x14ac:dyDescent="0.35">
      <c r="A390" t="str">
        <f t="shared" si="18"/>
        <v>IRQWheat</v>
      </c>
      <c r="B390" t="str">
        <f t="shared" si="19"/>
        <v>IRQ</v>
      </c>
      <c r="C390" t="str">
        <f t="shared" si="20"/>
        <v>Wheat</v>
      </c>
      <c r="D390" s="110" t="s">
        <v>596</v>
      </c>
      <c r="E390" s="110" t="s">
        <v>67</v>
      </c>
      <c r="F390">
        <v>3026.5361502671949</v>
      </c>
      <c r="G390">
        <v>3952.1371032608386</v>
      </c>
    </row>
    <row r="391" spans="1:7" x14ac:dyDescent="0.35">
      <c r="A391" t="str">
        <f t="shared" si="18"/>
        <v>ISRWheat</v>
      </c>
      <c r="B391" t="str">
        <f t="shared" si="19"/>
        <v>ISR</v>
      </c>
      <c r="C391" t="str">
        <f t="shared" si="20"/>
        <v>Wheat</v>
      </c>
      <c r="D391" s="110" t="s">
        <v>596</v>
      </c>
      <c r="E391" s="110" t="s">
        <v>69</v>
      </c>
      <c r="F391">
        <v>200.24609692344805</v>
      </c>
      <c r="G391">
        <v>178.9911077318088</v>
      </c>
    </row>
    <row r="392" spans="1:7" x14ac:dyDescent="0.35">
      <c r="A392" t="str">
        <f t="shared" si="18"/>
        <v>JORWheat</v>
      </c>
      <c r="B392" t="str">
        <f t="shared" si="19"/>
        <v>JOR</v>
      </c>
      <c r="C392" t="str">
        <f t="shared" si="20"/>
        <v>Wheat</v>
      </c>
      <c r="D392" s="110" t="s">
        <v>596</v>
      </c>
      <c r="E392" s="110" t="s">
        <v>72</v>
      </c>
      <c r="F392">
        <v>23.493995182676031</v>
      </c>
      <c r="G392">
        <v>32.190706834978982</v>
      </c>
    </row>
    <row r="393" spans="1:7" x14ac:dyDescent="0.35">
      <c r="A393" t="str">
        <f t="shared" si="18"/>
        <v>KENWheat</v>
      </c>
      <c r="B393" t="str">
        <f t="shared" si="19"/>
        <v>KEN</v>
      </c>
      <c r="C393" t="str">
        <f t="shared" si="20"/>
        <v>Wheat</v>
      </c>
      <c r="D393" s="110" t="s">
        <v>596</v>
      </c>
      <c r="E393" s="110" t="s">
        <v>75</v>
      </c>
      <c r="F393">
        <v>524.17821440986245</v>
      </c>
      <c r="G393">
        <v>691.35251653682417</v>
      </c>
    </row>
    <row r="394" spans="1:7" x14ac:dyDescent="0.35">
      <c r="A394" t="str">
        <f t="shared" si="18"/>
        <v>KGZWheat</v>
      </c>
      <c r="B394" t="str">
        <f t="shared" si="19"/>
        <v>KGZ</v>
      </c>
      <c r="C394" t="str">
        <f t="shared" si="20"/>
        <v>Wheat</v>
      </c>
      <c r="D394" s="110" t="s">
        <v>596</v>
      </c>
      <c r="E394" s="110" t="s">
        <v>76</v>
      </c>
      <c r="F394">
        <v>889.81167796177351</v>
      </c>
      <c r="G394">
        <v>1160.2076537344344</v>
      </c>
    </row>
    <row r="395" spans="1:7" x14ac:dyDescent="0.35">
      <c r="A395" t="str">
        <f t="shared" si="18"/>
        <v>LBNWheat</v>
      </c>
      <c r="B395" t="str">
        <f t="shared" si="19"/>
        <v>LBN</v>
      </c>
      <c r="C395" t="str">
        <f t="shared" si="20"/>
        <v>Wheat</v>
      </c>
      <c r="D395" s="110" t="s">
        <v>596</v>
      </c>
      <c r="E395" s="110" t="s">
        <v>80</v>
      </c>
      <c r="F395">
        <v>155.6163854728201</v>
      </c>
      <c r="G395">
        <v>175.57626439407412</v>
      </c>
    </row>
    <row r="396" spans="1:7" x14ac:dyDescent="0.35">
      <c r="A396" t="str">
        <f t="shared" si="18"/>
        <v>LBYWheat</v>
      </c>
      <c r="B396" t="str">
        <f t="shared" si="19"/>
        <v>LBY</v>
      </c>
      <c r="C396" t="str">
        <f t="shared" si="20"/>
        <v>Wheat</v>
      </c>
      <c r="D396" s="110" t="s">
        <v>596</v>
      </c>
      <c r="E396" s="110" t="s">
        <v>82</v>
      </c>
      <c r="F396">
        <v>133.0959033453853</v>
      </c>
      <c r="G396">
        <v>173.86301833766311</v>
      </c>
    </row>
    <row r="397" spans="1:7" x14ac:dyDescent="0.35">
      <c r="A397" t="str">
        <f t="shared" si="18"/>
        <v>LSOWheat</v>
      </c>
      <c r="B397" t="str">
        <f t="shared" si="19"/>
        <v>LSO</v>
      </c>
      <c r="C397" t="str">
        <f t="shared" si="20"/>
        <v>Wheat</v>
      </c>
      <c r="D397" s="110" t="s">
        <v>596</v>
      </c>
      <c r="E397" s="110" t="s">
        <v>84</v>
      </c>
      <c r="F397">
        <v>13.470111694207587</v>
      </c>
      <c r="G397">
        <v>18.235585023134576</v>
      </c>
    </row>
    <row r="398" spans="1:7" x14ac:dyDescent="0.35">
      <c r="A398" t="str">
        <f t="shared" si="18"/>
        <v>MDGWheat</v>
      </c>
      <c r="B398" t="str">
        <f t="shared" si="19"/>
        <v>MDG</v>
      </c>
      <c r="C398" t="str">
        <f t="shared" si="20"/>
        <v>Wheat</v>
      </c>
      <c r="D398" s="110" t="s">
        <v>596</v>
      </c>
      <c r="E398" s="110" t="s">
        <v>86</v>
      </c>
      <c r="F398">
        <v>11.859189678506453</v>
      </c>
      <c r="G398">
        <v>10.612026207355655</v>
      </c>
    </row>
    <row r="399" spans="1:7" x14ac:dyDescent="0.35">
      <c r="A399" t="str">
        <f t="shared" si="18"/>
        <v>MEXWheat</v>
      </c>
      <c r="B399" t="str">
        <f t="shared" si="19"/>
        <v>MEX</v>
      </c>
      <c r="C399" t="str">
        <f t="shared" si="20"/>
        <v>Wheat</v>
      </c>
      <c r="D399" s="110" t="s">
        <v>596</v>
      </c>
      <c r="E399" s="110" t="s">
        <v>87</v>
      </c>
      <c r="F399">
        <v>2799.900829724882</v>
      </c>
      <c r="G399">
        <v>2506.8001837864595</v>
      </c>
    </row>
    <row r="400" spans="1:7" x14ac:dyDescent="0.35">
      <c r="A400" t="str">
        <f t="shared" si="18"/>
        <v>MLIWheat</v>
      </c>
      <c r="B400" t="str">
        <f t="shared" si="19"/>
        <v>MLI</v>
      </c>
      <c r="C400" t="str">
        <f t="shared" si="20"/>
        <v>Wheat</v>
      </c>
      <c r="D400" s="110" t="s">
        <v>596</v>
      </c>
      <c r="E400" s="110" t="s">
        <v>88</v>
      </c>
      <c r="F400">
        <v>8.3981678233511197</v>
      </c>
      <c r="G400">
        <v>9.2296468867784629</v>
      </c>
    </row>
    <row r="401" spans="1:7" x14ac:dyDescent="0.35">
      <c r="A401" t="str">
        <f t="shared" si="18"/>
        <v>MMRWheat</v>
      </c>
      <c r="B401" t="str">
        <f t="shared" si="19"/>
        <v>MMR</v>
      </c>
      <c r="C401" t="str">
        <f t="shared" si="20"/>
        <v>Wheat</v>
      </c>
      <c r="D401" s="110" t="s">
        <v>596</v>
      </c>
      <c r="E401" s="110" t="s">
        <v>333</v>
      </c>
      <c r="F401">
        <v>167.00789623150396</v>
      </c>
      <c r="G401">
        <v>201.36338902174043</v>
      </c>
    </row>
    <row r="402" spans="1:7" x14ac:dyDescent="0.35">
      <c r="A402" t="str">
        <f t="shared" si="18"/>
        <v>MORWheat</v>
      </c>
      <c r="B402" t="str">
        <f t="shared" si="19"/>
        <v>MOR</v>
      </c>
      <c r="C402" t="str">
        <f t="shared" si="20"/>
        <v>Wheat</v>
      </c>
      <c r="D402" s="110" t="s">
        <v>596</v>
      </c>
      <c r="E402" s="110" t="s">
        <v>90</v>
      </c>
      <c r="F402">
        <v>6476.8170435528891</v>
      </c>
      <c r="G402">
        <v>6245.7394752227574</v>
      </c>
    </row>
    <row r="403" spans="1:7" x14ac:dyDescent="0.35">
      <c r="A403" t="str">
        <f t="shared" si="18"/>
        <v>MOZWheat</v>
      </c>
      <c r="B403" t="str">
        <f t="shared" si="19"/>
        <v>MOZ</v>
      </c>
      <c r="C403" t="str">
        <f t="shared" si="20"/>
        <v>Wheat</v>
      </c>
      <c r="D403" s="110" t="s">
        <v>596</v>
      </c>
      <c r="E403" s="110" t="s">
        <v>91</v>
      </c>
      <c r="F403">
        <v>2.1585620896607907</v>
      </c>
      <c r="G403">
        <v>1.4968179016282193</v>
      </c>
    </row>
    <row r="404" spans="1:7" x14ac:dyDescent="0.35">
      <c r="A404" t="str">
        <f t="shared" si="18"/>
        <v>MRTWheat</v>
      </c>
      <c r="B404" t="str">
        <f t="shared" si="19"/>
        <v>MRT</v>
      </c>
      <c r="C404" t="str">
        <f t="shared" si="20"/>
        <v>Wheat</v>
      </c>
      <c r="D404" s="110" t="s">
        <v>596</v>
      </c>
      <c r="E404" s="110" t="s">
        <v>92</v>
      </c>
      <c r="F404">
        <v>0.91209735050274154</v>
      </c>
      <c r="G404">
        <v>0.89663335487406381</v>
      </c>
    </row>
    <row r="405" spans="1:7" x14ac:dyDescent="0.35">
      <c r="A405" t="str">
        <f t="shared" si="18"/>
        <v>MWIWheat</v>
      </c>
      <c r="B405" t="str">
        <f t="shared" si="19"/>
        <v>MWI</v>
      </c>
      <c r="C405" t="str">
        <f t="shared" si="20"/>
        <v>Wheat</v>
      </c>
      <c r="D405" s="110" t="s">
        <v>596</v>
      </c>
      <c r="E405" s="110" t="s">
        <v>93</v>
      </c>
      <c r="F405">
        <v>1.6772338346356299</v>
      </c>
      <c r="G405">
        <v>1.0858605294532471</v>
      </c>
    </row>
    <row r="406" spans="1:7" x14ac:dyDescent="0.35">
      <c r="A406" t="str">
        <f t="shared" si="18"/>
        <v>NAMWheat</v>
      </c>
      <c r="B406" t="str">
        <f t="shared" si="19"/>
        <v>NAM</v>
      </c>
      <c r="C406" t="str">
        <f t="shared" si="20"/>
        <v>Wheat</v>
      </c>
      <c r="D406" s="110" t="s">
        <v>596</v>
      </c>
      <c r="E406" s="110" t="s">
        <v>95</v>
      </c>
      <c r="F406">
        <v>9.9719689891868182</v>
      </c>
      <c r="G406">
        <v>6.6643986757392408</v>
      </c>
    </row>
    <row r="407" spans="1:7" x14ac:dyDescent="0.35">
      <c r="A407" t="str">
        <f t="shared" si="18"/>
        <v>NERWheat</v>
      </c>
      <c r="B407" t="str">
        <f t="shared" si="19"/>
        <v>NER</v>
      </c>
      <c r="C407" t="str">
        <f t="shared" si="20"/>
        <v>Wheat</v>
      </c>
      <c r="D407" s="110" t="s">
        <v>596</v>
      </c>
      <c r="E407" s="110" t="s">
        <v>96</v>
      </c>
      <c r="F407">
        <v>9.057842739305201</v>
      </c>
      <c r="G407">
        <v>10.062450568060626</v>
      </c>
    </row>
    <row r="408" spans="1:7" x14ac:dyDescent="0.35">
      <c r="A408" t="str">
        <f t="shared" si="18"/>
        <v>NGAWheat</v>
      </c>
      <c r="B408" t="str">
        <f t="shared" si="19"/>
        <v>NGA</v>
      </c>
      <c r="C408" t="str">
        <f t="shared" si="20"/>
        <v>Wheat</v>
      </c>
      <c r="D408" s="110" t="s">
        <v>596</v>
      </c>
      <c r="E408" s="110" t="s">
        <v>97</v>
      </c>
      <c r="F408">
        <v>81.228961782636361</v>
      </c>
      <c r="G408">
        <v>147.0909343025005</v>
      </c>
    </row>
    <row r="409" spans="1:7" x14ac:dyDescent="0.35">
      <c r="A409" t="str">
        <f t="shared" si="18"/>
        <v>NPLWheat</v>
      </c>
      <c r="B409" t="str">
        <f t="shared" si="19"/>
        <v>NPL</v>
      </c>
      <c r="C409" t="str">
        <f t="shared" si="20"/>
        <v>Wheat</v>
      </c>
      <c r="D409" s="110" t="s">
        <v>596</v>
      </c>
      <c r="E409" s="110" t="s">
        <v>101</v>
      </c>
      <c r="F409">
        <v>1633.2739956193502</v>
      </c>
      <c r="G409">
        <v>1885.2791997090767</v>
      </c>
    </row>
    <row r="410" spans="1:7" x14ac:dyDescent="0.35">
      <c r="A410" t="str">
        <f t="shared" si="18"/>
        <v>PAKWheat</v>
      </c>
      <c r="B410" t="str">
        <f t="shared" si="19"/>
        <v>PAK</v>
      </c>
      <c r="C410" t="str">
        <f t="shared" si="20"/>
        <v>Wheat</v>
      </c>
      <c r="D410" s="110" t="s">
        <v>596</v>
      </c>
      <c r="E410" s="110" t="s">
        <v>105</v>
      </c>
      <c r="F410">
        <v>22441.297148989765</v>
      </c>
      <c r="G410">
        <v>24588.459382948222</v>
      </c>
    </row>
    <row r="411" spans="1:7" x14ac:dyDescent="0.35">
      <c r="A411" t="str">
        <f t="shared" si="18"/>
        <v>PERWheat</v>
      </c>
      <c r="B411" t="str">
        <f t="shared" si="19"/>
        <v>PER</v>
      </c>
      <c r="C411" t="str">
        <f t="shared" si="20"/>
        <v>Wheat</v>
      </c>
      <c r="D411" s="110" t="s">
        <v>596</v>
      </c>
      <c r="E411" s="110" t="s">
        <v>107</v>
      </c>
      <c r="F411">
        <v>217.90022003937793</v>
      </c>
      <c r="G411">
        <v>276.02977221673405</v>
      </c>
    </row>
    <row r="412" spans="1:7" x14ac:dyDescent="0.35">
      <c r="A412" t="str">
        <f t="shared" si="18"/>
        <v>PSEWheat</v>
      </c>
      <c r="B412" t="str">
        <f t="shared" si="19"/>
        <v>PSE</v>
      </c>
      <c r="C412" t="str">
        <f t="shared" si="20"/>
        <v>Wheat</v>
      </c>
      <c r="D412" s="110" t="s">
        <v>596</v>
      </c>
      <c r="E412" s="110" t="s">
        <v>114</v>
      </c>
      <c r="F412">
        <v>56.410978073461933</v>
      </c>
      <c r="G412">
        <v>86.770493560030218</v>
      </c>
    </row>
    <row r="413" spans="1:7" x14ac:dyDescent="0.35">
      <c r="A413" t="str">
        <f t="shared" si="18"/>
        <v>RAPWheat</v>
      </c>
      <c r="B413" t="str">
        <f t="shared" si="19"/>
        <v>RAP</v>
      </c>
      <c r="C413" t="str">
        <f t="shared" si="20"/>
        <v>Wheat</v>
      </c>
      <c r="D413" s="110" t="s">
        <v>596</v>
      </c>
      <c r="E413" s="110" t="s">
        <v>115</v>
      </c>
      <c r="F413">
        <v>1.6150763200335518</v>
      </c>
      <c r="G413">
        <v>1.5594939538586108</v>
      </c>
    </row>
    <row r="414" spans="1:7" x14ac:dyDescent="0.35">
      <c r="A414" t="str">
        <f t="shared" si="18"/>
        <v>RWAWheat</v>
      </c>
      <c r="B414" t="str">
        <f t="shared" si="19"/>
        <v>RWA</v>
      </c>
      <c r="C414" t="str">
        <f t="shared" si="20"/>
        <v>Wheat</v>
      </c>
      <c r="D414" s="110" t="s">
        <v>596</v>
      </c>
      <c r="E414" s="110" t="s">
        <v>118</v>
      </c>
      <c r="F414">
        <v>24.203192196312237</v>
      </c>
      <c r="G414">
        <v>35.201496416670622</v>
      </c>
    </row>
    <row r="415" spans="1:7" x14ac:dyDescent="0.35">
      <c r="A415" t="str">
        <f t="shared" si="18"/>
        <v>SAUWheat</v>
      </c>
      <c r="B415" t="str">
        <f t="shared" si="19"/>
        <v>SAU</v>
      </c>
      <c r="C415" t="str">
        <f t="shared" si="20"/>
        <v>Wheat</v>
      </c>
      <c r="D415" s="110" t="s">
        <v>596</v>
      </c>
      <c r="E415" s="110" t="s">
        <v>119</v>
      </c>
      <c r="F415">
        <v>3007.2858081549266</v>
      </c>
      <c r="G415">
        <v>3131.9597217198329</v>
      </c>
    </row>
    <row r="416" spans="1:7" x14ac:dyDescent="0.35">
      <c r="A416" t="str">
        <f t="shared" si="18"/>
        <v>SDNWheat</v>
      </c>
      <c r="B416" t="str">
        <f t="shared" si="19"/>
        <v>SDN</v>
      </c>
      <c r="C416" t="str">
        <f t="shared" si="20"/>
        <v>Wheat</v>
      </c>
      <c r="D416" s="110" t="s">
        <v>596</v>
      </c>
      <c r="E416" s="110" t="s">
        <v>120</v>
      </c>
      <c r="F416">
        <v>603.78667692428917</v>
      </c>
      <c r="G416">
        <v>608.9191123890505</v>
      </c>
    </row>
    <row r="417" spans="1:7" x14ac:dyDescent="0.35">
      <c r="A417" t="str">
        <f t="shared" si="18"/>
        <v>SOMWheat</v>
      </c>
      <c r="B417" t="str">
        <f t="shared" si="19"/>
        <v>SOM</v>
      </c>
      <c r="C417" t="str">
        <f t="shared" si="20"/>
        <v>Wheat</v>
      </c>
      <c r="D417" s="110" t="s">
        <v>596</v>
      </c>
      <c r="E417" s="110" t="s">
        <v>125</v>
      </c>
      <c r="F417">
        <v>1.2338626248638003</v>
      </c>
      <c r="G417">
        <v>1.595097291875329</v>
      </c>
    </row>
    <row r="418" spans="1:7" x14ac:dyDescent="0.35">
      <c r="A418" t="str">
        <f t="shared" si="18"/>
        <v>SWZWheat</v>
      </c>
      <c r="B418" t="str">
        <f t="shared" si="19"/>
        <v>SWZ</v>
      </c>
      <c r="C418" t="str">
        <f t="shared" si="20"/>
        <v>Wheat</v>
      </c>
      <c r="D418" s="110" t="s">
        <v>596</v>
      </c>
      <c r="E418" s="110" t="s">
        <v>130</v>
      </c>
      <c r="F418">
        <v>0.1954811716895469</v>
      </c>
      <c r="G418">
        <v>0.20899222033321563</v>
      </c>
    </row>
    <row r="419" spans="1:7" x14ac:dyDescent="0.35">
      <c r="A419" t="str">
        <f t="shared" si="18"/>
        <v>SYRWheat</v>
      </c>
      <c r="B419" t="str">
        <f t="shared" si="19"/>
        <v>SYR</v>
      </c>
      <c r="C419" t="str">
        <f t="shared" si="20"/>
        <v>Wheat</v>
      </c>
      <c r="D419" s="110" t="s">
        <v>596</v>
      </c>
      <c r="E419" s="110" t="s">
        <v>131</v>
      </c>
      <c r="F419">
        <v>5116.2344248785585</v>
      </c>
      <c r="G419">
        <v>5921.8741428779394</v>
      </c>
    </row>
    <row r="420" spans="1:7" x14ac:dyDescent="0.35">
      <c r="A420" t="str">
        <f t="shared" si="18"/>
        <v>TCDWheat</v>
      </c>
      <c r="B420" t="str">
        <f t="shared" si="19"/>
        <v>TCD</v>
      </c>
      <c r="C420" t="str">
        <f t="shared" si="20"/>
        <v>Wheat</v>
      </c>
      <c r="D420" s="110" t="s">
        <v>596</v>
      </c>
      <c r="E420" s="110" t="s">
        <v>132</v>
      </c>
      <c r="F420">
        <v>3.1525402107827176</v>
      </c>
      <c r="G420">
        <v>4.5027372267298631</v>
      </c>
    </row>
    <row r="421" spans="1:7" x14ac:dyDescent="0.35">
      <c r="A421" t="str">
        <f t="shared" si="18"/>
        <v>THAWheat</v>
      </c>
      <c r="B421" t="str">
        <f t="shared" si="19"/>
        <v>THA</v>
      </c>
      <c r="C421" t="str">
        <f t="shared" si="20"/>
        <v>Wheat</v>
      </c>
      <c r="D421" s="110" t="s">
        <v>596</v>
      </c>
      <c r="E421" s="110" t="s">
        <v>134</v>
      </c>
      <c r="F421">
        <v>0.93777893098953702</v>
      </c>
      <c r="G421">
        <v>0.99509522727897781</v>
      </c>
    </row>
    <row r="422" spans="1:7" x14ac:dyDescent="0.35">
      <c r="A422" t="str">
        <f t="shared" si="18"/>
        <v>TJKWheat</v>
      </c>
      <c r="B422" t="str">
        <f t="shared" si="19"/>
        <v>TJK</v>
      </c>
      <c r="C422" t="str">
        <f t="shared" si="20"/>
        <v>Wheat</v>
      </c>
      <c r="D422" s="110" t="s">
        <v>596</v>
      </c>
      <c r="E422" s="110" t="s">
        <v>135</v>
      </c>
      <c r="F422">
        <v>614.68257818006407</v>
      </c>
      <c r="G422">
        <v>626.33722503837907</v>
      </c>
    </row>
    <row r="423" spans="1:7" x14ac:dyDescent="0.35">
      <c r="A423" t="str">
        <f t="shared" si="18"/>
        <v>TKMWheat</v>
      </c>
      <c r="B423" t="str">
        <f t="shared" si="19"/>
        <v>TKM</v>
      </c>
      <c r="C423" t="str">
        <f t="shared" si="20"/>
        <v>Wheat</v>
      </c>
      <c r="D423" s="110" t="s">
        <v>596</v>
      </c>
      <c r="E423" s="110" t="s">
        <v>136</v>
      </c>
      <c r="F423">
        <v>2319.342408565245</v>
      </c>
      <c r="G423">
        <v>2599.391055983886</v>
      </c>
    </row>
    <row r="424" spans="1:7" x14ac:dyDescent="0.35">
      <c r="A424" t="str">
        <f t="shared" si="18"/>
        <v>TUNWheat</v>
      </c>
      <c r="B424" t="str">
        <f t="shared" si="19"/>
        <v>TUN</v>
      </c>
      <c r="C424" t="str">
        <f t="shared" si="20"/>
        <v>Wheat</v>
      </c>
      <c r="D424" s="110" t="s">
        <v>596</v>
      </c>
      <c r="E424" s="110" t="s">
        <v>138</v>
      </c>
      <c r="F424">
        <v>1643.2416982894301</v>
      </c>
      <c r="G424">
        <v>1874.1981656311814</v>
      </c>
    </row>
    <row r="425" spans="1:7" x14ac:dyDescent="0.35">
      <c r="A425" t="str">
        <f t="shared" si="18"/>
        <v>TURWheat</v>
      </c>
      <c r="B425" t="str">
        <f t="shared" si="19"/>
        <v>TUR</v>
      </c>
      <c r="C425" t="str">
        <f t="shared" si="20"/>
        <v>Wheat</v>
      </c>
      <c r="D425" s="110" t="s">
        <v>596</v>
      </c>
      <c r="E425" s="110" t="s">
        <v>139</v>
      </c>
      <c r="F425">
        <v>23866.17694672582</v>
      </c>
      <c r="G425">
        <v>29103.213828523534</v>
      </c>
    </row>
    <row r="426" spans="1:7" x14ac:dyDescent="0.35">
      <c r="A426" t="str">
        <f t="shared" si="18"/>
        <v>TZAWheat</v>
      </c>
      <c r="B426" t="str">
        <f t="shared" si="19"/>
        <v>TZA</v>
      </c>
      <c r="C426" t="str">
        <f t="shared" si="20"/>
        <v>Wheat</v>
      </c>
      <c r="D426" s="110" t="s">
        <v>596</v>
      </c>
      <c r="E426" s="110" t="s">
        <v>140</v>
      </c>
      <c r="F426">
        <v>99.295653750325187</v>
      </c>
      <c r="G426">
        <v>122.10570656981076</v>
      </c>
    </row>
    <row r="427" spans="1:7" x14ac:dyDescent="0.35">
      <c r="A427" t="str">
        <f t="shared" si="18"/>
        <v>UGAWheat</v>
      </c>
      <c r="B427" t="str">
        <f t="shared" si="19"/>
        <v>UGA</v>
      </c>
      <c r="C427" t="str">
        <f t="shared" si="20"/>
        <v>Wheat</v>
      </c>
      <c r="D427" s="110" t="s">
        <v>596</v>
      </c>
      <c r="E427" s="110" t="s">
        <v>141</v>
      </c>
      <c r="F427">
        <v>18.336579585969201</v>
      </c>
      <c r="G427">
        <v>23.697152593954868</v>
      </c>
    </row>
    <row r="428" spans="1:7" x14ac:dyDescent="0.35">
      <c r="A428" t="str">
        <f t="shared" si="18"/>
        <v>UZBWheat</v>
      </c>
      <c r="B428" t="str">
        <f t="shared" si="19"/>
        <v>UZB</v>
      </c>
      <c r="C428" t="str">
        <f t="shared" si="20"/>
        <v>Wheat</v>
      </c>
      <c r="D428" s="110" t="s">
        <v>596</v>
      </c>
      <c r="E428" s="110" t="s">
        <v>146</v>
      </c>
      <c r="F428">
        <v>4488.8317867409296</v>
      </c>
      <c r="G428">
        <v>5037.7358405597006</v>
      </c>
    </row>
    <row r="429" spans="1:7" x14ac:dyDescent="0.35">
      <c r="A429" t="str">
        <f t="shared" si="18"/>
        <v>VENWheat</v>
      </c>
      <c r="B429" t="str">
        <f t="shared" si="19"/>
        <v>VEN</v>
      </c>
      <c r="C429" t="str">
        <f t="shared" si="20"/>
        <v>Wheat</v>
      </c>
      <c r="D429" s="110" t="s">
        <v>596</v>
      </c>
      <c r="E429" s="110" t="s">
        <v>147</v>
      </c>
      <c r="F429">
        <v>0.63367404306655684</v>
      </c>
      <c r="G429">
        <v>0.85237742892885537</v>
      </c>
    </row>
    <row r="430" spans="1:7" x14ac:dyDescent="0.35">
      <c r="A430" t="str">
        <f t="shared" si="18"/>
        <v>YEMWheat</v>
      </c>
      <c r="B430" t="str">
        <f t="shared" si="19"/>
        <v>YEM</v>
      </c>
      <c r="C430" t="str">
        <f t="shared" si="20"/>
        <v>Wheat</v>
      </c>
      <c r="D430" s="110" t="s">
        <v>596</v>
      </c>
      <c r="E430" s="110" t="s">
        <v>150</v>
      </c>
      <c r="F430">
        <v>142.83192700793916</v>
      </c>
      <c r="G430">
        <v>146.06690396742761</v>
      </c>
    </row>
    <row r="431" spans="1:7" x14ac:dyDescent="0.35">
      <c r="A431" t="str">
        <f t="shared" si="18"/>
        <v>ZAFWheat</v>
      </c>
      <c r="B431" t="str">
        <f t="shared" si="19"/>
        <v>ZAF</v>
      </c>
      <c r="C431" t="str">
        <f t="shared" si="20"/>
        <v>Wheat</v>
      </c>
      <c r="D431" s="110" t="s">
        <v>596</v>
      </c>
      <c r="E431" s="110" t="s">
        <v>151</v>
      </c>
      <c r="F431">
        <v>1932.1092106825799</v>
      </c>
      <c r="G431">
        <v>2230.8651172809941</v>
      </c>
    </row>
    <row r="432" spans="1:7" x14ac:dyDescent="0.35">
      <c r="A432" t="str">
        <f t="shared" si="18"/>
        <v>ZMBWheat</v>
      </c>
      <c r="B432" t="str">
        <f t="shared" si="19"/>
        <v>ZMB</v>
      </c>
      <c r="C432" t="str">
        <f t="shared" si="20"/>
        <v>Wheat</v>
      </c>
      <c r="D432" s="110" t="s">
        <v>596</v>
      </c>
      <c r="E432" s="110" t="s">
        <v>152</v>
      </c>
      <c r="F432">
        <v>121.93958951001632</v>
      </c>
      <c r="G432">
        <v>158.87540334092091</v>
      </c>
    </row>
    <row r="433" spans="1:7" x14ac:dyDescent="0.35">
      <c r="A433" t="str">
        <f t="shared" si="18"/>
        <v>ZWEWheat</v>
      </c>
      <c r="B433" t="str">
        <f t="shared" si="19"/>
        <v>ZWE</v>
      </c>
      <c r="C433" t="str">
        <f t="shared" si="20"/>
        <v>Wheat</v>
      </c>
      <c r="D433" s="110" t="s">
        <v>596</v>
      </c>
      <c r="E433" s="110" t="s">
        <v>153</v>
      </c>
      <c r="F433">
        <v>299.70488598296305</v>
      </c>
      <c r="G433">
        <v>405.30116683849599</v>
      </c>
    </row>
    <row r="434" spans="1:7" x14ac:dyDescent="0.35">
      <c r="A434" t="str">
        <f t="shared" si="18"/>
        <v>AGOCassava</v>
      </c>
      <c r="B434" t="str">
        <f t="shared" si="19"/>
        <v>AGO</v>
      </c>
      <c r="C434" t="str">
        <f t="shared" si="20"/>
        <v>Cassava</v>
      </c>
      <c r="D434" s="110" t="s">
        <v>597</v>
      </c>
      <c r="E434" s="110" t="s">
        <v>1</v>
      </c>
      <c r="F434">
        <v>11399.753755909229</v>
      </c>
      <c r="G434">
        <v>12539.682358133192</v>
      </c>
    </row>
    <row r="435" spans="1:7" x14ac:dyDescent="0.35">
      <c r="A435" t="str">
        <f t="shared" si="18"/>
        <v>BDICassava</v>
      </c>
      <c r="B435" t="str">
        <f t="shared" si="19"/>
        <v>BDI</v>
      </c>
      <c r="C435" t="str">
        <f t="shared" si="20"/>
        <v>Cassava</v>
      </c>
      <c r="D435" s="110" t="s">
        <v>597</v>
      </c>
      <c r="E435" s="110" t="s">
        <v>8</v>
      </c>
      <c r="F435">
        <v>758.64782466438771</v>
      </c>
      <c r="G435">
        <v>1008.3845135624256</v>
      </c>
    </row>
    <row r="436" spans="1:7" x14ac:dyDescent="0.35">
      <c r="A436" t="str">
        <f t="shared" si="18"/>
        <v>BENCassava</v>
      </c>
      <c r="B436" t="str">
        <f t="shared" si="19"/>
        <v>BEN</v>
      </c>
      <c r="C436" t="str">
        <f t="shared" si="20"/>
        <v>Cassava</v>
      </c>
      <c r="D436" s="110" t="s">
        <v>597</v>
      </c>
      <c r="E436" s="110" t="s">
        <v>9</v>
      </c>
      <c r="F436">
        <v>3716.5199989901207</v>
      </c>
      <c r="G436">
        <v>4913.8710281463082</v>
      </c>
    </row>
    <row r="437" spans="1:7" x14ac:dyDescent="0.35">
      <c r="A437" t="str">
        <f t="shared" si="18"/>
        <v>BFACassava</v>
      </c>
      <c r="B437" t="str">
        <f t="shared" si="19"/>
        <v>BFA</v>
      </c>
      <c r="C437" t="str">
        <f t="shared" si="20"/>
        <v>Cassava</v>
      </c>
      <c r="D437" s="110" t="s">
        <v>597</v>
      </c>
      <c r="E437" s="110" t="s">
        <v>10</v>
      </c>
      <c r="F437">
        <v>5.5153668434311989</v>
      </c>
      <c r="G437">
        <v>7.8459166364791644</v>
      </c>
    </row>
    <row r="438" spans="1:7" x14ac:dyDescent="0.35">
      <c r="A438" t="str">
        <f t="shared" si="18"/>
        <v>BLZCassava</v>
      </c>
      <c r="B438" t="str">
        <f t="shared" si="19"/>
        <v>BLZ</v>
      </c>
      <c r="C438" t="str">
        <f t="shared" si="20"/>
        <v>Cassava</v>
      </c>
      <c r="D438" s="110" t="s">
        <v>597</v>
      </c>
      <c r="E438" s="110" t="s">
        <v>16</v>
      </c>
      <c r="F438">
        <v>0.6361385721951669</v>
      </c>
      <c r="G438">
        <v>0.85484461683264601</v>
      </c>
    </row>
    <row r="439" spans="1:7" x14ac:dyDescent="0.35">
      <c r="A439" t="str">
        <f t="shared" si="18"/>
        <v>BOLCassava</v>
      </c>
      <c r="B439" t="str">
        <f t="shared" si="19"/>
        <v>BOL</v>
      </c>
      <c r="C439" t="str">
        <f t="shared" si="20"/>
        <v>Cassava</v>
      </c>
      <c r="D439" s="110" t="s">
        <v>597</v>
      </c>
      <c r="E439" s="110" t="s">
        <v>17</v>
      </c>
      <c r="F439">
        <v>482.47658008540355</v>
      </c>
      <c r="G439">
        <v>684.68526119152568</v>
      </c>
    </row>
    <row r="440" spans="1:7" x14ac:dyDescent="0.35">
      <c r="A440" t="str">
        <f t="shared" si="18"/>
        <v>CAFCassava</v>
      </c>
      <c r="B440" t="str">
        <f t="shared" si="19"/>
        <v>CAF</v>
      </c>
      <c r="C440" t="str">
        <f t="shared" si="20"/>
        <v>Cassava</v>
      </c>
      <c r="D440" s="110" t="s">
        <v>597</v>
      </c>
      <c r="E440" s="110" t="s">
        <v>21</v>
      </c>
      <c r="F440">
        <v>932.74142972363586</v>
      </c>
      <c r="G440">
        <v>1555.1934532238311</v>
      </c>
    </row>
    <row r="441" spans="1:7" x14ac:dyDescent="0.35">
      <c r="A441" t="str">
        <f t="shared" si="18"/>
        <v>CIVCassava</v>
      </c>
      <c r="B441" t="str">
        <f t="shared" si="19"/>
        <v>CIV</v>
      </c>
      <c r="C441" t="str">
        <f t="shared" si="20"/>
        <v>Cassava</v>
      </c>
      <c r="D441" s="110" t="s">
        <v>597</v>
      </c>
      <c r="E441" s="110" t="s">
        <v>26</v>
      </c>
      <c r="F441">
        <v>2807.7782960671784</v>
      </c>
      <c r="G441">
        <v>3916.3640120528198</v>
      </c>
    </row>
    <row r="442" spans="1:7" x14ac:dyDescent="0.35">
      <c r="A442" t="str">
        <f t="shared" si="18"/>
        <v>CMRCassava</v>
      </c>
      <c r="B442" t="str">
        <f t="shared" si="19"/>
        <v>CMR</v>
      </c>
      <c r="C442" t="str">
        <f t="shared" si="20"/>
        <v>Cassava</v>
      </c>
      <c r="D442" s="110" t="s">
        <v>597</v>
      </c>
      <c r="E442" s="110" t="s">
        <v>27</v>
      </c>
      <c r="F442">
        <v>2809.6104095693722</v>
      </c>
      <c r="G442">
        <v>4295.4453943869121</v>
      </c>
    </row>
    <row r="443" spans="1:7" x14ac:dyDescent="0.35">
      <c r="A443" t="str">
        <f t="shared" si="18"/>
        <v>CODCassava</v>
      </c>
      <c r="B443" t="str">
        <f t="shared" si="19"/>
        <v>COD</v>
      </c>
      <c r="C443" t="str">
        <f t="shared" si="20"/>
        <v>Cassava</v>
      </c>
      <c r="D443" s="110" t="s">
        <v>597</v>
      </c>
      <c r="E443" s="110" t="s">
        <v>28</v>
      </c>
      <c r="F443">
        <v>18056.369767147586</v>
      </c>
      <c r="G443">
        <v>26230.040654132532</v>
      </c>
    </row>
    <row r="444" spans="1:7" x14ac:dyDescent="0.35">
      <c r="A444" t="str">
        <f t="shared" si="18"/>
        <v>COGCassava</v>
      </c>
      <c r="B444" t="str">
        <f t="shared" si="19"/>
        <v>COG</v>
      </c>
      <c r="C444" t="str">
        <f t="shared" si="20"/>
        <v>Cassava</v>
      </c>
      <c r="D444" s="110" t="s">
        <v>597</v>
      </c>
      <c r="E444" s="110" t="s">
        <v>29</v>
      </c>
      <c r="F444">
        <v>1195.7923698725554</v>
      </c>
      <c r="G444">
        <v>1624.5100078273722</v>
      </c>
    </row>
    <row r="445" spans="1:7" x14ac:dyDescent="0.35">
      <c r="A445" t="str">
        <f t="shared" si="18"/>
        <v>COLCassava</v>
      </c>
      <c r="B445" t="str">
        <f t="shared" si="19"/>
        <v>COL</v>
      </c>
      <c r="C445" t="str">
        <f t="shared" si="20"/>
        <v>Cassava</v>
      </c>
      <c r="D445" s="110" t="s">
        <v>597</v>
      </c>
      <c r="E445" s="110" t="s">
        <v>30</v>
      </c>
      <c r="F445">
        <v>2013.4003533029263</v>
      </c>
      <c r="G445">
        <v>2648.7562550776938</v>
      </c>
    </row>
    <row r="446" spans="1:7" x14ac:dyDescent="0.35">
      <c r="A446" t="str">
        <f t="shared" si="18"/>
        <v>CRBCassava</v>
      </c>
      <c r="B446" t="str">
        <f t="shared" si="19"/>
        <v>CRB</v>
      </c>
      <c r="C446" t="str">
        <f t="shared" si="20"/>
        <v>Cassava</v>
      </c>
      <c r="D446" s="110" t="s">
        <v>597</v>
      </c>
      <c r="E446" s="110" t="s">
        <v>31</v>
      </c>
      <c r="F446">
        <v>6.4570505482376026</v>
      </c>
      <c r="G446">
        <v>7.4688708514234747</v>
      </c>
    </row>
    <row r="447" spans="1:7" x14ac:dyDescent="0.35">
      <c r="A447" t="str">
        <f t="shared" si="18"/>
        <v>CRICassava</v>
      </c>
      <c r="B447" t="str">
        <f t="shared" si="19"/>
        <v>CRI</v>
      </c>
      <c r="C447" t="str">
        <f t="shared" si="20"/>
        <v>Cassava</v>
      </c>
      <c r="D447" s="110" t="s">
        <v>597</v>
      </c>
      <c r="E447" s="110" t="s">
        <v>32</v>
      </c>
      <c r="F447">
        <v>450.08429313725475</v>
      </c>
      <c r="G447">
        <v>675.15797103214345</v>
      </c>
    </row>
    <row r="448" spans="1:7" x14ac:dyDescent="0.35">
      <c r="A448" t="str">
        <f t="shared" si="18"/>
        <v>CUBCassava</v>
      </c>
      <c r="B448" t="str">
        <f t="shared" si="19"/>
        <v>CUB</v>
      </c>
      <c r="C448" t="str">
        <f t="shared" si="20"/>
        <v>Cassava</v>
      </c>
      <c r="D448" s="110" t="s">
        <v>597</v>
      </c>
      <c r="E448" s="110" t="s">
        <v>33</v>
      </c>
      <c r="F448">
        <v>754.47720810249291</v>
      </c>
      <c r="G448">
        <v>1009.9682259756662</v>
      </c>
    </row>
    <row r="449" spans="1:7" x14ac:dyDescent="0.35">
      <c r="A449" t="str">
        <f t="shared" si="18"/>
        <v>DOMCassava</v>
      </c>
      <c r="B449" t="str">
        <f t="shared" si="19"/>
        <v>DOM</v>
      </c>
      <c r="C449" t="str">
        <f t="shared" si="20"/>
        <v>Cassava</v>
      </c>
      <c r="D449" s="110" t="s">
        <v>597</v>
      </c>
      <c r="E449" s="110" t="s">
        <v>39</v>
      </c>
      <c r="F449">
        <v>133.0955960614875</v>
      </c>
      <c r="G449">
        <v>206.63091688309567</v>
      </c>
    </row>
    <row r="450" spans="1:7" x14ac:dyDescent="0.35">
      <c r="A450" t="str">
        <f t="shared" si="18"/>
        <v>ECUCassava</v>
      </c>
      <c r="B450" t="str">
        <f t="shared" si="19"/>
        <v>ECU</v>
      </c>
      <c r="C450" t="str">
        <f t="shared" si="20"/>
        <v>Cassava</v>
      </c>
      <c r="D450" s="110" t="s">
        <v>597</v>
      </c>
      <c r="E450" s="110" t="s">
        <v>41</v>
      </c>
      <c r="F450">
        <v>107.27768693778638</v>
      </c>
      <c r="G450">
        <v>141.38050140127541</v>
      </c>
    </row>
    <row r="451" spans="1:7" x14ac:dyDescent="0.35">
      <c r="A451" t="str">
        <f t="shared" ref="A451:A514" si="21">_xlfn.CONCAT(B451,C451)</f>
        <v>FJICassava</v>
      </c>
      <c r="B451" t="str">
        <f t="shared" ref="B451:B514" si="22">E451</f>
        <v>FJI</v>
      </c>
      <c r="C451" t="str">
        <f t="shared" ref="C451:C514" si="23">VLOOKUP(D451,$M$2:$N$22,2,FALSE)</f>
        <v>Cassava</v>
      </c>
      <c r="D451" s="110" t="s">
        <v>597</v>
      </c>
      <c r="E451" s="110" t="s">
        <v>45</v>
      </c>
      <c r="F451">
        <v>60.526969319961196</v>
      </c>
      <c r="G451">
        <v>68.544385154073652</v>
      </c>
    </row>
    <row r="452" spans="1:7" x14ac:dyDescent="0.35">
      <c r="A452" t="str">
        <f t="shared" si="21"/>
        <v>GABCassava</v>
      </c>
      <c r="B452" t="str">
        <f t="shared" si="22"/>
        <v>GAB</v>
      </c>
      <c r="C452" t="str">
        <f t="shared" si="23"/>
        <v>Cassava</v>
      </c>
      <c r="D452" s="110" t="s">
        <v>597</v>
      </c>
      <c r="E452" s="110" t="s">
        <v>48</v>
      </c>
      <c r="F452">
        <v>268.30631576703621</v>
      </c>
      <c r="G452">
        <v>322.05596624763967</v>
      </c>
    </row>
    <row r="453" spans="1:7" x14ac:dyDescent="0.35">
      <c r="A453" t="str">
        <f t="shared" si="21"/>
        <v>GHACassava</v>
      </c>
      <c r="B453" t="str">
        <f t="shared" si="22"/>
        <v>GHA</v>
      </c>
      <c r="C453" t="str">
        <f t="shared" si="23"/>
        <v>Cassava</v>
      </c>
      <c r="D453" s="110" t="s">
        <v>597</v>
      </c>
      <c r="E453" s="110" t="s">
        <v>50</v>
      </c>
      <c r="F453">
        <v>10940.003567021877</v>
      </c>
      <c r="G453">
        <v>13225.439020132557</v>
      </c>
    </row>
    <row r="454" spans="1:7" x14ac:dyDescent="0.35">
      <c r="A454" t="str">
        <f t="shared" si="21"/>
        <v>GINCassava</v>
      </c>
      <c r="B454" t="str">
        <f t="shared" si="22"/>
        <v>GIN</v>
      </c>
      <c r="C454" t="str">
        <f t="shared" si="23"/>
        <v>Cassava</v>
      </c>
      <c r="D454" s="110" t="s">
        <v>597</v>
      </c>
      <c r="E454" s="110" t="s">
        <v>51</v>
      </c>
      <c r="F454">
        <v>1285.4570793715041</v>
      </c>
      <c r="G454">
        <v>1857.3054563962203</v>
      </c>
    </row>
    <row r="455" spans="1:7" x14ac:dyDescent="0.35">
      <c r="A455" t="str">
        <f t="shared" si="21"/>
        <v>GMBCassava</v>
      </c>
      <c r="B455" t="str">
        <f t="shared" si="22"/>
        <v>GMB</v>
      </c>
      <c r="C455" t="str">
        <f t="shared" si="23"/>
        <v>Cassava</v>
      </c>
      <c r="D455" s="110" t="s">
        <v>597</v>
      </c>
      <c r="E455" s="110" t="s">
        <v>52</v>
      </c>
      <c r="F455">
        <v>13.010711559338437</v>
      </c>
      <c r="G455">
        <v>16.910339590138708</v>
      </c>
    </row>
    <row r="456" spans="1:7" x14ac:dyDescent="0.35">
      <c r="A456" t="str">
        <f t="shared" si="21"/>
        <v>GNBCassava</v>
      </c>
      <c r="B456" t="str">
        <f t="shared" si="22"/>
        <v>GNB</v>
      </c>
      <c r="C456" t="str">
        <f t="shared" si="23"/>
        <v>Cassava</v>
      </c>
      <c r="D456" s="110" t="s">
        <v>597</v>
      </c>
      <c r="E456" s="110" t="s">
        <v>53</v>
      </c>
      <c r="F456">
        <v>48.505445194861316</v>
      </c>
      <c r="G456">
        <v>67.523670492890261</v>
      </c>
    </row>
    <row r="457" spans="1:7" x14ac:dyDescent="0.35">
      <c r="A457" t="str">
        <f t="shared" si="21"/>
        <v>GNQCassava</v>
      </c>
      <c r="B457" t="str">
        <f t="shared" si="22"/>
        <v>GNQ</v>
      </c>
      <c r="C457" t="str">
        <f t="shared" si="23"/>
        <v>Cassava</v>
      </c>
      <c r="D457" s="110" t="s">
        <v>597</v>
      </c>
      <c r="E457" s="110" t="s">
        <v>54</v>
      </c>
      <c r="F457">
        <v>86.901893286309061</v>
      </c>
      <c r="G457">
        <v>116.10127651805564</v>
      </c>
    </row>
    <row r="458" spans="1:7" x14ac:dyDescent="0.35">
      <c r="A458" t="str">
        <f t="shared" si="21"/>
        <v>GSACassava</v>
      </c>
      <c r="B458" t="str">
        <f t="shared" si="22"/>
        <v>GSA</v>
      </c>
      <c r="C458" t="str">
        <f t="shared" si="23"/>
        <v>Cassava</v>
      </c>
      <c r="D458" s="110" t="s">
        <v>597</v>
      </c>
      <c r="E458" s="110" t="s">
        <v>57</v>
      </c>
      <c r="F458">
        <v>45.214562174815697</v>
      </c>
      <c r="G458">
        <v>47.408205318946102</v>
      </c>
    </row>
    <row r="459" spans="1:7" x14ac:dyDescent="0.35">
      <c r="A459" t="str">
        <f t="shared" si="21"/>
        <v>GTMCassava</v>
      </c>
      <c r="B459" t="str">
        <f t="shared" si="22"/>
        <v>GTM</v>
      </c>
      <c r="C459" t="str">
        <f t="shared" si="23"/>
        <v>Cassava</v>
      </c>
      <c r="D459" s="110" t="s">
        <v>597</v>
      </c>
      <c r="E459" s="110" t="s">
        <v>58</v>
      </c>
      <c r="F459">
        <v>24.417241388036878</v>
      </c>
      <c r="G459">
        <v>33.907550220576489</v>
      </c>
    </row>
    <row r="460" spans="1:7" x14ac:dyDescent="0.35">
      <c r="A460" t="str">
        <f t="shared" si="21"/>
        <v>HNDCassava</v>
      </c>
      <c r="B460" t="str">
        <f t="shared" si="22"/>
        <v>HND</v>
      </c>
      <c r="C460" t="str">
        <f t="shared" si="23"/>
        <v>Cassava</v>
      </c>
      <c r="D460" s="110" t="s">
        <v>597</v>
      </c>
      <c r="E460" s="110" t="s">
        <v>59</v>
      </c>
      <c r="F460">
        <v>22.521719437142103</v>
      </c>
      <c r="G460">
        <v>28.885217924442017</v>
      </c>
    </row>
    <row r="461" spans="1:7" x14ac:dyDescent="0.35">
      <c r="A461" t="str">
        <f t="shared" si="21"/>
        <v>HTICassava</v>
      </c>
      <c r="B461" t="str">
        <f t="shared" si="22"/>
        <v>HTI</v>
      </c>
      <c r="C461" t="str">
        <f t="shared" si="23"/>
        <v>Cassava</v>
      </c>
      <c r="D461" s="110" t="s">
        <v>597</v>
      </c>
      <c r="E461" s="110" t="s">
        <v>61</v>
      </c>
      <c r="F461">
        <v>458.38947210179236</v>
      </c>
      <c r="G461">
        <v>660.05586634961185</v>
      </c>
    </row>
    <row r="462" spans="1:7" x14ac:dyDescent="0.35">
      <c r="A462" t="str">
        <f t="shared" si="21"/>
        <v>IDNCassava</v>
      </c>
      <c r="B462" t="str">
        <f t="shared" si="22"/>
        <v>IDN</v>
      </c>
      <c r="C462" t="str">
        <f t="shared" si="23"/>
        <v>Cassava</v>
      </c>
      <c r="D462" s="110" t="s">
        <v>597</v>
      </c>
      <c r="E462" s="110" t="s">
        <v>63</v>
      </c>
      <c r="F462">
        <v>23105.198696342286</v>
      </c>
      <c r="G462">
        <v>25633.125480092498</v>
      </c>
    </row>
    <row r="463" spans="1:7" x14ac:dyDescent="0.35">
      <c r="A463" t="str">
        <f t="shared" si="21"/>
        <v>INDCassava</v>
      </c>
      <c r="B463" t="str">
        <f t="shared" si="22"/>
        <v>IND</v>
      </c>
      <c r="C463" t="str">
        <f t="shared" si="23"/>
        <v>Cassava</v>
      </c>
      <c r="D463" s="110" t="s">
        <v>597</v>
      </c>
      <c r="E463" s="110" t="s">
        <v>64</v>
      </c>
      <c r="F463">
        <v>6512.7922801151572</v>
      </c>
      <c r="G463">
        <v>7067.3949563302931</v>
      </c>
    </row>
    <row r="464" spans="1:7" x14ac:dyDescent="0.35">
      <c r="A464" t="str">
        <f t="shared" si="21"/>
        <v>JAMCassava</v>
      </c>
      <c r="B464" t="str">
        <f t="shared" si="22"/>
        <v>JAM</v>
      </c>
      <c r="C464" t="str">
        <f t="shared" si="23"/>
        <v>Cassava</v>
      </c>
      <c r="D464" s="110" t="s">
        <v>597</v>
      </c>
      <c r="E464" s="110" t="s">
        <v>71</v>
      </c>
      <c r="F464">
        <v>17.273324073652311</v>
      </c>
      <c r="G464">
        <v>19.521648508968408</v>
      </c>
    </row>
    <row r="465" spans="1:7" x14ac:dyDescent="0.35">
      <c r="A465" t="str">
        <f t="shared" si="21"/>
        <v>KENCassava</v>
      </c>
      <c r="B465" t="str">
        <f t="shared" si="22"/>
        <v>KEN</v>
      </c>
      <c r="C465" t="str">
        <f t="shared" si="23"/>
        <v>Cassava</v>
      </c>
      <c r="D465" s="110" t="s">
        <v>597</v>
      </c>
      <c r="E465" s="110" t="s">
        <v>75</v>
      </c>
      <c r="F465">
        <v>705.85747637311795</v>
      </c>
      <c r="G465">
        <v>844.56602354213476</v>
      </c>
    </row>
    <row r="466" spans="1:7" x14ac:dyDescent="0.35">
      <c r="A466" t="str">
        <f t="shared" si="21"/>
        <v>KHMCassava</v>
      </c>
      <c r="B466" t="str">
        <f t="shared" si="22"/>
        <v>KHM</v>
      </c>
      <c r="C466" t="str">
        <f t="shared" si="23"/>
        <v>Cassava</v>
      </c>
      <c r="D466" s="110" t="s">
        <v>597</v>
      </c>
      <c r="E466" s="110" t="s">
        <v>77</v>
      </c>
      <c r="F466">
        <v>1324.9202485541407</v>
      </c>
      <c r="G466">
        <v>1297.2940389319419</v>
      </c>
    </row>
    <row r="467" spans="1:7" x14ac:dyDescent="0.35">
      <c r="A467" t="str">
        <f t="shared" si="21"/>
        <v>LAOCassava</v>
      </c>
      <c r="B467" t="str">
        <f t="shared" si="22"/>
        <v>LAO</v>
      </c>
      <c r="C467" t="str">
        <f t="shared" si="23"/>
        <v>Cassava</v>
      </c>
      <c r="D467" s="110" t="s">
        <v>597</v>
      </c>
      <c r="E467" s="110" t="s">
        <v>79</v>
      </c>
      <c r="F467">
        <v>122.1749602131121</v>
      </c>
      <c r="G467">
        <v>120.98883983828509</v>
      </c>
    </row>
    <row r="468" spans="1:7" x14ac:dyDescent="0.35">
      <c r="A468" t="str">
        <f t="shared" si="21"/>
        <v>LBRCassava</v>
      </c>
      <c r="B468" t="str">
        <f t="shared" si="22"/>
        <v>LBR</v>
      </c>
      <c r="C468" t="str">
        <f t="shared" si="23"/>
        <v>Cassava</v>
      </c>
      <c r="D468" s="110" t="s">
        <v>597</v>
      </c>
      <c r="E468" s="110" t="s">
        <v>81</v>
      </c>
      <c r="F468">
        <v>617.44301774364942</v>
      </c>
      <c r="G468">
        <v>838.23060709179924</v>
      </c>
    </row>
    <row r="469" spans="1:7" x14ac:dyDescent="0.35">
      <c r="A469" t="str">
        <f t="shared" si="21"/>
        <v>LKACassava</v>
      </c>
      <c r="B469" t="str">
        <f t="shared" si="22"/>
        <v>LKA</v>
      </c>
      <c r="C469" t="str">
        <f t="shared" si="23"/>
        <v>Cassava</v>
      </c>
      <c r="D469" s="110" t="s">
        <v>597</v>
      </c>
      <c r="E469" s="110" t="s">
        <v>83</v>
      </c>
      <c r="F469">
        <v>279.90730633436107</v>
      </c>
      <c r="G469">
        <v>389.87307012882627</v>
      </c>
    </row>
    <row r="470" spans="1:7" x14ac:dyDescent="0.35">
      <c r="A470" t="str">
        <f t="shared" si="21"/>
        <v>MDGCassava</v>
      </c>
      <c r="B470" t="str">
        <f t="shared" si="22"/>
        <v>MDG</v>
      </c>
      <c r="C470" t="str">
        <f t="shared" si="23"/>
        <v>Cassava</v>
      </c>
      <c r="D470" s="110" t="s">
        <v>597</v>
      </c>
      <c r="E470" s="110" t="s">
        <v>86</v>
      </c>
      <c r="F470">
        <v>2765.8543986739396</v>
      </c>
      <c r="G470">
        <v>3669.6293545903168</v>
      </c>
    </row>
    <row r="471" spans="1:7" x14ac:dyDescent="0.35">
      <c r="A471" t="str">
        <f t="shared" si="21"/>
        <v>MEXCassava</v>
      </c>
      <c r="B471" t="str">
        <f t="shared" si="22"/>
        <v>MEX</v>
      </c>
      <c r="C471" t="str">
        <f t="shared" si="23"/>
        <v>Cassava</v>
      </c>
      <c r="D471" s="110" t="s">
        <v>597</v>
      </c>
      <c r="E471" s="110" t="s">
        <v>87</v>
      </c>
      <c r="F471">
        <v>19.915737468560351</v>
      </c>
      <c r="G471">
        <v>23.869328031315028</v>
      </c>
    </row>
    <row r="472" spans="1:7" x14ac:dyDescent="0.35">
      <c r="A472" t="str">
        <f t="shared" si="21"/>
        <v>MLICassava</v>
      </c>
      <c r="B472" t="str">
        <f t="shared" si="22"/>
        <v>MLI</v>
      </c>
      <c r="C472" t="str">
        <f t="shared" si="23"/>
        <v>Cassava</v>
      </c>
      <c r="D472" s="110" t="s">
        <v>597</v>
      </c>
      <c r="E472" s="110" t="s">
        <v>88</v>
      </c>
      <c r="F472">
        <v>77.375900239671282</v>
      </c>
      <c r="G472">
        <v>97.165365608012792</v>
      </c>
    </row>
    <row r="473" spans="1:7" x14ac:dyDescent="0.35">
      <c r="A473" t="str">
        <f t="shared" si="21"/>
        <v>MMRCassava</v>
      </c>
      <c r="B473" t="str">
        <f t="shared" si="22"/>
        <v>MMR</v>
      </c>
      <c r="C473" t="str">
        <f t="shared" si="23"/>
        <v>Cassava</v>
      </c>
      <c r="D473" s="110" t="s">
        <v>597</v>
      </c>
      <c r="E473" s="110" t="s">
        <v>333</v>
      </c>
      <c r="F473">
        <v>224.11676824371756</v>
      </c>
      <c r="G473">
        <v>242.93225985859502</v>
      </c>
    </row>
    <row r="474" spans="1:7" x14ac:dyDescent="0.35">
      <c r="A474" t="str">
        <f t="shared" si="21"/>
        <v>MOZCassava</v>
      </c>
      <c r="B474" t="str">
        <f t="shared" si="22"/>
        <v>MOZ</v>
      </c>
      <c r="C474" t="str">
        <f t="shared" si="23"/>
        <v>Cassava</v>
      </c>
      <c r="D474" s="110" t="s">
        <v>597</v>
      </c>
      <c r="E474" s="110" t="s">
        <v>91</v>
      </c>
      <c r="F474">
        <v>7577.7597156258298</v>
      </c>
      <c r="G474">
        <v>7681.4961291879863</v>
      </c>
    </row>
    <row r="475" spans="1:7" x14ac:dyDescent="0.35">
      <c r="A475" t="str">
        <f t="shared" si="21"/>
        <v>MWICassava</v>
      </c>
      <c r="B475" t="str">
        <f t="shared" si="22"/>
        <v>MWI</v>
      </c>
      <c r="C475" t="str">
        <f t="shared" si="23"/>
        <v>Cassava</v>
      </c>
      <c r="D475" s="110" t="s">
        <v>597</v>
      </c>
      <c r="E475" s="110" t="s">
        <v>93</v>
      </c>
      <c r="F475">
        <v>2982.5036821964181</v>
      </c>
      <c r="G475">
        <v>3561.9130492158888</v>
      </c>
    </row>
    <row r="476" spans="1:7" x14ac:dyDescent="0.35">
      <c r="A476" t="str">
        <f t="shared" si="21"/>
        <v>MYSCassava</v>
      </c>
      <c r="B476" t="str">
        <f t="shared" si="22"/>
        <v>MYS</v>
      </c>
      <c r="C476" t="str">
        <f t="shared" si="23"/>
        <v>Cassava</v>
      </c>
      <c r="D476" s="110" t="s">
        <v>597</v>
      </c>
      <c r="E476" s="110" t="s">
        <v>94</v>
      </c>
      <c r="F476">
        <v>458.60854440593289</v>
      </c>
      <c r="G476">
        <v>584.98738494695453</v>
      </c>
    </row>
    <row r="477" spans="1:7" x14ac:dyDescent="0.35">
      <c r="A477" t="str">
        <f t="shared" si="21"/>
        <v>NERCassava</v>
      </c>
      <c r="B477" t="str">
        <f t="shared" si="22"/>
        <v>NER</v>
      </c>
      <c r="C477" t="str">
        <f t="shared" si="23"/>
        <v>Cassava</v>
      </c>
      <c r="D477" s="110" t="s">
        <v>597</v>
      </c>
      <c r="E477" s="110" t="s">
        <v>96</v>
      </c>
      <c r="F477">
        <v>178.41174110700433</v>
      </c>
      <c r="G477">
        <v>211.33120042053935</v>
      </c>
    </row>
    <row r="478" spans="1:7" x14ac:dyDescent="0.35">
      <c r="A478" t="str">
        <f t="shared" si="21"/>
        <v>NGACassava</v>
      </c>
      <c r="B478" t="str">
        <f t="shared" si="22"/>
        <v>NGA</v>
      </c>
      <c r="C478" t="str">
        <f t="shared" si="23"/>
        <v>Cassava</v>
      </c>
      <c r="D478" s="110" t="s">
        <v>597</v>
      </c>
      <c r="E478" s="110" t="s">
        <v>97</v>
      </c>
      <c r="F478">
        <v>49933.494363904683</v>
      </c>
      <c r="G478">
        <v>62398.095375561235</v>
      </c>
    </row>
    <row r="479" spans="1:7" x14ac:dyDescent="0.35">
      <c r="A479" t="str">
        <f t="shared" si="21"/>
        <v>NICCassava</v>
      </c>
      <c r="B479" t="str">
        <f t="shared" si="22"/>
        <v>NIC</v>
      </c>
      <c r="C479" t="str">
        <f t="shared" si="23"/>
        <v>Cassava</v>
      </c>
      <c r="D479" s="110" t="s">
        <v>597</v>
      </c>
      <c r="E479" s="110" t="s">
        <v>98</v>
      </c>
      <c r="F479">
        <v>125.49349336530204</v>
      </c>
      <c r="G479">
        <v>175.73310136656923</v>
      </c>
    </row>
    <row r="480" spans="1:7" x14ac:dyDescent="0.35">
      <c r="A480" t="str">
        <f t="shared" si="21"/>
        <v>OSACassava</v>
      </c>
      <c r="B480" t="str">
        <f t="shared" si="22"/>
        <v>OSA</v>
      </c>
      <c r="C480" t="str">
        <f t="shared" si="23"/>
        <v>Cassava</v>
      </c>
      <c r="D480" s="110" t="s">
        <v>597</v>
      </c>
      <c r="E480" s="110" t="s">
        <v>104</v>
      </c>
      <c r="F480">
        <v>2.5438696157971168</v>
      </c>
      <c r="G480">
        <v>3.0676831606925141</v>
      </c>
    </row>
    <row r="481" spans="1:7" x14ac:dyDescent="0.35">
      <c r="A481" t="str">
        <f t="shared" si="21"/>
        <v>PANCassava</v>
      </c>
      <c r="B481" t="str">
        <f t="shared" si="22"/>
        <v>PAN</v>
      </c>
      <c r="C481" t="str">
        <f t="shared" si="23"/>
        <v>Cassava</v>
      </c>
      <c r="D481" s="110" t="s">
        <v>597</v>
      </c>
      <c r="E481" s="110" t="s">
        <v>106</v>
      </c>
      <c r="F481">
        <v>33.160227879146149</v>
      </c>
      <c r="G481">
        <v>50.228819181178395</v>
      </c>
    </row>
    <row r="482" spans="1:7" x14ac:dyDescent="0.35">
      <c r="A482" t="str">
        <f t="shared" si="21"/>
        <v>PERCassava</v>
      </c>
      <c r="B482" t="str">
        <f t="shared" si="22"/>
        <v>PER</v>
      </c>
      <c r="C482" t="str">
        <f t="shared" si="23"/>
        <v>Cassava</v>
      </c>
      <c r="D482" s="110" t="s">
        <v>597</v>
      </c>
      <c r="E482" s="110" t="s">
        <v>107</v>
      </c>
      <c r="F482">
        <v>1188.2740575794903</v>
      </c>
      <c r="G482">
        <v>1545.8049973478733</v>
      </c>
    </row>
    <row r="483" spans="1:7" x14ac:dyDescent="0.35">
      <c r="A483" t="str">
        <f t="shared" si="21"/>
        <v>PHLCassava</v>
      </c>
      <c r="B483" t="str">
        <f t="shared" si="22"/>
        <v>PHL</v>
      </c>
      <c r="C483" t="str">
        <f t="shared" si="23"/>
        <v>Cassava</v>
      </c>
      <c r="D483" s="110" t="s">
        <v>597</v>
      </c>
      <c r="E483" s="110" t="s">
        <v>108</v>
      </c>
      <c r="F483">
        <v>1868.5210136218552</v>
      </c>
      <c r="G483">
        <v>2242.8650187120143</v>
      </c>
    </row>
    <row r="484" spans="1:7" x14ac:dyDescent="0.35">
      <c r="A484" t="str">
        <f t="shared" si="21"/>
        <v>PNGCassava</v>
      </c>
      <c r="B484" t="str">
        <f t="shared" si="22"/>
        <v>PNG</v>
      </c>
      <c r="C484" t="str">
        <f t="shared" si="23"/>
        <v>Cassava</v>
      </c>
      <c r="D484" s="110" t="s">
        <v>597</v>
      </c>
      <c r="E484" s="110" t="s">
        <v>109</v>
      </c>
      <c r="F484">
        <v>140.5218024335779</v>
      </c>
      <c r="G484">
        <v>184.57254479802708</v>
      </c>
    </row>
    <row r="485" spans="1:7" x14ac:dyDescent="0.35">
      <c r="A485" t="str">
        <f t="shared" si="21"/>
        <v>RWACassava</v>
      </c>
      <c r="B485" t="str">
        <f t="shared" si="22"/>
        <v>RWA</v>
      </c>
      <c r="C485" t="str">
        <f t="shared" si="23"/>
        <v>Cassava</v>
      </c>
      <c r="D485" s="110" t="s">
        <v>597</v>
      </c>
      <c r="E485" s="110" t="s">
        <v>118</v>
      </c>
      <c r="F485">
        <v>904.88184148104301</v>
      </c>
      <c r="G485">
        <v>1074.9710211933643</v>
      </c>
    </row>
    <row r="486" spans="1:7" x14ac:dyDescent="0.35">
      <c r="A486" t="str">
        <f t="shared" si="21"/>
        <v>SDNCassava</v>
      </c>
      <c r="B486" t="str">
        <f t="shared" si="22"/>
        <v>SDN</v>
      </c>
      <c r="C486" t="str">
        <f t="shared" si="23"/>
        <v>Cassava</v>
      </c>
      <c r="D486" s="110" t="s">
        <v>597</v>
      </c>
      <c r="E486" s="110" t="s">
        <v>120</v>
      </c>
      <c r="F486">
        <v>30.204220911909012</v>
      </c>
      <c r="G486">
        <v>51.052852380190373</v>
      </c>
    </row>
    <row r="487" spans="1:7" x14ac:dyDescent="0.35">
      <c r="A487" t="str">
        <f t="shared" si="21"/>
        <v>SENCassava</v>
      </c>
      <c r="B487" t="str">
        <f t="shared" si="22"/>
        <v>SEN</v>
      </c>
      <c r="C487" t="str">
        <f t="shared" si="23"/>
        <v>Cassava</v>
      </c>
      <c r="D487" s="110" t="s">
        <v>597</v>
      </c>
      <c r="E487" s="110" t="s">
        <v>121</v>
      </c>
      <c r="F487">
        <v>362.14128355650632</v>
      </c>
      <c r="G487">
        <v>372.47121981975283</v>
      </c>
    </row>
    <row r="488" spans="1:7" x14ac:dyDescent="0.35">
      <c r="A488" t="str">
        <f t="shared" si="21"/>
        <v>SLBCassava</v>
      </c>
      <c r="B488" t="str">
        <f t="shared" si="22"/>
        <v>SLB</v>
      </c>
      <c r="C488" t="str">
        <f t="shared" si="23"/>
        <v>Cassava</v>
      </c>
      <c r="D488" s="110" t="s">
        <v>597</v>
      </c>
      <c r="E488" s="110" t="s">
        <v>122</v>
      </c>
      <c r="F488">
        <v>2.8566391143393446</v>
      </c>
      <c r="G488">
        <v>3.5061176156874772</v>
      </c>
    </row>
    <row r="489" spans="1:7" x14ac:dyDescent="0.35">
      <c r="A489" t="str">
        <f t="shared" si="21"/>
        <v>SLECassava</v>
      </c>
      <c r="B489" t="str">
        <f t="shared" si="22"/>
        <v>SLE</v>
      </c>
      <c r="C489" t="str">
        <f t="shared" si="23"/>
        <v>Cassava</v>
      </c>
      <c r="D489" s="110" t="s">
        <v>597</v>
      </c>
      <c r="E489" s="110" t="s">
        <v>123</v>
      </c>
      <c r="F489">
        <v>394.72855464607892</v>
      </c>
      <c r="G489">
        <v>566.03085345481304</v>
      </c>
    </row>
    <row r="490" spans="1:7" x14ac:dyDescent="0.35">
      <c r="A490" t="str">
        <f t="shared" si="21"/>
        <v>SLVCassava</v>
      </c>
      <c r="B490" t="str">
        <f t="shared" si="22"/>
        <v>SLV</v>
      </c>
      <c r="C490" t="str">
        <f t="shared" si="23"/>
        <v>Cassava</v>
      </c>
      <c r="D490" s="110" t="s">
        <v>597</v>
      </c>
      <c r="E490" s="110" t="s">
        <v>124</v>
      </c>
      <c r="F490">
        <v>22.118892534792881</v>
      </c>
      <c r="G490">
        <v>32.711293244176126</v>
      </c>
    </row>
    <row r="491" spans="1:7" x14ac:dyDescent="0.35">
      <c r="A491" t="str">
        <f t="shared" si="21"/>
        <v>SOMCassava</v>
      </c>
      <c r="B491" t="str">
        <f t="shared" si="22"/>
        <v>SOM</v>
      </c>
      <c r="C491" t="str">
        <f t="shared" si="23"/>
        <v>Cassava</v>
      </c>
      <c r="D491" s="110" t="s">
        <v>597</v>
      </c>
      <c r="E491" s="110" t="s">
        <v>125</v>
      </c>
      <c r="F491">
        <v>114.48006503667013</v>
      </c>
      <c r="G491">
        <v>209.24789865167503</v>
      </c>
    </row>
    <row r="492" spans="1:7" x14ac:dyDescent="0.35">
      <c r="A492" t="str">
        <f t="shared" si="21"/>
        <v>TCDCassava</v>
      </c>
      <c r="B492" t="str">
        <f t="shared" si="22"/>
        <v>TCD</v>
      </c>
      <c r="C492" t="str">
        <f t="shared" si="23"/>
        <v>Cassava</v>
      </c>
      <c r="D492" s="110" t="s">
        <v>597</v>
      </c>
      <c r="E492" s="110" t="s">
        <v>132</v>
      </c>
      <c r="F492">
        <v>404.37180561556545</v>
      </c>
      <c r="G492">
        <v>515.62688269382738</v>
      </c>
    </row>
    <row r="493" spans="1:7" x14ac:dyDescent="0.35">
      <c r="A493" t="str">
        <f t="shared" si="21"/>
        <v>TGOCassava</v>
      </c>
      <c r="B493" t="str">
        <f t="shared" si="22"/>
        <v>TGO</v>
      </c>
      <c r="C493" t="str">
        <f t="shared" si="23"/>
        <v>Cassava</v>
      </c>
      <c r="D493" s="110" t="s">
        <v>597</v>
      </c>
      <c r="E493" s="110" t="s">
        <v>133</v>
      </c>
      <c r="F493">
        <v>878.91899896201585</v>
      </c>
      <c r="G493">
        <v>1392.9142784536928</v>
      </c>
    </row>
    <row r="494" spans="1:7" x14ac:dyDescent="0.35">
      <c r="A494" t="str">
        <f t="shared" si="21"/>
        <v>THACassava</v>
      </c>
      <c r="B494" t="str">
        <f t="shared" si="22"/>
        <v>THA</v>
      </c>
      <c r="C494" t="str">
        <f t="shared" si="23"/>
        <v>Cassava</v>
      </c>
      <c r="D494" s="110" t="s">
        <v>597</v>
      </c>
      <c r="E494" s="110" t="s">
        <v>134</v>
      </c>
      <c r="F494">
        <v>20586.475864919932</v>
      </c>
      <c r="G494">
        <v>20010.341534056093</v>
      </c>
    </row>
    <row r="495" spans="1:7" x14ac:dyDescent="0.35">
      <c r="A495" t="str">
        <f t="shared" si="21"/>
        <v>TLSCassava</v>
      </c>
      <c r="B495" t="str">
        <f t="shared" si="22"/>
        <v>TLS</v>
      </c>
      <c r="C495" t="str">
        <f t="shared" si="23"/>
        <v>Cassava</v>
      </c>
      <c r="D495" s="110" t="s">
        <v>597</v>
      </c>
      <c r="E495" s="110" t="s">
        <v>137</v>
      </c>
      <c r="F495">
        <v>51.260969562538719</v>
      </c>
      <c r="G495">
        <v>69.680025273375051</v>
      </c>
    </row>
    <row r="496" spans="1:7" x14ac:dyDescent="0.35">
      <c r="A496" t="str">
        <f t="shared" si="21"/>
        <v>TZACassava</v>
      </c>
      <c r="B496" t="str">
        <f t="shared" si="22"/>
        <v>TZA</v>
      </c>
      <c r="C496" t="str">
        <f t="shared" si="23"/>
        <v>Cassava</v>
      </c>
      <c r="D496" s="110" t="s">
        <v>597</v>
      </c>
      <c r="E496" s="110" t="s">
        <v>140</v>
      </c>
      <c r="F496">
        <v>6430.9126055882007</v>
      </c>
      <c r="G496">
        <v>10258.78372724447</v>
      </c>
    </row>
    <row r="497" spans="1:7" x14ac:dyDescent="0.35">
      <c r="A497" t="str">
        <f t="shared" si="21"/>
        <v>UGACassava</v>
      </c>
      <c r="B497" t="str">
        <f t="shared" si="22"/>
        <v>UGA</v>
      </c>
      <c r="C497" t="str">
        <f t="shared" si="23"/>
        <v>Cassava</v>
      </c>
      <c r="D497" s="110" t="s">
        <v>597</v>
      </c>
      <c r="E497" s="110" t="s">
        <v>141</v>
      </c>
      <c r="F497">
        <v>6603.3682348416805</v>
      </c>
      <c r="G497">
        <v>8987.4183136381216</v>
      </c>
    </row>
    <row r="498" spans="1:7" x14ac:dyDescent="0.35">
      <c r="A498" t="str">
        <f t="shared" si="21"/>
        <v>VENCassava</v>
      </c>
      <c r="B498" t="str">
        <f t="shared" si="22"/>
        <v>VEN</v>
      </c>
      <c r="C498" t="str">
        <f t="shared" si="23"/>
        <v>Cassava</v>
      </c>
      <c r="D498" s="110" t="s">
        <v>597</v>
      </c>
      <c r="E498" s="110" t="s">
        <v>147</v>
      </c>
      <c r="F498">
        <v>522.83913430139671</v>
      </c>
      <c r="G498">
        <v>550.50926751730708</v>
      </c>
    </row>
    <row r="499" spans="1:7" x14ac:dyDescent="0.35">
      <c r="A499" t="str">
        <f t="shared" si="21"/>
        <v>VNMCassava</v>
      </c>
      <c r="B499" t="str">
        <f t="shared" si="22"/>
        <v>VNM</v>
      </c>
      <c r="C499" t="str">
        <f t="shared" si="23"/>
        <v>Cassava</v>
      </c>
      <c r="D499" s="110" t="s">
        <v>597</v>
      </c>
      <c r="E499" s="110" t="s">
        <v>148</v>
      </c>
      <c r="F499">
        <v>8894.6403126569676</v>
      </c>
      <c r="G499">
        <v>10071.90023220761</v>
      </c>
    </row>
    <row r="500" spans="1:7" x14ac:dyDescent="0.35">
      <c r="A500" t="str">
        <f t="shared" si="21"/>
        <v>ZMBCassava</v>
      </c>
      <c r="B500" t="str">
        <f t="shared" si="22"/>
        <v>ZMB</v>
      </c>
      <c r="C500" t="str">
        <f t="shared" si="23"/>
        <v>Cassava</v>
      </c>
      <c r="D500" s="110" t="s">
        <v>597</v>
      </c>
      <c r="E500" s="110" t="s">
        <v>152</v>
      </c>
      <c r="F500">
        <v>1122.2145377549377</v>
      </c>
      <c r="G500">
        <v>1431.0564009706879</v>
      </c>
    </row>
    <row r="501" spans="1:7" x14ac:dyDescent="0.35">
      <c r="A501" t="str">
        <f t="shared" si="21"/>
        <v>ZWECassava</v>
      </c>
      <c r="B501" t="str">
        <f t="shared" si="22"/>
        <v>ZWE</v>
      </c>
      <c r="C501" t="str">
        <f t="shared" si="23"/>
        <v>Cassava</v>
      </c>
      <c r="D501" s="110" t="s">
        <v>597</v>
      </c>
      <c r="E501" s="110" t="s">
        <v>153</v>
      </c>
      <c r="F501">
        <v>227.36960638510587</v>
      </c>
      <c r="G501">
        <v>284.55612070802727</v>
      </c>
    </row>
    <row r="502" spans="1:7" x14ac:dyDescent="0.35">
      <c r="A502" t="str">
        <f t="shared" si="21"/>
        <v>AFGPotato</v>
      </c>
      <c r="B502" t="str">
        <f t="shared" si="22"/>
        <v>AFG</v>
      </c>
      <c r="C502" t="str">
        <f t="shared" si="23"/>
        <v>Potato</v>
      </c>
      <c r="D502" s="110" t="s">
        <v>598</v>
      </c>
      <c r="E502" s="110" t="s">
        <v>0</v>
      </c>
      <c r="F502">
        <v>350.91221178242392</v>
      </c>
      <c r="G502">
        <v>508.50560386026132</v>
      </c>
    </row>
    <row r="503" spans="1:7" x14ac:dyDescent="0.35">
      <c r="A503" t="str">
        <f t="shared" si="21"/>
        <v>AGOPotato</v>
      </c>
      <c r="B503" t="str">
        <f t="shared" si="22"/>
        <v>AGO</v>
      </c>
      <c r="C503" t="str">
        <f t="shared" si="23"/>
        <v>Potato</v>
      </c>
      <c r="D503" s="110" t="s">
        <v>598</v>
      </c>
      <c r="E503" s="110" t="s">
        <v>1</v>
      </c>
      <c r="F503">
        <v>502.05444393851747</v>
      </c>
      <c r="G503">
        <v>576.96580607043757</v>
      </c>
    </row>
    <row r="504" spans="1:7" x14ac:dyDescent="0.35">
      <c r="A504" t="str">
        <f t="shared" si="21"/>
        <v>ARMPotato</v>
      </c>
      <c r="B504" t="str">
        <f t="shared" si="22"/>
        <v>ARM</v>
      </c>
      <c r="C504" t="str">
        <f t="shared" si="23"/>
        <v>Potato</v>
      </c>
      <c r="D504" s="110" t="s">
        <v>598</v>
      </c>
      <c r="E504" s="110" t="s">
        <v>4</v>
      </c>
      <c r="F504">
        <v>693.99414101907951</v>
      </c>
      <c r="G504">
        <v>842.24765067987391</v>
      </c>
    </row>
    <row r="505" spans="1:7" x14ac:dyDescent="0.35">
      <c r="A505" t="str">
        <f t="shared" si="21"/>
        <v>AZEPotato</v>
      </c>
      <c r="B505" t="str">
        <f t="shared" si="22"/>
        <v>AZE</v>
      </c>
      <c r="C505" t="str">
        <f t="shared" si="23"/>
        <v>Potato</v>
      </c>
      <c r="D505" s="110" t="s">
        <v>598</v>
      </c>
      <c r="E505" s="110" t="s">
        <v>7</v>
      </c>
      <c r="F505">
        <v>1230.7219189161394</v>
      </c>
      <c r="G505">
        <v>1343.8627419286704</v>
      </c>
    </row>
    <row r="506" spans="1:7" x14ac:dyDescent="0.35">
      <c r="A506" t="str">
        <f t="shared" si="21"/>
        <v>BDIPotato</v>
      </c>
      <c r="B506" t="str">
        <f t="shared" si="22"/>
        <v>BDI</v>
      </c>
      <c r="C506" t="str">
        <f t="shared" si="23"/>
        <v>Potato</v>
      </c>
      <c r="D506" s="110" t="s">
        <v>598</v>
      </c>
      <c r="E506" s="110" t="s">
        <v>8</v>
      </c>
      <c r="F506">
        <v>68.379281771801942</v>
      </c>
      <c r="G506">
        <v>68.014498377819336</v>
      </c>
    </row>
    <row r="507" spans="1:7" x14ac:dyDescent="0.35">
      <c r="A507" t="str">
        <f t="shared" si="21"/>
        <v>BENPotato</v>
      </c>
      <c r="B507" t="str">
        <f t="shared" si="22"/>
        <v>BEN</v>
      </c>
      <c r="C507" t="str">
        <f t="shared" si="23"/>
        <v>Potato</v>
      </c>
      <c r="D507" s="110" t="s">
        <v>598</v>
      </c>
      <c r="E507" s="110" t="s">
        <v>9</v>
      </c>
      <c r="F507">
        <v>5.2548064769988925E-2</v>
      </c>
      <c r="G507">
        <v>7.703684406266334E-2</v>
      </c>
    </row>
    <row r="508" spans="1:7" x14ac:dyDescent="0.35">
      <c r="A508" t="str">
        <f t="shared" si="21"/>
        <v>BFAPotato</v>
      </c>
      <c r="B508" t="str">
        <f t="shared" si="22"/>
        <v>BFA</v>
      </c>
      <c r="C508" t="str">
        <f t="shared" si="23"/>
        <v>Potato</v>
      </c>
      <c r="D508" s="110" t="s">
        <v>598</v>
      </c>
      <c r="E508" s="110" t="s">
        <v>10</v>
      </c>
      <c r="F508">
        <v>4.6772565540978306</v>
      </c>
      <c r="G508">
        <v>6.1931405474996319</v>
      </c>
    </row>
    <row r="509" spans="1:7" x14ac:dyDescent="0.35">
      <c r="A509" t="str">
        <f t="shared" si="21"/>
        <v>BGDPotato</v>
      </c>
      <c r="B509" t="str">
        <f t="shared" si="22"/>
        <v>BGD</v>
      </c>
      <c r="C509" t="str">
        <f t="shared" si="23"/>
        <v>Potato</v>
      </c>
      <c r="D509" s="110" t="s">
        <v>598</v>
      </c>
      <c r="E509" s="110" t="s">
        <v>11</v>
      </c>
      <c r="F509">
        <v>5417.4029004509412</v>
      </c>
      <c r="G509">
        <v>5606.4620848994373</v>
      </c>
    </row>
    <row r="510" spans="1:7" x14ac:dyDescent="0.35">
      <c r="A510" t="str">
        <f t="shared" si="21"/>
        <v>BLZPotato</v>
      </c>
      <c r="B510" t="str">
        <f t="shared" si="22"/>
        <v>BLZ</v>
      </c>
      <c r="C510" t="str">
        <f t="shared" si="23"/>
        <v>Potato</v>
      </c>
      <c r="D510" s="110" t="s">
        <v>598</v>
      </c>
      <c r="E510" s="110" t="s">
        <v>16</v>
      </c>
      <c r="F510">
        <v>0.9875066594580334</v>
      </c>
      <c r="G510">
        <v>0.73760777643886632</v>
      </c>
    </row>
    <row r="511" spans="1:7" x14ac:dyDescent="0.35">
      <c r="A511" t="str">
        <f t="shared" si="21"/>
        <v>BOLPotato</v>
      </c>
      <c r="B511" t="str">
        <f t="shared" si="22"/>
        <v>BOL</v>
      </c>
      <c r="C511" t="str">
        <f t="shared" si="23"/>
        <v>Potato</v>
      </c>
      <c r="D511" s="110" t="s">
        <v>598</v>
      </c>
      <c r="E511" s="110" t="s">
        <v>17</v>
      </c>
      <c r="F511">
        <v>969.8903416350247</v>
      </c>
      <c r="G511">
        <v>1812.2709973265103</v>
      </c>
    </row>
    <row r="512" spans="1:7" x14ac:dyDescent="0.35">
      <c r="A512" t="str">
        <f t="shared" si="21"/>
        <v>BTNPotato</v>
      </c>
      <c r="B512" t="str">
        <f t="shared" si="22"/>
        <v>BTN</v>
      </c>
      <c r="C512" t="str">
        <f t="shared" si="23"/>
        <v>Potato</v>
      </c>
      <c r="D512" s="110" t="s">
        <v>598</v>
      </c>
      <c r="E512" s="110" t="s">
        <v>19</v>
      </c>
      <c r="F512">
        <v>73.714983100194445</v>
      </c>
      <c r="G512">
        <v>119.89553748805045</v>
      </c>
    </row>
    <row r="513" spans="1:7" x14ac:dyDescent="0.35">
      <c r="A513" t="str">
        <f t="shared" si="21"/>
        <v>CAFPotato</v>
      </c>
      <c r="B513" t="str">
        <f t="shared" si="22"/>
        <v>CAF</v>
      </c>
      <c r="C513" t="str">
        <f t="shared" si="23"/>
        <v>Potato</v>
      </c>
      <c r="D513" s="110" t="s">
        <v>598</v>
      </c>
      <c r="E513" s="110" t="s">
        <v>21</v>
      </c>
      <c r="F513">
        <v>4.3708827305207318</v>
      </c>
      <c r="G513">
        <v>5.9191030479421975</v>
      </c>
    </row>
    <row r="514" spans="1:7" x14ac:dyDescent="0.35">
      <c r="A514" t="str">
        <f t="shared" si="21"/>
        <v>CMRPotato</v>
      </c>
      <c r="B514" t="str">
        <f t="shared" si="22"/>
        <v>CMR</v>
      </c>
      <c r="C514" t="str">
        <f t="shared" si="23"/>
        <v>Potato</v>
      </c>
      <c r="D514" s="110" t="s">
        <v>598</v>
      </c>
      <c r="E514" s="110" t="s">
        <v>27</v>
      </c>
      <c r="F514">
        <v>310.97501521130198</v>
      </c>
      <c r="G514">
        <v>385.44184146749393</v>
      </c>
    </row>
    <row r="515" spans="1:7" x14ac:dyDescent="0.35">
      <c r="A515" t="str">
        <f t="shared" ref="A515:A578" si="24">_xlfn.CONCAT(B515,C515)</f>
        <v>CODPotato</v>
      </c>
      <c r="B515" t="str">
        <f t="shared" ref="B515:B578" si="25">E515</f>
        <v>COD</v>
      </c>
      <c r="C515" t="str">
        <f t="shared" ref="C515:C578" si="26">VLOOKUP(D515,$M$2:$N$22,2,FALSE)</f>
        <v>Potato</v>
      </c>
      <c r="D515" s="110" t="s">
        <v>598</v>
      </c>
      <c r="E515" s="110" t="s">
        <v>28</v>
      </c>
      <c r="F515">
        <v>136.20740821147473</v>
      </c>
      <c r="G515">
        <v>206.31285009457144</v>
      </c>
    </row>
    <row r="516" spans="1:7" x14ac:dyDescent="0.35">
      <c r="A516" t="str">
        <f t="shared" si="24"/>
        <v>COGPotato</v>
      </c>
      <c r="B516" t="str">
        <f t="shared" si="25"/>
        <v>COG</v>
      </c>
      <c r="C516" t="str">
        <f t="shared" si="26"/>
        <v>Potato</v>
      </c>
      <c r="D516" s="110" t="s">
        <v>598</v>
      </c>
      <c r="E516" s="110" t="s">
        <v>29</v>
      </c>
      <c r="F516">
        <v>6.0894602606782904</v>
      </c>
      <c r="G516">
        <v>8.4075123309814686</v>
      </c>
    </row>
    <row r="517" spans="1:7" x14ac:dyDescent="0.35">
      <c r="A517" t="str">
        <f t="shared" si="24"/>
        <v>COLPotato</v>
      </c>
      <c r="B517" t="str">
        <f t="shared" si="25"/>
        <v>COL</v>
      </c>
      <c r="C517" t="str">
        <f t="shared" si="26"/>
        <v>Potato</v>
      </c>
      <c r="D517" s="110" t="s">
        <v>598</v>
      </c>
      <c r="E517" s="110" t="s">
        <v>30</v>
      </c>
      <c r="F517">
        <v>2492.7078107317984</v>
      </c>
      <c r="G517">
        <v>3533.3638821491904</v>
      </c>
    </row>
    <row r="518" spans="1:7" x14ac:dyDescent="0.35">
      <c r="A518" t="str">
        <f t="shared" si="24"/>
        <v>CRBPotato</v>
      </c>
      <c r="B518" t="str">
        <f t="shared" si="25"/>
        <v>CRB</v>
      </c>
      <c r="C518" t="str">
        <f t="shared" si="26"/>
        <v>Potato</v>
      </c>
      <c r="D518" s="110" t="s">
        <v>598</v>
      </c>
      <c r="E518" s="110" t="s">
        <v>31</v>
      </c>
      <c r="F518">
        <v>0.49496728480334973</v>
      </c>
      <c r="G518">
        <v>0.58142237898508242</v>
      </c>
    </row>
    <row r="519" spans="1:7" x14ac:dyDescent="0.35">
      <c r="A519" t="str">
        <f t="shared" si="24"/>
        <v>CRIPotato</v>
      </c>
      <c r="B519" t="str">
        <f t="shared" si="25"/>
        <v>CRI</v>
      </c>
      <c r="C519" t="str">
        <f t="shared" si="26"/>
        <v>Potato</v>
      </c>
      <c r="D519" s="110" t="s">
        <v>598</v>
      </c>
      <c r="E519" s="110" t="s">
        <v>32</v>
      </c>
      <c r="F519">
        <v>74.172619501253706</v>
      </c>
      <c r="G519">
        <v>61.209008643558327</v>
      </c>
    </row>
    <row r="520" spans="1:7" x14ac:dyDescent="0.35">
      <c r="A520" t="str">
        <f t="shared" si="24"/>
        <v>CUBPotato</v>
      </c>
      <c r="B520" t="str">
        <f t="shared" si="25"/>
        <v>CUB</v>
      </c>
      <c r="C520" t="str">
        <f t="shared" si="26"/>
        <v>Potato</v>
      </c>
      <c r="D520" s="110" t="s">
        <v>598</v>
      </c>
      <c r="E520" s="110" t="s">
        <v>33</v>
      </c>
      <c r="F520">
        <v>321.01595960902091</v>
      </c>
      <c r="G520">
        <v>243.8044029858435</v>
      </c>
    </row>
    <row r="521" spans="1:7" x14ac:dyDescent="0.35">
      <c r="A521" t="str">
        <f t="shared" si="24"/>
        <v>DOMPotato</v>
      </c>
      <c r="B521" t="str">
        <f t="shared" si="25"/>
        <v>DOM</v>
      </c>
      <c r="C521" t="str">
        <f t="shared" si="26"/>
        <v>Potato</v>
      </c>
      <c r="D521" s="110" t="s">
        <v>598</v>
      </c>
      <c r="E521" s="110" t="s">
        <v>39</v>
      </c>
      <c r="F521">
        <v>60.156857298309816</v>
      </c>
      <c r="G521">
        <v>115.42370112808464</v>
      </c>
    </row>
    <row r="522" spans="1:7" x14ac:dyDescent="0.35">
      <c r="A522" t="str">
        <f t="shared" si="24"/>
        <v>DZAPotato</v>
      </c>
      <c r="B522" t="str">
        <f t="shared" si="25"/>
        <v>DZA</v>
      </c>
      <c r="C522" t="str">
        <f t="shared" si="26"/>
        <v>Potato</v>
      </c>
      <c r="D522" s="110" t="s">
        <v>598</v>
      </c>
      <c r="E522" s="110" t="s">
        <v>40</v>
      </c>
      <c r="F522">
        <v>2638.895355682937</v>
      </c>
      <c r="G522">
        <v>2347.0270418377972</v>
      </c>
    </row>
    <row r="523" spans="1:7" x14ac:dyDescent="0.35">
      <c r="A523" t="str">
        <f t="shared" si="24"/>
        <v>ECUPotato</v>
      </c>
      <c r="B523" t="str">
        <f t="shared" si="25"/>
        <v>ECU</v>
      </c>
      <c r="C523" t="str">
        <f t="shared" si="26"/>
        <v>Potato</v>
      </c>
      <c r="D523" s="110" t="s">
        <v>598</v>
      </c>
      <c r="E523" s="110" t="s">
        <v>41</v>
      </c>
      <c r="F523">
        <v>473.17886620022404</v>
      </c>
      <c r="G523">
        <v>862.16526113334442</v>
      </c>
    </row>
    <row r="524" spans="1:7" x14ac:dyDescent="0.35">
      <c r="A524" t="str">
        <f t="shared" si="24"/>
        <v>EGYPotato</v>
      </c>
      <c r="B524" t="str">
        <f t="shared" si="25"/>
        <v>EGY</v>
      </c>
      <c r="C524" t="str">
        <f t="shared" si="26"/>
        <v>Potato</v>
      </c>
      <c r="D524" s="110" t="s">
        <v>598</v>
      </c>
      <c r="E524" s="110" t="s">
        <v>42</v>
      </c>
      <c r="F524">
        <v>3582.9374916233592</v>
      </c>
      <c r="G524">
        <v>6470.9028837068263</v>
      </c>
    </row>
    <row r="525" spans="1:7" x14ac:dyDescent="0.35">
      <c r="A525" t="str">
        <f t="shared" si="24"/>
        <v>ERIPotato</v>
      </c>
      <c r="B525" t="str">
        <f t="shared" si="25"/>
        <v>ERI</v>
      </c>
      <c r="C525" t="str">
        <f t="shared" si="26"/>
        <v>Potato</v>
      </c>
      <c r="D525" s="110" t="s">
        <v>598</v>
      </c>
      <c r="E525" s="110" t="s">
        <v>43</v>
      </c>
      <c r="F525">
        <v>12.921968403969895</v>
      </c>
      <c r="G525">
        <v>8.0205565178845912</v>
      </c>
    </row>
    <row r="526" spans="1:7" x14ac:dyDescent="0.35">
      <c r="A526" t="str">
        <f t="shared" si="24"/>
        <v>ETHPotato</v>
      </c>
      <c r="B526" t="str">
        <f t="shared" si="25"/>
        <v>ETH</v>
      </c>
      <c r="C526" t="str">
        <f t="shared" si="26"/>
        <v>Potato</v>
      </c>
      <c r="D526" s="110" t="s">
        <v>598</v>
      </c>
      <c r="E526" s="110" t="s">
        <v>44</v>
      </c>
      <c r="F526">
        <v>713.27148999451606</v>
      </c>
      <c r="G526">
        <v>1403.4744495863192</v>
      </c>
    </row>
    <row r="527" spans="1:7" x14ac:dyDescent="0.35">
      <c r="A527" t="str">
        <f t="shared" si="24"/>
        <v>FJIPotato</v>
      </c>
      <c r="B527" t="str">
        <f t="shared" si="25"/>
        <v>FJI</v>
      </c>
      <c r="C527" t="str">
        <f t="shared" si="26"/>
        <v>Potato</v>
      </c>
      <c r="D527" s="110" t="s">
        <v>598</v>
      </c>
      <c r="E527" s="110" t="s">
        <v>45</v>
      </c>
      <c r="F527">
        <v>0.10445048502058048</v>
      </c>
      <c r="G527">
        <v>0.119425294153907</v>
      </c>
    </row>
    <row r="528" spans="1:7" x14ac:dyDescent="0.35">
      <c r="A528" t="str">
        <f t="shared" si="24"/>
        <v>GEOPotato</v>
      </c>
      <c r="B528" t="str">
        <f t="shared" si="25"/>
        <v>GEO</v>
      </c>
      <c r="C528" t="str">
        <f t="shared" si="26"/>
        <v>Potato</v>
      </c>
      <c r="D528" s="110" t="s">
        <v>598</v>
      </c>
      <c r="E528" s="110" t="s">
        <v>49</v>
      </c>
      <c r="F528">
        <v>426.83125973723173</v>
      </c>
      <c r="G528">
        <v>520.10340907589466</v>
      </c>
    </row>
    <row r="529" spans="1:7" x14ac:dyDescent="0.35">
      <c r="A529" t="str">
        <f t="shared" si="24"/>
        <v>GINPotato</v>
      </c>
      <c r="B529" t="str">
        <f t="shared" si="25"/>
        <v>GIN</v>
      </c>
      <c r="C529" t="str">
        <f t="shared" si="26"/>
        <v>Potato</v>
      </c>
      <c r="D529" s="110" t="s">
        <v>598</v>
      </c>
      <c r="E529" s="110" t="s">
        <v>51</v>
      </c>
      <c r="F529">
        <v>16.305564088080281</v>
      </c>
      <c r="G529">
        <v>25.241069654023573</v>
      </c>
    </row>
    <row r="530" spans="1:7" x14ac:dyDescent="0.35">
      <c r="A530" t="str">
        <f t="shared" si="24"/>
        <v>GTMPotato</v>
      </c>
      <c r="B530" t="str">
        <f t="shared" si="25"/>
        <v>GTM</v>
      </c>
      <c r="C530" t="str">
        <f t="shared" si="26"/>
        <v>Potato</v>
      </c>
      <c r="D530" s="110" t="s">
        <v>598</v>
      </c>
      <c r="E530" s="110" t="s">
        <v>58</v>
      </c>
      <c r="F530">
        <v>493.035443372788</v>
      </c>
      <c r="G530">
        <v>521.06112702520386</v>
      </c>
    </row>
    <row r="531" spans="1:7" x14ac:dyDescent="0.35">
      <c r="A531" t="str">
        <f t="shared" si="24"/>
        <v>HNDPotato</v>
      </c>
      <c r="B531" t="str">
        <f t="shared" si="25"/>
        <v>HND</v>
      </c>
      <c r="C531" t="str">
        <f t="shared" si="26"/>
        <v>Potato</v>
      </c>
      <c r="D531" s="110" t="s">
        <v>598</v>
      </c>
      <c r="E531" s="110" t="s">
        <v>59</v>
      </c>
      <c r="F531">
        <v>22.655526925476238</v>
      </c>
      <c r="G531">
        <v>18.196856859352341</v>
      </c>
    </row>
    <row r="532" spans="1:7" x14ac:dyDescent="0.35">
      <c r="A532" t="str">
        <f t="shared" si="24"/>
        <v>HTIPotato</v>
      </c>
      <c r="B532" t="str">
        <f t="shared" si="25"/>
        <v>HTI</v>
      </c>
      <c r="C532" t="str">
        <f t="shared" si="26"/>
        <v>Potato</v>
      </c>
      <c r="D532" s="110" t="s">
        <v>598</v>
      </c>
      <c r="E532" s="110" t="s">
        <v>61</v>
      </c>
      <c r="F532">
        <v>12.607616733642269</v>
      </c>
      <c r="G532">
        <v>9.4649282207802941</v>
      </c>
    </row>
    <row r="533" spans="1:7" x14ac:dyDescent="0.35">
      <c r="A533" t="str">
        <f t="shared" si="24"/>
        <v>IDNPotato</v>
      </c>
      <c r="B533" t="str">
        <f t="shared" si="25"/>
        <v>IDN</v>
      </c>
      <c r="C533" t="str">
        <f t="shared" si="26"/>
        <v>Potato</v>
      </c>
      <c r="D533" s="110" t="s">
        <v>598</v>
      </c>
      <c r="E533" s="110" t="s">
        <v>63</v>
      </c>
      <c r="F533">
        <v>1132.7124253157285</v>
      </c>
      <c r="G533">
        <v>1202.1529240899963</v>
      </c>
    </row>
    <row r="534" spans="1:7" x14ac:dyDescent="0.35">
      <c r="A534" t="str">
        <f t="shared" si="24"/>
        <v>INDPotato</v>
      </c>
      <c r="B534" t="str">
        <f t="shared" si="25"/>
        <v>IND</v>
      </c>
      <c r="C534" t="str">
        <f t="shared" si="26"/>
        <v>Potato</v>
      </c>
      <c r="D534" s="110" t="s">
        <v>598</v>
      </c>
      <c r="E534" s="110" t="s">
        <v>64</v>
      </c>
      <c r="F534">
        <v>37367.495670007658</v>
      </c>
      <c r="G534">
        <v>55016.336591852843</v>
      </c>
    </row>
    <row r="535" spans="1:7" x14ac:dyDescent="0.35">
      <c r="A535" t="str">
        <f t="shared" si="24"/>
        <v>IRNPotato</v>
      </c>
      <c r="B535" t="str">
        <f t="shared" si="25"/>
        <v>IRN</v>
      </c>
      <c r="C535" t="str">
        <f t="shared" si="26"/>
        <v>Potato</v>
      </c>
      <c r="D535" s="110" t="s">
        <v>598</v>
      </c>
      <c r="E535" s="110" t="s">
        <v>66</v>
      </c>
      <c r="F535">
        <v>4784.9670147806992</v>
      </c>
      <c r="G535">
        <v>4248.8740924611657</v>
      </c>
    </row>
    <row r="536" spans="1:7" x14ac:dyDescent="0.35">
      <c r="A536" t="str">
        <f t="shared" si="24"/>
        <v>IRQPotato</v>
      </c>
      <c r="B536" t="str">
        <f t="shared" si="25"/>
        <v>IRQ</v>
      </c>
      <c r="C536" t="str">
        <f t="shared" si="26"/>
        <v>Potato</v>
      </c>
      <c r="D536" s="110" t="s">
        <v>598</v>
      </c>
      <c r="E536" s="110" t="s">
        <v>67</v>
      </c>
      <c r="F536">
        <v>733.58504051102898</v>
      </c>
      <c r="G536">
        <v>821.59328719029702</v>
      </c>
    </row>
    <row r="537" spans="1:7" x14ac:dyDescent="0.35">
      <c r="A537" t="str">
        <f t="shared" si="24"/>
        <v>ISRPotato</v>
      </c>
      <c r="B537" t="str">
        <f t="shared" si="25"/>
        <v>ISR</v>
      </c>
      <c r="C537" t="str">
        <f t="shared" si="26"/>
        <v>Potato</v>
      </c>
      <c r="D537" s="110" t="s">
        <v>598</v>
      </c>
      <c r="E537" s="110" t="s">
        <v>69</v>
      </c>
      <c r="F537">
        <v>635.52590069598966</v>
      </c>
      <c r="G537">
        <v>834.1573858748684</v>
      </c>
    </row>
    <row r="538" spans="1:7" x14ac:dyDescent="0.35">
      <c r="A538" t="str">
        <f t="shared" si="24"/>
        <v>JAMPotato</v>
      </c>
      <c r="B538" t="str">
        <f t="shared" si="25"/>
        <v>JAM</v>
      </c>
      <c r="C538" t="str">
        <f t="shared" si="26"/>
        <v>Potato</v>
      </c>
      <c r="D538" s="110" t="s">
        <v>598</v>
      </c>
      <c r="E538" s="110" t="s">
        <v>71</v>
      </c>
      <c r="F538">
        <v>9.0238284240398272</v>
      </c>
      <c r="G538">
        <v>10.077263519410975</v>
      </c>
    </row>
    <row r="539" spans="1:7" x14ac:dyDescent="0.35">
      <c r="A539" t="str">
        <f t="shared" si="24"/>
        <v>JORPotato</v>
      </c>
      <c r="B539" t="str">
        <f t="shared" si="25"/>
        <v>JOR</v>
      </c>
      <c r="C539" t="str">
        <f t="shared" si="26"/>
        <v>Potato</v>
      </c>
      <c r="D539" s="110" t="s">
        <v>598</v>
      </c>
      <c r="E539" s="110" t="s">
        <v>72</v>
      </c>
      <c r="F539">
        <v>216.32483593736168</v>
      </c>
      <c r="G539">
        <v>270.41926326854377</v>
      </c>
    </row>
    <row r="540" spans="1:7" x14ac:dyDescent="0.35">
      <c r="A540" t="str">
        <f t="shared" si="24"/>
        <v>KENPotato</v>
      </c>
      <c r="B540" t="str">
        <f t="shared" si="25"/>
        <v>KEN</v>
      </c>
      <c r="C540" t="str">
        <f t="shared" si="26"/>
        <v>Potato</v>
      </c>
      <c r="D540" s="110" t="s">
        <v>598</v>
      </c>
      <c r="E540" s="110" t="s">
        <v>75</v>
      </c>
      <c r="F540">
        <v>1244.3768969953956</v>
      </c>
      <c r="G540">
        <v>1833.5489632844306</v>
      </c>
    </row>
    <row r="541" spans="1:7" x14ac:dyDescent="0.35">
      <c r="A541" t="str">
        <f t="shared" si="24"/>
        <v>KGZPotato</v>
      </c>
      <c r="B541" t="str">
        <f t="shared" si="25"/>
        <v>KGZ</v>
      </c>
      <c r="C541" t="str">
        <f t="shared" si="26"/>
        <v>Potato</v>
      </c>
      <c r="D541" s="110" t="s">
        <v>598</v>
      </c>
      <c r="E541" s="110" t="s">
        <v>76</v>
      </c>
      <c r="F541">
        <v>1446.7620503618214</v>
      </c>
      <c r="G541">
        <v>2289.8028231818853</v>
      </c>
    </row>
    <row r="542" spans="1:7" x14ac:dyDescent="0.35">
      <c r="A542" t="str">
        <f t="shared" si="24"/>
        <v>LAOPotato</v>
      </c>
      <c r="B542" t="str">
        <f t="shared" si="25"/>
        <v>LAO</v>
      </c>
      <c r="C542" t="str">
        <f t="shared" si="26"/>
        <v>Potato</v>
      </c>
      <c r="D542" s="110" t="s">
        <v>598</v>
      </c>
      <c r="E542" s="110" t="s">
        <v>79</v>
      </c>
      <c r="F542">
        <v>35.817004343632789</v>
      </c>
      <c r="G542">
        <v>29.588380051306252</v>
      </c>
    </row>
    <row r="543" spans="1:7" x14ac:dyDescent="0.35">
      <c r="A543" t="str">
        <f t="shared" si="24"/>
        <v>LBNPotato</v>
      </c>
      <c r="B543" t="str">
        <f t="shared" si="25"/>
        <v>LBN</v>
      </c>
      <c r="C543" t="str">
        <f t="shared" si="26"/>
        <v>Potato</v>
      </c>
      <c r="D543" s="110" t="s">
        <v>598</v>
      </c>
      <c r="E543" s="110" t="s">
        <v>80</v>
      </c>
      <c r="F543">
        <v>595.99164647397265</v>
      </c>
      <c r="G543">
        <v>709.11954451942609</v>
      </c>
    </row>
    <row r="544" spans="1:7" x14ac:dyDescent="0.35">
      <c r="A544" t="str">
        <f t="shared" si="24"/>
        <v>LBYPotato</v>
      </c>
      <c r="B544" t="str">
        <f t="shared" si="25"/>
        <v>LBY</v>
      </c>
      <c r="C544" t="str">
        <f t="shared" si="26"/>
        <v>Potato</v>
      </c>
      <c r="D544" s="110" t="s">
        <v>598</v>
      </c>
      <c r="E544" s="110" t="s">
        <v>82</v>
      </c>
      <c r="F544">
        <v>350.19927023003157</v>
      </c>
      <c r="G544">
        <v>562.45402867690086</v>
      </c>
    </row>
    <row r="545" spans="1:7" x14ac:dyDescent="0.35">
      <c r="A545" t="str">
        <f t="shared" si="24"/>
        <v>LKAPotato</v>
      </c>
      <c r="B545" t="str">
        <f t="shared" si="25"/>
        <v>LKA</v>
      </c>
      <c r="C545" t="str">
        <f t="shared" si="26"/>
        <v>Potato</v>
      </c>
      <c r="D545" s="110" t="s">
        <v>598</v>
      </c>
      <c r="E545" s="110" t="s">
        <v>83</v>
      </c>
      <c r="F545">
        <v>83.57450939980798</v>
      </c>
      <c r="G545">
        <v>71.218722114053065</v>
      </c>
    </row>
    <row r="546" spans="1:7" x14ac:dyDescent="0.35">
      <c r="A546" t="str">
        <f t="shared" si="24"/>
        <v>LSOPotato</v>
      </c>
      <c r="B546" t="str">
        <f t="shared" si="25"/>
        <v>LSO</v>
      </c>
      <c r="C546" t="str">
        <f t="shared" si="26"/>
        <v>Potato</v>
      </c>
      <c r="D546" s="110" t="s">
        <v>598</v>
      </c>
      <c r="E546" s="110" t="s">
        <v>84</v>
      </c>
      <c r="F546">
        <v>127.69401509269215</v>
      </c>
      <c r="G546">
        <v>157.85500806499073</v>
      </c>
    </row>
    <row r="547" spans="1:7" x14ac:dyDescent="0.35">
      <c r="A547" t="str">
        <f t="shared" si="24"/>
        <v>MDGPotato</v>
      </c>
      <c r="B547" t="str">
        <f t="shared" si="25"/>
        <v>MDG</v>
      </c>
      <c r="C547" t="str">
        <f t="shared" si="26"/>
        <v>Potato</v>
      </c>
      <c r="D547" s="110" t="s">
        <v>598</v>
      </c>
      <c r="E547" s="110" t="s">
        <v>86</v>
      </c>
      <c r="F547">
        <v>299.11689890618635</v>
      </c>
      <c r="G547">
        <v>432.09575405923766</v>
      </c>
    </row>
    <row r="548" spans="1:7" x14ac:dyDescent="0.35">
      <c r="A548" t="str">
        <f t="shared" si="24"/>
        <v>MEXPotato</v>
      </c>
      <c r="B548" t="str">
        <f t="shared" si="25"/>
        <v>MEX</v>
      </c>
      <c r="C548" t="str">
        <f t="shared" si="26"/>
        <v>Potato</v>
      </c>
      <c r="D548" s="110" t="s">
        <v>598</v>
      </c>
      <c r="E548" s="110" t="s">
        <v>87</v>
      </c>
      <c r="F548">
        <v>1906.1472256510099</v>
      </c>
      <c r="G548">
        <v>2429.4519536193038</v>
      </c>
    </row>
    <row r="549" spans="1:7" x14ac:dyDescent="0.35">
      <c r="A549" t="str">
        <f t="shared" si="24"/>
        <v>MLIPotato</v>
      </c>
      <c r="B549" t="str">
        <f t="shared" si="25"/>
        <v>MLI</v>
      </c>
      <c r="C549" t="str">
        <f t="shared" si="26"/>
        <v>Potato</v>
      </c>
      <c r="D549" s="110" t="s">
        <v>598</v>
      </c>
      <c r="E549" s="110" t="s">
        <v>88</v>
      </c>
      <c r="F549">
        <v>91.226988316598138</v>
      </c>
      <c r="G549">
        <v>105.83252828508313</v>
      </c>
    </row>
    <row r="550" spans="1:7" x14ac:dyDescent="0.35">
      <c r="A550" t="str">
        <f t="shared" si="24"/>
        <v>MMRPotato</v>
      </c>
      <c r="B550" t="str">
        <f t="shared" si="25"/>
        <v>MMR</v>
      </c>
      <c r="C550" t="str">
        <f t="shared" si="26"/>
        <v>Potato</v>
      </c>
      <c r="D550" s="110" t="s">
        <v>598</v>
      </c>
      <c r="E550" s="110" t="s">
        <v>333</v>
      </c>
      <c r="F550">
        <v>521.14021246038874</v>
      </c>
      <c r="G550">
        <v>558.02059319174145</v>
      </c>
    </row>
    <row r="551" spans="1:7" x14ac:dyDescent="0.35">
      <c r="A551" t="str">
        <f t="shared" si="24"/>
        <v>MORPotato</v>
      </c>
      <c r="B551" t="str">
        <f t="shared" si="25"/>
        <v>MOR</v>
      </c>
      <c r="C551" t="str">
        <f t="shared" si="26"/>
        <v>Potato</v>
      </c>
      <c r="D551" s="110" t="s">
        <v>598</v>
      </c>
      <c r="E551" s="110" t="s">
        <v>90</v>
      </c>
      <c r="F551">
        <v>2198.7226882152704</v>
      </c>
      <c r="G551">
        <v>3070.054551805998</v>
      </c>
    </row>
    <row r="552" spans="1:7" x14ac:dyDescent="0.35">
      <c r="A552" t="str">
        <f t="shared" si="24"/>
        <v>MOZPotato</v>
      </c>
      <c r="B552" t="str">
        <f t="shared" si="25"/>
        <v>MOZ</v>
      </c>
      <c r="C552" t="str">
        <f t="shared" si="26"/>
        <v>Potato</v>
      </c>
      <c r="D552" s="110" t="s">
        <v>598</v>
      </c>
      <c r="E552" s="110" t="s">
        <v>91</v>
      </c>
      <c r="F552">
        <v>89.130452088096632</v>
      </c>
      <c r="G552">
        <v>51.263980756222935</v>
      </c>
    </row>
    <row r="553" spans="1:7" x14ac:dyDescent="0.35">
      <c r="A553" t="str">
        <f t="shared" si="24"/>
        <v>MRTPotato</v>
      </c>
      <c r="B553" t="str">
        <f t="shared" si="25"/>
        <v>MRT</v>
      </c>
      <c r="C553" t="str">
        <f t="shared" si="26"/>
        <v>Potato</v>
      </c>
      <c r="D553" s="110" t="s">
        <v>598</v>
      </c>
      <c r="E553" s="110" t="s">
        <v>92</v>
      </c>
      <c r="F553">
        <v>2.8567750080365863</v>
      </c>
      <c r="G553">
        <v>4.3553200667629977</v>
      </c>
    </row>
    <row r="554" spans="1:7" x14ac:dyDescent="0.35">
      <c r="A554" t="str">
        <f t="shared" si="24"/>
        <v>MWIPotato</v>
      </c>
      <c r="B554" t="str">
        <f t="shared" si="25"/>
        <v>MWI</v>
      </c>
      <c r="C554" t="str">
        <f t="shared" si="26"/>
        <v>Potato</v>
      </c>
      <c r="D554" s="110" t="s">
        <v>598</v>
      </c>
      <c r="E554" s="110" t="s">
        <v>93</v>
      </c>
      <c r="F554">
        <v>2123.6764765128146</v>
      </c>
      <c r="G554">
        <v>1715.6859008641763</v>
      </c>
    </row>
    <row r="555" spans="1:7" x14ac:dyDescent="0.35">
      <c r="A555" t="str">
        <f t="shared" si="24"/>
        <v>NAMPotato</v>
      </c>
      <c r="B555" t="str">
        <f t="shared" si="25"/>
        <v>NAM</v>
      </c>
      <c r="C555" t="str">
        <f t="shared" si="26"/>
        <v>Potato</v>
      </c>
      <c r="D555" s="110" t="s">
        <v>598</v>
      </c>
      <c r="E555" s="110" t="s">
        <v>95</v>
      </c>
      <c r="F555">
        <v>7.9080857309258237</v>
      </c>
      <c r="G555">
        <v>10.125870047453024</v>
      </c>
    </row>
    <row r="556" spans="1:7" x14ac:dyDescent="0.35">
      <c r="A556" t="str">
        <f t="shared" si="24"/>
        <v>NERPotato</v>
      </c>
      <c r="B556" t="str">
        <f t="shared" si="25"/>
        <v>NER</v>
      </c>
      <c r="C556" t="str">
        <f t="shared" si="26"/>
        <v>Potato</v>
      </c>
      <c r="D556" s="110" t="s">
        <v>598</v>
      </c>
      <c r="E556" s="110" t="s">
        <v>96</v>
      </c>
      <c r="F556">
        <v>28.220528315102623</v>
      </c>
      <c r="G556">
        <v>44.055477769015802</v>
      </c>
    </row>
    <row r="557" spans="1:7" x14ac:dyDescent="0.35">
      <c r="A557" t="str">
        <f t="shared" si="24"/>
        <v>NGAPotato</v>
      </c>
      <c r="B557" t="str">
        <f t="shared" si="25"/>
        <v>NGA</v>
      </c>
      <c r="C557" t="str">
        <f t="shared" si="26"/>
        <v>Potato</v>
      </c>
      <c r="D557" s="110" t="s">
        <v>598</v>
      </c>
      <c r="E557" s="110" t="s">
        <v>97</v>
      </c>
      <c r="F557">
        <v>1140.3825711197505</v>
      </c>
      <c r="G557">
        <v>737.62093093486635</v>
      </c>
    </row>
    <row r="558" spans="1:7" x14ac:dyDescent="0.35">
      <c r="A558" t="str">
        <f t="shared" si="24"/>
        <v>NICPotato</v>
      </c>
      <c r="B558" t="str">
        <f t="shared" si="25"/>
        <v>NIC</v>
      </c>
      <c r="C558" t="str">
        <f t="shared" si="26"/>
        <v>Potato</v>
      </c>
      <c r="D558" s="110" t="s">
        <v>598</v>
      </c>
      <c r="E558" s="110" t="s">
        <v>98</v>
      </c>
      <c r="F558">
        <v>33.68688808489545</v>
      </c>
      <c r="G558">
        <v>28.845994880607201</v>
      </c>
    </row>
    <row r="559" spans="1:7" x14ac:dyDescent="0.35">
      <c r="A559" t="str">
        <f t="shared" si="24"/>
        <v>NPLPotato</v>
      </c>
      <c r="B559" t="str">
        <f t="shared" si="25"/>
        <v>NPL</v>
      </c>
      <c r="C559" t="str">
        <f t="shared" si="26"/>
        <v>Potato</v>
      </c>
      <c r="D559" s="110" t="s">
        <v>598</v>
      </c>
      <c r="E559" s="110" t="s">
        <v>101</v>
      </c>
      <c r="F559">
        <v>2356.0278963741453</v>
      </c>
      <c r="G559">
        <v>3274.9440007094286</v>
      </c>
    </row>
    <row r="560" spans="1:7" x14ac:dyDescent="0.35">
      <c r="A560" t="str">
        <f t="shared" si="24"/>
        <v>PAKPotato</v>
      </c>
      <c r="B560" t="str">
        <f t="shared" si="25"/>
        <v>PAK</v>
      </c>
      <c r="C560" t="str">
        <f t="shared" si="26"/>
        <v>Potato</v>
      </c>
      <c r="D560" s="110" t="s">
        <v>598</v>
      </c>
      <c r="E560" s="110" t="s">
        <v>105</v>
      </c>
      <c r="F560">
        <v>2402.1799606852755</v>
      </c>
      <c r="G560">
        <v>4110.7158681258315</v>
      </c>
    </row>
    <row r="561" spans="1:7" x14ac:dyDescent="0.35">
      <c r="A561" t="str">
        <f t="shared" si="24"/>
        <v>PANPotato</v>
      </c>
      <c r="B561" t="str">
        <f t="shared" si="25"/>
        <v>PAN</v>
      </c>
      <c r="C561" t="str">
        <f t="shared" si="26"/>
        <v>Potato</v>
      </c>
      <c r="D561" s="110" t="s">
        <v>598</v>
      </c>
      <c r="E561" s="110" t="s">
        <v>106</v>
      </c>
      <c r="F561">
        <v>27.148032564700635</v>
      </c>
      <c r="G561">
        <v>22.809018688635209</v>
      </c>
    </row>
    <row r="562" spans="1:7" x14ac:dyDescent="0.35">
      <c r="A562" t="str">
        <f t="shared" si="24"/>
        <v>PERPotato</v>
      </c>
      <c r="B562" t="str">
        <f t="shared" si="25"/>
        <v>PER</v>
      </c>
      <c r="C562" t="str">
        <f t="shared" si="26"/>
        <v>Potato</v>
      </c>
      <c r="D562" s="110" t="s">
        <v>598</v>
      </c>
      <c r="E562" s="110" t="s">
        <v>107</v>
      </c>
      <c r="F562">
        <v>4119.22274183437</v>
      </c>
      <c r="G562">
        <v>5941.6889972149556</v>
      </c>
    </row>
    <row r="563" spans="1:7" x14ac:dyDescent="0.35">
      <c r="A563" t="str">
        <f t="shared" si="24"/>
        <v>PHLPotato</v>
      </c>
      <c r="B563" t="str">
        <f t="shared" si="25"/>
        <v>PHL</v>
      </c>
      <c r="C563" t="str">
        <f t="shared" si="26"/>
        <v>Potato</v>
      </c>
      <c r="D563" s="110" t="s">
        <v>598</v>
      </c>
      <c r="E563" s="110" t="s">
        <v>108</v>
      </c>
      <c r="F563">
        <v>67.216983909011731</v>
      </c>
      <c r="G563">
        <v>53.01573149012529</v>
      </c>
    </row>
    <row r="564" spans="1:7" x14ac:dyDescent="0.35">
      <c r="A564" t="str">
        <f t="shared" si="24"/>
        <v>PNGPotato</v>
      </c>
      <c r="B564" t="str">
        <f t="shared" si="25"/>
        <v>PNG</v>
      </c>
      <c r="C564" t="str">
        <f t="shared" si="26"/>
        <v>Potato</v>
      </c>
      <c r="D564" s="110" t="s">
        <v>598</v>
      </c>
      <c r="E564" s="110" t="s">
        <v>109</v>
      </c>
      <c r="F564">
        <v>1.1016522335369601</v>
      </c>
      <c r="G564">
        <v>1.2969949814941559</v>
      </c>
    </row>
    <row r="565" spans="1:7" x14ac:dyDescent="0.35">
      <c r="A565" t="str">
        <f t="shared" si="24"/>
        <v>PSEPotato</v>
      </c>
      <c r="B565" t="str">
        <f t="shared" si="25"/>
        <v>PSE</v>
      </c>
      <c r="C565" t="str">
        <f t="shared" si="26"/>
        <v>Potato</v>
      </c>
      <c r="D565" s="110" t="s">
        <v>598</v>
      </c>
      <c r="E565" s="110" t="s">
        <v>114</v>
      </c>
      <c r="F565">
        <v>64.651741404536736</v>
      </c>
      <c r="G565">
        <v>89.95484526632697</v>
      </c>
    </row>
    <row r="566" spans="1:7" x14ac:dyDescent="0.35">
      <c r="A566" t="str">
        <f t="shared" si="24"/>
        <v>RAPPotato</v>
      </c>
      <c r="B566" t="str">
        <f t="shared" si="25"/>
        <v>RAP</v>
      </c>
      <c r="C566" t="str">
        <f t="shared" si="26"/>
        <v>Potato</v>
      </c>
      <c r="D566" s="110" t="s">
        <v>598</v>
      </c>
      <c r="E566" s="110" t="s">
        <v>115</v>
      </c>
      <c r="F566">
        <v>50.743176737548062</v>
      </c>
      <c r="G566">
        <v>88.149626898543517</v>
      </c>
    </row>
    <row r="567" spans="1:7" x14ac:dyDescent="0.35">
      <c r="A567" t="str">
        <f t="shared" si="24"/>
        <v>RWAPotato</v>
      </c>
      <c r="B567" t="str">
        <f t="shared" si="25"/>
        <v>RWA</v>
      </c>
      <c r="C567" t="str">
        <f t="shared" si="26"/>
        <v>Potato</v>
      </c>
      <c r="D567" s="110" t="s">
        <v>598</v>
      </c>
      <c r="E567" s="110" t="s">
        <v>118</v>
      </c>
      <c r="F567">
        <v>1419.2831511165766</v>
      </c>
      <c r="G567">
        <v>1236.2777558888783</v>
      </c>
    </row>
    <row r="568" spans="1:7" x14ac:dyDescent="0.35">
      <c r="A568" t="str">
        <f t="shared" si="24"/>
        <v>SAUPotato</v>
      </c>
      <c r="B568" t="str">
        <f t="shared" si="25"/>
        <v>SAU</v>
      </c>
      <c r="C568" t="str">
        <f t="shared" si="26"/>
        <v>Potato</v>
      </c>
      <c r="D568" s="110" t="s">
        <v>598</v>
      </c>
      <c r="E568" s="110" t="s">
        <v>119</v>
      </c>
      <c r="F568">
        <v>620.08842056932235</v>
      </c>
      <c r="G568">
        <v>1146.1054032655459</v>
      </c>
    </row>
    <row r="569" spans="1:7" x14ac:dyDescent="0.35">
      <c r="A569" t="str">
        <f t="shared" si="24"/>
        <v>SDNPotato</v>
      </c>
      <c r="B569" t="str">
        <f t="shared" si="25"/>
        <v>SDN</v>
      </c>
      <c r="C569" t="str">
        <f t="shared" si="26"/>
        <v>Potato</v>
      </c>
      <c r="D569" s="110" t="s">
        <v>598</v>
      </c>
      <c r="E569" s="110" t="s">
        <v>120</v>
      </c>
      <c r="F569">
        <v>358.41895106394327</v>
      </c>
      <c r="G569">
        <v>362.15315138843494</v>
      </c>
    </row>
    <row r="570" spans="1:7" x14ac:dyDescent="0.35">
      <c r="A570" t="str">
        <f t="shared" si="24"/>
        <v>SENPotato</v>
      </c>
      <c r="B570" t="str">
        <f t="shared" si="25"/>
        <v>SEN</v>
      </c>
      <c r="C570" t="str">
        <f t="shared" si="26"/>
        <v>Potato</v>
      </c>
      <c r="D570" s="110" t="s">
        <v>598</v>
      </c>
      <c r="E570" s="110" t="s">
        <v>121</v>
      </c>
      <c r="F570">
        <v>9.9846833133085848</v>
      </c>
      <c r="G570">
        <v>10.169531493154773</v>
      </c>
    </row>
    <row r="571" spans="1:7" x14ac:dyDescent="0.35">
      <c r="A571" t="str">
        <f t="shared" si="24"/>
        <v>SLVPotato</v>
      </c>
      <c r="B571" t="str">
        <f t="shared" si="25"/>
        <v>SLV</v>
      </c>
      <c r="C571" t="str">
        <f t="shared" si="26"/>
        <v>Potato</v>
      </c>
      <c r="D571" s="110" t="s">
        <v>598</v>
      </c>
      <c r="E571" s="110" t="s">
        <v>124</v>
      </c>
      <c r="F571">
        <v>4.3348902447962097</v>
      </c>
      <c r="G571">
        <v>3.2328890108092891</v>
      </c>
    </row>
    <row r="572" spans="1:7" x14ac:dyDescent="0.35">
      <c r="A572" t="str">
        <f t="shared" si="24"/>
        <v>SWZPotato</v>
      </c>
      <c r="B572" t="str">
        <f t="shared" si="25"/>
        <v>SWZ</v>
      </c>
      <c r="C572" t="str">
        <f t="shared" si="26"/>
        <v>Potato</v>
      </c>
      <c r="D572" s="110" t="s">
        <v>598</v>
      </c>
      <c r="E572" s="110" t="s">
        <v>130</v>
      </c>
      <c r="F572">
        <v>17.98946872074476</v>
      </c>
      <c r="G572">
        <v>18.315861108925297</v>
      </c>
    </row>
    <row r="573" spans="1:7" x14ac:dyDescent="0.35">
      <c r="A573" t="str">
        <f t="shared" si="24"/>
        <v>SYRPotato</v>
      </c>
      <c r="B573" t="str">
        <f t="shared" si="25"/>
        <v>SYR</v>
      </c>
      <c r="C573" t="str">
        <f t="shared" si="26"/>
        <v>Potato</v>
      </c>
      <c r="D573" s="110" t="s">
        <v>598</v>
      </c>
      <c r="E573" s="110" t="s">
        <v>131</v>
      </c>
      <c r="F573">
        <v>715.9282688247738</v>
      </c>
      <c r="G573">
        <v>1000.2762041889683</v>
      </c>
    </row>
    <row r="574" spans="1:7" x14ac:dyDescent="0.35">
      <c r="A574" t="str">
        <f t="shared" si="24"/>
        <v>TCDPotato</v>
      </c>
      <c r="B574" t="str">
        <f t="shared" si="25"/>
        <v>TCD</v>
      </c>
      <c r="C574" t="str">
        <f t="shared" si="26"/>
        <v>Potato</v>
      </c>
      <c r="D574" s="110" t="s">
        <v>598</v>
      </c>
      <c r="E574" s="110" t="s">
        <v>132</v>
      </c>
      <c r="F574">
        <v>45.971318376111199</v>
      </c>
      <c r="G574">
        <v>65.177879123003933</v>
      </c>
    </row>
    <row r="575" spans="1:7" x14ac:dyDescent="0.35">
      <c r="A575" t="str">
        <f t="shared" si="24"/>
        <v>THAPotato</v>
      </c>
      <c r="B575" t="str">
        <f t="shared" si="25"/>
        <v>THA</v>
      </c>
      <c r="C575" t="str">
        <f t="shared" si="26"/>
        <v>Potato</v>
      </c>
      <c r="D575" s="110" t="s">
        <v>598</v>
      </c>
      <c r="E575" s="110" t="s">
        <v>134</v>
      </c>
      <c r="F575">
        <v>109.1903714925993</v>
      </c>
      <c r="G575">
        <v>85.98625287933794</v>
      </c>
    </row>
    <row r="576" spans="1:7" x14ac:dyDescent="0.35">
      <c r="A576" t="str">
        <f t="shared" si="24"/>
        <v>TJKPotato</v>
      </c>
      <c r="B576" t="str">
        <f t="shared" si="25"/>
        <v>TJK</v>
      </c>
      <c r="C576" t="str">
        <f t="shared" si="26"/>
        <v>Potato</v>
      </c>
      <c r="D576" s="110" t="s">
        <v>598</v>
      </c>
      <c r="E576" s="110" t="s">
        <v>135</v>
      </c>
      <c r="F576">
        <v>778.42097106025631</v>
      </c>
      <c r="G576">
        <v>982.43176592253371</v>
      </c>
    </row>
    <row r="577" spans="1:7" x14ac:dyDescent="0.35">
      <c r="A577" t="str">
        <f t="shared" si="24"/>
        <v>TKMPotato</v>
      </c>
      <c r="B577" t="str">
        <f t="shared" si="25"/>
        <v>TKM</v>
      </c>
      <c r="C577" t="str">
        <f t="shared" si="26"/>
        <v>Potato</v>
      </c>
      <c r="D577" s="110" t="s">
        <v>598</v>
      </c>
      <c r="E577" s="110" t="s">
        <v>136</v>
      </c>
      <c r="F577">
        <v>208.50538048731866</v>
      </c>
      <c r="G577">
        <v>261.93482713704827</v>
      </c>
    </row>
    <row r="578" spans="1:7" x14ac:dyDescent="0.35">
      <c r="A578" t="str">
        <f t="shared" si="24"/>
        <v>TLSPotato</v>
      </c>
      <c r="B578" t="str">
        <f t="shared" si="25"/>
        <v>TLS</v>
      </c>
      <c r="C578" t="str">
        <f t="shared" si="26"/>
        <v>Potato</v>
      </c>
      <c r="D578" s="110" t="s">
        <v>598</v>
      </c>
      <c r="E578" s="110" t="s">
        <v>137</v>
      </c>
      <c r="F578">
        <v>1.9193249865704571</v>
      </c>
      <c r="G578">
        <v>1.5187746115459675</v>
      </c>
    </row>
    <row r="579" spans="1:7" x14ac:dyDescent="0.35">
      <c r="A579" t="str">
        <f t="shared" ref="A579:A642" si="27">_xlfn.CONCAT(B579,C579)</f>
        <v>TUNPotato</v>
      </c>
      <c r="B579" t="str">
        <f t="shared" ref="B579:B642" si="28">E579</f>
        <v>TUN</v>
      </c>
      <c r="C579" t="str">
        <f t="shared" ref="C579:C642" si="29">VLOOKUP(D579,$M$2:$N$22,2,FALSE)</f>
        <v>Potato</v>
      </c>
      <c r="D579" s="110" t="s">
        <v>598</v>
      </c>
      <c r="E579" s="110" t="s">
        <v>138</v>
      </c>
      <c r="F579">
        <v>390.43541209372029</v>
      </c>
      <c r="G579">
        <v>499.77926164639916</v>
      </c>
    </row>
    <row r="580" spans="1:7" x14ac:dyDescent="0.35">
      <c r="A580" t="str">
        <f t="shared" si="27"/>
        <v>TURPotato</v>
      </c>
      <c r="B580" t="str">
        <f t="shared" si="28"/>
        <v>TUR</v>
      </c>
      <c r="C580" t="str">
        <f t="shared" si="29"/>
        <v>Potato</v>
      </c>
      <c r="D580" s="110" t="s">
        <v>598</v>
      </c>
      <c r="E580" s="110" t="s">
        <v>139</v>
      </c>
      <c r="F580">
        <v>4808.1687482338084</v>
      </c>
      <c r="G580">
        <v>5451.6077533881298</v>
      </c>
    </row>
    <row r="581" spans="1:7" x14ac:dyDescent="0.35">
      <c r="A581" t="str">
        <f t="shared" si="27"/>
        <v>TZAPotato</v>
      </c>
      <c r="B581" t="str">
        <f t="shared" si="28"/>
        <v>TZA</v>
      </c>
      <c r="C581" t="str">
        <f t="shared" si="29"/>
        <v>Potato</v>
      </c>
      <c r="D581" s="110" t="s">
        <v>598</v>
      </c>
      <c r="E581" s="110" t="s">
        <v>140</v>
      </c>
      <c r="F581">
        <v>764.29927884011704</v>
      </c>
      <c r="G581">
        <v>732.18731137807481</v>
      </c>
    </row>
    <row r="582" spans="1:7" x14ac:dyDescent="0.35">
      <c r="A582" t="str">
        <f t="shared" si="27"/>
        <v>UGAPotato</v>
      </c>
      <c r="B582" t="str">
        <f t="shared" si="28"/>
        <v>UGA</v>
      </c>
      <c r="C582" t="str">
        <f t="shared" si="29"/>
        <v>Potato</v>
      </c>
      <c r="D582" s="110" t="s">
        <v>598</v>
      </c>
      <c r="E582" s="110" t="s">
        <v>141</v>
      </c>
      <c r="F582">
        <v>715.18368747037175</v>
      </c>
      <c r="G582">
        <v>865.03705207073438</v>
      </c>
    </row>
    <row r="583" spans="1:7" x14ac:dyDescent="0.35">
      <c r="A583" t="str">
        <f t="shared" si="27"/>
        <v>UZBPotato</v>
      </c>
      <c r="B583" t="str">
        <f t="shared" si="28"/>
        <v>UZB</v>
      </c>
      <c r="C583" t="str">
        <f t="shared" si="29"/>
        <v>Potato</v>
      </c>
      <c r="D583" s="110" t="s">
        <v>598</v>
      </c>
      <c r="E583" s="110" t="s">
        <v>146</v>
      </c>
      <c r="F583">
        <v>1140.6708153398672</v>
      </c>
      <c r="G583">
        <v>1275.572697210762</v>
      </c>
    </row>
    <row r="584" spans="1:7" x14ac:dyDescent="0.35">
      <c r="A584" t="str">
        <f t="shared" si="27"/>
        <v>VENPotato</v>
      </c>
      <c r="B584" t="str">
        <f t="shared" si="28"/>
        <v>VEN</v>
      </c>
      <c r="C584" t="str">
        <f t="shared" si="29"/>
        <v>Potato</v>
      </c>
      <c r="D584" s="110" t="s">
        <v>598</v>
      </c>
      <c r="E584" s="110" t="s">
        <v>147</v>
      </c>
      <c r="F584">
        <v>460.97810768679204</v>
      </c>
      <c r="G584">
        <v>442.21593249577506</v>
      </c>
    </row>
    <row r="585" spans="1:7" x14ac:dyDescent="0.35">
      <c r="A585" t="str">
        <f t="shared" si="27"/>
        <v>VNMPotato</v>
      </c>
      <c r="B585" t="str">
        <f t="shared" si="28"/>
        <v>VNM</v>
      </c>
      <c r="C585" t="str">
        <f t="shared" si="29"/>
        <v>Potato</v>
      </c>
      <c r="D585" s="110" t="s">
        <v>598</v>
      </c>
      <c r="E585" s="110" t="s">
        <v>148</v>
      </c>
      <c r="F585">
        <v>410.9287840992875</v>
      </c>
      <c r="G585">
        <v>463.58450391730531</v>
      </c>
    </row>
    <row r="586" spans="1:7" x14ac:dyDescent="0.35">
      <c r="A586" t="str">
        <f t="shared" si="27"/>
        <v>YEMPotato</v>
      </c>
      <c r="B586" t="str">
        <f t="shared" si="28"/>
        <v>YEM</v>
      </c>
      <c r="C586" t="str">
        <f t="shared" si="29"/>
        <v>Potato</v>
      </c>
      <c r="D586" s="110" t="s">
        <v>598</v>
      </c>
      <c r="E586" s="110" t="s">
        <v>150</v>
      </c>
      <c r="F586">
        <v>299.10176305618279</v>
      </c>
      <c r="G586">
        <v>522.18122796908096</v>
      </c>
    </row>
    <row r="587" spans="1:7" x14ac:dyDescent="0.35">
      <c r="A587" t="str">
        <f t="shared" si="27"/>
        <v>ZAFPotato</v>
      </c>
      <c r="B587" t="str">
        <f t="shared" si="28"/>
        <v>ZAF</v>
      </c>
      <c r="C587" t="str">
        <f t="shared" si="29"/>
        <v>Potato</v>
      </c>
      <c r="D587" s="110" t="s">
        <v>598</v>
      </c>
      <c r="E587" s="110" t="s">
        <v>151</v>
      </c>
      <c r="F587">
        <v>2392.0179194851394</v>
      </c>
      <c r="G587">
        <v>3134.4227188489467</v>
      </c>
    </row>
    <row r="588" spans="1:7" x14ac:dyDescent="0.35">
      <c r="A588" t="str">
        <f t="shared" si="27"/>
        <v>ZMBPotato</v>
      </c>
      <c r="B588" t="str">
        <f t="shared" si="28"/>
        <v>ZMB</v>
      </c>
      <c r="C588" t="str">
        <f t="shared" si="29"/>
        <v>Potato</v>
      </c>
      <c r="D588" s="110" t="s">
        <v>598</v>
      </c>
      <c r="E588" s="110" t="s">
        <v>152</v>
      </c>
      <c r="F588">
        <v>10.405029437658399</v>
      </c>
      <c r="G588">
        <v>4.4869968841048831</v>
      </c>
    </row>
    <row r="589" spans="1:7" x14ac:dyDescent="0.35">
      <c r="A589" t="str">
        <f t="shared" si="27"/>
        <v>ZWEPotato</v>
      </c>
      <c r="B589" t="str">
        <f t="shared" si="28"/>
        <v>ZWE</v>
      </c>
      <c r="C589" t="str">
        <f t="shared" si="29"/>
        <v>Potato</v>
      </c>
      <c r="D589" s="110" t="s">
        <v>598</v>
      </c>
      <c r="E589" s="110" t="s">
        <v>153</v>
      </c>
      <c r="F589">
        <v>37.242085101750121</v>
      </c>
      <c r="G589">
        <v>21.177574820633993</v>
      </c>
    </row>
    <row r="590" spans="1:7" x14ac:dyDescent="0.35">
      <c r="A590" t="str">
        <f t="shared" si="27"/>
        <v>AGOSweet Potato</v>
      </c>
      <c r="B590" t="str">
        <f t="shared" si="28"/>
        <v>AGO</v>
      </c>
      <c r="C590" t="str">
        <f t="shared" si="29"/>
        <v>Sweet Potato</v>
      </c>
      <c r="D590" s="110" t="s">
        <v>599</v>
      </c>
      <c r="E590" s="110" t="s">
        <v>1</v>
      </c>
      <c r="F590">
        <v>802.97777794168303</v>
      </c>
      <c r="G590">
        <v>998.65112340872884</v>
      </c>
    </row>
    <row r="591" spans="1:7" x14ac:dyDescent="0.35">
      <c r="A591" t="str">
        <f t="shared" si="27"/>
        <v>BDISweet Potato</v>
      </c>
      <c r="B591" t="str">
        <f t="shared" si="28"/>
        <v>BDI</v>
      </c>
      <c r="C591" t="str">
        <f t="shared" si="29"/>
        <v>Sweet Potato</v>
      </c>
      <c r="D591" s="110" t="s">
        <v>599</v>
      </c>
      <c r="E591" s="110" t="s">
        <v>8</v>
      </c>
      <c r="F591">
        <v>1124.4424729919131</v>
      </c>
      <c r="G591">
        <v>1632.253265737309</v>
      </c>
    </row>
    <row r="592" spans="1:7" x14ac:dyDescent="0.35">
      <c r="A592" t="str">
        <f t="shared" si="27"/>
        <v>BENSweet Potato</v>
      </c>
      <c r="B592" t="str">
        <f t="shared" si="28"/>
        <v>BEN</v>
      </c>
      <c r="C592" t="str">
        <f t="shared" si="29"/>
        <v>Sweet Potato</v>
      </c>
      <c r="D592" s="110" t="s">
        <v>599</v>
      </c>
      <c r="E592" s="110" t="s">
        <v>9</v>
      </c>
      <c r="F592">
        <v>73.730354687544377</v>
      </c>
      <c r="G592">
        <v>101.08963581561414</v>
      </c>
    </row>
    <row r="593" spans="1:7" x14ac:dyDescent="0.35">
      <c r="A593" t="str">
        <f t="shared" si="27"/>
        <v>BFASweet Potato</v>
      </c>
      <c r="B593" t="str">
        <f t="shared" si="28"/>
        <v>BFA</v>
      </c>
      <c r="C593" t="str">
        <f t="shared" si="29"/>
        <v>Sweet Potato</v>
      </c>
      <c r="D593" s="110" t="s">
        <v>599</v>
      </c>
      <c r="E593" s="110" t="s">
        <v>10</v>
      </c>
      <c r="F593">
        <v>73.486510954084153</v>
      </c>
      <c r="G593">
        <v>87.145369589245206</v>
      </c>
    </row>
    <row r="594" spans="1:7" x14ac:dyDescent="0.35">
      <c r="A594" t="str">
        <f t="shared" si="27"/>
        <v>BGDSweet Potato</v>
      </c>
      <c r="B594" t="str">
        <f t="shared" si="28"/>
        <v>BGD</v>
      </c>
      <c r="C594" t="str">
        <f t="shared" si="29"/>
        <v>Sweet Potato</v>
      </c>
      <c r="D594" s="110" t="s">
        <v>599</v>
      </c>
      <c r="E594" s="110" t="s">
        <v>11</v>
      </c>
      <c r="F594">
        <v>344.3936630483733</v>
      </c>
      <c r="G594">
        <v>390.89198862344386</v>
      </c>
    </row>
    <row r="595" spans="1:7" x14ac:dyDescent="0.35">
      <c r="A595" t="str">
        <f t="shared" si="27"/>
        <v>BLZSweet Potato</v>
      </c>
      <c r="B595" t="str">
        <f t="shared" si="28"/>
        <v>BLZ</v>
      </c>
      <c r="C595" t="str">
        <f t="shared" si="29"/>
        <v>Sweet Potato</v>
      </c>
      <c r="D595" s="110" t="s">
        <v>599</v>
      </c>
      <c r="E595" s="110" t="s">
        <v>16</v>
      </c>
      <c r="F595">
        <v>9.3506907648797905E-2</v>
      </c>
      <c r="G595">
        <v>0.10880770093675786</v>
      </c>
    </row>
    <row r="596" spans="1:7" x14ac:dyDescent="0.35">
      <c r="A596" t="str">
        <f t="shared" si="27"/>
        <v>BOLSweet Potato</v>
      </c>
      <c r="B596" t="str">
        <f t="shared" si="28"/>
        <v>BOL</v>
      </c>
      <c r="C596" t="str">
        <f t="shared" si="29"/>
        <v>Sweet Potato</v>
      </c>
      <c r="D596" s="110" t="s">
        <v>599</v>
      </c>
      <c r="E596" s="110" t="s">
        <v>17</v>
      </c>
      <c r="F596">
        <v>9.3043788766673252</v>
      </c>
      <c r="G596">
        <v>12.954641641733314</v>
      </c>
    </row>
    <row r="597" spans="1:7" x14ac:dyDescent="0.35">
      <c r="A597" t="str">
        <f t="shared" si="27"/>
        <v>CIVSweet Potato</v>
      </c>
      <c r="B597" t="str">
        <f t="shared" si="28"/>
        <v>CIV</v>
      </c>
      <c r="C597" t="str">
        <f t="shared" si="29"/>
        <v>Sweet Potato</v>
      </c>
      <c r="D597" s="110" t="s">
        <v>599</v>
      </c>
      <c r="E597" s="110" t="s">
        <v>26</v>
      </c>
      <c r="F597">
        <v>54.847133194997383</v>
      </c>
      <c r="G597">
        <v>66.114983047084465</v>
      </c>
    </row>
    <row r="598" spans="1:7" x14ac:dyDescent="0.35">
      <c r="A598" t="str">
        <f t="shared" si="27"/>
        <v>CMRSweet Potato</v>
      </c>
      <c r="B598" t="str">
        <f t="shared" si="28"/>
        <v>CMR</v>
      </c>
      <c r="C598" t="str">
        <f t="shared" si="29"/>
        <v>Sweet Potato</v>
      </c>
      <c r="D598" s="110" t="s">
        <v>599</v>
      </c>
      <c r="E598" s="110" t="s">
        <v>27</v>
      </c>
      <c r="F598">
        <v>235.14643432302933</v>
      </c>
      <c r="G598">
        <v>292.38345647711532</v>
      </c>
    </row>
    <row r="599" spans="1:7" x14ac:dyDescent="0.35">
      <c r="A599" t="str">
        <f t="shared" si="27"/>
        <v>CODSweet Potato</v>
      </c>
      <c r="B599" t="str">
        <f t="shared" si="28"/>
        <v>COD</v>
      </c>
      <c r="C599" t="str">
        <f t="shared" si="29"/>
        <v>Sweet Potato</v>
      </c>
      <c r="D599" s="110" t="s">
        <v>599</v>
      </c>
      <c r="E599" s="110" t="s">
        <v>28</v>
      </c>
      <c r="F599">
        <v>289.07759159972915</v>
      </c>
      <c r="G599">
        <v>440.83583082515287</v>
      </c>
    </row>
    <row r="600" spans="1:7" x14ac:dyDescent="0.35">
      <c r="A600" t="str">
        <f t="shared" si="27"/>
        <v>COGSweet Potato</v>
      </c>
      <c r="B600" t="str">
        <f t="shared" si="28"/>
        <v>COG</v>
      </c>
      <c r="C600" t="str">
        <f t="shared" si="29"/>
        <v>Sweet Potato</v>
      </c>
      <c r="D600" s="110" t="s">
        <v>599</v>
      </c>
      <c r="E600" s="110" t="s">
        <v>29</v>
      </c>
      <c r="F600">
        <v>7.1124431325831701</v>
      </c>
      <c r="G600">
        <v>10.267354315393034</v>
      </c>
    </row>
    <row r="601" spans="1:7" x14ac:dyDescent="0.35">
      <c r="A601" t="str">
        <f t="shared" si="27"/>
        <v>CRBSweet Potato</v>
      </c>
      <c r="B601" t="str">
        <f t="shared" si="28"/>
        <v>CRB</v>
      </c>
      <c r="C601" t="str">
        <f t="shared" si="29"/>
        <v>Sweet Potato</v>
      </c>
      <c r="D601" s="110" t="s">
        <v>599</v>
      </c>
      <c r="E601" s="110" t="s">
        <v>31</v>
      </c>
      <c r="F601">
        <v>14.161929885939243</v>
      </c>
      <c r="G601">
        <v>15.348667768911458</v>
      </c>
    </row>
    <row r="602" spans="1:7" x14ac:dyDescent="0.35">
      <c r="A602" t="str">
        <f t="shared" si="27"/>
        <v>CUBSweet Potato</v>
      </c>
      <c r="B602" t="str">
        <f t="shared" si="28"/>
        <v>CUB</v>
      </c>
      <c r="C602" t="str">
        <f t="shared" si="29"/>
        <v>Sweet Potato</v>
      </c>
      <c r="D602" s="110" t="s">
        <v>599</v>
      </c>
      <c r="E602" s="110" t="s">
        <v>33</v>
      </c>
      <c r="F602">
        <v>494.7391355069098</v>
      </c>
      <c r="G602">
        <v>569.84321135050538</v>
      </c>
    </row>
    <row r="603" spans="1:7" x14ac:dyDescent="0.35">
      <c r="A603" t="str">
        <f t="shared" si="27"/>
        <v>DOMSweet Potato</v>
      </c>
      <c r="B603" t="str">
        <f t="shared" si="28"/>
        <v>DOM</v>
      </c>
      <c r="C603" t="str">
        <f t="shared" si="29"/>
        <v>Sweet Potato</v>
      </c>
      <c r="D603" s="110" t="s">
        <v>599</v>
      </c>
      <c r="E603" s="110" t="s">
        <v>39</v>
      </c>
      <c r="F603">
        <v>39.868263843403575</v>
      </c>
      <c r="G603">
        <v>50.933248808431657</v>
      </c>
    </row>
    <row r="604" spans="1:7" x14ac:dyDescent="0.35">
      <c r="A604" t="str">
        <f t="shared" si="27"/>
        <v>ECUSweet Potato</v>
      </c>
      <c r="B604" t="str">
        <f t="shared" si="28"/>
        <v>ECU</v>
      </c>
      <c r="C604" t="str">
        <f t="shared" si="29"/>
        <v>Sweet Potato</v>
      </c>
      <c r="D604" s="110" t="s">
        <v>599</v>
      </c>
      <c r="E604" s="110" t="s">
        <v>41</v>
      </c>
      <c r="F604">
        <v>3.5121254756344391</v>
      </c>
      <c r="G604">
        <v>5.1898269568805544</v>
      </c>
    </row>
    <row r="605" spans="1:7" x14ac:dyDescent="0.35">
      <c r="A605" t="str">
        <f t="shared" si="27"/>
        <v>EGYSweet Potato</v>
      </c>
      <c r="B605" t="str">
        <f t="shared" si="28"/>
        <v>EGY</v>
      </c>
      <c r="C605" t="str">
        <f t="shared" si="29"/>
        <v>Sweet Potato</v>
      </c>
      <c r="D605" s="110" t="s">
        <v>599</v>
      </c>
      <c r="E605" s="110" t="s">
        <v>42</v>
      </c>
      <c r="F605">
        <v>394.51953451745027</v>
      </c>
      <c r="G605">
        <v>476.07769774207634</v>
      </c>
    </row>
    <row r="606" spans="1:7" x14ac:dyDescent="0.35">
      <c r="A606" t="str">
        <f t="shared" si="27"/>
        <v>ETHSweet Potato</v>
      </c>
      <c r="B606" t="str">
        <f t="shared" si="28"/>
        <v>ETH</v>
      </c>
      <c r="C606" t="str">
        <f t="shared" si="29"/>
        <v>Sweet Potato</v>
      </c>
      <c r="D606" s="110" t="s">
        <v>599</v>
      </c>
      <c r="E606" s="110" t="s">
        <v>44</v>
      </c>
      <c r="F606">
        <v>636.256248567292</v>
      </c>
      <c r="G606">
        <v>879.39184812181247</v>
      </c>
    </row>
    <row r="607" spans="1:7" x14ac:dyDescent="0.35">
      <c r="A607" t="str">
        <f t="shared" si="27"/>
        <v>FJISweet Potato</v>
      </c>
      <c r="B607" t="str">
        <f t="shared" si="28"/>
        <v>FJI</v>
      </c>
      <c r="C607" t="str">
        <f t="shared" si="29"/>
        <v>Sweet Potato</v>
      </c>
      <c r="D607" s="110" t="s">
        <v>599</v>
      </c>
      <c r="E607" s="110" t="s">
        <v>45</v>
      </c>
      <c r="F607">
        <v>4.6341411424198204</v>
      </c>
      <c r="G607">
        <v>5.0390866725664187</v>
      </c>
    </row>
    <row r="608" spans="1:7" x14ac:dyDescent="0.35">
      <c r="A608" t="str">
        <f t="shared" si="27"/>
        <v>GABSweet Potato</v>
      </c>
      <c r="B608" t="str">
        <f t="shared" si="28"/>
        <v>GAB</v>
      </c>
      <c r="C608" t="str">
        <f t="shared" si="29"/>
        <v>Sweet Potato</v>
      </c>
      <c r="D608" s="110" t="s">
        <v>599</v>
      </c>
      <c r="E608" s="110" t="s">
        <v>48</v>
      </c>
      <c r="F608">
        <v>3.516673890450988</v>
      </c>
      <c r="G608">
        <v>4.2018327628406729</v>
      </c>
    </row>
    <row r="609" spans="1:7" x14ac:dyDescent="0.35">
      <c r="A609" t="str">
        <f t="shared" si="27"/>
        <v>GHASweet Potato</v>
      </c>
      <c r="B609" t="str">
        <f t="shared" si="28"/>
        <v>GHA</v>
      </c>
      <c r="C609" t="str">
        <f t="shared" si="29"/>
        <v>Sweet Potato</v>
      </c>
      <c r="D609" s="110" t="s">
        <v>599</v>
      </c>
      <c r="E609" s="110" t="s">
        <v>50</v>
      </c>
      <c r="F609">
        <v>124.05127666785394</v>
      </c>
      <c r="G609">
        <v>161.63348655272605</v>
      </c>
    </row>
    <row r="610" spans="1:7" x14ac:dyDescent="0.35">
      <c r="A610" t="str">
        <f t="shared" si="27"/>
        <v>GINSweet Potato</v>
      </c>
      <c r="B610" t="str">
        <f t="shared" si="28"/>
        <v>GIN</v>
      </c>
      <c r="C610" t="str">
        <f t="shared" si="29"/>
        <v>Sweet Potato</v>
      </c>
      <c r="D610" s="110" t="s">
        <v>599</v>
      </c>
      <c r="E610" s="110" t="s">
        <v>51</v>
      </c>
      <c r="F610">
        <v>227.73518612350611</v>
      </c>
      <c r="G610">
        <v>338.1206190472592</v>
      </c>
    </row>
    <row r="611" spans="1:7" x14ac:dyDescent="0.35">
      <c r="A611" t="str">
        <f t="shared" si="27"/>
        <v>GNQSweet Potato</v>
      </c>
      <c r="B611" t="str">
        <f t="shared" si="28"/>
        <v>GNQ</v>
      </c>
      <c r="C611" t="str">
        <f t="shared" si="29"/>
        <v>Sweet Potato</v>
      </c>
      <c r="D611" s="110" t="s">
        <v>599</v>
      </c>
      <c r="E611" s="110" t="s">
        <v>54</v>
      </c>
      <c r="F611">
        <v>86.00797608231457</v>
      </c>
      <c r="G611">
        <v>128.16984344704304</v>
      </c>
    </row>
    <row r="612" spans="1:7" x14ac:dyDescent="0.35">
      <c r="A612" t="str">
        <f t="shared" si="27"/>
        <v>GSASweet Potato</v>
      </c>
      <c r="B612" t="str">
        <f t="shared" si="28"/>
        <v>GSA</v>
      </c>
      <c r="C612" t="str">
        <f t="shared" si="29"/>
        <v>Sweet Potato</v>
      </c>
      <c r="D612" s="110" t="s">
        <v>599</v>
      </c>
      <c r="E612" s="110" t="s">
        <v>57</v>
      </c>
      <c r="F612">
        <v>2.9789662081415385</v>
      </c>
      <c r="G612">
        <v>4.1802242667656966</v>
      </c>
    </row>
    <row r="613" spans="1:7" x14ac:dyDescent="0.35">
      <c r="A613" t="str">
        <f t="shared" si="27"/>
        <v>HNDSweet Potato</v>
      </c>
      <c r="B613" t="str">
        <f t="shared" si="28"/>
        <v>HND</v>
      </c>
      <c r="C613" t="str">
        <f t="shared" si="29"/>
        <v>Sweet Potato</v>
      </c>
      <c r="D613" s="110" t="s">
        <v>599</v>
      </c>
      <c r="E613" s="110" t="s">
        <v>59</v>
      </c>
      <c r="F613">
        <v>3.4106875969064112</v>
      </c>
      <c r="G613">
        <v>4.1117201554537939</v>
      </c>
    </row>
    <row r="614" spans="1:7" x14ac:dyDescent="0.35">
      <c r="A614" t="str">
        <f t="shared" si="27"/>
        <v>HTISweet Potato</v>
      </c>
      <c r="B614" t="str">
        <f t="shared" si="28"/>
        <v>HTI</v>
      </c>
      <c r="C614" t="str">
        <f t="shared" si="29"/>
        <v>Sweet Potato</v>
      </c>
      <c r="D614" s="110" t="s">
        <v>599</v>
      </c>
      <c r="E614" s="110" t="s">
        <v>61</v>
      </c>
      <c r="F614">
        <v>240.8344231190525</v>
      </c>
      <c r="G614">
        <v>315.77156461605983</v>
      </c>
    </row>
    <row r="615" spans="1:7" x14ac:dyDescent="0.35">
      <c r="A615" t="str">
        <f t="shared" si="27"/>
        <v>IDNSweet Potato</v>
      </c>
      <c r="B615" t="str">
        <f t="shared" si="28"/>
        <v>IDN</v>
      </c>
      <c r="C615" t="str">
        <f t="shared" si="29"/>
        <v>Sweet Potato</v>
      </c>
      <c r="D615" s="110" t="s">
        <v>599</v>
      </c>
      <c r="E615" s="110" t="s">
        <v>63</v>
      </c>
      <c r="F615">
        <v>2145.8571407861064</v>
      </c>
      <c r="G615">
        <v>2395.2206750849714</v>
      </c>
    </row>
    <row r="616" spans="1:7" x14ac:dyDescent="0.35">
      <c r="A616" t="str">
        <f t="shared" si="27"/>
        <v>INDSweet Potato</v>
      </c>
      <c r="B616" t="str">
        <f t="shared" si="28"/>
        <v>IND</v>
      </c>
      <c r="C616" t="str">
        <f t="shared" si="29"/>
        <v>Sweet Potato</v>
      </c>
      <c r="D616" s="110" t="s">
        <v>599</v>
      </c>
      <c r="E616" s="110" t="s">
        <v>64</v>
      </c>
      <c r="F616">
        <v>1199.245262837333</v>
      </c>
      <c r="G616">
        <v>1312.9044215242595</v>
      </c>
    </row>
    <row r="617" spans="1:7" x14ac:dyDescent="0.35">
      <c r="A617" t="str">
        <f t="shared" si="27"/>
        <v>ISRSweet Potato</v>
      </c>
      <c r="B617" t="str">
        <f t="shared" si="28"/>
        <v>ISR</v>
      </c>
      <c r="C617" t="str">
        <f t="shared" si="29"/>
        <v>Sweet Potato</v>
      </c>
      <c r="D617" s="110" t="s">
        <v>599</v>
      </c>
      <c r="E617" s="110" t="s">
        <v>69</v>
      </c>
      <c r="F617">
        <v>25.47111806245919</v>
      </c>
      <c r="G617">
        <v>24.562206780016915</v>
      </c>
    </row>
    <row r="618" spans="1:7" x14ac:dyDescent="0.35">
      <c r="A618" t="str">
        <f t="shared" si="27"/>
        <v>JAMSweet Potato</v>
      </c>
      <c r="B618" t="str">
        <f t="shared" si="28"/>
        <v>JAM</v>
      </c>
      <c r="C618" t="str">
        <f t="shared" si="29"/>
        <v>Sweet Potato</v>
      </c>
      <c r="D618" s="110" t="s">
        <v>599</v>
      </c>
      <c r="E618" s="110" t="s">
        <v>71</v>
      </c>
      <c r="F618">
        <v>26.146649450769591</v>
      </c>
      <c r="G618">
        <v>27.596795818020873</v>
      </c>
    </row>
    <row r="619" spans="1:7" x14ac:dyDescent="0.35">
      <c r="A619" t="str">
        <f t="shared" si="27"/>
        <v>KENSweet Potato</v>
      </c>
      <c r="B619" t="str">
        <f t="shared" si="28"/>
        <v>KEN</v>
      </c>
      <c r="C619" t="str">
        <f t="shared" si="29"/>
        <v>Sweet Potato</v>
      </c>
      <c r="D619" s="110" t="s">
        <v>599</v>
      </c>
      <c r="E619" s="110" t="s">
        <v>75</v>
      </c>
      <c r="F619">
        <v>641.09598621391081</v>
      </c>
      <c r="G619">
        <v>804.85271038817041</v>
      </c>
    </row>
    <row r="620" spans="1:7" x14ac:dyDescent="0.35">
      <c r="A620" t="str">
        <f t="shared" si="27"/>
        <v>KHMSweet Potato</v>
      </c>
      <c r="B620" t="str">
        <f t="shared" si="28"/>
        <v>KHM</v>
      </c>
      <c r="C620" t="str">
        <f t="shared" si="29"/>
        <v>Sweet Potato</v>
      </c>
      <c r="D620" s="110" t="s">
        <v>599</v>
      </c>
      <c r="E620" s="110" t="s">
        <v>77</v>
      </c>
      <c r="F620">
        <v>57.077677415634916</v>
      </c>
      <c r="G620">
        <v>80.583298467570373</v>
      </c>
    </row>
    <row r="621" spans="1:7" x14ac:dyDescent="0.35">
      <c r="A621" t="str">
        <f t="shared" si="27"/>
        <v>LAOSweet Potato</v>
      </c>
      <c r="B621" t="str">
        <f t="shared" si="28"/>
        <v>LAO</v>
      </c>
      <c r="C621" t="str">
        <f t="shared" si="29"/>
        <v>Sweet Potato</v>
      </c>
      <c r="D621" s="110" t="s">
        <v>599</v>
      </c>
      <c r="E621" s="110" t="s">
        <v>79</v>
      </c>
      <c r="F621">
        <v>173.43049361090709</v>
      </c>
      <c r="G621">
        <v>247.87527198038975</v>
      </c>
    </row>
    <row r="622" spans="1:7" x14ac:dyDescent="0.35">
      <c r="A622" t="str">
        <f t="shared" si="27"/>
        <v>LBRSweet Potato</v>
      </c>
      <c r="B622" t="str">
        <f t="shared" si="28"/>
        <v>LBR</v>
      </c>
      <c r="C622" t="str">
        <f t="shared" si="29"/>
        <v>Sweet Potato</v>
      </c>
      <c r="D622" s="110" t="s">
        <v>599</v>
      </c>
      <c r="E622" s="110" t="s">
        <v>81</v>
      </c>
      <c r="F622">
        <v>27.797141031905603</v>
      </c>
      <c r="G622">
        <v>40.448671786852472</v>
      </c>
    </row>
    <row r="623" spans="1:7" x14ac:dyDescent="0.35">
      <c r="A623" t="str">
        <f t="shared" si="27"/>
        <v>LKASweet Potato</v>
      </c>
      <c r="B623" t="str">
        <f t="shared" si="28"/>
        <v>LKA</v>
      </c>
      <c r="C623" t="str">
        <f t="shared" si="29"/>
        <v>Sweet Potato</v>
      </c>
      <c r="D623" s="110" t="s">
        <v>599</v>
      </c>
      <c r="E623" s="110" t="s">
        <v>83</v>
      </c>
      <c r="F623">
        <v>48.594251941890285</v>
      </c>
      <c r="G623">
        <v>66.613382429156545</v>
      </c>
    </row>
    <row r="624" spans="1:7" x14ac:dyDescent="0.35">
      <c r="A624" t="str">
        <f t="shared" si="27"/>
        <v>MDGSweet Potato</v>
      </c>
      <c r="B624" t="str">
        <f t="shared" si="28"/>
        <v>MDG</v>
      </c>
      <c r="C624" t="str">
        <f t="shared" si="29"/>
        <v>Sweet Potato</v>
      </c>
      <c r="D624" s="110" t="s">
        <v>599</v>
      </c>
      <c r="E624" s="110" t="s">
        <v>86</v>
      </c>
      <c r="F624">
        <v>657.99880203338785</v>
      </c>
      <c r="G624">
        <v>619.89042060446081</v>
      </c>
    </row>
    <row r="625" spans="1:7" x14ac:dyDescent="0.35">
      <c r="A625" t="str">
        <f t="shared" si="27"/>
        <v>MEXSweet Potato</v>
      </c>
      <c r="B625" t="str">
        <f t="shared" si="28"/>
        <v>MEX</v>
      </c>
      <c r="C625" t="str">
        <f t="shared" si="29"/>
        <v>Sweet Potato</v>
      </c>
      <c r="D625" s="110" t="s">
        <v>599</v>
      </c>
      <c r="E625" s="110" t="s">
        <v>87</v>
      </c>
      <c r="F625">
        <v>79.513457924357922</v>
      </c>
      <c r="G625">
        <v>93.146492134959203</v>
      </c>
    </row>
    <row r="626" spans="1:7" x14ac:dyDescent="0.35">
      <c r="A626" t="str">
        <f t="shared" si="27"/>
        <v>MLISweet Potato</v>
      </c>
      <c r="B626" t="str">
        <f t="shared" si="28"/>
        <v>MLI</v>
      </c>
      <c r="C626" t="str">
        <f t="shared" si="29"/>
        <v>Sweet Potato</v>
      </c>
      <c r="D626" s="110" t="s">
        <v>599</v>
      </c>
      <c r="E626" s="110" t="s">
        <v>88</v>
      </c>
      <c r="F626">
        <v>179.54124026312596</v>
      </c>
      <c r="G626">
        <v>239.23437841168092</v>
      </c>
    </row>
    <row r="627" spans="1:7" x14ac:dyDescent="0.35">
      <c r="A627" t="str">
        <f t="shared" si="27"/>
        <v>MMRSweet Potato</v>
      </c>
      <c r="B627" t="str">
        <f t="shared" si="28"/>
        <v>MMR</v>
      </c>
      <c r="C627" t="str">
        <f t="shared" si="29"/>
        <v>Sweet Potato</v>
      </c>
      <c r="D627" s="110" t="s">
        <v>599</v>
      </c>
      <c r="E627" s="110" t="s">
        <v>333</v>
      </c>
      <c r="F627">
        <v>66.86385925441364</v>
      </c>
      <c r="G627">
        <v>86.865376830996965</v>
      </c>
    </row>
    <row r="628" spans="1:7" x14ac:dyDescent="0.35">
      <c r="A628" t="str">
        <f t="shared" si="27"/>
        <v>MORSweet Potato</v>
      </c>
      <c r="B628" t="str">
        <f t="shared" si="28"/>
        <v>MOR</v>
      </c>
      <c r="C628" t="str">
        <f t="shared" si="29"/>
        <v>Sweet Potato</v>
      </c>
      <c r="D628" s="110" t="s">
        <v>599</v>
      </c>
      <c r="E628" s="110" t="s">
        <v>90</v>
      </c>
      <c r="F628">
        <v>12.634816515871302</v>
      </c>
      <c r="G628">
        <v>15.502834874126965</v>
      </c>
    </row>
    <row r="629" spans="1:7" x14ac:dyDescent="0.35">
      <c r="A629" t="str">
        <f t="shared" si="27"/>
        <v>MOZSweet Potato</v>
      </c>
      <c r="B629" t="str">
        <f t="shared" si="28"/>
        <v>MOZ</v>
      </c>
      <c r="C629" t="str">
        <f t="shared" si="29"/>
        <v>Sweet Potato</v>
      </c>
      <c r="D629" s="110" t="s">
        <v>599</v>
      </c>
      <c r="E629" s="110" t="s">
        <v>91</v>
      </c>
      <c r="F629">
        <v>1024.5625691342855</v>
      </c>
      <c r="G629">
        <v>1021.2143367056221</v>
      </c>
    </row>
    <row r="630" spans="1:7" x14ac:dyDescent="0.35">
      <c r="A630" t="str">
        <f t="shared" si="27"/>
        <v>MRTSweet Potato</v>
      </c>
      <c r="B630" t="str">
        <f t="shared" si="28"/>
        <v>MRT</v>
      </c>
      <c r="C630" t="str">
        <f t="shared" si="29"/>
        <v>Sweet Potato</v>
      </c>
      <c r="D630" s="110" t="s">
        <v>599</v>
      </c>
      <c r="E630" s="110" t="s">
        <v>92</v>
      </c>
      <c r="F630">
        <v>3.5084286824579398</v>
      </c>
      <c r="G630">
        <v>6.1457202868270455</v>
      </c>
    </row>
    <row r="631" spans="1:7" x14ac:dyDescent="0.35">
      <c r="A631" t="str">
        <f t="shared" si="27"/>
        <v>MYSSweet Potato</v>
      </c>
      <c r="B631" t="str">
        <f t="shared" si="28"/>
        <v>MYS</v>
      </c>
      <c r="C631" t="str">
        <f t="shared" si="29"/>
        <v>Sweet Potato</v>
      </c>
      <c r="D631" s="110" t="s">
        <v>599</v>
      </c>
      <c r="E631" s="110" t="s">
        <v>94</v>
      </c>
      <c r="F631">
        <v>31.598563625897377</v>
      </c>
      <c r="G631">
        <v>45.137741586401212</v>
      </c>
    </row>
    <row r="632" spans="1:7" x14ac:dyDescent="0.35">
      <c r="A632" t="str">
        <f t="shared" si="27"/>
        <v>NERSweet Potato</v>
      </c>
      <c r="B632" t="str">
        <f t="shared" si="28"/>
        <v>NER</v>
      </c>
      <c r="C632" t="str">
        <f t="shared" si="29"/>
        <v>Sweet Potato</v>
      </c>
      <c r="D632" s="110" t="s">
        <v>599</v>
      </c>
      <c r="E632" s="110" t="s">
        <v>96</v>
      </c>
      <c r="F632">
        <v>86.467970959562493</v>
      </c>
      <c r="G632">
        <v>117.56221799963241</v>
      </c>
    </row>
    <row r="633" spans="1:7" x14ac:dyDescent="0.35">
      <c r="A633" t="str">
        <f t="shared" si="27"/>
        <v>NGASweet Potato</v>
      </c>
      <c r="B633" t="str">
        <f t="shared" si="28"/>
        <v>NGA</v>
      </c>
      <c r="C633" t="str">
        <f t="shared" si="29"/>
        <v>Sweet Potato</v>
      </c>
      <c r="D633" s="110" t="s">
        <v>599</v>
      </c>
      <c r="E633" s="110" t="s">
        <v>97</v>
      </c>
      <c r="F633">
        <v>4502.4662460381587</v>
      </c>
      <c r="G633">
        <v>7345.6605999153435</v>
      </c>
    </row>
    <row r="634" spans="1:7" x14ac:dyDescent="0.35">
      <c r="A634" t="str">
        <f t="shared" si="27"/>
        <v>OSASweet Potato</v>
      </c>
      <c r="B634" t="str">
        <f t="shared" si="28"/>
        <v>OSA</v>
      </c>
      <c r="C634" t="str">
        <f t="shared" si="29"/>
        <v>Sweet Potato</v>
      </c>
      <c r="D634" s="110" t="s">
        <v>599</v>
      </c>
      <c r="E634" s="110" t="s">
        <v>104</v>
      </c>
      <c r="F634">
        <v>0.24677894240859538</v>
      </c>
      <c r="G634">
        <v>0.28086089616570969</v>
      </c>
    </row>
    <row r="635" spans="1:7" x14ac:dyDescent="0.35">
      <c r="A635" t="str">
        <f t="shared" si="27"/>
        <v>PAKSweet Potato</v>
      </c>
      <c r="B635" t="str">
        <f t="shared" si="28"/>
        <v>PAK</v>
      </c>
      <c r="C635" t="str">
        <f t="shared" si="29"/>
        <v>Sweet Potato</v>
      </c>
      <c r="D635" s="110" t="s">
        <v>599</v>
      </c>
      <c r="E635" s="110" t="s">
        <v>105</v>
      </c>
      <c r="F635">
        <v>13.054091464432037</v>
      </c>
      <c r="G635">
        <v>17.708961624289074</v>
      </c>
    </row>
    <row r="636" spans="1:7" x14ac:dyDescent="0.35">
      <c r="A636" t="str">
        <f t="shared" si="27"/>
        <v>PERSweet Potato</v>
      </c>
      <c r="B636" t="str">
        <f t="shared" si="28"/>
        <v>PER</v>
      </c>
      <c r="C636" t="str">
        <f t="shared" si="29"/>
        <v>Sweet Potato</v>
      </c>
      <c r="D636" s="110" t="s">
        <v>599</v>
      </c>
      <c r="E636" s="110" t="s">
        <v>107</v>
      </c>
      <c r="F636">
        <v>237.81261993764429</v>
      </c>
      <c r="G636">
        <v>373.02046277246939</v>
      </c>
    </row>
    <row r="637" spans="1:7" x14ac:dyDescent="0.35">
      <c r="A637" t="str">
        <f t="shared" si="27"/>
        <v>PHLSweet Potato</v>
      </c>
      <c r="B637" t="str">
        <f t="shared" si="28"/>
        <v>PHL</v>
      </c>
      <c r="C637" t="str">
        <f t="shared" si="29"/>
        <v>Sweet Potato</v>
      </c>
      <c r="D637" s="110" t="s">
        <v>599</v>
      </c>
      <c r="E637" s="110" t="s">
        <v>108</v>
      </c>
      <c r="F637">
        <v>652.33440349506486</v>
      </c>
      <c r="G637">
        <v>758.05318172890838</v>
      </c>
    </row>
    <row r="638" spans="1:7" x14ac:dyDescent="0.35">
      <c r="A638" t="str">
        <f t="shared" si="27"/>
        <v>PNGSweet Potato</v>
      </c>
      <c r="B638" t="str">
        <f t="shared" si="28"/>
        <v>PNG</v>
      </c>
      <c r="C638" t="str">
        <f t="shared" si="29"/>
        <v>Sweet Potato</v>
      </c>
      <c r="D638" s="110" t="s">
        <v>599</v>
      </c>
      <c r="E638" s="110" t="s">
        <v>109</v>
      </c>
      <c r="F638">
        <v>633.49654311028758</v>
      </c>
      <c r="G638">
        <v>806.37716664279242</v>
      </c>
    </row>
    <row r="639" spans="1:7" x14ac:dyDescent="0.35">
      <c r="A639" t="str">
        <f t="shared" si="27"/>
        <v>PSESweet Potato</v>
      </c>
      <c r="B639" t="str">
        <f t="shared" si="28"/>
        <v>PSE</v>
      </c>
      <c r="C639" t="str">
        <f t="shared" si="29"/>
        <v>Sweet Potato</v>
      </c>
      <c r="D639" s="110" t="s">
        <v>599</v>
      </c>
      <c r="E639" s="110" t="s">
        <v>114</v>
      </c>
      <c r="F639">
        <v>6.7780539637026891</v>
      </c>
      <c r="G639">
        <v>8.1611366894863586</v>
      </c>
    </row>
    <row r="640" spans="1:7" x14ac:dyDescent="0.35">
      <c r="A640" t="str">
        <f t="shared" si="27"/>
        <v>RWASweet Potato</v>
      </c>
      <c r="B640" t="str">
        <f t="shared" si="28"/>
        <v>RWA</v>
      </c>
      <c r="C640" t="str">
        <f t="shared" si="29"/>
        <v>Sweet Potato</v>
      </c>
      <c r="D640" s="110" t="s">
        <v>599</v>
      </c>
      <c r="E640" s="110" t="s">
        <v>118</v>
      </c>
      <c r="F640">
        <v>1121.5072752172487</v>
      </c>
      <c r="G640">
        <v>1525.4692386401334</v>
      </c>
    </row>
    <row r="641" spans="1:7" x14ac:dyDescent="0.35">
      <c r="A641" t="str">
        <f t="shared" si="27"/>
        <v>SDNSweet Potato</v>
      </c>
      <c r="B641" t="str">
        <f t="shared" si="28"/>
        <v>SDN</v>
      </c>
      <c r="C641" t="str">
        <f t="shared" si="29"/>
        <v>Sweet Potato</v>
      </c>
      <c r="D641" s="110" t="s">
        <v>599</v>
      </c>
      <c r="E641" s="110" t="s">
        <v>120</v>
      </c>
      <c r="F641">
        <v>10.853005914662434</v>
      </c>
      <c r="G641">
        <v>14.324946857571899</v>
      </c>
    </row>
    <row r="642" spans="1:7" x14ac:dyDescent="0.35">
      <c r="A642" t="str">
        <f t="shared" si="27"/>
        <v>SENSweet Potato</v>
      </c>
      <c r="B642" t="str">
        <f t="shared" si="28"/>
        <v>SEN</v>
      </c>
      <c r="C642" t="str">
        <f t="shared" si="29"/>
        <v>Sweet Potato</v>
      </c>
      <c r="D642" s="110" t="s">
        <v>599</v>
      </c>
      <c r="E642" s="110" t="s">
        <v>121</v>
      </c>
      <c r="F642">
        <v>37.583047520544881</v>
      </c>
      <c r="G642">
        <v>48.15562165119141</v>
      </c>
    </row>
    <row r="643" spans="1:7" x14ac:dyDescent="0.35">
      <c r="A643" t="str">
        <f t="shared" ref="A643:A706" si="30">_xlfn.CONCAT(B643,C643)</f>
        <v>SLBSweet Potato</v>
      </c>
      <c r="B643" t="str">
        <f t="shared" ref="B643:B706" si="31">E643</f>
        <v>SLB</v>
      </c>
      <c r="C643" t="str">
        <f t="shared" ref="C643:C706" si="32">VLOOKUP(D643,$M$2:$N$22,2,FALSE)</f>
        <v>Sweet Potato</v>
      </c>
      <c r="D643" s="110" t="s">
        <v>599</v>
      </c>
      <c r="E643" s="110" t="s">
        <v>122</v>
      </c>
      <c r="F643">
        <v>98.221302101686646</v>
      </c>
      <c r="G643">
        <v>115.2371121413204</v>
      </c>
    </row>
    <row r="644" spans="1:7" x14ac:dyDescent="0.35">
      <c r="A644" t="str">
        <f t="shared" si="30"/>
        <v>SLESweet Potato</v>
      </c>
      <c r="B644" t="str">
        <f t="shared" si="31"/>
        <v>SLE</v>
      </c>
      <c r="C644" t="str">
        <f t="shared" si="32"/>
        <v>Sweet Potato</v>
      </c>
      <c r="D644" s="110" t="s">
        <v>599</v>
      </c>
      <c r="E644" s="110" t="s">
        <v>123</v>
      </c>
      <c r="F644">
        <v>37.877738534223475</v>
      </c>
      <c r="G644">
        <v>56.30701263600217</v>
      </c>
    </row>
    <row r="645" spans="1:7" x14ac:dyDescent="0.35">
      <c r="A645" t="str">
        <f t="shared" si="30"/>
        <v>SLVSweet Potato</v>
      </c>
      <c r="B645" t="str">
        <f t="shared" si="31"/>
        <v>SLV</v>
      </c>
      <c r="C645" t="str">
        <f t="shared" si="32"/>
        <v>Sweet Potato</v>
      </c>
      <c r="D645" s="110" t="s">
        <v>599</v>
      </c>
      <c r="E645" s="110" t="s">
        <v>124</v>
      </c>
      <c r="F645">
        <v>0.76599794615956251</v>
      </c>
      <c r="G645">
        <v>0.96654390037944826</v>
      </c>
    </row>
    <row r="646" spans="1:7" x14ac:dyDescent="0.35">
      <c r="A646" t="str">
        <f t="shared" si="30"/>
        <v>SOMSweet Potato</v>
      </c>
      <c r="B646" t="str">
        <f t="shared" si="31"/>
        <v>SOM</v>
      </c>
      <c r="C646" t="str">
        <f t="shared" si="32"/>
        <v>Sweet Potato</v>
      </c>
      <c r="D646" s="110" t="s">
        <v>599</v>
      </c>
      <c r="E646" s="110" t="s">
        <v>125</v>
      </c>
      <c r="F646">
        <v>9.9145923304385608</v>
      </c>
      <c r="G646">
        <v>14.605721520584622</v>
      </c>
    </row>
    <row r="647" spans="1:7" x14ac:dyDescent="0.35">
      <c r="A647" t="str">
        <f t="shared" si="30"/>
        <v>SWZSweet Potato</v>
      </c>
      <c r="B647" t="str">
        <f t="shared" si="31"/>
        <v>SWZ</v>
      </c>
      <c r="C647" t="str">
        <f t="shared" si="32"/>
        <v>Sweet Potato</v>
      </c>
      <c r="D647" s="110" t="s">
        <v>599</v>
      </c>
      <c r="E647" s="110" t="s">
        <v>130</v>
      </c>
      <c r="F647">
        <v>3.4802950715187597</v>
      </c>
      <c r="G647">
        <v>4.1033807414128756</v>
      </c>
    </row>
    <row r="648" spans="1:7" x14ac:dyDescent="0.35">
      <c r="A648" t="str">
        <f t="shared" si="30"/>
        <v>TCDSweet Potato</v>
      </c>
      <c r="B648" t="str">
        <f t="shared" si="31"/>
        <v>TCD</v>
      </c>
      <c r="C648" t="str">
        <f t="shared" si="32"/>
        <v>Sweet Potato</v>
      </c>
      <c r="D648" s="110" t="s">
        <v>599</v>
      </c>
      <c r="E648" s="110" t="s">
        <v>132</v>
      </c>
      <c r="F648">
        <v>110.66691595874488</v>
      </c>
      <c r="G648">
        <v>160.40562331201536</v>
      </c>
    </row>
    <row r="649" spans="1:7" x14ac:dyDescent="0.35">
      <c r="A649" t="str">
        <f t="shared" si="30"/>
        <v>TGOSweet Potato</v>
      </c>
      <c r="B649" t="str">
        <f t="shared" si="31"/>
        <v>TGO</v>
      </c>
      <c r="C649" t="str">
        <f t="shared" si="32"/>
        <v>Sweet Potato</v>
      </c>
      <c r="D649" s="110" t="s">
        <v>599</v>
      </c>
      <c r="E649" s="110" t="s">
        <v>133</v>
      </c>
      <c r="F649">
        <v>2.4430468262143648</v>
      </c>
      <c r="G649">
        <v>4.3200838467755149</v>
      </c>
    </row>
    <row r="650" spans="1:7" x14ac:dyDescent="0.35">
      <c r="A650" t="str">
        <f t="shared" si="30"/>
        <v>TLSSweet Potato</v>
      </c>
      <c r="B650" t="str">
        <f t="shared" si="31"/>
        <v>TLS</v>
      </c>
      <c r="C650" t="str">
        <f t="shared" si="32"/>
        <v>Sweet Potato</v>
      </c>
      <c r="D650" s="110" t="s">
        <v>599</v>
      </c>
      <c r="E650" s="110" t="s">
        <v>137</v>
      </c>
      <c r="F650">
        <v>29.962777648504542</v>
      </c>
      <c r="G650">
        <v>39.088062570702881</v>
      </c>
    </row>
    <row r="651" spans="1:7" x14ac:dyDescent="0.35">
      <c r="A651" t="str">
        <f t="shared" si="30"/>
        <v>TZASweet Potato</v>
      </c>
      <c r="B651" t="str">
        <f t="shared" si="31"/>
        <v>TZA</v>
      </c>
      <c r="C651" t="str">
        <f t="shared" si="32"/>
        <v>Sweet Potato</v>
      </c>
      <c r="D651" s="110" t="s">
        <v>599</v>
      </c>
      <c r="E651" s="110" t="s">
        <v>140</v>
      </c>
      <c r="F651">
        <v>1936.9459598787312</v>
      </c>
      <c r="G651">
        <v>2996.5096564548639</v>
      </c>
    </row>
    <row r="652" spans="1:7" x14ac:dyDescent="0.35">
      <c r="A652" t="str">
        <f t="shared" si="30"/>
        <v>UGASweet Potato</v>
      </c>
      <c r="B652" t="str">
        <f t="shared" si="31"/>
        <v>UGA</v>
      </c>
      <c r="C652" t="str">
        <f t="shared" si="32"/>
        <v>Sweet Potato</v>
      </c>
      <c r="D652" s="110" t="s">
        <v>599</v>
      </c>
      <c r="E652" s="110" t="s">
        <v>141</v>
      </c>
      <c r="F652">
        <v>3490.098153217069</v>
      </c>
      <c r="G652">
        <v>5166.4864410031641</v>
      </c>
    </row>
    <row r="653" spans="1:7" x14ac:dyDescent="0.35">
      <c r="A653" t="str">
        <f t="shared" si="30"/>
        <v>VENSweet Potato</v>
      </c>
      <c r="B653" t="str">
        <f t="shared" si="31"/>
        <v>VEN</v>
      </c>
      <c r="C653" t="str">
        <f t="shared" si="32"/>
        <v>Sweet Potato</v>
      </c>
      <c r="D653" s="110" t="s">
        <v>599</v>
      </c>
      <c r="E653" s="110" t="s">
        <v>147</v>
      </c>
      <c r="F653">
        <v>16.986908638011151</v>
      </c>
      <c r="G653">
        <v>22.584832354605549</v>
      </c>
    </row>
    <row r="654" spans="1:7" x14ac:dyDescent="0.35">
      <c r="A654" t="str">
        <f t="shared" si="30"/>
        <v>VNMSweet Potato</v>
      </c>
      <c r="B654" t="str">
        <f t="shared" si="31"/>
        <v>VNM</v>
      </c>
      <c r="C654" t="str">
        <f t="shared" si="32"/>
        <v>Sweet Potato</v>
      </c>
      <c r="D654" s="110" t="s">
        <v>599</v>
      </c>
      <c r="E654" s="110" t="s">
        <v>148</v>
      </c>
      <c r="F654">
        <v>1934.1939518250326</v>
      </c>
      <c r="G654">
        <v>2523.2539009572897</v>
      </c>
    </row>
    <row r="655" spans="1:7" x14ac:dyDescent="0.35">
      <c r="A655" t="str">
        <f t="shared" si="30"/>
        <v>YEMSweet Potato</v>
      </c>
      <c r="B655" t="str">
        <f t="shared" si="31"/>
        <v>YEM</v>
      </c>
      <c r="C655" t="str">
        <f t="shared" si="32"/>
        <v>Sweet Potato</v>
      </c>
      <c r="D655" s="110" t="s">
        <v>599</v>
      </c>
      <c r="E655" s="110" t="s">
        <v>150</v>
      </c>
      <c r="F655">
        <v>0.43481415453252248</v>
      </c>
      <c r="G655">
        <v>0.71801983621135945</v>
      </c>
    </row>
    <row r="656" spans="1:7" x14ac:dyDescent="0.35">
      <c r="A656" t="str">
        <f t="shared" si="30"/>
        <v>ZAFSweet Potato</v>
      </c>
      <c r="B656" t="str">
        <f t="shared" si="31"/>
        <v>ZAF</v>
      </c>
      <c r="C656" t="str">
        <f t="shared" si="32"/>
        <v>Sweet Potato</v>
      </c>
      <c r="D656" s="110" t="s">
        <v>599</v>
      </c>
      <c r="E656" s="110" t="s">
        <v>151</v>
      </c>
      <c r="F656">
        <v>69.073021493039761</v>
      </c>
      <c r="G656">
        <v>112.9921365958496</v>
      </c>
    </row>
    <row r="657" spans="1:7" x14ac:dyDescent="0.35">
      <c r="A657" t="str">
        <f t="shared" si="30"/>
        <v>ZMBSweet Potato</v>
      </c>
      <c r="B657" t="str">
        <f t="shared" si="31"/>
        <v>ZMB</v>
      </c>
      <c r="C657" t="str">
        <f t="shared" si="32"/>
        <v>Sweet Potato</v>
      </c>
      <c r="D657" s="110" t="s">
        <v>599</v>
      </c>
      <c r="E657" s="110" t="s">
        <v>152</v>
      </c>
      <c r="F657">
        <v>84.880352594338603</v>
      </c>
      <c r="G657">
        <v>67.52611440022261</v>
      </c>
    </row>
    <row r="658" spans="1:7" x14ac:dyDescent="0.35">
      <c r="A658" t="str">
        <f t="shared" si="30"/>
        <v>ZWESweet Potato</v>
      </c>
      <c r="B658" t="str">
        <f t="shared" si="31"/>
        <v>ZWE</v>
      </c>
      <c r="C658" t="str">
        <f t="shared" si="32"/>
        <v>Sweet Potato</v>
      </c>
      <c r="D658" s="110" t="s">
        <v>599</v>
      </c>
      <c r="E658" s="110" t="s">
        <v>153</v>
      </c>
      <c r="F658">
        <v>1.8880013580706718</v>
      </c>
      <c r="G658">
        <v>1.5687811665975877</v>
      </c>
    </row>
    <row r="659" spans="1:7" x14ac:dyDescent="0.35">
      <c r="A659" t="str">
        <f t="shared" si="30"/>
        <v>BDIYams</v>
      </c>
      <c r="B659" t="str">
        <f t="shared" si="31"/>
        <v>BDI</v>
      </c>
      <c r="C659" t="str">
        <f t="shared" si="32"/>
        <v>Yams</v>
      </c>
      <c r="D659" s="110" t="s">
        <v>600</v>
      </c>
      <c r="E659" s="110" t="s">
        <v>8</v>
      </c>
      <c r="F659">
        <v>13.986587229304909</v>
      </c>
      <c r="G659">
        <v>22.089233580432342</v>
      </c>
    </row>
    <row r="660" spans="1:7" x14ac:dyDescent="0.35">
      <c r="A660" t="str">
        <f t="shared" si="30"/>
        <v>BENYams</v>
      </c>
      <c r="B660" t="str">
        <f t="shared" si="31"/>
        <v>BEN</v>
      </c>
      <c r="C660" t="str">
        <f t="shared" si="32"/>
        <v>Yams</v>
      </c>
      <c r="D660" s="110" t="s">
        <v>600</v>
      </c>
      <c r="E660" s="110" t="s">
        <v>9</v>
      </c>
      <c r="F660">
        <v>3139.5966008512814</v>
      </c>
      <c r="G660">
        <v>4613.7097330253655</v>
      </c>
    </row>
    <row r="661" spans="1:7" x14ac:dyDescent="0.35">
      <c r="A661" t="str">
        <f t="shared" si="30"/>
        <v>BFAYams</v>
      </c>
      <c r="B661" t="str">
        <f t="shared" si="31"/>
        <v>BFA</v>
      </c>
      <c r="C661" t="str">
        <f t="shared" si="32"/>
        <v>Yams</v>
      </c>
      <c r="D661" s="110" t="s">
        <v>600</v>
      </c>
      <c r="E661" s="110" t="s">
        <v>10</v>
      </c>
      <c r="F661">
        <v>52.374932858266817</v>
      </c>
      <c r="G661">
        <v>67.318018498823619</v>
      </c>
    </row>
    <row r="662" spans="1:7" x14ac:dyDescent="0.35">
      <c r="A662" t="str">
        <f t="shared" si="30"/>
        <v>BLZYams</v>
      </c>
      <c r="B662" t="str">
        <f t="shared" si="31"/>
        <v>BLZ</v>
      </c>
      <c r="C662" t="str">
        <f t="shared" si="32"/>
        <v>Yams</v>
      </c>
      <c r="D662" s="110" t="s">
        <v>600</v>
      </c>
      <c r="E662" s="110" t="s">
        <v>16</v>
      </c>
      <c r="F662">
        <v>0.10311825589963344</v>
      </c>
      <c r="G662">
        <v>0.12801497205987311</v>
      </c>
    </row>
    <row r="663" spans="1:7" x14ac:dyDescent="0.35">
      <c r="A663" t="str">
        <f t="shared" si="30"/>
        <v>CAFYams</v>
      </c>
      <c r="B663" t="str">
        <f t="shared" si="31"/>
        <v>CAF</v>
      </c>
      <c r="C663" t="str">
        <f t="shared" si="32"/>
        <v>Yams</v>
      </c>
      <c r="D663" s="110" t="s">
        <v>600</v>
      </c>
      <c r="E663" s="110" t="s">
        <v>21</v>
      </c>
      <c r="F663">
        <v>419.56679630409104</v>
      </c>
      <c r="G663">
        <v>534.54845614959095</v>
      </c>
    </row>
    <row r="664" spans="1:7" x14ac:dyDescent="0.35">
      <c r="A664" t="str">
        <f t="shared" si="30"/>
        <v>CIVYams</v>
      </c>
      <c r="B664" t="str">
        <f t="shared" si="31"/>
        <v>CIV</v>
      </c>
      <c r="C664" t="str">
        <f t="shared" si="32"/>
        <v>Yams</v>
      </c>
      <c r="D664" s="110" t="s">
        <v>600</v>
      </c>
      <c r="E664" s="110" t="s">
        <v>26</v>
      </c>
      <c r="F664">
        <v>6392.539451729871</v>
      </c>
      <c r="G664">
        <v>8019.5260530258183</v>
      </c>
    </row>
    <row r="665" spans="1:7" x14ac:dyDescent="0.35">
      <c r="A665" t="str">
        <f t="shared" si="30"/>
        <v>CMRYams</v>
      </c>
      <c r="B665" t="str">
        <f t="shared" si="31"/>
        <v>CMR</v>
      </c>
      <c r="C665" t="str">
        <f t="shared" si="32"/>
        <v>Yams</v>
      </c>
      <c r="D665" s="110" t="s">
        <v>600</v>
      </c>
      <c r="E665" s="110" t="s">
        <v>27</v>
      </c>
      <c r="F665">
        <v>390.44597213303479</v>
      </c>
      <c r="G665">
        <v>513.30247553008303</v>
      </c>
    </row>
    <row r="666" spans="1:7" x14ac:dyDescent="0.35">
      <c r="A666" t="str">
        <f t="shared" si="30"/>
        <v>CODYams</v>
      </c>
      <c r="B666" t="str">
        <f t="shared" si="31"/>
        <v>COD</v>
      </c>
      <c r="C666" t="str">
        <f t="shared" si="32"/>
        <v>Yams</v>
      </c>
      <c r="D666" s="110" t="s">
        <v>600</v>
      </c>
      <c r="E666" s="110" t="s">
        <v>28</v>
      </c>
      <c r="F666">
        <v>112.35988731280523</v>
      </c>
      <c r="G666">
        <v>186.91228165505117</v>
      </c>
    </row>
    <row r="667" spans="1:7" x14ac:dyDescent="0.35">
      <c r="A667" t="str">
        <f t="shared" si="30"/>
        <v>COGYams</v>
      </c>
      <c r="B667" t="str">
        <f t="shared" si="31"/>
        <v>COG</v>
      </c>
      <c r="C667" t="str">
        <f t="shared" si="32"/>
        <v>Yams</v>
      </c>
      <c r="D667" s="110" t="s">
        <v>600</v>
      </c>
      <c r="E667" s="110" t="s">
        <v>29</v>
      </c>
      <c r="F667">
        <v>17.393508585591029</v>
      </c>
      <c r="G667">
        <v>28.262934768278495</v>
      </c>
    </row>
    <row r="668" spans="1:7" x14ac:dyDescent="0.35">
      <c r="A668" t="str">
        <f t="shared" si="30"/>
        <v>COLYams</v>
      </c>
      <c r="B668" t="str">
        <f t="shared" si="31"/>
        <v>COL</v>
      </c>
      <c r="C668" t="str">
        <f t="shared" si="32"/>
        <v>Yams</v>
      </c>
      <c r="D668" s="110" t="s">
        <v>600</v>
      </c>
      <c r="E668" s="110" t="s">
        <v>30</v>
      </c>
      <c r="F668">
        <v>380.37769863584111</v>
      </c>
      <c r="G668">
        <v>541.52050534726891</v>
      </c>
    </row>
    <row r="669" spans="1:7" x14ac:dyDescent="0.35">
      <c r="A669" t="str">
        <f t="shared" si="30"/>
        <v>CRBYams</v>
      </c>
      <c r="B669" t="str">
        <f t="shared" si="31"/>
        <v>CRB</v>
      </c>
      <c r="C669" t="str">
        <f t="shared" si="32"/>
        <v>Yams</v>
      </c>
      <c r="D669" s="110" t="s">
        <v>600</v>
      </c>
      <c r="E669" s="110" t="s">
        <v>31</v>
      </c>
      <c r="F669">
        <v>21.198667586421116</v>
      </c>
      <c r="G669">
        <v>23.87506299267956</v>
      </c>
    </row>
    <row r="670" spans="1:7" x14ac:dyDescent="0.35">
      <c r="A670" t="str">
        <f t="shared" si="30"/>
        <v>CRIYams</v>
      </c>
      <c r="B670" t="str">
        <f t="shared" si="31"/>
        <v>CRI</v>
      </c>
      <c r="C670" t="str">
        <f t="shared" si="32"/>
        <v>Yams</v>
      </c>
      <c r="D670" s="110" t="s">
        <v>600</v>
      </c>
      <c r="E670" s="110" t="s">
        <v>32</v>
      </c>
      <c r="F670">
        <v>40.14067473046763</v>
      </c>
      <c r="G670">
        <v>55.2125780519223</v>
      </c>
    </row>
    <row r="671" spans="1:7" x14ac:dyDescent="0.35">
      <c r="A671" t="str">
        <f t="shared" si="30"/>
        <v>CUBYams</v>
      </c>
      <c r="B671" t="str">
        <f t="shared" si="31"/>
        <v>CUB</v>
      </c>
      <c r="C671" t="str">
        <f t="shared" si="32"/>
        <v>Yams</v>
      </c>
      <c r="D671" s="110" t="s">
        <v>600</v>
      </c>
      <c r="E671" s="110" t="s">
        <v>33</v>
      </c>
      <c r="F671">
        <v>167.12641584126828</v>
      </c>
      <c r="G671">
        <v>204.63298141706719</v>
      </c>
    </row>
    <row r="672" spans="1:7" x14ac:dyDescent="0.35">
      <c r="A672" t="str">
        <f t="shared" si="30"/>
        <v>DOMYams</v>
      </c>
      <c r="B672" t="str">
        <f t="shared" si="31"/>
        <v>DOM</v>
      </c>
      <c r="C672" t="str">
        <f t="shared" si="32"/>
        <v>Yams</v>
      </c>
      <c r="D672" s="110" t="s">
        <v>600</v>
      </c>
      <c r="E672" s="110" t="s">
        <v>39</v>
      </c>
      <c r="F672">
        <v>26.527738843322759</v>
      </c>
      <c r="G672">
        <v>36.275138047408532</v>
      </c>
    </row>
    <row r="673" spans="1:7" x14ac:dyDescent="0.35">
      <c r="A673" t="str">
        <f t="shared" si="30"/>
        <v>ETHYams</v>
      </c>
      <c r="B673" t="str">
        <f t="shared" si="31"/>
        <v>ETH</v>
      </c>
      <c r="C673" t="str">
        <f t="shared" si="32"/>
        <v>Yams</v>
      </c>
      <c r="D673" s="110" t="s">
        <v>600</v>
      </c>
      <c r="E673" s="110" t="s">
        <v>44</v>
      </c>
      <c r="F673">
        <v>301.10597123736585</v>
      </c>
      <c r="G673">
        <v>394.93231609892848</v>
      </c>
    </row>
    <row r="674" spans="1:7" x14ac:dyDescent="0.35">
      <c r="A674" t="str">
        <f t="shared" si="30"/>
        <v>FJIYams</v>
      </c>
      <c r="B674" t="str">
        <f t="shared" si="31"/>
        <v>FJI</v>
      </c>
      <c r="C674" t="str">
        <f t="shared" si="32"/>
        <v>Yams</v>
      </c>
      <c r="D674" s="110" t="s">
        <v>600</v>
      </c>
      <c r="E674" s="110" t="s">
        <v>45</v>
      </c>
      <c r="F674">
        <v>3.8452341137332278</v>
      </c>
      <c r="G674">
        <v>4.3585592214569608</v>
      </c>
    </row>
    <row r="675" spans="1:7" x14ac:dyDescent="0.35">
      <c r="A675" t="str">
        <f t="shared" si="30"/>
        <v>GABYams</v>
      </c>
      <c r="B675" t="str">
        <f t="shared" si="31"/>
        <v>GAB</v>
      </c>
      <c r="C675" t="str">
        <f t="shared" si="32"/>
        <v>Yams</v>
      </c>
      <c r="D675" s="110" t="s">
        <v>600</v>
      </c>
      <c r="E675" s="110" t="s">
        <v>48</v>
      </c>
      <c r="F675">
        <v>198.69729116400239</v>
      </c>
      <c r="G675">
        <v>244.14931817911145</v>
      </c>
    </row>
    <row r="676" spans="1:7" x14ac:dyDescent="0.35">
      <c r="A676" t="str">
        <f t="shared" si="30"/>
        <v>GHAYams</v>
      </c>
      <c r="B676" t="str">
        <f t="shared" si="31"/>
        <v>GHA</v>
      </c>
      <c r="C676" t="str">
        <f t="shared" si="32"/>
        <v>Yams</v>
      </c>
      <c r="D676" s="110" t="s">
        <v>600</v>
      </c>
      <c r="E676" s="110" t="s">
        <v>50</v>
      </c>
      <c r="F676">
        <v>6051.3130637850745</v>
      </c>
      <c r="G676">
        <v>9634.0773692263028</v>
      </c>
    </row>
    <row r="677" spans="1:7" x14ac:dyDescent="0.35">
      <c r="A677" t="str">
        <f t="shared" si="30"/>
        <v>GINYams</v>
      </c>
      <c r="B677" t="str">
        <f t="shared" si="31"/>
        <v>GIN</v>
      </c>
      <c r="C677" t="str">
        <f t="shared" si="32"/>
        <v>Yams</v>
      </c>
      <c r="D677" s="110" t="s">
        <v>600</v>
      </c>
      <c r="E677" s="110" t="s">
        <v>51</v>
      </c>
      <c r="F677">
        <v>31.66446215990528</v>
      </c>
      <c r="G677">
        <v>52.112734681689048</v>
      </c>
    </row>
    <row r="678" spans="1:7" x14ac:dyDescent="0.35">
      <c r="A678" t="str">
        <f t="shared" si="30"/>
        <v>GSAYams</v>
      </c>
      <c r="B678" t="str">
        <f t="shared" si="31"/>
        <v>GSA</v>
      </c>
      <c r="C678" t="str">
        <f t="shared" si="32"/>
        <v>Yams</v>
      </c>
      <c r="D678" s="110" t="s">
        <v>600</v>
      </c>
      <c r="E678" s="110" t="s">
        <v>57</v>
      </c>
      <c r="F678">
        <v>2.0175070646017255</v>
      </c>
      <c r="G678">
        <v>3.0740344895521363</v>
      </c>
    </row>
    <row r="679" spans="1:7" x14ac:dyDescent="0.35">
      <c r="A679" t="str">
        <f t="shared" si="30"/>
        <v>HTIYams</v>
      </c>
      <c r="B679" t="str">
        <f t="shared" si="31"/>
        <v>HTI</v>
      </c>
      <c r="C679" t="str">
        <f t="shared" si="32"/>
        <v>Yams</v>
      </c>
      <c r="D679" s="110" t="s">
        <v>600</v>
      </c>
      <c r="E679" s="110" t="s">
        <v>61</v>
      </c>
      <c r="F679">
        <v>285.48590834382844</v>
      </c>
      <c r="G679">
        <v>403.88351553396387</v>
      </c>
    </row>
    <row r="680" spans="1:7" x14ac:dyDescent="0.35">
      <c r="A680" t="str">
        <f t="shared" si="30"/>
        <v>JAMYams</v>
      </c>
      <c r="B680" t="str">
        <f t="shared" si="31"/>
        <v>JAM</v>
      </c>
      <c r="C680" t="str">
        <f t="shared" si="32"/>
        <v>Yams</v>
      </c>
      <c r="D680" s="110" t="s">
        <v>600</v>
      </c>
      <c r="E680" s="110" t="s">
        <v>71</v>
      </c>
      <c r="F680">
        <v>139.34113236354793</v>
      </c>
      <c r="G680">
        <v>155.09580784393484</v>
      </c>
    </row>
    <row r="681" spans="1:7" x14ac:dyDescent="0.35">
      <c r="A681" t="str">
        <f t="shared" si="30"/>
        <v>KENYams</v>
      </c>
      <c r="B681" t="str">
        <f t="shared" si="31"/>
        <v>KEN</v>
      </c>
      <c r="C681" t="str">
        <f t="shared" si="32"/>
        <v>Yams</v>
      </c>
      <c r="D681" s="110" t="s">
        <v>600</v>
      </c>
      <c r="E681" s="110" t="s">
        <v>75</v>
      </c>
      <c r="F681">
        <v>10.180919831810552</v>
      </c>
      <c r="G681">
        <v>13.535358825652708</v>
      </c>
    </row>
    <row r="682" spans="1:7" x14ac:dyDescent="0.35">
      <c r="A682" t="str">
        <f t="shared" si="30"/>
        <v>LBRYams</v>
      </c>
      <c r="B682" t="str">
        <f t="shared" si="31"/>
        <v>LBR</v>
      </c>
      <c r="C682" t="str">
        <f t="shared" si="32"/>
        <v>Yams</v>
      </c>
      <c r="D682" s="110" t="s">
        <v>600</v>
      </c>
      <c r="E682" s="110" t="s">
        <v>81</v>
      </c>
      <c r="F682">
        <v>31.003294032151739</v>
      </c>
      <c r="G682">
        <v>48.870259964450845</v>
      </c>
    </row>
    <row r="683" spans="1:7" x14ac:dyDescent="0.35">
      <c r="A683" t="str">
        <f t="shared" si="30"/>
        <v>MLIYams</v>
      </c>
      <c r="B683" t="str">
        <f t="shared" si="31"/>
        <v>MLI</v>
      </c>
      <c r="C683" t="str">
        <f t="shared" si="32"/>
        <v>Yams</v>
      </c>
      <c r="D683" s="110" t="s">
        <v>600</v>
      </c>
      <c r="E683" s="110" t="s">
        <v>88</v>
      </c>
      <c r="F683">
        <v>61.123607711264668</v>
      </c>
      <c r="G683">
        <v>62.670794894766829</v>
      </c>
    </row>
    <row r="684" spans="1:7" x14ac:dyDescent="0.35">
      <c r="A684" t="str">
        <f t="shared" si="30"/>
        <v>MRTYams</v>
      </c>
      <c r="B684" t="str">
        <f t="shared" si="31"/>
        <v>MRT</v>
      </c>
      <c r="C684" t="str">
        <f t="shared" si="32"/>
        <v>Yams</v>
      </c>
      <c r="D684" s="110" t="s">
        <v>600</v>
      </c>
      <c r="E684" s="110" t="s">
        <v>92</v>
      </c>
      <c r="F684">
        <v>4.0353875977537159</v>
      </c>
      <c r="G684">
        <v>6.3922295659807249</v>
      </c>
    </row>
    <row r="685" spans="1:7" x14ac:dyDescent="0.35">
      <c r="A685" t="str">
        <f t="shared" si="30"/>
        <v>NGAYams</v>
      </c>
      <c r="B685" t="str">
        <f t="shared" si="31"/>
        <v>NGA</v>
      </c>
      <c r="C685" t="str">
        <f t="shared" si="32"/>
        <v>Yams</v>
      </c>
      <c r="D685" s="110" t="s">
        <v>600</v>
      </c>
      <c r="E685" s="110" t="s">
        <v>97</v>
      </c>
      <c r="F685">
        <v>45417.591860406246</v>
      </c>
      <c r="G685">
        <v>67235.934707677356</v>
      </c>
    </row>
    <row r="686" spans="1:7" x14ac:dyDescent="0.35">
      <c r="A686" t="str">
        <f t="shared" si="30"/>
        <v>PANYams</v>
      </c>
      <c r="B686" t="str">
        <f t="shared" si="31"/>
        <v>PAN</v>
      </c>
      <c r="C686" t="str">
        <f t="shared" si="32"/>
        <v>Yams</v>
      </c>
      <c r="D686" s="110" t="s">
        <v>600</v>
      </c>
      <c r="E686" s="110" t="s">
        <v>106</v>
      </c>
      <c r="F686">
        <v>35.397590782274499</v>
      </c>
      <c r="G686">
        <v>50.569914897016062</v>
      </c>
    </row>
    <row r="687" spans="1:7" x14ac:dyDescent="0.35">
      <c r="A687" t="str">
        <f t="shared" si="30"/>
        <v>PHLYams</v>
      </c>
      <c r="B687" t="str">
        <f t="shared" si="31"/>
        <v>PHL</v>
      </c>
      <c r="C687" t="str">
        <f t="shared" si="32"/>
        <v>Yams</v>
      </c>
      <c r="D687" s="110" t="s">
        <v>600</v>
      </c>
      <c r="E687" s="110" t="s">
        <v>108</v>
      </c>
      <c r="F687">
        <v>35.593147712091231</v>
      </c>
      <c r="G687">
        <v>43.411322457720061</v>
      </c>
    </row>
    <row r="688" spans="1:7" x14ac:dyDescent="0.35">
      <c r="A688" t="str">
        <f t="shared" si="30"/>
        <v>PNGYams</v>
      </c>
      <c r="B688" t="str">
        <f t="shared" si="31"/>
        <v>PNG</v>
      </c>
      <c r="C688" t="str">
        <f t="shared" si="32"/>
        <v>Yams</v>
      </c>
      <c r="D688" s="110" t="s">
        <v>600</v>
      </c>
      <c r="E688" s="110" t="s">
        <v>109</v>
      </c>
      <c r="F688">
        <v>348.89713749655232</v>
      </c>
      <c r="G688">
        <v>475.0011295964498</v>
      </c>
    </row>
    <row r="689" spans="1:7" x14ac:dyDescent="0.35">
      <c r="A689" t="str">
        <f t="shared" si="30"/>
        <v>RWAYams</v>
      </c>
      <c r="B689" t="str">
        <f t="shared" si="31"/>
        <v>RWA</v>
      </c>
      <c r="C689" t="str">
        <f t="shared" si="32"/>
        <v>Yams</v>
      </c>
      <c r="D689" s="110" t="s">
        <v>600</v>
      </c>
      <c r="E689" s="110" t="s">
        <v>118</v>
      </c>
      <c r="F689">
        <v>15.727852157091975</v>
      </c>
      <c r="G689">
        <v>22.195722322653953</v>
      </c>
    </row>
    <row r="690" spans="1:7" x14ac:dyDescent="0.35">
      <c r="A690" t="str">
        <f t="shared" si="30"/>
        <v>SDNYams</v>
      </c>
      <c r="B690" t="str">
        <f t="shared" si="31"/>
        <v>SDN</v>
      </c>
      <c r="C690" t="str">
        <f t="shared" si="32"/>
        <v>Yams</v>
      </c>
      <c r="D690" s="110" t="s">
        <v>600</v>
      </c>
      <c r="E690" s="110" t="s">
        <v>120</v>
      </c>
      <c r="F690">
        <v>253.38324276333492</v>
      </c>
      <c r="G690">
        <v>359.38574240626065</v>
      </c>
    </row>
    <row r="691" spans="1:7" x14ac:dyDescent="0.35">
      <c r="A691" t="str">
        <f t="shared" si="30"/>
        <v>SLBYams</v>
      </c>
      <c r="B691" t="str">
        <f t="shared" si="31"/>
        <v>SLB</v>
      </c>
      <c r="C691" t="str">
        <f t="shared" si="32"/>
        <v>Yams</v>
      </c>
      <c r="D691" s="110" t="s">
        <v>600</v>
      </c>
      <c r="E691" s="110" t="s">
        <v>122</v>
      </c>
      <c r="F691">
        <v>37.553194773003597</v>
      </c>
      <c r="G691">
        <v>46.299299344912157</v>
      </c>
    </row>
    <row r="692" spans="1:7" x14ac:dyDescent="0.35">
      <c r="A692" t="str">
        <f t="shared" si="30"/>
        <v>TCDYams</v>
      </c>
      <c r="B692" t="str">
        <f t="shared" si="31"/>
        <v>TCD</v>
      </c>
      <c r="C692" t="str">
        <f t="shared" si="32"/>
        <v>Yams</v>
      </c>
      <c r="D692" s="110" t="s">
        <v>600</v>
      </c>
      <c r="E692" s="110" t="s">
        <v>132</v>
      </c>
      <c r="F692">
        <v>331.24501127087973</v>
      </c>
      <c r="G692">
        <v>518.55287503239936</v>
      </c>
    </row>
    <row r="693" spans="1:7" x14ac:dyDescent="0.35">
      <c r="A693" t="str">
        <f t="shared" si="30"/>
        <v>TGOYams</v>
      </c>
      <c r="B693" t="str">
        <f t="shared" si="31"/>
        <v>TGO</v>
      </c>
      <c r="C693" t="str">
        <f t="shared" si="32"/>
        <v>Yams</v>
      </c>
      <c r="D693" s="110" t="s">
        <v>600</v>
      </c>
      <c r="E693" s="110" t="s">
        <v>133</v>
      </c>
      <c r="F693">
        <v>888.53118218868531</v>
      </c>
      <c r="G693">
        <v>1358.5799384942404</v>
      </c>
    </row>
    <row r="694" spans="1:7" x14ac:dyDescent="0.35">
      <c r="A694" t="str">
        <f t="shared" si="30"/>
        <v>TZAYams</v>
      </c>
      <c r="B694" t="str">
        <f t="shared" si="31"/>
        <v>TZA</v>
      </c>
      <c r="C694" t="str">
        <f t="shared" si="32"/>
        <v>Yams</v>
      </c>
      <c r="D694" s="110" t="s">
        <v>600</v>
      </c>
      <c r="E694" s="110" t="s">
        <v>140</v>
      </c>
      <c r="F694">
        <v>10.773629830819752</v>
      </c>
      <c r="G694">
        <v>15.06878545032553</v>
      </c>
    </row>
    <row r="695" spans="1:7" x14ac:dyDescent="0.35">
      <c r="A695" t="str">
        <f t="shared" si="30"/>
        <v>VENYams</v>
      </c>
      <c r="B695" t="str">
        <f t="shared" si="31"/>
        <v>VEN</v>
      </c>
      <c r="C695" t="str">
        <f t="shared" si="32"/>
        <v>Yams</v>
      </c>
      <c r="D695" s="110" t="s">
        <v>600</v>
      </c>
      <c r="E695" s="110" t="s">
        <v>147</v>
      </c>
      <c r="F695">
        <v>108.34071355268814</v>
      </c>
      <c r="G695">
        <v>159.28259298824241</v>
      </c>
    </row>
    <row r="696" spans="1:7" x14ac:dyDescent="0.35">
      <c r="A696" t="str">
        <f t="shared" si="30"/>
        <v>AGOBean</v>
      </c>
      <c r="B696" t="str">
        <f t="shared" si="31"/>
        <v>AGO</v>
      </c>
      <c r="C696" t="str">
        <f t="shared" si="32"/>
        <v>Bean</v>
      </c>
      <c r="D696" s="110" t="s">
        <v>601</v>
      </c>
      <c r="E696" s="110" t="s">
        <v>1</v>
      </c>
      <c r="F696">
        <v>121.84260682262887</v>
      </c>
      <c r="G696">
        <v>192.1783868463495</v>
      </c>
    </row>
    <row r="697" spans="1:7" x14ac:dyDescent="0.35">
      <c r="A697" t="str">
        <f t="shared" si="30"/>
        <v>ARMBean</v>
      </c>
      <c r="B697" t="str">
        <f t="shared" si="31"/>
        <v>ARM</v>
      </c>
      <c r="C697" t="str">
        <f t="shared" si="32"/>
        <v>Bean</v>
      </c>
      <c r="D697" s="110" t="s">
        <v>601</v>
      </c>
      <c r="E697" s="110" t="s">
        <v>4</v>
      </c>
      <c r="F697">
        <v>5.6078570882547147</v>
      </c>
      <c r="G697">
        <v>7.1513470782866166</v>
      </c>
    </row>
    <row r="698" spans="1:7" x14ac:dyDescent="0.35">
      <c r="A698" t="str">
        <f t="shared" si="30"/>
        <v>AZEBean</v>
      </c>
      <c r="B698" t="str">
        <f t="shared" si="31"/>
        <v>AZE</v>
      </c>
      <c r="C698" t="str">
        <f t="shared" si="32"/>
        <v>Bean</v>
      </c>
      <c r="D698" s="110" t="s">
        <v>601</v>
      </c>
      <c r="E698" s="110" t="s">
        <v>7</v>
      </c>
      <c r="F698">
        <v>12.849118340425052</v>
      </c>
      <c r="G698">
        <v>20.251948303870165</v>
      </c>
    </row>
    <row r="699" spans="1:7" x14ac:dyDescent="0.35">
      <c r="A699" t="str">
        <f t="shared" si="30"/>
        <v>BDIBean</v>
      </c>
      <c r="B699" t="str">
        <f t="shared" si="31"/>
        <v>BDI</v>
      </c>
      <c r="C699" t="str">
        <f t="shared" si="32"/>
        <v>Bean</v>
      </c>
      <c r="D699" s="110" t="s">
        <v>601</v>
      </c>
      <c r="E699" s="110" t="s">
        <v>8</v>
      </c>
      <c r="F699">
        <v>270.71219609024621</v>
      </c>
      <c r="G699">
        <v>358.40662122553431</v>
      </c>
    </row>
    <row r="700" spans="1:7" x14ac:dyDescent="0.35">
      <c r="A700" t="str">
        <f t="shared" si="30"/>
        <v>BENBean</v>
      </c>
      <c r="B700" t="str">
        <f t="shared" si="31"/>
        <v>BEN</v>
      </c>
      <c r="C700" t="str">
        <f t="shared" si="32"/>
        <v>Bean</v>
      </c>
      <c r="D700" s="110" t="s">
        <v>601</v>
      </c>
      <c r="E700" s="110" t="s">
        <v>9</v>
      </c>
      <c r="F700">
        <v>117.20947969160225</v>
      </c>
      <c r="G700">
        <v>160.81611208550274</v>
      </c>
    </row>
    <row r="701" spans="1:7" x14ac:dyDescent="0.35">
      <c r="A701" t="str">
        <f t="shared" si="30"/>
        <v>BGDBean</v>
      </c>
      <c r="B701" t="str">
        <f t="shared" si="31"/>
        <v>BGD</v>
      </c>
      <c r="C701" t="str">
        <f t="shared" si="32"/>
        <v>Bean</v>
      </c>
      <c r="D701" s="110" t="s">
        <v>601</v>
      </c>
      <c r="E701" s="110" t="s">
        <v>11</v>
      </c>
      <c r="F701">
        <v>38.822897045756761</v>
      </c>
      <c r="G701">
        <v>45.796750065719458</v>
      </c>
    </row>
    <row r="702" spans="1:7" x14ac:dyDescent="0.35">
      <c r="A702" t="str">
        <f t="shared" si="30"/>
        <v>BLZBean</v>
      </c>
      <c r="B702" t="str">
        <f t="shared" si="31"/>
        <v>BLZ</v>
      </c>
      <c r="C702" t="str">
        <f t="shared" si="32"/>
        <v>Bean</v>
      </c>
      <c r="D702" s="110" t="s">
        <v>601</v>
      </c>
      <c r="E702" s="110" t="s">
        <v>16</v>
      </c>
      <c r="F702">
        <v>4.9774890724669199</v>
      </c>
      <c r="G702">
        <v>5.4284720591981479</v>
      </c>
    </row>
    <row r="703" spans="1:7" x14ac:dyDescent="0.35">
      <c r="A703" t="str">
        <f t="shared" si="30"/>
        <v>BOLBean</v>
      </c>
      <c r="B703" t="str">
        <f t="shared" si="31"/>
        <v>BOL</v>
      </c>
      <c r="C703" t="str">
        <f t="shared" si="32"/>
        <v>Bean</v>
      </c>
      <c r="D703" s="110" t="s">
        <v>601</v>
      </c>
      <c r="E703" s="110" t="s">
        <v>17</v>
      </c>
      <c r="F703">
        <v>35.722397276550552</v>
      </c>
      <c r="G703">
        <v>46.605330438646703</v>
      </c>
    </row>
    <row r="704" spans="1:7" x14ac:dyDescent="0.35">
      <c r="A704" t="str">
        <f t="shared" si="30"/>
        <v>BTNBean</v>
      </c>
      <c r="B704" t="str">
        <f t="shared" si="31"/>
        <v>BTN</v>
      </c>
      <c r="C704" t="str">
        <f t="shared" si="32"/>
        <v>Bean</v>
      </c>
      <c r="D704" s="110" t="s">
        <v>601</v>
      </c>
      <c r="E704" s="110" t="s">
        <v>19</v>
      </c>
      <c r="F704">
        <v>2.8136107330512252</v>
      </c>
      <c r="G704">
        <v>3.1578900952459064</v>
      </c>
    </row>
    <row r="705" spans="1:7" x14ac:dyDescent="0.35">
      <c r="A705" t="str">
        <f t="shared" si="30"/>
        <v>CIVBean</v>
      </c>
      <c r="B705" t="str">
        <f t="shared" si="31"/>
        <v>CIV</v>
      </c>
      <c r="C705" t="str">
        <f t="shared" si="32"/>
        <v>Bean</v>
      </c>
      <c r="D705" s="110" t="s">
        <v>601</v>
      </c>
      <c r="E705" s="110" t="s">
        <v>26</v>
      </c>
      <c r="F705">
        <v>32.388228301105322</v>
      </c>
      <c r="G705">
        <v>44.822574786144997</v>
      </c>
    </row>
    <row r="706" spans="1:7" x14ac:dyDescent="0.35">
      <c r="A706" t="str">
        <f t="shared" si="30"/>
        <v>CMRBean</v>
      </c>
      <c r="B706" t="str">
        <f t="shared" si="31"/>
        <v>CMR</v>
      </c>
      <c r="C706" t="str">
        <f t="shared" si="32"/>
        <v>Bean</v>
      </c>
      <c r="D706" s="110" t="s">
        <v>601</v>
      </c>
      <c r="E706" s="110" t="s">
        <v>27</v>
      </c>
      <c r="F706">
        <v>307.72903838623608</v>
      </c>
      <c r="G706">
        <v>456.70621985600906</v>
      </c>
    </row>
    <row r="707" spans="1:7" x14ac:dyDescent="0.35">
      <c r="A707" t="str">
        <f t="shared" ref="A707:A770" si="33">_xlfn.CONCAT(B707,C707)</f>
        <v>CODBean</v>
      </c>
      <c r="B707" t="str">
        <f t="shared" ref="B707:B770" si="34">E707</f>
        <v>COD</v>
      </c>
      <c r="C707" t="str">
        <f t="shared" ref="C707:C770" si="35">VLOOKUP(D707,$M$2:$N$22,2,FALSE)</f>
        <v>Bean</v>
      </c>
      <c r="D707" s="110" t="s">
        <v>601</v>
      </c>
      <c r="E707" s="110" t="s">
        <v>28</v>
      </c>
      <c r="F707">
        <v>143.98813857029745</v>
      </c>
      <c r="G707">
        <v>211.93136767259335</v>
      </c>
    </row>
    <row r="708" spans="1:7" x14ac:dyDescent="0.35">
      <c r="A708" t="str">
        <f t="shared" si="33"/>
        <v>COGBean</v>
      </c>
      <c r="B708" t="str">
        <f t="shared" si="34"/>
        <v>COG</v>
      </c>
      <c r="C708" t="str">
        <f t="shared" si="35"/>
        <v>Bean</v>
      </c>
      <c r="D708" s="110" t="s">
        <v>601</v>
      </c>
      <c r="E708" s="110" t="s">
        <v>29</v>
      </c>
      <c r="F708">
        <v>4.7656106283718929</v>
      </c>
      <c r="G708">
        <v>5.5816099282981977</v>
      </c>
    </row>
    <row r="709" spans="1:7" x14ac:dyDescent="0.35">
      <c r="A709" t="str">
        <f t="shared" si="33"/>
        <v>COLBean</v>
      </c>
      <c r="B709" t="str">
        <f t="shared" si="34"/>
        <v>COL</v>
      </c>
      <c r="C709" t="str">
        <f t="shared" si="35"/>
        <v>Bean</v>
      </c>
      <c r="D709" s="110" t="s">
        <v>601</v>
      </c>
      <c r="E709" s="110" t="s">
        <v>30</v>
      </c>
      <c r="F709">
        <v>164.71373571444383</v>
      </c>
      <c r="G709">
        <v>206.07372518303976</v>
      </c>
    </row>
    <row r="710" spans="1:7" x14ac:dyDescent="0.35">
      <c r="A710" t="str">
        <f t="shared" si="33"/>
        <v>CRBBean</v>
      </c>
      <c r="B710" t="str">
        <f t="shared" si="34"/>
        <v>CRB</v>
      </c>
      <c r="C710" t="str">
        <f t="shared" si="35"/>
        <v>Bean</v>
      </c>
      <c r="D710" s="110" t="s">
        <v>601</v>
      </c>
      <c r="E710" s="110" t="s">
        <v>31</v>
      </c>
      <c r="F710">
        <v>0.43810998928120043</v>
      </c>
      <c r="G710">
        <v>0.44359076892951138</v>
      </c>
    </row>
    <row r="711" spans="1:7" x14ac:dyDescent="0.35">
      <c r="A711" t="str">
        <f t="shared" si="33"/>
        <v>CRIBean</v>
      </c>
      <c r="B711" t="str">
        <f t="shared" si="34"/>
        <v>CRI</v>
      </c>
      <c r="C711" t="str">
        <f t="shared" si="35"/>
        <v>Bean</v>
      </c>
      <c r="D711" s="110" t="s">
        <v>601</v>
      </c>
      <c r="E711" s="110" t="s">
        <v>32</v>
      </c>
      <c r="F711">
        <v>13.794226971611934</v>
      </c>
      <c r="G711">
        <v>20.418643729803605</v>
      </c>
    </row>
    <row r="712" spans="1:7" x14ac:dyDescent="0.35">
      <c r="A712" t="str">
        <f t="shared" si="33"/>
        <v>CUBBean</v>
      </c>
      <c r="B712" t="str">
        <f t="shared" si="34"/>
        <v>CUB</v>
      </c>
      <c r="C712" t="str">
        <f t="shared" si="35"/>
        <v>Bean</v>
      </c>
      <c r="D712" s="110" t="s">
        <v>601</v>
      </c>
      <c r="E712" s="110" t="s">
        <v>33</v>
      </c>
      <c r="F712">
        <v>120.70074178905678</v>
      </c>
      <c r="G712">
        <v>133.02130620644485</v>
      </c>
    </row>
    <row r="713" spans="1:7" x14ac:dyDescent="0.35">
      <c r="A713" t="str">
        <f t="shared" si="33"/>
        <v>DJIBean</v>
      </c>
      <c r="B713" t="str">
        <f t="shared" si="34"/>
        <v>DJI</v>
      </c>
      <c r="C713" t="str">
        <f t="shared" si="35"/>
        <v>Bean</v>
      </c>
      <c r="D713" s="110" t="s">
        <v>601</v>
      </c>
      <c r="E713" s="110" t="s">
        <v>37</v>
      </c>
      <c r="F713">
        <v>2.1016757609524519</v>
      </c>
      <c r="G713">
        <v>2.9942590851113007</v>
      </c>
    </row>
    <row r="714" spans="1:7" x14ac:dyDescent="0.35">
      <c r="A714" t="str">
        <f t="shared" si="33"/>
        <v>DOMBean</v>
      </c>
      <c r="B714" t="str">
        <f t="shared" si="34"/>
        <v>DOM</v>
      </c>
      <c r="C714" t="str">
        <f t="shared" si="35"/>
        <v>Bean</v>
      </c>
      <c r="D714" s="110" t="s">
        <v>601</v>
      </c>
      <c r="E714" s="110" t="s">
        <v>39</v>
      </c>
      <c r="F714">
        <v>33.491082009022065</v>
      </c>
      <c r="G714">
        <v>52.139445760260386</v>
      </c>
    </row>
    <row r="715" spans="1:7" x14ac:dyDescent="0.35">
      <c r="A715" t="str">
        <f t="shared" si="33"/>
        <v>DZABean</v>
      </c>
      <c r="B715" t="str">
        <f t="shared" si="34"/>
        <v>DZA</v>
      </c>
      <c r="C715" t="str">
        <f t="shared" si="35"/>
        <v>Bean</v>
      </c>
      <c r="D715" s="110" t="s">
        <v>601</v>
      </c>
      <c r="E715" s="110" t="s">
        <v>40</v>
      </c>
      <c r="F715">
        <v>1.3119581904038207</v>
      </c>
      <c r="G715">
        <v>1.6016445587918455</v>
      </c>
    </row>
    <row r="716" spans="1:7" x14ac:dyDescent="0.35">
      <c r="A716" t="str">
        <f t="shared" si="33"/>
        <v>ECUBean</v>
      </c>
      <c r="B716" t="str">
        <f t="shared" si="34"/>
        <v>ECU</v>
      </c>
      <c r="C716" t="str">
        <f t="shared" si="35"/>
        <v>Bean</v>
      </c>
      <c r="D716" s="110" t="s">
        <v>601</v>
      </c>
      <c r="E716" s="110" t="s">
        <v>41</v>
      </c>
      <c r="F716">
        <v>24.935394711160296</v>
      </c>
      <c r="G716">
        <v>37.952954693554659</v>
      </c>
    </row>
    <row r="717" spans="1:7" x14ac:dyDescent="0.35">
      <c r="A717" t="str">
        <f t="shared" si="33"/>
        <v>EGYBean</v>
      </c>
      <c r="B717" t="str">
        <f t="shared" si="34"/>
        <v>EGY</v>
      </c>
      <c r="C717" t="str">
        <f t="shared" si="35"/>
        <v>Bean</v>
      </c>
      <c r="D717" s="110" t="s">
        <v>601</v>
      </c>
      <c r="E717" s="110" t="s">
        <v>42</v>
      </c>
      <c r="F717">
        <v>65.191090733505746</v>
      </c>
      <c r="G717">
        <v>94.205355297439056</v>
      </c>
    </row>
    <row r="718" spans="1:7" x14ac:dyDescent="0.35">
      <c r="A718" t="str">
        <f t="shared" si="33"/>
        <v>ERIBean</v>
      </c>
      <c r="B718" t="str">
        <f t="shared" si="34"/>
        <v>ERI</v>
      </c>
      <c r="C718" t="str">
        <f t="shared" si="35"/>
        <v>Bean</v>
      </c>
      <c r="D718" s="110" t="s">
        <v>601</v>
      </c>
      <c r="E718" s="110" t="s">
        <v>43</v>
      </c>
      <c r="F718">
        <v>0.49648791226584948</v>
      </c>
      <c r="G718">
        <v>0.7379780792445173</v>
      </c>
    </row>
    <row r="719" spans="1:7" x14ac:dyDescent="0.35">
      <c r="A719" t="str">
        <f t="shared" si="33"/>
        <v>ETHBean</v>
      </c>
      <c r="B719" t="str">
        <f t="shared" si="34"/>
        <v>ETH</v>
      </c>
      <c r="C719" t="str">
        <f t="shared" si="35"/>
        <v>Bean</v>
      </c>
      <c r="D719" s="110" t="s">
        <v>601</v>
      </c>
      <c r="E719" s="110" t="s">
        <v>44</v>
      </c>
      <c r="F719">
        <v>213.94665043822309</v>
      </c>
      <c r="G719">
        <v>320.47242592373686</v>
      </c>
    </row>
    <row r="720" spans="1:7" x14ac:dyDescent="0.35">
      <c r="A720" t="str">
        <f t="shared" si="33"/>
        <v>GEOBean</v>
      </c>
      <c r="B720" t="str">
        <f t="shared" si="34"/>
        <v>GEO</v>
      </c>
      <c r="C720" t="str">
        <f t="shared" si="35"/>
        <v>Bean</v>
      </c>
      <c r="D720" s="110" t="s">
        <v>601</v>
      </c>
      <c r="E720" s="110" t="s">
        <v>49</v>
      </c>
      <c r="F720">
        <v>19.961969599184172</v>
      </c>
      <c r="G720">
        <v>23.38001495291708</v>
      </c>
    </row>
    <row r="721" spans="1:7" x14ac:dyDescent="0.35">
      <c r="A721" t="str">
        <f t="shared" si="33"/>
        <v>GTMBean</v>
      </c>
      <c r="B721" t="str">
        <f t="shared" si="34"/>
        <v>GTM</v>
      </c>
      <c r="C721" t="str">
        <f t="shared" si="35"/>
        <v>Bean</v>
      </c>
      <c r="D721" s="110" t="s">
        <v>601</v>
      </c>
      <c r="E721" s="110" t="s">
        <v>58</v>
      </c>
      <c r="F721">
        <v>133.86168748027973</v>
      </c>
      <c r="G721">
        <v>186.49701761065603</v>
      </c>
    </row>
    <row r="722" spans="1:7" x14ac:dyDescent="0.35">
      <c r="A722" t="str">
        <f t="shared" si="33"/>
        <v>HNDBean</v>
      </c>
      <c r="B722" t="str">
        <f t="shared" si="34"/>
        <v>HND</v>
      </c>
      <c r="C722" t="str">
        <f t="shared" si="35"/>
        <v>Bean</v>
      </c>
      <c r="D722" s="110" t="s">
        <v>601</v>
      </c>
      <c r="E722" s="110" t="s">
        <v>59</v>
      </c>
      <c r="F722">
        <v>94.99228440998904</v>
      </c>
      <c r="G722">
        <v>132.1323904483796</v>
      </c>
    </row>
    <row r="723" spans="1:7" x14ac:dyDescent="0.35">
      <c r="A723" t="str">
        <f t="shared" si="33"/>
        <v>HTIBean</v>
      </c>
      <c r="B723" t="str">
        <f t="shared" si="34"/>
        <v>HTI</v>
      </c>
      <c r="C723" t="str">
        <f t="shared" si="35"/>
        <v>Bean</v>
      </c>
      <c r="D723" s="110" t="s">
        <v>601</v>
      </c>
      <c r="E723" s="110" t="s">
        <v>61</v>
      </c>
      <c r="F723">
        <v>46.209350072444551</v>
      </c>
      <c r="G723">
        <v>61.743777710725375</v>
      </c>
    </row>
    <row r="724" spans="1:7" x14ac:dyDescent="0.35">
      <c r="A724" t="str">
        <f t="shared" si="33"/>
        <v>IDNBean</v>
      </c>
      <c r="B724" t="str">
        <f t="shared" si="34"/>
        <v>IDN</v>
      </c>
      <c r="C724" t="str">
        <f t="shared" si="35"/>
        <v>Bean</v>
      </c>
      <c r="D724" s="110" t="s">
        <v>601</v>
      </c>
      <c r="E724" s="110" t="s">
        <v>63</v>
      </c>
      <c r="F724">
        <v>360.5715310441156</v>
      </c>
      <c r="G724">
        <v>399.92450507851891</v>
      </c>
    </row>
    <row r="725" spans="1:7" x14ac:dyDescent="0.35">
      <c r="A725" t="str">
        <f t="shared" si="33"/>
        <v>INDBean</v>
      </c>
      <c r="B725" t="str">
        <f t="shared" si="34"/>
        <v>IND</v>
      </c>
      <c r="C725" t="str">
        <f t="shared" si="35"/>
        <v>Bean</v>
      </c>
      <c r="D725" s="110" t="s">
        <v>601</v>
      </c>
      <c r="E725" s="110" t="s">
        <v>64</v>
      </c>
      <c r="F725">
        <v>2951.7132510025986</v>
      </c>
      <c r="G725">
        <v>3136.4497286767628</v>
      </c>
    </row>
    <row r="726" spans="1:7" x14ac:dyDescent="0.35">
      <c r="A726" t="str">
        <f t="shared" si="33"/>
        <v>IRNBean</v>
      </c>
      <c r="B726" t="str">
        <f t="shared" si="34"/>
        <v>IRN</v>
      </c>
      <c r="C726" t="str">
        <f t="shared" si="35"/>
        <v>Bean</v>
      </c>
      <c r="D726" s="110" t="s">
        <v>601</v>
      </c>
      <c r="E726" s="110" t="s">
        <v>66</v>
      </c>
      <c r="F726">
        <v>221.24152115062174</v>
      </c>
      <c r="G726">
        <v>227.52011569463409</v>
      </c>
    </row>
    <row r="727" spans="1:7" x14ac:dyDescent="0.35">
      <c r="A727" t="str">
        <f t="shared" si="33"/>
        <v>IRQBean</v>
      </c>
      <c r="B727" t="str">
        <f t="shared" si="34"/>
        <v>IRQ</v>
      </c>
      <c r="C727" t="str">
        <f t="shared" si="35"/>
        <v>Bean</v>
      </c>
      <c r="D727" s="110" t="s">
        <v>601</v>
      </c>
      <c r="E727" s="110" t="s">
        <v>67</v>
      </c>
      <c r="F727">
        <v>8.1549003008284018</v>
      </c>
      <c r="G727">
        <v>11.523446050408664</v>
      </c>
    </row>
    <row r="728" spans="1:7" x14ac:dyDescent="0.35">
      <c r="A728" t="str">
        <f t="shared" si="33"/>
        <v>JAMBean</v>
      </c>
      <c r="B728" t="str">
        <f t="shared" si="34"/>
        <v>JAM</v>
      </c>
      <c r="C728" t="str">
        <f t="shared" si="35"/>
        <v>Bean</v>
      </c>
      <c r="D728" s="110" t="s">
        <v>601</v>
      </c>
      <c r="E728" s="110" t="s">
        <v>71</v>
      </c>
      <c r="F728">
        <v>0.2834224526097413</v>
      </c>
      <c r="G728">
        <v>0.34923550316131413</v>
      </c>
    </row>
    <row r="729" spans="1:7" x14ac:dyDescent="0.35">
      <c r="A729" t="str">
        <f t="shared" si="33"/>
        <v>KENBean</v>
      </c>
      <c r="B729" t="str">
        <f t="shared" si="34"/>
        <v>KEN</v>
      </c>
      <c r="C729" t="str">
        <f t="shared" si="35"/>
        <v>Bean</v>
      </c>
      <c r="D729" s="110" t="s">
        <v>601</v>
      </c>
      <c r="E729" s="110" t="s">
        <v>75</v>
      </c>
      <c r="F729">
        <v>409.75655738512046</v>
      </c>
      <c r="G729">
        <v>588.52137969316891</v>
      </c>
    </row>
    <row r="730" spans="1:7" x14ac:dyDescent="0.35">
      <c r="A730" t="str">
        <f t="shared" si="33"/>
        <v>KGZBean</v>
      </c>
      <c r="B730" t="str">
        <f t="shared" si="34"/>
        <v>KGZ</v>
      </c>
      <c r="C730" t="str">
        <f t="shared" si="35"/>
        <v>Bean</v>
      </c>
      <c r="D730" s="110" t="s">
        <v>601</v>
      </c>
      <c r="E730" s="110" t="s">
        <v>76</v>
      </c>
      <c r="F730">
        <v>50.858957687783047</v>
      </c>
      <c r="G730">
        <v>78.233800804568403</v>
      </c>
    </row>
    <row r="731" spans="1:7" x14ac:dyDescent="0.35">
      <c r="A731" t="str">
        <f t="shared" si="33"/>
        <v>KHMBean</v>
      </c>
      <c r="B731" t="str">
        <f t="shared" si="34"/>
        <v>KHM</v>
      </c>
      <c r="C731" t="str">
        <f t="shared" si="35"/>
        <v>Bean</v>
      </c>
      <c r="D731" s="110" t="s">
        <v>601</v>
      </c>
      <c r="E731" s="110" t="s">
        <v>77</v>
      </c>
      <c r="F731">
        <v>59.832412501862592</v>
      </c>
      <c r="G731">
        <v>65.382969651534054</v>
      </c>
    </row>
    <row r="732" spans="1:7" x14ac:dyDescent="0.35">
      <c r="A732" t="str">
        <f t="shared" si="33"/>
        <v>LAOBean</v>
      </c>
      <c r="B732" t="str">
        <f t="shared" si="34"/>
        <v>LAO</v>
      </c>
      <c r="C732" t="str">
        <f t="shared" si="35"/>
        <v>Bean</v>
      </c>
      <c r="D732" s="110" t="s">
        <v>601</v>
      </c>
      <c r="E732" s="110" t="s">
        <v>79</v>
      </c>
      <c r="F732">
        <v>3.6991913770556071</v>
      </c>
      <c r="G732">
        <v>3.8595250047991154</v>
      </c>
    </row>
    <row r="733" spans="1:7" x14ac:dyDescent="0.35">
      <c r="A733" t="str">
        <f t="shared" si="33"/>
        <v>LBNBean</v>
      </c>
      <c r="B733" t="str">
        <f t="shared" si="34"/>
        <v>LBN</v>
      </c>
      <c r="C733" t="str">
        <f t="shared" si="35"/>
        <v>Bean</v>
      </c>
      <c r="D733" s="110" t="s">
        <v>601</v>
      </c>
      <c r="E733" s="110" t="s">
        <v>80</v>
      </c>
      <c r="F733">
        <v>0.29364527924357792</v>
      </c>
      <c r="G733">
        <v>0.49446570500890169</v>
      </c>
    </row>
    <row r="734" spans="1:7" x14ac:dyDescent="0.35">
      <c r="A734" t="str">
        <f t="shared" si="33"/>
        <v>LBYBean</v>
      </c>
      <c r="B734" t="str">
        <f t="shared" si="34"/>
        <v>LBY</v>
      </c>
      <c r="C734" t="str">
        <f t="shared" si="35"/>
        <v>Bean</v>
      </c>
      <c r="D734" s="110" t="s">
        <v>601</v>
      </c>
      <c r="E734" s="110" t="s">
        <v>82</v>
      </c>
      <c r="F734">
        <v>1.1508071498563317</v>
      </c>
      <c r="G734">
        <v>2.2446913496902927</v>
      </c>
    </row>
    <row r="735" spans="1:7" x14ac:dyDescent="0.35">
      <c r="A735" t="str">
        <f t="shared" si="33"/>
        <v>LKABean</v>
      </c>
      <c r="B735" t="str">
        <f t="shared" si="34"/>
        <v>LKA</v>
      </c>
      <c r="C735" t="str">
        <f t="shared" si="35"/>
        <v>Bean</v>
      </c>
      <c r="D735" s="110" t="s">
        <v>601</v>
      </c>
      <c r="E735" s="110" t="s">
        <v>83</v>
      </c>
      <c r="F735">
        <v>10.75355121023501</v>
      </c>
      <c r="G735">
        <v>16.073127958247149</v>
      </c>
    </row>
    <row r="736" spans="1:7" x14ac:dyDescent="0.35">
      <c r="A736" t="str">
        <f t="shared" si="33"/>
        <v>LSOBean</v>
      </c>
      <c r="B736" t="str">
        <f t="shared" si="34"/>
        <v>LSO</v>
      </c>
      <c r="C736" t="str">
        <f t="shared" si="35"/>
        <v>Bean</v>
      </c>
      <c r="D736" s="110" t="s">
        <v>601</v>
      </c>
      <c r="E736" s="110" t="s">
        <v>84</v>
      </c>
      <c r="F736">
        <v>3.540682326618275</v>
      </c>
      <c r="G736">
        <v>4.0643375500380907</v>
      </c>
    </row>
    <row r="737" spans="1:7" x14ac:dyDescent="0.35">
      <c r="A737" t="str">
        <f t="shared" si="33"/>
        <v>MDGBean</v>
      </c>
      <c r="B737" t="str">
        <f t="shared" si="34"/>
        <v>MDG</v>
      </c>
      <c r="C737" t="str">
        <f t="shared" si="35"/>
        <v>Bean</v>
      </c>
      <c r="D737" s="110" t="s">
        <v>601</v>
      </c>
      <c r="E737" s="110" t="s">
        <v>86</v>
      </c>
      <c r="F737">
        <v>86.728179859146707</v>
      </c>
      <c r="G737">
        <v>117.86582104749098</v>
      </c>
    </row>
    <row r="738" spans="1:7" x14ac:dyDescent="0.35">
      <c r="A738" t="str">
        <f t="shared" si="33"/>
        <v>MEXBean</v>
      </c>
      <c r="B738" t="str">
        <f t="shared" si="34"/>
        <v>MEX</v>
      </c>
      <c r="C738" t="str">
        <f t="shared" si="35"/>
        <v>Bean</v>
      </c>
      <c r="D738" s="110" t="s">
        <v>601</v>
      </c>
      <c r="E738" s="110" t="s">
        <v>87</v>
      </c>
      <c r="F738">
        <v>1146.8300433173654</v>
      </c>
      <c r="G738">
        <v>1430.2079744680968</v>
      </c>
    </row>
    <row r="739" spans="1:7" x14ac:dyDescent="0.35">
      <c r="A739" t="str">
        <f t="shared" si="33"/>
        <v>MMRBean</v>
      </c>
      <c r="B739" t="str">
        <f t="shared" si="34"/>
        <v>MMR</v>
      </c>
      <c r="C739" t="str">
        <f t="shared" si="35"/>
        <v>Bean</v>
      </c>
      <c r="D739" s="110" t="s">
        <v>601</v>
      </c>
      <c r="E739" s="110" t="s">
        <v>333</v>
      </c>
      <c r="F739">
        <v>2643.0565850744642</v>
      </c>
      <c r="G739">
        <v>2646.434337587546</v>
      </c>
    </row>
    <row r="740" spans="1:7" x14ac:dyDescent="0.35">
      <c r="A740" t="str">
        <f t="shared" si="33"/>
        <v>MORBean</v>
      </c>
      <c r="B740" t="str">
        <f t="shared" si="34"/>
        <v>MOR</v>
      </c>
      <c r="C740" t="str">
        <f t="shared" si="35"/>
        <v>Bean</v>
      </c>
      <c r="D740" s="110" t="s">
        <v>601</v>
      </c>
      <c r="E740" s="110" t="s">
        <v>90</v>
      </c>
      <c r="F740">
        <v>18.301609343356482</v>
      </c>
      <c r="G740">
        <v>21.82996174007415</v>
      </c>
    </row>
    <row r="741" spans="1:7" x14ac:dyDescent="0.35">
      <c r="A741" t="str">
        <f t="shared" si="33"/>
        <v>MRTBean</v>
      </c>
      <c r="B741" t="str">
        <f t="shared" si="34"/>
        <v>MRT</v>
      </c>
      <c r="C741" t="str">
        <f t="shared" si="35"/>
        <v>Bean</v>
      </c>
      <c r="D741" s="110" t="s">
        <v>601</v>
      </c>
      <c r="E741" s="110" t="s">
        <v>92</v>
      </c>
      <c r="F741">
        <v>9.9325816357596963</v>
      </c>
      <c r="G741">
        <v>10.634840158476418</v>
      </c>
    </row>
    <row r="742" spans="1:7" x14ac:dyDescent="0.35">
      <c r="A742" t="str">
        <f t="shared" si="33"/>
        <v>MWIBean</v>
      </c>
      <c r="B742" t="str">
        <f t="shared" si="34"/>
        <v>MWI</v>
      </c>
      <c r="C742" t="str">
        <f t="shared" si="35"/>
        <v>Bean</v>
      </c>
      <c r="D742" s="110" t="s">
        <v>601</v>
      </c>
      <c r="E742" s="110" t="s">
        <v>93</v>
      </c>
      <c r="F742">
        <v>110.5260900828161</v>
      </c>
      <c r="G742">
        <v>155.24271229855799</v>
      </c>
    </row>
    <row r="743" spans="1:7" x14ac:dyDescent="0.35">
      <c r="A743" t="str">
        <f t="shared" si="33"/>
        <v>NAMBean</v>
      </c>
      <c r="B743" t="str">
        <f t="shared" si="34"/>
        <v>NAM</v>
      </c>
      <c r="C743" t="str">
        <f t="shared" si="35"/>
        <v>Bean</v>
      </c>
      <c r="D743" s="110" t="s">
        <v>601</v>
      </c>
      <c r="E743" s="110" t="s">
        <v>95</v>
      </c>
      <c r="F743">
        <v>9.2392075079392982E-2</v>
      </c>
      <c r="G743">
        <v>0.10787387948023215</v>
      </c>
    </row>
    <row r="744" spans="1:7" x14ac:dyDescent="0.35">
      <c r="A744" t="str">
        <f t="shared" si="33"/>
        <v>NERBean</v>
      </c>
      <c r="B744" t="str">
        <f t="shared" si="34"/>
        <v>NER</v>
      </c>
      <c r="C744" t="str">
        <f t="shared" si="35"/>
        <v>Bean</v>
      </c>
      <c r="D744" s="110" t="s">
        <v>601</v>
      </c>
      <c r="E744" s="110" t="s">
        <v>96</v>
      </c>
      <c r="F744">
        <v>11.369721554717838</v>
      </c>
      <c r="G744">
        <v>16.764170335381184</v>
      </c>
    </row>
    <row r="745" spans="1:7" x14ac:dyDescent="0.35">
      <c r="A745" t="str">
        <f t="shared" si="33"/>
        <v>NICBean</v>
      </c>
      <c r="B745" t="str">
        <f t="shared" si="34"/>
        <v>NIC</v>
      </c>
      <c r="C745" t="str">
        <f t="shared" si="35"/>
        <v>Bean</v>
      </c>
      <c r="D745" s="110" t="s">
        <v>601</v>
      </c>
      <c r="E745" s="110" t="s">
        <v>98</v>
      </c>
      <c r="F745">
        <v>236.09608172893496</v>
      </c>
      <c r="G745">
        <v>315.06059449034535</v>
      </c>
    </row>
    <row r="746" spans="1:7" x14ac:dyDescent="0.35">
      <c r="A746" t="str">
        <f t="shared" si="33"/>
        <v>NPLBean</v>
      </c>
      <c r="B746" t="str">
        <f t="shared" si="34"/>
        <v>NPL</v>
      </c>
      <c r="C746" t="str">
        <f t="shared" si="35"/>
        <v>Bean</v>
      </c>
      <c r="D746" s="110" t="s">
        <v>601</v>
      </c>
      <c r="E746" s="110" t="s">
        <v>101</v>
      </c>
      <c r="F746">
        <v>32.19182100331706</v>
      </c>
      <c r="G746">
        <v>38.334275494226091</v>
      </c>
    </row>
    <row r="747" spans="1:7" x14ac:dyDescent="0.35">
      <c r="A747" t="str">
        <f t="shared" si="33"/>
        <v>PAKBean</v>
      </c>
      <c r="B747" t="str">
        <f t="shared" si="34"/>
        <v>PAK</v>
      </c>
      <c r="C747" t="str">
        <f t="shared" si="35"/>
        <v>Bean</v>
      </c>
      <c r="D747" s="110" t="s">
        <v>601</v>
      </c>
      <c r="E747" s="110" t="s">
        <v>105</v>
      </c>
      <c r="F747">
        <v>164.73418381879731</v>
      </c>
      <c r="G747">
        <v>183.15169237547261</v>
      </c>
    </row>
    <row r="748" spans="1:7" x14ac:dyDescent="0.35">
      <c r="A748" t="str">
        <f t="shared" si="33"/>
        <v>PANBean</v>
      </c>
      <c r="B748" t="str">
        <f t="shared" si="34"/>
        <v>PAN</v>
      </c>
      <c r="C748" t="str">
        <f t="shared" si="35"/>
        <v>Bean</v>
      </c>
      <c r="D748" s="110" t="s">
        <v>601</v>
      </c>
      <c r="E748" s="110" t="s">
        <v>106</v>
      </c>
      <c r="F748">
        <v>5.796019475527042</v>
      </c>
      <c r="G748">
        <v>8.4794515090306231</v>
      </c>
    </row>
    <row r="749" spans="1:7" x14ac:dyDescent="0.35">
      <c r="A749" t="str">
        <f t="shared" si="33"/>
        <v>PERBean</v>
      </c>
      <c r="B749" t="str">
        <f t="shared" si="34"/>
        <v>PER</v>
      </c>
      <c r="C749" t="str">
        <f t="shared" si="35"/>
        <v>Bean</v>
      </c>
      <c r="D749" s="110" t="s">
        <v>601</v>
      </c>
      <c r="E749" s="110" t="s">
        <v>107</v>
      </c>
      <c r="F749">
        <v>75.343100858610711</v>
      </c>
      <c r="G749">
        <v>107.60852732568493</v>
      </c>
    </row>
    <row r="750" spans="1:7" x14ac:dyDescent="0.35">
      <c r="A750" t="str">
        <f t="shared" si="33"/>
        <v>PHLBean</v>
      </c>
      <c r="B750" t="str">
        <f t="shared" si="34"/>
        <v>PHL</v>
      </c>
      <c r="C750" t="str">
        <f t="shared" si="35"/>
        <v>Bean</v>
      </c>
      <c r="D750" s="110" t="s">
        <v>601</v>
      </c>
      <c r="E750" s="110" t="s">
        <v>108</v>
      </c>
      <c r="F750">
        <v>32.199399212903543</v>
      </c>
      <c r="G750">
        <v>37.664467615685297</v>
      </c>
    </row>
    <row r="751" spans="1:7" x14ac:dyDescent="0.35">
      <c r="A751" t="str">
        <f t="shared" si="33"/>
        <v>RWABean</v>
      </c>
      <c r="B751" t="str">
        <f t="shared" si="34"/>
        <v>RWA</v>
      </c>
      <c r="C751" t="str">
        <f t="shared" si="35"/>
        <v>Bean</v>
      </c>
      <c r="D751" s="110" t="s">
        <v>601</v>
      </c>
      <c r="E751" s="110" t="s">
        <v>118</v>
      </c>
      <c r="F751">
        <v>273.22507264486842</v>
      </c>
      <c r="G751">
        <v>377.8062796924271</v>
      </c>
    </row>
    <row r="752" spans="1:7" x14ac:dyDescent="0.35">
      <c r="A752" t="str">
        <f t="shared" si="33"/>
        <v>SDNBean</v>
      </c>
      <c r="B752" t="str">
        <f t="shared" si="34"/>
        <v>SDN</v>
      </c>
      <c r="C752" t="str">
        <f t="shared" si="35"/>
        <v>Bean</v>
      </c>
      <c r="D752" s="110" t="s">
        <v>601</v>
      </c>
      <c r="E752" s="110" t="s">
        <v>120</v>
      </c>
      <c r="F752">
        <v>15.887107509048555</v>
      </c>
      <c r="G752">
        <v>19.748367074841447</v>
      </c>
    </row>
    <row r="753" spans="1:7" x14ac:dyDescent="0.35">
      <c r="A753" t="str">
        <f t="shared" si="33"/>
        <v>SLVBean</v>
      </c>
      <c r="B753" t="str">
        <f t="shared" si="34"/>
        <v>SLV</v>
      </c>
      <c r="C753" t="str">
        <f t="shared" si="35"/>
        <v>Bean</v>
      </c>
      <c r="D753" s="110" t="s">
        <v>601</v>
      </c>
      <c r="E753" s="110" t="s">
        <v>124</v>
      </c>
      <c r="F753">
        <v>103.61603928963729</v>
      </c>
      <c r="G753">
        <v>149.28285163188431</v>
      </c>
    </row>
    <row r="754" spans="1:7" x14ac:dyDescent="0.35">
      <c r="A754" t="str">
        <f t="shared" si="33"/>
        <v>SOMBean</v>
      </c>
      <c r="B754" t="str">
        <f t="shared" si="34"/>
        <v>SOM</v>
      </c>
      <c r="C754" t="str">
        <f t="shared" si="35"/>
        <v>Bean</v>
      </c>
      <c r="D754" s="110" t="s">
        <v>601</v>
      </c>
      <c r="E754" s="110" t="s">
        <v>125</v>
      </c>
      <c r="F754">
        <v>26.276355354622655</v>
      </c>
      <c r="G754">
        <v>39.33392369640368</v>
      </c>
    </row>
    <row r="755" spans="1:7" x14ac:dyDescent="0.35">
      <c r="A755" t="str">
        <f t="shared" si="33"/>
        <v>SWZBean</v>
      </c>
      <c r="B755" t="str">
        <f t="shared" si="34"/>
        <v>SWZ</v>
      </c>
      <c r="C755" t="str">
        <f t="shared" si="35"/>
        <v>Bean</v>
      </c>
      <c r="D755" s="110" t="s">
        <v>601</v>
      </c>
      <c r="E755" s="110" t="s">
        <v>130</v>
      </c>
      <c r="F755">
        <v>1.0550710568128361</v>
      </c>
      <c r="G755">
        <v>1.187283189086364</v>
      </c>
    </row>
    <row r="756" spans="1:7" x14ac:dyDescent="0.35">
      <c r="A756" t="str">
        <f t="shared" si="33"/>
        <v>SYRBean</v>
      </c>
      <c r="B756" t="str">
        <f t="shared" si="34"/>
        <v>SYR</v>
      </c>
      <c r="C756" t="str">
        <f t="shared" si="35"/>
        <v>Bean</v>
      </c>
      <c r="D756" s="110" t="s">
        <v>601</v>
      </c>
      <c r="E756" s="110" t="s">
        <v>131</v>
      </c>
      <c r="F756">
        <v>3.1794367638598318</v>
      </c>
      <c r="G756">
        <v>4.3519304664979002</v>
      </c>
    </row>
    <row r="757" spans="1:7" x14ac:dyDescent="0.35">
      <c r="A757" t="str">
        <f t="shared" si="33"/>
        <v>TCDBean</v>
      </c>
      <c r="B757" t="str">
        <f t="shared" si="34"/>
        <v>TCD</v>
      </c>
      <c r="C757" t="str">
        <f t="shared" si="35"/>
        <v>Bean</v>
      </c>
      <c r="D757" s="110" t="s">
        <v>601</v>
      </c>
      <c r="E757" s="110" t="s">
        <v>132</v>
      </c>
      <c r="F757">
        <v>101.80915701273227</v>
      </c>
      <c r="G757">
        <v>122.48426711186698</v>
      </c>
    </row>
    <row r="758" spans="1:7" x14ac:dyDescent="0.35">
      <c r="A758" t="str">
        <f t="shared" si="33"/>
        <v>TGOBean</v>
      </c>
      <c r="B758" t="str">
        <f t="shared" si="34"/>
        <v>TGO</v>
      </c>
      <c r="C758" t="str">
        <f t="shared" si="35"/>
        <v>Bean</v>
      </c>
      <c r="D758" s="110" t="s">
        <v>601</v>
      </c>
      <c r="E758" s="110" t="s">
        <v>133</v>
      </c>
      <c r="F758">
        <v>71.260862152133242</v>
      </c>
      <c r="G758">
        <v>98.652960279019609</v>
      </c>
    </row>
    <row r="759" spans="1:7" x14ac:dyDescent="0.35">
      <c r="A759" t="str">
        <f t="shared" si="33"/>
        <v>THABean</v>
      </c>
      <c r="B759" t="str">
        <f t="shared" si="34"/>
        <v>THA</v>
      </c>
      <c r="C759" t="str">
        <f t="shared" si="35"/>
        <v>Bean</v>
      </c>
      <c r="D759" s="110" t="s">
        <v>601</v>
      </c>
      <c r="E759" s="110" t="s">
        <v>134</v>
      </c>
      <c r="F759">
        <v>143.51362406854543</v>
      </c>
      <c r="G759">
        <v>179.69034435189394</v>
      </c>
    </row>
    <row r="760" spans="1:7" x14ac:dyDescent="0.35">
      <c r="A760" t="str">
        <f t="shared" si="33"/>
        <v>TJKBean</v>
      </c>
      <c r="B760" t="str">
        <f t="shared" si="34"/>
        <v>TJK</v>
      </c>
      <c r="C760" t="str">
        <f t="shared" si="35"/>
        <v>Bean</v>
      </c>
      <c r="D760" s="110" t="s">
        <v>601</v>
      </c>
      <c r="E760" s="110" t="s">
        <v>135</v>
      </c>
      <c r="F760">
        <v>3.5755367915174463</v>
      </c>
      <c r="G760">
        <v>4.719080384110053</v>
      </c>
    </row>
    <row r="761" spans="1:7" x14ac:dyDescent="0.35">
      <c r="A761" t="str">
        <f t="shared" si="33"/>
        <v>TLSBean</v>
      </c>
      <c r="B761" t="str">
        <f t="shared" si="34"/>
        <v>TLS</v>
      </c>
      <c r="C761" t="str">
        <f t="shared" si="35"/>
        <v>Bean</v>
      </c>
      <c r="D761" s="110" t="s">
        <v>601</v>
      </c>
      <c r="E761" s="110" t="s">
        <v>137</v>
      </c>
      <c r="F761">
        <v>6.324554568840437</v>
      </c>
      <c r="G761">
        <v>7.2395260974446112</v>
      </c>
    </row>
    <row r="762" spans="1:7" x14ac:dyDescent="0.35">
      <c r="A762" t="str">
        <f t="shared" si="33"/>
        <v>TUNBean</v>
      </c>
      <c r="B762" t="str">
        <f t="shared" si="34"/>
        <v>TUN</v>
      </c>
      <c r="C762" t="str">
        <f t="shared" si="35"/>
        <v>Bean</v>
      </c>
      <c r="D762" s="110" t="s">
        <v>601</v>
      </c>
      <c r="E762" s="110" t="s">
        <v>138</v>
      </c>
      <c r="F762">
        <v>0.16624310065192216</v>
      </c>
      <c r="G762">
        <v>0.28590495064380927</v>
      </c>
    </row>
    <row r="763" spans="1:7" x14ac:dyDescent="0.35">
      <c r="A763" t="str">
        <f t="shared" si="33"/>
        <v>TURBean</v>
      </c>
      <c r="B763" t="str">
        <f t="shared" si="34"/>
        <v>TUR</v>
      </c>
      <c r="C763" t="str">
        <f t="shared" si="35"/>
        <v>Bean</v>
      </c>
      <c r="D763" s="110" t="s">
        <v>601</v>
      </c>
      <c r="E763" s="110" t="s">
        <v>139</v>
      </c>
      <c r="F763">
        <v>256.81074373539235</v>
      </c>
      <c r="G763">
        <v>287.85945994842837</v>
      </c>
    </row>
    <row r="764" spans="1:7" x14ac:dyDescent="0.35">
      <c r="A764" t="str">
        <f t="shared" si="33"/>
        <v>TZABean</v>
      </c>
      <c r="B764" t="str">
        <f t="shared" si="34"/>
        <v>TZA</v>
      </c>
      <c r="C764" t="str">
        <f t="shared" si="35"/>
        <v>Bean</v>
      </c>
      <c r="D764" s="110" t="s">
        <v>601</v>
      </c>
      <c r="E764" s="110" t="s">
        <v>140</v>
      </c>
      <c r="F764">
        <v>820.27502413212346</v>
      </c>
      <c r="G764">
        <v>1030.393432892605</v>
      </c>
    </row>
    <row r="765" spans="1:7" x14ac:dyDescent="0.35">
      <c r="A765" t="str">
        <f t="shared" si="33"/>
        <v>UGABean</v>
      </c>
      <c r="B765" t="str">
        <f t="shared" si="34"/>
        <v>UGA</v>
      </c>
      <c r="C765" t="str">
        <f t="shared" si="35"/>
        <v>Bean</v>
      </c>
      <c r="D765" s="110" t="s">
        <v>601</v>
      </c>
      <c r="E765" s="110" t="s">
        <v>141</v>
      </c>
      <c r="F765">
        <v>481.62686108560337</v>
      </c>
      <c r="G765">
        <v>573.06053434776777</v>
      </c>
    </row>
    <row r="766" spans="1:7" x14ac:dyDescent="0.35">
      <c r="A766" t="str">
        <f t="shared" si="33"/>
        <v>VENBean</v>
      </c>
      <c r="B766" t="str">
        <f t="shared" si="34"/>
        <v>VEN</v>
      </c>
      <c r="C766" t="str">
        <f t="shared" si="35"/>
        <v>Bean</v>
      </c>
      <c r="D766" s="110" t="s">
        <v>601</v>
      </c>
      <c r="E766" s="110" t="s">
        <v>147</v>
      </c>
      <c r="F766">
        <v>44.827092327871483</v>
      </c>
      <c r="G766">
        <v>66.530201036277361</v>
      </c>
    </row>
    <row r="767" spans="1:7" x14ac:dyDescent="0.35">
      <c r="A767" t="str">
        <f t="shared" si="33"/>
        <v>VNMBean</v>
      </c>
      <c r="B767" t="str">
        <f t="shared" si="34"/>
        <v>VNM</v>
      </c>
      <c r="C767" t="str">
        <f t="shared" si="35"/>
        <v>Bean</v>
      </c>
      <c r="D767" s="110" t="s">
        <v>601</v>
      </c>
      <c r="E767" s="110" t="s">
        <v>148</v>
      </c>
      <c r="F767">
        <v>194.64716898806185</v>
      </c>
      <c r="G767">
        <v>215.34760351061576</v>
      </c>
    </row>
    <row r="768" spans="1:7" x14ac:dyDescent="0.35">
      <c r="A768" t="str">
        <f t="shared" si="33"/>
        <v>YEMBean</v>
      </c>
      <c r="B768" t="str">
        <f t="shared" si="34"/>
        <v>YEM</v>
      </c>
      <c r="C768" t="str">
        <f t="shared" si="35"/>
        <v>Bean</v>
      </c>
      <c r="D768" s="110" t="s">
        <v>601</v>
      </c>
      <c r="E768" s="110" t="s">
        <v>150</v>
      </c>
      <c r="F768">
        <v>3.4627007928402742</v>
      </c>
      <c r="G768">
        <v>3.213149127346806</v>
      </c>
    </row>
    <row r="769" spans="1:7" x14ac:dyDescent="0.35">
      <c r="A769" t="str">
        <f t="shared" si="33"/>
        <v>ZAFBean</v>
      </c>
      <c r="B769" t="str">
        <f t="shared" si="34"/>
        <v>ZAF</v>
      </c>
      <c r="C769" t="str">
        <f t="shared" si="35"/>
        <v>Bean</v>
      </c>
      <c r="D769" s="110" t="s">
        <v>601</v>
      </c>
      <c r="E769" s="110" t="s">
        <v>151</v>
      </c>
      <c r="F769">
        <v>85.380781269995296</v>
      </c>
      <c r="G769">
        <v>131.56645310911017</v>
      </c>
    </row>
    <row r="770" spans="1:7" x14ac:dyDescent="0.35">
      <c r="A770" t="str">
        <f t="shared" si="33"/>
        <v>ZWEBean</v>
      </c>
      <c r="B770" t="str">
        <f t="shared" si="34"/>
        <v>ZWE</v>
      </c>
      <c r="C770" t="str">
        <f t="shared" si="35"/>
        <v>Bean</v>
      </c>
      <c r="D770" s="110" t="s">
        <v>601</v>
      </c>
      <c r="E770" s="110" t="s">
        <v>153</v>
      </c>
      <c r="F770">
        <v>41.109469563792764</v>
      </c>
      <c r="G770">
        <v>48.123276071865483</v>
      </c>
    </row>
    <row r="771" spans="1:7" x14ac:dyDescent="0.35">
      <c r="A771" t="str">
        <f t="shared" ref="A771:A834" si="36">_xlfn.CONCAT(B771,C771)</f>
        <v>BGDChickpea</v>
      </c>
      <c r="B771" t="str">
        <f t="shared" ref="B771:B834" si="37">E771</f>
        <v>BGD</v>
      </c>
      <c r="C771" t="str">
        <f t="shared" ref="C771:C834" si="38">VLOOKUP(D771,$M$2:$N$22,2,FALSE)</f>
        <v>Chickpea</v>
      </c>
      <c r="D771" s="110" t="s">
        <v>602</v>
      </c>
      <c r="E771" s="110" t="s">
        <v>11</v>
      </c>
      <c r="F771">
        <v>12.088359972827941</v>
      </c>
      <c r="G771">
        <v>16.590922935212831</v>
      </c>
    </row>
    <row r="772" spans="1:7" x14ac:dyDescent="0.35">
      <c r="A772" t="str">
        <f t="shared" si="36"/>
        <v>BOLChickpea</v>
      </c>
      <c r="B772" t="str">
        <f t="shared" si="37"/>
        <v>BOL</v>
      </c>
      <c r="C772" t="str">
        <f t="shared" si="38"/>
        <v>Chickpea</v>
      </c>
      <c r="D772" s="110" t="s">
        <v>602</v>
      </c>
      <c r="E772" s="110" t="s">
        <v>17</v>
      </c>
      <c r="F772">
        <v>1.0284870006024955</v>
      </c>
      <c r="G772">
        <v>1.5396927388723307</v>
      </c>
    </row>
    <row r="773" spans="1:7" x14ac:dyDescent="0.35">
      <c r="A773" t="str">
        <f t="shared" si="36"/>
        <v>DZAChickpea</v>
      </c>
      <c r="B773" t="str">
        <f t="shared" si="37"/>
        <v>DZA</v>
      </c>
      <c r="C773" t="str">
        <f t="shared" si="38"/>
        <v>Chickpea</v>
      </c>
      <c r="D773" s="110" t="s">
        <v>602</v>
      </c>
      <c r="E773" s="110" t="s">
        <v>40</v>
      </c>
      <c r="F773">
        <v>19.204089874086371</v>
      </c>
      <c r="G773">
        <v>26.743177209424971</v>
      </c>
    </row>
    <row r="774" spans="1:7" x14ac:dyDescent="0.35">
      <c r="A774" t="str">
        <f t="shared" si="36"/>
        <v>EGYChickpea</v>
      </c>
      <c r="B774" t="str">
        <f t="shared" si="37"/>
        <v>EGY</v>
      </c>
      <c r="C774" t="str">
        <f t="shared" si="38"/>
        <v>Chickpea</v>
      </c>
      <c r="D774" s="110" t="s">
        <v>602</v>
      </c>
      <c r="E774" s="110" t="s">
        <v>42</v>
      </c>
      <c r="F774">
        <v>17.191489703387997</v>
      </c>
      <c r="G774">
        <v>23.221582157523137</v>
      </c>
    </row>
    <row r="775" spans="1:7" x14ac:dyDescent="0.35">
      <c r="A775" t="str">
        <f t="shared" si="36"/>
        <v>ERIChickpea</v>
      </c>
      <c r="B775" t="str">
        <f t="shared" si="37"/>
        <v>ERI</v>
      </c>
      <c r="C775" t="str">
        <f t="shared" si="38"/>
        <v>Chickpea</v>
      </c>
      <c r="D775" s="110" t="s">
        <v>602</v>
      </c>
      <c r="E775" s="110" t="s">
        <v>43</v>
      </c>
      <c r="F775">
        <v>5.0378604450118472</v>
      </c>
      <c r="G775">
        <v>8.5724843952488143</v>
      </c>
    </row>
    <row r="776" spans="1:7" x14ac:dyDescent="0.35">
      <c r="A776" t="str">
        <f t="shared" si="36"/>
        <v>ETHChickpea</v>
      </c>
      <c r="B776" t="str">
        <f t="shared" si="37"/>
        <v>ETH</v>
      </c>
      <c r="C776" t="str">
        <f t="shared" si="38"/>
        <v>Chickpea</v>
      </c>
      <c r="D776" s="110" t="s">
        <v>602</v>
      </c>
      <c r="E776" s="110" t="s">
        <v>44</v>
      </c>
      <c r="F776">
        <v>280.49926758886244</v>
      </c>
      <c r="G776">
        <v>430.51836072649007</v>
      </c>
    </row>
    <row r="777" spans="1:7" x14ac:dyDescent="0.35">
      <c r="A777" t="str">
        <f t="shared" si="36"/>
        <v>INDChickpea</v>
      </c>
      <c r="B777" t="str">
        <f t="shared" si="37"/>
        <v>IND</v>
      </c>
      <c r="C777" t="str">
        <f t="shared" si="38"/>
        <v>Chickpea</v>
      </c>
      <c r="D777" s="110" t="s">
        <v>602</v>
      </c>
      <c r="E777" s="110" t="s">
        <v>64</v>
      </c>
      <c r="F777">
        <v>6528.7022609087653</v>
      </c>
      <c r="G777">
        <v>8191.610521770016</v>
      </c>
    </row>
    <row r="778" spans="1:7" x14ac:dyDescent="0.35">
      <c r="A778" t="str">
        <f t="shared" si="36"/>
        <v>IRNChickpea</v>
      </c>
      <c r="B778" t="str">
        <f t="shared" si="37"/>
        <v>IRN</v>
      </c>
      <c r="C778" t="str">
        <f t="shared" si="38"/>
        <v>Chickpea</v>
      </c>
      <c r="D778" s="110" t="s">
        <v>602</v>
      </c>
      <c r="E778" s="110" t="s">
        <v>66</v>
      </c>
      <c r="F778">
        <v>333.14481616881631</v>
      </c>
      <c r="G778">
        <v>365.52614826300686</v>
      </c>
    </row>
    <row r="779" spans="1:7" x14ac:dyDescent="0.35">
      <c r="A779" t="str">
        <f t="shared" si="36"/>
        <v>IRQChickpea</v>
      </c>
      <c r="B779" t="str">
        <f t="shared" si="37"/>
        <v>IRQ</v>
      </c>
      <c r="C779" t="str">
        <f t="shared" si="38"/>
        <v>Chickpea</v>
      </c>
      <c r="D779" s="110" t="s">
        <v>602</v>
      </c>
      <c r="E779" s="110" t="s">
        <v>67</v>
      </c>
      <c r="F779">
        <v>32.363017369972809</v>
      </c>
      <c r="G779">
        <v>51.863386382094241</v>
      </c>
    </row>
    <row r="780" spans="1:7" x14ac:dyDescent="0.35">
      <c r="A780" t="str">
        <f t="shared" si="36"/>
        <v>ISRChickpea</v>
      </c>
      <c r="B780" t="str">
        <f t="shared" si="37"/>
        <v>ISR</v>
      </c>
      <c r="C780" t="str">
        <f t="shared" si="38"/>
        <v>Chickpea</v>
      </c>
      <c r="D780" s="110" t="s">
        <v>602</v>
      </c>
      <c r="E780" s="110" t="s">
        <v>69</v>
      </c>
      <c r="F780">
        <v>15.977831962936197</v>
      </c>
      <c r="G780">
        <v>23.459743803112875</v>
      </c>
    </row>
    <row r="781" spans="1:7" x14ac:dyDescent="0.35">
      <c r="A781" t="str">
        <f t="shared" si="36"/>
        <v>JORChickpea</v>
      </c>
      <c r="B781" t="str">
        <f t="shared" si="37"/>
        <v>JOR</v>
      </c>
      <c r="C781" t="str">
        <f t="shared" si="38"/>
        <v>Chickpea</v>
      </c>
      <c r="D781" s="110" t="s">
        <v>602</v>
      </c>
      <c r="E781" s="110" t="s">
        <v>72</v>
      </c>
      <c r="F781">
        <v>2.4773293300756292</v>
      </c>
      <c r="G781">
        <v>2.3816104007820522</v>
      </c>
    </row>
    <row r="782" spans="1:7" x14ac:dyDescent="0.35">
      <c r="A782" t="str">
        <f t="shared" si="36"/>
        <v>KENChickpea</v>
      </c>
      <c r="B782" t="str">
        <f t="shared" si="37"/>
        <v>KEN</v>
      </c>
      <c r="C782" t="str">
        <f t="shared" si="38"/>
        <v>Chickpea</v>
      </c>
      <c r="D782" s="110" t="s">
        <v>602</v>
      </c>
      <c r="E782" s="110" t="s">
        <v>75</v>
      </c>
      <c r="F782">
        <v>0.15148301575016576</v>
      </c>
      <c r="G782">
        <v>0.26386508849245849</v>
      </c>
    </row>
    <row r="783" spans="1:7" x14ac:dyDescent="0.35">
      <c r="A783" t="str">
        <f t="shared" si="36"/>
        <v>LBNChickpea</v>
      </c>
      <c r="B783" t="str">
        <f t="shared" si="37"/>
        <v>LBN</v>
      </c>
      <c r="C783" t="str">
        <f t="shared" si="38"/>
        <v>Chickpea</v>
      </c>
      <c r="D783" s="110" t="s">
        <v>602</v>
      </c>
      <c r="E783" s="110" t="s">
        <v>80</v>
      </c>
      <c r="F783">
        <v>1.6509108912621693</v>
      </c>
      <c r="G783">
        <v>3.0605642311852654</v>
      </c>
    </row>
    <row r="784" spans="1:7" x14ac:dyDescent="0.35">
      <c r="A784" t="str">
        <f t="shared" si="36"/>
        <v>LBYChickpea</v>
      </c>
      <c r="B784" t="str">
        <f t="shared" si="37"/>
        <v>LBY</v>
      </c>
      <c r="C784" t="str">
        <f t="shared" si="38"/>
        <v>Chickpea</v>
      </c>
      <c r="D784" s="110" t="s">
        <v>602</v>
      </c>
      <c r="E784" s="110" t="s">
        <v>82</v>
      </c>
      <c r="F784">
        <v>0.2703921900439808</v>
      </c>
      <c r="G784">
        <v>0.58612345237229735</v>
      </c>
    </row>
    <row r="785" spans="1:7" x14ac:dyDescent="0.35">
      <c r="A785" t="str">
        <f t="shared" si="36"/>
        <v>MEXChickpea</v>
      </c>
      <c r="B785" t="str">
        <f t="shared" si="37"/>
        <v>MEX</v>
      </c>
      <c r="C785" t="str">
        <f t="shared" si="38"/>
        <v>Chickpea</v>
      </c>
      <c r="D785" s="110" t="s">
        <v>602</v>
      </c>
      <c r="E785" s="110" t="s">
        <v>87</v>
      </c>
      <c r="F785">
        <v>175.84622237619851</v>
      </c>
      <c r="G785">
        <v>260.47303389463769</v>
      </c>
    </row>
    <row r="786" spans="1:7" x14ac:dyDescent="0.35">
      <c r="A786" t="str">
        <f t="shared" si="36"/>
        <v>MMRChickpea</v>
      </c>
      <c r="B786" t="str">
        <f t="shared" si="37"/>
        <v>MMR</v>
      </c>
      <c r="C786" t="str">
        <f t="shared" si="38"/>
        <v>Chickpea</v>
      </c>
      <c r="D786" s="110" t="s">
        <v>602</v>
      </c>
      <c r="E786" s="110" t="s">
        <v>333</v>
      </c>
      <c r="F786">
        <v>301.4961846393341</v>
      </c>
      <c r="G786">
        <v>323.1518360979382</v>
      </c>
    </row>
    <row r="787" spans="1:7" x14ac:dyDescent="0.35">
      <c r="A787" t="str">
        <f t="shared" si="36"/>
        <v>MORChickpea</v>
      </c>
      <c r="B787" t="str">
        <f t="shared" si="37"/>
        <v>MOR</v>
      </c>
      <c r="C787" t="str">
        <f t="shared" si="38"/>
        <v>Chickpea</v>
      </c>
      <c r="D787" s="110" t="s">
        <v>602</v>
      </c>
      <c r="E787" s="110" t="s">
        <v>90</v>
      </c>
      <c r="F787">
        <v>67.238023866295123</v>
      </c>
      <c r="G787">
        <v>90.60022343475616</v>
      </c>
    </row>
    <row r="788" spans="1:7" x14ac:dyDescent="0.35">
      <c r="A788" t="str">
        <f t="shared" si="36"/>
        <v>MWIChickpea</v>
      </c>
      <c r="B788" t="str">
        <f t="shared" si="37"/>
        <v>MWI</v>
      </c>
      <c r="C788" t="str">
        <f t="shared" si="38"/>
        <v>Chickpea</v>
      </c>
      <c r="D788" s="110" t="s">
        <v>602</v>
      </c>
      <c r="E788" s="110" t="s">
        <v>93</v>
      </c>
      <c r="F788">
        <v>40.65168320516333</v>
      </c>
      <c r="G788">
        <v>57.949047564366424</v>
      </c>
    </row>
    <row r="789" spans="1:7" x14ac:dyDescent="0.35">
      <c r="A789" t="str">
        <f t="shared" si="36"/>
        <v>NERChickpea</v>
      </c>
      <c r="B789" t="str">
        <f t="shared" si="37"/>
        <v>NER</v>
      </c>
      <c r="C789" t="str">
        <f t="shared" si="38"/>
        <v>Chickpea</v>
      </c>
      <c r="D789" s="110" t="s">
        <v>602</v>
      </c>
      <c r="E789" s="110" t="s">
        <v>96</v>
      </c>
      <c r="F789">
        <v>0.17267285062903057</v>
      </c>
      <c r="G789">
        <v>0.29393710417174412</v>
      </c>
    </row>
    <row r="790" spans="1:7" x14ac:dyDescent="0.35">
      <c r="A790" t="str">
        <f t="shared" si="36"/>
        <v>NPLChickpea</v>
      </c>
      <c r="B790" t="str">
        <f t="shared" si="37"/>
        <v>NPL</v>
      </c>
      <c r="C790" t="str">
        <f t="shared" si="38"/>
        <v>Chickpea</v>
      </c>
      <c r="D790" s="110" t="s">
        <v>602</v>
      </c>
      <c r="E790" s="110" t="s">
        <v>101</v>
      </c>
      <c r="F790">
        <v>10.768204054102437</v>
      </c>
      <c r="G790">
        <v>14.22417482930252</v>
      </c>
    </row>
    <row r="791" spans="1:7" x14ac:dyDescent="0.35">
      <c r="A791" t="str">
        <f t="shared" si="36"/>
        <v>PAKChickpea</v>
      </c>
      <c r="B791" t="str">
        <f t="shared" si="37"/>
        <v>PAK</v>
      </c>
      <c r="C791" t="str">
        <f t="shared" si="38"/>
        <v>Chickpea</v>
      </c>
      <c r="D791" s="110" t="s">
        <v>602</v>
      </c>
      <c r="E791" s="110" t="s">
        <v>105</v>
      </c>
      <c r="F791">
        <v>808.95351685543835</v>
      </c>
      <c r="G791">
        <v>1032.3701179259008</v>
      </c>
    </row>
    <row r="792" spans="1:7" x14ac:dyDescent="0.35">
      <c r="A792" t="str">
        <f t="shared" si="36"/>
        <v>PERChickpea</v>
      </c>
      <c r="B792" t="str">
        <f t="shared" si="37"/>
        <v>PER</v>
      </c>
      <c r="C792" t="str">
        <f t="shared" si="38"/>
        <v>Chickpea</v>
      </c>
      <c r="D792" s="110" t="s">
        <v>602</v>
      </c>
      <c r="E792" s="110" t="s">
        <v>107</v>
      </c>
      <c r="F792">
        <v>3.701716584258564</v>
      </c>
      <c r="G792">
        <v>6.2958775197106327</v>
      </c>
    </row>
    <row r="793" spans="1:7" x14ac:dyDescent="0.35">
      <c r="A793" t="str">
        <f t="shared" si="36"/>
        <v>PSEChickpea</v>
      </c>
      <c r="B793" t="str">
        <f t="shared" si="37"/>
        <v>PSE</v>
      </c>
      <c r="C793" t="str">
        <f t="shared" si="38"/>
        <v>Chickpea</v>
      </c>
      <c r="D793" s="110" t="s">
        <v>602</v>
      </c>
      <c r="E793" s="110" t="s">
        <v>114</v>
      </c>
      <c r="F793">
        <v>3.3596682174156283</v>
      </c>
      <c r="G793">
        <v>4.9934390865778431</v>
      </c>
    </row>
    <row r="794" spans="1:7" x14ac:dyDescent="0.35">
      <c r="A794" t="str">
        <f t="shared" si="36"/>
        <v>SDNChickpea</v>
      </c>
      <c r="B794" t="str">
        <f t="shared" si="37"/>
        <v>SDN</v>
      </c>
      <c r="C794" t="str">
        <f t="shared" si="38"/>
        <v>Chickpea</v>
      </c>
      <c r="D794" s="110" t="s">
        <v>602</v>
      </c>
      <c r="E794" s="110" t="s">
        <v>120</v>
      </c>
      <c r="F794">
        <v>15.05552353751801</v>
      </c>
      <c r="G794">
        <v>21.914433418867386</v>
      </c>
    </row>
    <row r="795" spans="1:7" x14ac:dyDescent="0.35">
      <c r="A795" t="str">
        <f t="shared" si="36"/>
        <v>SYRChickpea</v>
      </c>
      <c r="B795" t="str">
        <f t="shared" si="37"/>
        <v>SYR</v>
      </c>
      <c r="C795" t="str">
        <f t="shared" si="38"/>
        <v>Chickpea</v>
      </c>
      <c r="D795" s="110" t="s">
        <v>602</v>
      </c>
      <c r="E795" s="110" t="s">
        <v>131</v>
      </c>
      <c r="F795">
        <v>69.852769648130788</v>
      </c>
      <c r="G795">
        <v>105.50657129754438</v>
      </c>
    </row>
    <row r="796" spans="1:7" x14ac:dyDescent="0.35">
      <c r="A796" t="str">
        <f t="shared" si="36"/>
        <v>TUNChickpea</v>
      </c>
      <c r="B796" t="str">
        <f t="shared" si="37"/>
        <v>TUN</v>
      </c>
      <c r="C796" t="str">
        <f t="shared" si="38"/>
        <v>Chickpea</v>
      </c>
      <c r="D796" s="110" t="s">
        <v>602</v>
      </c>
      <c r="E796" s="110" t="s">
        <v>138</v>
      </c>
      <c r="F796">
        <v>12.682879396180237</v>
      </c>
      <c r="G796">
        <v>18.274476602244661</v>
      </c>
    </row>
    <row r="797" spans="1:7" x14ac:dyDescent="0.35">
      <c r="A797" t="str">
        <f t="shared" si="36"/>
        <v>TURChickpea</v>
      </c>
      <c r="B797" t="str">
        <f t="shared" si="37"/>
        <v>TUR</v>
      </c>
      <c r="C797" t="str">
        <f t="shared" si="38"/>
        <v>Chickpea</v>
      </c>
      <c r="D797" s="110" t="s">
        <v>602</v>
      </c>
      <c r="E797" s="110" t="s">
        <v>139</v>
      </c>
      <c r="F797">
        <v>768.21134116163819</v>
      </c>
      <c r="G797">
        <v>940.30680050835099</v>
      </c>
    </row>
    <row r="798" spans="1:7" x14ac:dyDescent="0.35">
      <c r="A798" t="str">
        <f t="shared" si="36"/>
        <v>TZAChickpea</v>
      </c>
      <c r="B798" t="str">
        <f t="shared" si="37"/>
        <v>TZA</v>
      </c>
      <c r="C798" t="str">
        <f t="shared" si="38"/>
        <v>Chickpea</v>
      </c>
      <c r="D798" s="110" t="s">
        <v>602</v>
      </c>
      <c r="E798" s="110" t="s">
        <v>140</v>
      </c>
      <c r="F798">
        <v>38.643201063544552</v>
      </c>
      <c r="G798">
        <v>54.196940031205884</v>
      </c>
    </row>
    <row r="799" spans="1:7" x14ac:dyDescent="0.35">
      <c r="A799" t="str">
        <f t="shared" si="36"/>
        <v>UGAChickpea</v>
      </c>
      <c r="B799" t="str">
        <f t="shared" si="37"/>
        <v>UGA</v>
      </c>
      <c r="C799" t="str">
        <f t="shared" si="38"/>
        <v>Chickpea</v>
      </c>
      <c r="D799" s="110" t="s">
        <v>602</v>
      </c>
      <c r="E799" s="110" t="s">
        <v>141</v>
      </c>
      <c r="F799">
        <v>4.8537681723316775</v>
      </c>
      <c r="G799">
        <v>6.1060116267137161</v>
      </c>
    </row>
    <row r="800" spans="1:7" x14ac:dyDescent="0.35">
      <c r="A800" t="str">
        <f t="shared" si="36"/>
        <v>UZBChickpea</v>
      </c>
      <c r="B800" t="str">
        <f t="shared" si="37"/>
        <v>UZB</v>
      </c>
      <c r="C800" t="str">
        <f t="shared" si="38"/>
        <v>Chickpea</v>
      </c>
      <c r="D800" s="110" t="s">
        <v>602</v>
      </c>
      <c r="E800" s="110" t="s">
        <v>146</v>
      </c>
      <c r="F800">
        <v>2.3724667548362932</v>
      </c>
      <c r="G800">
        <v>2.8266052320340398</v>
      </c>
    </row>
    <row r="801" spans="1:7" x14ac:dyDescent="0.35">
      <c r="A801" t="str">
        <f t="shared" si="36"/>
        <v>YEMChickpea</v>
      </c>
      <c r="B801" t="str">
        <f t="shared" si="37"/>
        <v>YEM</v>
      </c>
      <c r="C801" t="str">
        <f t="shared" si="38"/>
        <v>Chickpea</v>
      </c>
      <c r="D801" s="110" t="s">
        <v>602</v>
      </c>
      <c r="E801" s="110" t="s">
        <v>150</v>
      </c>
      <c r="F801">
        <v>61.988319496895095</v>
      </c>
      <c r="G801">
        <v>76.572932412413877</v>
      </c>
    </row>
    <row r="802" spans="1:7" x14ac:dyDescent="0.35">
      <c r="A802" t="str">
        <f t="shared" si="36"/>
        <v>ZWEChickpea</v>
      </c>
      <c r="B802" t="str">
        <f t="shared" si="37"/>
        <v>ZWE</v>
      </c>
      <c r="C802" t="str">
        <f t="shared" si="38"/>
        <v>Chickpea</v>
      </c>
      <c r="D802" s="110" t="s">
        <v>602</v>
      </c>
      <c r="E802" s="110" t="s">
        <v>153</v>
      </c>
      <c r="F802">
        <v>0.35390378781700316</v>
      </c>
      <c r="G802">
        <v>0.52311810250167745</v>
      </c>
    </row>
    <row r="803" spans="1:7" x14ac:dyDescent="0.35">
      <c r="A803" t="str">
        <f t="shared" si="36"/>
        <v>BFACowpea</v>
      </c>
      <c r="B803" t="str">
        <f t="shared" si="37"/>
        <v>BFA</v>
      </c>
      <c r="C803" t="str">
        <f t="shared" si="38"/>
        <v>Cowpea</v>
      </c>
      <c r="D803" s="110" t="s">
        <v>603</v>
      </c>
      <c r="E803" s="110" t="s">
        <v>10</v>
      </c>
      <c r="F803">
        <v>503.17318302260026</v>
      </c>
      <c r="G803">
        <v>693.40420641771846</v>
      </c>
    </row>
    <row r="804" spans="1:7" x14ac:dyDescent="0.35">
      <c r="A804" t="str">
        <f t="shared" si="36"/>
        <v>CMRCowpea</v>
      </c>
      <c r="B804" t="str">
        <f t="shared" si="37"/>
        <v>CMR</v>
      </c>
      <c r="C804" t="str">
        <f t="shared" si="38"/>
        <v>Cowpea</v>
      </c>
      <c r="D804" s="110" t="s">
        <v>603</v>
      </c>
      <c r="E804" s="110" t="s">
        <v>27</v>
      </c>
      <c r="F804">
        <v>143.373044621335</v>
      </c>
      <c r="G804">
        <v>231.25630182956513</v>
      </c>
    </row>
    <row r="805" spans="1:7" x14ac:dyDescent="0.35">
      <c r="A805" t="str">
        <f t="shared" si="36"/>
        <v>CODCowpea</v>
      </c>
      <c r="B805" t="str">
        <f t="shared" si="37"/>
        <v>COD</v>
      </c>
      <c r="C805" t="str">
        <f t="shared" si="38"/>
        <v>Cowpea</v>
      </c>
      <c r="D805" s="110" t="s">
        <v>603</v>
      </c>
      <c r="E805" s="110" t="s">
        <v>28</v>
      </c>
      <c r="F805">
        <v>85.335985307532638</v>
      </c>
      <c r="G805">
        <v>149.62800479465614</v>
      </c>
    </row>
    <row r="806" spans="1:7" x14ac:dyDescent="0.35">
      <c r="A806" t="str">
        <f t="shared" si="36"/>
        <v>CRBCowpea</v>
      </c>
      <c r="B806" t="str">
        <f t="shared" si="37"/>
        <v>CRB</v>
      </c>
      <c r="C806" t="str">
        <f t="shared" si="38"/>
        <v>Cowpea</v>
      </c>
      <c r="D806" s="110" t="s">
        <v>603</v>
      </c>
      <c r="E806" s="110" t="s">
        <v>31</v>
      </c>
      <c r="F806">
        <v>0.56578800737315693</v>
      </c>
      <c r="G806">
        <v>0.58033325221508603</v>
      </c>
    </row>
    <row r="807" spans="1:7" x14ac:dyDescent="0.35">
      <c r="A807" t="str">
        <f t="shared" si="36"/>
        <v>EGYCowpea</v>
      </c>
      <c r="B807" t="str">
        <f t="shared" si="37"/>
        <v>EGY</v>
      </c>
      <c r="C807" t="str">
        <f t="shared" si="38"/>
        <v>Cowpea</v>
      </c>
      <c r="D807" s="110" t="s">
        <v>603</v>
      </c>
      <c r="E807" s="110" t="s">
        <v>42</v>
      </c>
      <c r="F807">
        <v>8.242071458425432</v>
      </c>
      <c r="G807">
        <v>11.276139471973213</v>
      </c>
    </row>
    <row r="808" spans="1:7" x14ac:dyDescent="0.35">
      <c r="A808" t="str">
        <f t="shared" si="36"/>
        <v>GSACowpea</v>
      </c>
      <c r="B808" t="str">
        <f t="shared" si="37"/>
        <v>GSA</v>
      </c>
      <c r="C808" t="str">
        <f t="shared" si="38"/>
        <v>Cowpea</v>
      </c>
      <c r="D808" s="110" t="s">
        <v>603</v>
      </c>
      <c r="E808" s="110" t="s">
        <v>57</v>
      </c>
      <c r="F808">
        <v>0.23737155305655572</v>
      </c>
      <c r="G808">
        <v>0.3592818910683972</v>
      </c>
    </row>
    <row r="809" spans="1:7" x14ac:dyDescent="0.35">
      <c r="A809" t="str">
        <f t="shared" si="36"/>
        <v>HTICowpea</v>
      </c>
      <c r="B809" t="str">
        <f t="shared" si="37"/>
        <v>HTI</v>
      </c>
      <c r="C809" t="str">
        <f t="shared" si="38"/>
        <v>Cowpea</v>
      </c>
      <c r="D809" s="110" t="s">
        <v>603</v>
      </c>
      <c r="E809" s="110" t="s">
        <v>61</v>
      </c>
      <c r="F809">
        <v>39.289891052208397</v>
      </c>
      <c r="G809">
        <v>63.143066705490426</v>
      </c>
    </row>
    <row r="810" spans="1:7" x14ac:dyDescent="0.35">
      <c r="A810" t="str">
        <f t="shared" si="36"/>
        <v>IRQCowpea</v>
      </c>
      <c r="B810" t="str">
        <f t="shared" si="37"/>
        <v>IRQ</v>
      </c>
      <c r="C810" t="str">
        <f t="shared" si="38"/>
        <v>Cowpea</v>
      </c>
      <c r="D810" s="110" t="s">
        <v>603</v>
      </c>
      <c r="E810" s="110" t="s">
        <v>67</v>
      </c>
      <c r="F810">
        <v>0.62249188397055466</v>
      </c>
      <c r="G810">
        <v>1.0263767806750637</v>
      </c>
    </row>
    <row r="811" spans="1:7" x14ac:dyDescent="0.35">
      <c r="A811" t="str">
        <f t="shared" si="36"/>
        <v>JAMCowpea</v>
      </c>
      <c r="B811" t="str">
        <f t="shared" si="37"/>
        <v>JAM</v>
      </c>
      <c r="C811" t="str">
        <f t="shared" si="38"/>
        <v>Cowpea</v>
      </c>
      <c r="D811" s="110" t="s">
        <v>603</v>
      </c>
      <c r="E811" s="110" t="s">
        <v>71</v>
      </c>
      <c r="F811">
        <v>0.25815375964166626</v>
      </c>
      <c r="G811">
        <v>0.35818586683010573</v>
      </c>
    </row>
    <row r="812" spans="1:7" x14ac:dyDescent="0.35">
      <c r="A812" t="str">
        <f t="shared" si="36"/>
        <v>KENCowpea</v>
      </c>
      <c r="B812" t="str">
        <f t="shared" si="37"/>
        <v>KEN</v>
      </c>
      <c r="C812" t="str">
        <f t="shared" si="38"/>
        <v>Cowpea</v>
      </c>
      <c r="D812" s="110" t="s">
        <v>603</v>
      </c>
      <c r="E812" s="110" t="s">
        <v>75</v>
      </c>
      <c r="F812">
        <v>64.662987723612588</v>
      </c>
      <c r="G812">
        <v>117.28319719632547</v>
      </c>
    </row>
    <row r="813" spans="1:7" x14ac:dyDescent="0.35">
      <c r="A813" t="str">
        <f t="shared" si="36"/>
        <v>LKACowpea</v>
      </c>
      <c r="B813" t="str">
        <f t="shared" si="37"/>
        <v>LKA</v>
      </c>
      <c r="C813" t="str">
        <f t="shared" si="38"/>
        <v>Cowpea</v>
      </c>
      <c r="D813" s="110" t="s">
        <v>603</v>
      </c>
      <c r="E813" s="110" t="s">
        <v>83</v>
      </c>
      <c r="F813">
        <v>12.51719524283442</v>
      </c>
      <c r="G813">
        <v>17.548617129272959</v>
      </c>
    </row>
    <row r="814" spans="1:7" x14ac:dyDescent="0.35">
      <c r="A814" t="str">
        <f t="shared" si="36"/>
        <v>MDGCowpea</v>
      </c>
      <c r="B814" t="str">
        <f t="shared" si="37"/>
        <v>MDG</v>
      </c>
      <c r="C814" t="str">
        <f t="shared" si="38"/>
        <v>Cowpea</v>
      </c>
      <c r="D814" s="110" t="s">
        <v>603</v>
      </c>
      <c r="E814" s="110" t="s">
        <v>86</v>
      </c>
      <c r="F814">
        <v>5.7535145935624712</v>
      </c>
      <c r="G814">
        <v>9.4597397020171901</v>
      </c>
    </row>
    <row r="815" spans="1:7" x14ac:dyDescent="0.35">
      <c r="A815" t="str">
        <f t="shared" si="36"/>
        <v>MLICowpea</v>
      </c>
      <c r="B815" t="str">
        <f t="shared" si="37"/>
        <v>MLI</v>
      </c>
      <c r="C815" t="str">
        <f t="shared" si="38"/>
        <v>Cowpea</v>
      </c>
      <c r="D815" s="110" t="s">
        <v>603</v>
      </c>
      <c r="E815" s="110" t="s">
        <v>88</v>
      </c>
      <c r="F815">
        <v>115.90667215225412</v>
      </c>
      <c r="G815">
        <v>157.66243308519367</v>
      </c>
    </row>
    <row r="816" spans="1:7" x14ac:dyDescent="0.35">
      <c r="A816" t="str">
        <f t="shared" si="36"/>
        <v>MMRCowpea</v>
      </c>
      <c r="B816" t="str">
        <f t="shared" si="37"/>
        <v>MMR</v>
      </c>
      <c r="C816" t="str">
        <f t="shared" si="38"/>
        <v>Cowpea</v>
      </c>
      <c r="D816" s="110" t="s">
        <v>603</v>
      </c>
      <c r="E816" s="110" t="s">
        <v>333</v>
      </c>
      <c r="F816">
        <v>171.95698144427215</v>
      </c>
      <c r="G816">
        <v>188.56053420901742</v>
      </c>
    </row>
    <row r="817" spans="1:7" x14ac:dyDescent="0.35">
      <c r="A817" t="str">
        <f t="shared" si="36"/>
        <v>MRTCowpea</v>
      </c>
      <c r="B817" t="str">
        <f t="shared" si="37"/>
        <v>MRT</v>
      </c>
      <c r="C817" t="str">
        <f t="shared" si="38"/>
        <v>Cowpea</v>
      </c>
      <c r="D817" s="110" t="s">
        <v>603</v>
      </c>
      <c r="E817" s="110" t="s">
        <v>92</v>
      </c>
      <c r="F817">
        <v>10.714054045724941</v>
      </c>
      <c r="G817">
        <v>18.12505953245714</v>
      </c>
    </row>
    <row r="818" spans="1:7" x14ac:dyDescent="0.35">
      <c r="A818" t="str">
        <f t="shared" si="36"/>
        <v>MWICowpea</v>
      </c>
      <c r="B818" t="str">
        <f t="shared" si="37"/>
        <v>MWI</v>
      </c>
      <c r="C818" t="str">
        <f t="shared" si="38"/>
        <v>Cowpea</v>
      </c>
      <c r="D818" s="110" t="s">
        <v>603</v>
      </c>
      <c r="E818" s="110" t="s">
        <v>93</v>
      </c>
      <c r="F818">
        <v>77.057415399116337</v>
      </c>
      <c r="G818">
        <v>132.19866577444313</v>
      </c>
    </row>
    <row r="819" spans="1:7" x14ac:dyDescent="0.35">
      <c r="A819" t="str">
        <f t="shared" si="36"/>
        <v>NERCowpea</v>
      </c>
      <c r="B819" t="str">
        <f t="shared" si="37"/>
        <v>NER</v>
      </c>
      <c r="C819" t="str">
        <f t="shared" si="38"/>
        <v>Cowpea</v>
      </c>
      <c r="D819" s="110" t="s">
        <v>603</v>
      </c>
      <c r="E819" s="110" t="s">
        <v>96</v>
      </c>
      <c r="F819">
        <v>901.38586526100323</v>
      </c>
      <c r="G819">
        <v>1394.872255247104</v>
      </c>
    </row>
    <row r="820" spans="1:7" x14ac:dyDescent="0.35">
      <c r="A820" t="str">
        <f t="shared" si="36"/>
        <v>NGACowpea</v>
      </c>
      <c r="B820" t="str">
        <f t="shared" si="37"/>
        <v>NGA</v>
      </c>
      <c r="C820" t="str">
        <f t="shared" si="38"/>
        <v>Cowpea</v>
      </c>
      <c r="D820" s="110" t="s">
        <v>603</v>
      </c>
      <c r="E820" s="110" t="s">
        <v>97</v>
      </c>
      <c r="F820">
        <v>3776.8075548080492</v>
      </c>
      <c r="G820">
        <v>5765.2064131552215</v>
      </c>
    </row>
    <row r="821" spans="1:7" x14ac:dyDescent="0.35">
      <c r="A821" t="str">
        <f t="shared" si="36"/>
        <v>PERCowpea</v>
      </c>
      <c r="B821" t="str">
        <f t="shared" si="37"/>
        <v>PER</v>
      </c>
      <c r="C821" t="str">
        <f t="shared" si="38"/>
        <v>Cowpea</v>
      </c>
      <c r="D821" s="110" t="s">
        <v>603</v>
      </c>
      <c r="E821" s="110" t="s">
        <v>107</v>
      </c>
      <c r="F821">
        <v>27.852718167703681</v>
      </c>
      <c r="G821">
        <v>48.548996145364541</v>
      </c>
    </row>
    <row r="822" spans="1:7" x14ac:dyDescent="0.35">
      <c r="A822" t="str">
        <f t="shared" si="36"/>
        <v>PHLCowpea</v>
      </c>
      <c r="B822" t="str">
        <f t="shared" si="37"/>
        <v>PHL</v>
      </c>
      <c r="C822" t="str">
        <f t="shared" si="38"/>
        <v>Cowpea</v>
      </c>
      <c r="D822" s="110" t="s">
        <v>603</v>
      </c>
      <c r="E822" s="110" t="s">
        <v>108</v>
      </c>
      <c r="F822">
        <v>1.114462640061793</v>
      </c>
      <c r="G822">
        <v>1.4157242985547942</v>
      </c>
    </row>
    <row r="823" spans="1:7" x14ac:dyDescent="0.35">
      <c r="A823" t="str">
        <f t="shared" si="36"/>
        <v>PSECowpea</v>
      </c>
      <c r="B823" t="str">
        <f t="shared" si="37"/>
        <v>PSE</v>
      </c>
      <c r="C823" t="str">
        <f t="shared" si="38"/>
        <v>Cowpea</v>
      </c>
      <c r="D823" s="110" t="s">
        <v>603</v>
      </c>
      <c r="E823" s="110" t="s">
        <v>114</v>
      </c>
      <c r="F823">
        <v>8.0845909476903177E-2</v>
      </c>
      <c r="G823">
        <v>0.12490540989184401</v>
      </c>
    </row>
    <row r="824" spans="1:7" x14ac:dyDescent="0.35">
      <c r="A824" t="str">
        <f t="shared" si="36"/>
        <v>SDNCowpea</v>
      </c>
      <c r="B824" t="str">
        <f t="shared" si="37"/>
        <v>SDN</v>
      </c>
      <c r="C824" t="str">
        <f t="shared" si="38"/>
        <v>Cowpea</v>
      </c>
      <c r="D824" s="110" t="s">
        <v>603</v>
      </c>
      <c r="E824" s="110" t="s">
        <v>120</v>
      </c>
      <c r="F824">
        <v>12.368936882118444</v>
      </c>
      <c r="G824">
        <v>19.33707415638294</v>
      </c>
    </row>
    <row r="825" spans="1:7" x14ac:dyDescent="0.35">
      <c r="A825" t="str">
        <f t="shared" si="36"/>
        <v>SENCowpea</v>
      </c>
      <c r="B825" t="str">
        <f t="shared" si="37"/>
        <v>SEN</v>
      </c>
      <c r="C825" t="str">
        <f t="shared" si="38"/>
        <v>Cowpea</v>
      </c>
      <c r="D825" s="110" t="s">
        <v>603</v>
      </c>
      <c r="E825" s="110" t="s">
        <v>121</v>
      </c>
      <c r="F825">
        <v>72.986485038615385</v>
      </c>
      <c r="G825">
        <v>108.31531671871136</v>
      </c>
    </row>
    <row r="826" spans="1:7" x14ac:dyDescent="0.35">
      <c r="A826" t="str">
        <f t="shared" si="36"/>
        <v>SWZCowpea</v>
      </c>
      <c r="B826" t="str">
        <f t="shared" si="37"/>
        <v>SWZ</v>
      </c>
      <c r="C826" t="str">
        <f t="shared" si="38"/>
        <v>Cowpea</v>
      </c>
      <c r="D826" s="110" t="s">
        <v>603</v>
      </c>
      <c r="E826" s="110" t="s">
        <v>130</v>
      </c>
      <c r="F826">
        <v>1.0864492552264655</v>
      </c>
      <c r="G826">
        <v>2.0804097585951382</v>
      </c>
    </row>
    <row r="827" spans="1:7" x14ac:dyDescent="0.35">
      <c r="A827" t="str">
        <f t="shared" si="36"/>
        <v>TZACowpea</v>
      </c>
      <c r="B827" t="str">
        <f t="shared" si="37"/>
        <v>TZA</v>
      </c>
      <c r="C827" t="str">
        <f t="shared" si="38"/>
        <v>Cowpea</v>
      </c>
      <c r="D827" s="110" t="s">
        <v>603</v>
      </c>
      <c r="E827" s="110" t="s">
        <v>140</v>
      </c>
      <c r="F827">
        <v>122.2744972188727</v>
      </c>
      <c r="G827">
        <v>177.81676716229651</v>
      </c>
    </row>
    <row r="828" spans="1:7" x14ac:dyDescent="0.35">
      <c r="A828" t="str">
        <f t="shared" si="36"/>
        <v>UGACowpea</v>
      </c>
      <c r="B828" t="str">
        <f t="shared" si="37"/>
        <v>UGA</v>
      </c>
      <c r="C828" t="str">
        <f t="shared" si="38"/>
        <v>Cowpea</v>
      </c>
      <c r="D828" s="110" t="s">
        <v>603</v>
      </c>
      <c r="E828" s="110" t="s">
        <v>141</v>
      </c>
      <c r="F828">
        <v>85.196294356441797</v>
      </c>
      <c r="G828">
        <v>111.59926682357496</v>
      </c>
    </row>
    <row r="829" spans="1:7" x14ac:dyDescent="0.35">
      <c r="A829" t="str">
        <f t="shared" si="36"/>
        <v>ZAFCowpea</v>
      </c>
      <c r="B829" t="str">
        <f t="shared" si="37"/>
        <v>ZAF</v>
      </c>
      <c r="C829" t="str">
        <f t="shared" si="38"/>
        <v>Cowpea</v>
      </c>
      <c r="D829" s="110" t="s">
        <v>603</v>
      </c>
      <c r="E829" s="110" t="s">
        <v>151</v>
      </c>
      <c r="F829">
        <v>9.8093570556813994</v>
      </c>
      <c r="G829">
        <v>23.401372906217251</v>
      </c>
    </row>
    <row r="830" spans="1:7" x14ac:dyDescent="0.35">
      <c r="A830" t="str">
        <f t="shared" si="36"/>
        <v>ARMLentil</v>
      </c>
      <c r="B830" t="str">
        <f t="shared" si="37"/>
        <v>ARM</v>
      </c>
      <c r="C830" t="str">
        <f t="shared" si="38"/>
        <v>Lentil</v>
      </c>
      <c r="D830" s="110" t="s">
        <v>604</v>
      </c>
      <c r="E830" s="110" t="s">
        <v>4</v>
      </c>
      <c r="F830">
        <v>2.7422557778211728E-2</v>
      </c>
      <c r="G830">
        <v>3.4819806872976297E-2</v>
      </c>
    </row>
    <row r="831" spans="1:7" x14ac:dyDescent="0.35">
      <c r="A831" t="str">
        <f t="shared" si="36"/>
        <v>AZELentil</v>
      </c>
      <c r="B831" t="str">
        <f t="shared" si="37"/>
        <v>AZE</v>
      </c>
      <c r="C831" t="str">
        <f t="shared" si="38"/>
        <v>Lentil</v>
      </c>
      <c r="D831" s="110" t="s">
        <v>604</v>
      </c>
      <c r="E831" s="110" t="s">
        <v>7</v>
      </c>
      <c r="F831">
        <v>2.8898324376607865</v>
      </c>
      <c r="G831">
        <v>4.3623800398264967</v>
      </c>
    </row>
    <row r="832" spans="1:7" x14ac:dyDescent="0.35">
      <c r="A832" t="str">
        <f t="shared" si="36"/>
        <v>BGDLentil</v>
      </c>
      <c r="B832" t="str">
        <f t="shared" si="37"/>
        <v>BGD</v>
      </c>
      <c r="C832" t="str">
        <f t="shared" si="38"/>
        <v>Lentil</v>
      </c>
      <c r="D832" s="110" t="s">
        <v>604</v>
      </c>
      <c r="E832" s="110" t="s">
        <v>11</v>
      </c>
      <c r="F832">
        <v>135.48312710258602</v>
      </c>
      <c r="G832">
        <v>159.75764413909809</v>
      </c>
    </row>
    <row r="833" spans="1:7" x14ac:dyDescent="0.35">
      <c r="A833" t="str">
        <f t="shared" si="36"/>
        <v>COLLentil</v>
      </c>
      <c r="B833" t="str">
        <f t="shared" si="37"/>
        <v>COL</v>
      </c>
      <c r="C833" t="str">
        <f t="shared" si="38"/>
        <v>Lentil</v>
      </c>
      <c r="D833" s="110" t="s">
        <v>604</v>
      </c>
      <c r="E833" s="110" t="s">
        <v>30</v>
      </c>
      <c r="F833">
        <v>1.4374464516746155</v>
      </c>
      <c r="G833">
        <v>1.8433713372439446</v>
      </c>
    </row>
    <row r="834" spans="1:7" x14ac:dyDescent="0.35">
      <c r="A834" t="str">
        <f t="shared" si="36"/>
        <v>CRBLentil</v>
      </c>
      <c r="B834" t="str">
        <f t="shared" si="37"/>
        <v>CRB</v>
      </c>
      <c r="C834" t="str">
        <f t="shared" si="38"/>
        <v>Lentil</v>
      </c>
      <c r="D834" s="110" t="s">
        <v>604</v>
      </c>
      <c r="E834" s="110" t="s">
        <v>31</v>
      </c>
      <c r="F834">
        <v>0.85034935856858884</v>
      </c>
      <c r="G834">
        <v>0.87883559082177254</v>
      </c>
    </row>
    <row r="835" spans="1:7" x14ac:dyDescent="0.35">
      <c r="A835" t="str">
        <f t="shared" ref="A835:A898" si="39">_xlfn.CONCAT(B835,C835)</f>
        <v>DZALentil</v>
      </c>
      <c r="B835" t="str">
        <f t="shared" ref="B835:B898" si="40">E835</f>
        <v>DZA</v>
      </c>
      <c r="C835" t="str">
        <f t="shared" ref="C835:C898" si="41">VLOOKUP(D835,$M$2:$N$22,2,FALSE)</f>
        <v>Lentil</v>
      </c>
      <c r="D835" s="110" t="s">
        <v>604</v>
      </c>
      <c r="E835" s="110" t="s">
        <v>40</v>
      </c>
      <c r="F835">
        <v>0.69824667953606112</v>
      </c>
      <c r="G835">
        <v>0.85736850010233567</v>
      </c>
    </row>
    <row r="836" spans="1:7" x14ac:dyDescent="0.35">
      <c r="A836" t="str">
        <f t="shared" si="39"/>
        <v>ECULentil</v>
      </c>
      <c r="B836" t="str">
        <f t="shared" si="40"/>
        <v>ECU</v>
      </c>
      <c r="C836" t="str">
        <f t="shared" si="41"/>
        <v>Lentil</v>
      </c>
      <c r="D836" s="110" t="s">
        <v>604</v>
      </c>
      <c r="E836" s="110" t="s">
        <v>41</v>
      </c>
      <c r="F836">
        <v>2.5616207836038019</v>
      </c>
      <c r="G836">
        <v>3.5466764101573585</v>
      </c>
    </row>
    <row r="837" spans="1:7" x14ac:dyDescent="0.35">
      <c r="A837" t="str">
        <f t="shared" si="39"/>
        <v>EGYLentil</v>
      </c>
      <c r="B837" t="str">
        <f t="shared" si="40"/>
        <v>EGY</v>
      </c>
      <c r="C837" t="str">
        <f t="shared" si="41"/>
        <v>Lentil</v>
      </c>
      <c r="D837" s="110" t="s">
        <v>604</v>
      </c>
      <c r="E837" s="110" t="s">
        <v>42</v>
      </c>
      <c r="F837">
        <v>2.4696457046764833</v>
      </c>
      <c r="G837">
        <v>3.5567338807045834</v>
      </c>
    </row>
    <row r="838" spans="1:7" x14ac:dyDescent="0.35">
      <c r="A838" t="str">
        <f t="shared" si="39"/>
        <v>ERILentil</v>
      </c>
      <c r="B838" t="str">
        <f t="shared" si="40"/>
        <v>ERI</v>
      </c>
      <c r="C838" t="str">
        <f t="shared" si="41"/>
        <v>Lentil</v>
      </c>
      <c r="D838" s="110" t="s">
        <v>604</v>
      </c>
      <c r="E838" s="110" t="s">
        <v>43</v>
      </c>
      <c r="F838">
        <v>0.27850073248337115</v>
      </c>
      <c r="G838">
        <v>0.41189806171969606</v>
      </c>
    </row>
    <row r="839" spans="1:7" x14ac:dyDescent="0.35">
      <c r="A839" t="str">
        <f t="shared" si="39"/>
        <v>ETHLentil</v>
      </c>
      <c r="B839" t="str">
        <f t="shared" si="40"/>
        <v>ETH</v>
      </c>
      <c r="C839" t="str">
        <f t="shared" si="41"/>
        <v>Lentil</v>
      </c>
      <c r="D839" s="110" t="s">
        <v>604</v>
      </c>
      <c r="E839" s="110" t="s">
        <v>44</v>
      </c>
      <c r="F839">
        <v>78.360511929438132</v>
      </c>
      <c r="G839">
        <v>110.85406301960622</v>
      </c>
    </row>
    <row r="840" spans="1:7" x14ac:dyDescent="0.35">
      <c r="A840" t="str">
        <f t="shared" si="39"/>
        <v>INDLentil</v>
      </c>
      <c r="B840" t="str">
        <f t="shared" si="40"/>
        <v>IND</v>
      </c>
      <c r="C840" t="str">
        <f t="shared" si="41"/>
        <v>Lentil</v>
      </c>
      <c r="D840" s="110" t="s">
        <v>604</v>
      </c>
      <c r="E840" s="110" t="s">
        <v>64</v>
      </c>
      <c r="F840">
        <v>1051.3988009075492</v>
      </c>
      <c r="G840">
        <v>1143.0230903160666</v>
      </c>
    </row>
    <row r="841" spans="1:7" x14ac:dyDescent="0.35">
      <c r="A841" t="str">
        <f t="shared" si="39"/>
        <v>IRNLentil</v>
      </c>
      <c r="B841" t="str">
        <f t="shared" si="40"/>
        <v>IRN</v>
      </c>
      <c r="C841" t="str">
        <f t="shared" si="41"/>
        <v>Lentil</v>
      </c>
      <c r="D841" s="110" t="s">
        <v>604</v>
      </c>
      <c r="E841" s="110" t="s">
        <v>66</v>
      </c>
      <c r="F841">
        <v>115.74846341478955</v>
      </c>
      <c r="G841">
        <v>118.69245334072413</v>
      </c>
    </row>
    <row r="842" spans="1:7" x14ac:dyDescent="0.35">
      <c r="A842" t="str">
        <f t="shared" si="39"/>
        <v>IRQLentil</v>
      </c>
      <c r="B842" t="str">
        <f t="shared" si="40"/>
        <v>IRQ</v>
      </c>
      <c r="C842" t="str">
        <f t="shared" si="41"/>
        <v>Lentil</v>
      </c>
      <c r="D842" s="110" t="s">
        <v>604</v>
      </c>
      <c r="E842" s="110" t="s">
        <v>67</v>
      </c>
      <c r="F842">
        <v>9.094208658272052</v>
      </c>
      <c r="G842">
        <v>12.712194419088735</v>
      </c>
    </row>
    <row r="843" spans="1:7" x14ac:dyDescent="0.35">
      <c r="A843" t="str">
        <f t="shared" si="39"/>
        <v>ISRLentil</v>
      </c>
      <c r="B843" t="str">
        <f t="shared" si="40"/>
        <v>ISR</v>
      </c>
      <c r="C843" t="str">
        <f t="shared" si="41"/>
        <v>Lentil</v>
      </c>
      <c r="D843" s="110" t="s">
        <v>604</v>
      </c>
      <c r="E843" s="110" t="s">
        <v>69</v>
      </c>
      <c r="F843">
        <v>3.6049866342939475E-2</v>
      </c>
      <c r="G843">
        <v>6.7776071361099338E-2</v>
      </c>
    </row>
    <row r="844" spans="1:7" x14ac:dyDescent="0.35">
      <c r="A844" t="str">
        <f t="shared" si="39"/>
        <v>JORLentil</v>
      </c>
      <c r="B844" t="str">
        <f t="shared" si="40"/>
        <v>JOR</v>
      </c>
      <c r="C844" t="str">
        <f t="shared" si="41"/>
        <v>Lentil</v>
      </c>
      <c r="D844" s="110" t="s">
        <v>604</v>
      </c>
      <c r="E844" s="110" t="s">
        <v>72</v>
      </c>
      <c r="F844">
        <v>0.64261143685372935</v>
      </c>
      <c r="G844">
        <v>0.64924838263664464</v>
      </c>
    </row>
    <row r="845" spans="1:7" x14ac:dyDescent="0.35">
      <c r="A845" t="str">
        <f t="shared" si="39"/>
        <v>KENLentil</v>
      </c>
      <c r="B845" t="str">
        <f t="shared" si="40"/>
        <v>KEN</v>
      </c>
      <c r="C845" t="str">
        <f t="shared" si="41"/>
        <v>Lentil</v>
      </c>
      <c r="D845" s="110" t="s">
        <v>604</v>
      </c>
      <c r="E845" s="110" t="s">
        <v>75</v>
      </c>
      <c r="F845">
        <v>0.82157234162712944</v>
      </c>
      <c r="G845">
        <v>1.182178260394299</v>
      </c>
    </row>
    <row r="846" spans="1:7" x14ac:dyDescent="0.35">
      <c r="A846" t="str">
        <f t="shared" si="39"/>
        <v>LBNLentil</v>
      </c>
      <c r="B846" t="str">
        <f t="shared" si="40"/>
        <v>LBN</v>
      </c>
      <c r="C846" t="str">
        <f t="shared" si="41"/>
        <v>Lentil</v>
      </c>
      <c r="D846" s="110" t="s">
        <v>604</v>
      </c>
      <c r="E846" s="110" t="s">
        <v>80</v>
      </c>
      <c r="F846">
        <v>0.77742204680269156</v>
      </c>
      <c r="G846">
        <v>1.2701465648255612</v>
      </c>
    </row>
    <row r="847" spans="1:7" x14ac:dyDescent="0.35">
      <c r="A847" t="str">
        <f t="shared" si="39"/>
        <v>MDGLentil</v>
      </c>
      <c r="B847" t="str">
        <f t="shared" si="40"/>
        <v>MDG</v>
      </c>
      <c r="C847" t="str">
        <f t="shared" si="41"/>
        <v>Lentil</v>
      </c>
      <c r="D847" s="110" t="s">
        <v>604</v>
      </c>
      <c r="E847" s="110" t="s">
        <v>86</v>
      </c>
      <c r="F847">
        <v>0.92941649258159986</v>
      </c>
      <c r="G847">
        <v>1.2047821288262848</v>
      </c>
    </row>
    <row r="848" spans="1:7" x14ac:dyDescent="0.35">
      <c r="A848" t="str">
        <f t="shared" si="39"/>
        <v>MEXLentil</v>
      </c>
      <c r="B848" t="str">
        <f t="shared" si="40"/>
        <v>MEX</v>
      </c>
      <c r="C848" t="str">
        <f t="shared" si="41"/>
        <v>Lentil</v>
      </c>
      <c r="D848" s="110" t="s">
        <v>604</v>
      </c>
      <c r="E848" s="110" t="s">
        <v>87</v>
      </c>
      <c r="F848">
        <v>7.9893615428407463</v>
      </c>
      <c r="G848">
        <v>10.04468007535524</v>
      </c>
    </row>
    <row r="849" spans="1:7" x14ac:dyDescent="0.35">
      <c r="A849" t="str">
        <f t="shared" si="39"/>
        <v>MMRLentil</v>
      </c>
      <c r="B849" t="str">
        <f t="shared" si="40"/>
        <v>MMR</v>
      </c>
      <c r="C849" t="str">
        <f t="shared" si="41"/>
        <v>Lentil</v>
      </c>
      <c r="D849" s="110" t="s">
        <v>604</v>
      </c>
      <c r="E849" s="110" t="s">
        <v>333</v>
      </c>
      <c r="F849">
        <v>1.4001407225749096</v>
      </c>
      <c r="G849">
        <v>1.3704527910966053</v>
      </c>
    </row>
    <row r="850" spans="1:7" x14ac:dyDescent="0.35">
      <c r="A850" t="str">
        <f t="shared" si="39"/>
        <v>MORLentil</v>
      </c>
      <c r="B850" t="str">
        <f t="shared" si="40"/>
        <v>MOR</v>
      </c>
      <c r="C850" t="str">
        <f t="shared" si="41"/>
        <v>Lentil</v>
      </c>
      <c r="D850" s="110" t="s">
        <v>604</v>
      </c>
      <c r="E850" s="110" t="s">
        <v>90</v>
      </c>
      <c r="F850">
        <v>35.414751144189594</v>
      </c>
      <c r="G850">
        <v>42.077136236958978</v>
      </c>
    </row>
    <row r="851" spans="1:7" x14ac:dyDescent="0.35">
      <c r="A851" t="str">
        <f t="shared" si="39"/>
        <v>MWILentil</v>
      </c>
      <c r="B851" t="str">
        <f t="shared" si="40"/>
        <v>MWI</v>
      </c>
      <c r="C851" t="str">
        <f t="shared" si="41"/>
        <v>Lentil</v>
      </c>
      <c r="D851" s="110" t="s">
        <v>604</v>
      </c>
      <c r="E851" s="110" t="s">
        <v>93</v>
      </c>
      <c r="F851">
        <v>2.2952218295396061</v>
      </c>
      <c r="G851">
        <v>3.0955854722303164</v>
      </c>
    </row>
    <row r="852" spans="1:7" x14ac:dyDescent="0.35">
      <c r="A852" t="str">
        <f t="shared" si="39"/>
        <v>NPLLentil</v>
      </c>
      <c r="B852" t="str">
        <f t="shared" si="40"/>
        <v>NPL</v>
      </c>
      <c r="C852" t="str">
        <f t="shared" si="41"/>
        <v>Lentil</v>
      </c>
      <c r="D852" s="110" t="s">
        <v>604</v>
      </c>
      <c r="E852" s="110" t="s">
        <v>101</v>
      </c>
      <c r="F852">
        <v>178.96423326169008</v>
      </c>
      <c r="G852">
        <v>211.75620076586321</v>
      </c>
    </row>
    <row r="853" spans="1:7" x14ac:dyDescent="0.35">
      <c r="A853" t="str">
        <f t="shared" si="39"/>
        <v>PAKLentil</v>
      </c>
      <c r="B853" t="str">
        <f t="shared" si="40"/>
        <v>PAK</v>
      </c>
      <c r="C853" t="str">
        <f t="shared" si="41"/>
        <v>Lentil</v>
      </c>
      <c r="D853" s="110" t="s">
        <v>604</v>
      </c>
      <c r="E853" s="110" t="s">
        <v>105</v>
      </c>
      <c r="F853">
        <v>28.343306487532239</v>
      </c>
      <c r="G853">
        <v>31.949448490797344</v>
      </c>
    </row>
    <row r="854" spans="1:7" x14ac:dyDescent="0.35">
      <c r="A854" t="str">
        <f t="shared" si="39"/>
        <v>PERLentil</v>
      </c>
      <c r="B854" t="str">
        <f t="shared" si="40"/>
        <v>PER</v>
      </c>
      <c r="C854" t="str">
        <f t="shared" si="41"/>
        <v>Lentil</v>
      </c>
      <c r="D854" s="110" t="s">
        <v>604</v>
      </c>
      <c r="E854" s="110" t="s">
        <v>107</v>
      </c>
      <c r="F854">
        <v>3.7197276937030344</v>
      </c>
      <c r="G854">
        <v>5.1200225601610896</v>
      </c>
    </row>
    <row r="855" spans="1:7" x14ac:dyDescent="0.35">
      <c r="A855" t="str">
        <f t="shared" si="39"/>
        <v>PSELentil</v>
      </c>
      <c r="B855" t="str">
        <f t="shared" si="40"/>
        <v>PSE</v>
      </c>
      <c r="C855" t="str">
        <f t="shared" si="41"/>
        <v>Lentil</v>
      </c>
      <c r="D855" s="110" t="s">
        <v>604</v>
      </c>
      <c r="E855" s="110" t="s">
        <v>114</v>
      </c>
      <c r="F855">
        <v>1.5087760680115228</v>
      </c>
      <c r="G855">
        <v>2.1768089063171181</v>
      </c>
    </row>
    <row r="856" spans="1:7" x14ac:dyDescent="0.35">
      <c r="A856" t="str">
        <f t="shared" si="39"/>
        <v>SYRLentil</v>
      </c>
      <c r="B856" t="str">
        <f t="shared" si="40"/>
        <v>SYR</v>
      </c>
      <c r="C856" t="str">
        <f t="shared" si="41"/>
        <v>Lentil</v>
      </c>
      <c r="D856" s="110" t="s">
        <v>604</v>
      </c>
      <c r="E856" s="110" t="s">
        <v>131</v>
      </c>
      <c r="F856">
        <v>180.02815134175702</v>
      </c>
      <c r="G856">
        <v>230.38593426030832</v>
      </c>
    </row>
    <row r="857" spans="1:7" x14ac:dyDescent="0.35">
      <c r="A857" t="str">
        <f t="shared" si="39"/>
        <v>TJKLentil</v>
      </c>
      <c r="B857" t="str">
        <f t="shared" si="40"/>
        <v>TJK</v>
      </c>
      <c r="C857" t="str">
        <f t="shared" si="41"/>
        <v>Lentil</v>
      </c>
      <c r="D857" s="110" t="s">
        <v>604</v>
      </c>
      <c r="E857" s="110" t="s">
        <v>135</v>
      </c>
      <c r="F857">
        <v>0.48861918630993312</v>
      </c>
      <c r="G857">
        <v>0.65169629591129519</v>
      </c>
    </row>
    <row r="858" spans="1:7" x14ac:dyDescent="0.35">
      <c r="A858" t="str">
        <f t="shared" si="39"/>
        <v>TUNLentil</v>
      </c>
      <c r="B858" t="str">
        <f t="shared" si="40"/>
        <v>TUN</v>
      </c>
      <c r="C858" t="str">
        <f t="shared" si="41"/>
        <v>Lentil</v>
      </c>
      <c r="D858" s="110" t="s">
        <v>604</v>
      </c>
      <c r="E858" s="110" t="s">
        <v>138</v>
      </c>
      <c r="F858">
        <v>1.3407355338726459</v>
      </c>
      <c r="G858">
        <v>2.1992271037426363</v>
      </c>
    </row>
    <row r="859" spans="1:7" x14ac:dyDescent="0.35">
      <c r="A859" t="str">
        <f t="shared" si="39"/>
        <v>TURLentil</v>
      </c>
      <c r="B859" t="str">
        <f t="shared" si="40"/>
        <v>TUR</v>
      </c>
      <c r="C859" t="str">
        <f t="shared" si="41"/>
        <v>Lentil</v>
      </c>
      <c r="D859" s="110" t="s">
        <v>604</v>
      </c>
      <c r="E859" s="110" t="s">
        <v>139</v>
      </c>
      <c r="F859">
        <v>678.48044773712479</v>
      </c>
      <c r="G859">
        <v>726.31402054890839</v>
      </c>
    </row>
    <row r="860" spans="1:7" x14ac:dyDescent="0.35">
      <c r="A860" t="str">
        <f t="shared" si="39"/>
        <v>UZBLentil</v>
      </c>
      <c r="B860" t="str">
        <f t="shared" si="40"/>
        <v>UZB</v>
      </c>
      <c r="C860" t="str">
        <f t="shared" si="41"/>
        <v>Lentil</v>
      </c>
      <c r="D860" s="110" t="s">
        <v>604</v>
      </c>
      <c r="E860" s="110" t="s">
        <v>146</v>
      </c>
      <c r="F860">
        <v>0.42695842339341422</v>
      </c>
      <c r="G860">
        <v>0.617786580972013</v>
      </c>
    </row>
    <row r="861" spans="1:7" x14ac:dyDescent="0.35">
      <c r="A861" t="str">
        <f t="shared" si="39"/>
        <v>YEMLentil</v>
      </c>
      <c r="B861" t="str">
        <f t="shared" si="40"/>
        <v>YEM</v>
      </c>
      <c r="C861" t="str">
        <f t="shared" si="41"/>
        <v>Lentil</v>
      </c>
      <c r="D861" s="110" t="s">
        <v>604</v>
      </c>
      <c r="E861" s="110" t="s">
        <v>150</v>
      </c>
      <c r="F861">
        <v>11.597195674020153</v>
      </c>
      <c r="G861">
        <v>14.282688827609714</v>
      </c>
    </row>
    <row r="862" spans="1:7" x14ac:dyDescent="0.35">
      <c r="A862" t="str">
        <f t="shared" si="39"/>
        <v>BDIPigeon Pea</v>
      </c>
      <c r="B862" t="str">
        <f t="shared" si="40"/>
        <v>BDI</v>
      </c>
      <c r="C862" t="str">
        <f t="shared" si="41"/>
        <v>Pigeon Pea</v>
      </c>
      <c r="D862" s="110" t="s">
        <v>605</v>
      </c>
      <c r="E862" s="110" t="s">
        <v>8</v>
      </c>
      <c r="F862">
        <v>2.8478741061220942</v>
      </c>
      <c r="G862">
        <v>3.5697662664335321</v>
      </c>
    </row>
    <row r="863" spans="1:7" x14ac:dyDescent="0.35">
      <c r="A863" t="str">
        <f t="shared" si="39"/>
        <v>BGDPigeon Pea</v>
      </c>
      <c r="B863" t="str">
        <f t="shared" si="40"/>
        <v>BGD</v>
      </c>
      <c r="C863" t="str">
        <f t="shared" si="41"/>
        <v>Pigeon Pea</v>
      </c>
      <c r="D863" s="110" t="s">
        <v>605</v>
      </c>
      <c r="E863" s="110" t="s">
        <v>11</v>
      </c>
      <c r="F863">
        <v>1.4673264142214761</v>
      </c>
      <c r="G863">
        <v>1.7773734101190843</v>
      </c>
    </row>
    <row r="864" spans="1:7" x14ac:dyDescent="0.35">
      <c r="A864" t="str">
        <f t="shared" si="39"/>
        <v>CODPigeon Pea</v>
      </c>
      <c r="B864" t="str">
        <f t="shared" si="40"/>
        <v>COD</v>
      </c>
      <c r="C864" t="str">
        <f t="shared" si="41"/>
        <v>Pigeon Pea</v>
      </c>
      <c r="D864" s="110" t="s">
        <v>605</v>
      </c>
      <c r="E864" s="110" t="s">
        <v>28</v>
      </c>
      <c r="F864">
        <v>9.3703924485251893</v>
      </c>
      <c r="G864">
        <v>13.274975202545992</v>
      </c>
    </row>
    <row r="865" spans="1:7" x14ac:dyDescent="0.35">
      <c r="A865" t="str">
        <f t="shared" si="39"/>
        <v>CRBPigeon Pea</v>
      </c>
      <c r="B865" t="str">
        <f t="shared" si="40"/>
        <v>CRB</v>
      </c>
      <c r="C865" t="str">
        <f t="shared" si="41"/>
        <v>Pigeon Pea</v>
      </c>
      <c r="D865" s="110" t="s">
        <v>605</v>
      </c>
      <c r="E865" s="110" t="s">
        <v>31</v>
      </c>
      <c r="F865">
        <v>2.148782742491425</v>
      </c>
      <c r="G865">
        <v>2.2734002138685199</v>
      </c>
    </row>
    <row r="866" spans="1:7" x14ac:dyDescent="0.35">
      <c r="A866" t="str">
        <f t="shared" si="39"/>
        <v>DOMPigeon Pea</v>
      </c>
      <c r="B866" t="str">
        <f t="shared" si="40"/>
        <v>DOM</v>
      </c>
      <c r="C866" t="str">
        <f t="shared" si="41"/>
        <v>Pigeon Pea</v>
      </c>
      <c r="D866" s="110" t="s">
        <v>605</v>
      </c>
      <c r="E866" s="110" t="s">
        <v>39</v>
      </c>
      <c r="F866">
        <v>29.119920608807156</v>
      </c>
      <c r="G866">
        <v>48.030752539856941</v>
      </c>
    </row>
    <row r="867" spans="1:7" x14ac:dyDescent="0.35">
      <c r="A867" t="str">
        <f t="shared" si="39"/>
        <v>HTIPigeon Pea</v>
      </c>
      <c r="B867" t="str">
        <f t="shared" si="40"/>
        <v>HTI</v>
      </c>
      <c r="C867" t="str">
        <f t="shared" si="41"/>
        <v>Pigeon Pea</v>
      </c>
      <c r="D867" s="110" t="s">
        <v>605</v>
      </c>
      <c r="E867" s="110" t="s">
        <v>61</v>
      </c>
      <c r="F867">
        <v>4.4797090236243662</v>
      </c>
      <c r="G867">
        <v>6.0456383681609704</v>
      </c>
    </row>
    <row r="868" spans="1:7" x14ac:dyDescent="0.35">
      <c r="A868" t="str">
        <f t="shared" si="39"/>
        <v>INDPigeon Pea</v>
      </c>
      <c r="B868" t="str">
        <f t="shared" si="40"/>
        <v>IND</v>
      </c>
      <c r="C868" t="str">
        <f t="shared" si="41"/>
        <v>Pigeon Pea</v>
      </c>
      <c r="D868" s="110" t="s">
        <v>605</v>
      </c>
      <c r="E868" s="110" t="s">
        <v>64</v>
      </c>
      <c r="F868">
        <v>3022.0200204031098</v>
      </c>
      <c r="G868">
        <v>4032.0140279393445</v>
      </c>
    </row>
    <row r="869" spans="1:7" x14ac:dyDescent="0.35">
      <c r="A869" t="str">
        <f t="shared" si="39"/>
        <v>JAMPigeon Pea</v>
      </c>
      <c r="B869" t="str">
        <f t="shared" si="40"/>
        <v>JAM</v>
      </c>
      <c r="C869" t="str">
        <f t="shared" si="41"/>
        <v>Pigeon Pea</v>
      </c>
      <c r="D869" s="110" t="s">
        <v>605</v>
      </c>
      <c r="E869" s="110" t="s">
        <v>71</v>
      </c>
      <c r="F869">
        <v>0.91891877347665352</v>
      </c>
      <c r="G869">
        <v>1.1484056923113544</v>
      </c>
    </row>
    <row r="870" spans="1:7" x14ac:dyDescent="0.35">
      <c r="A870" t="str">
        <f t="shared" si="39"/>
        <v>KENPigeon Pea</v>
      </c>
      <c r="B870" t="str">
        <f t="shared" si="40"/>
        <v>KEN</v>
      </c>
      <c r="C870" t="str">
        <f t="shared" si="41"/>
        <v>Pigeon Pea</v>
      </c>
      <c r="D870" s="110" t="s">
        <v>605</v>
      </c>
      <c r="E870" s="110" t="s">
        <v>75</v>
      </c>
      <c r="F870">
        <v>141.96015686744835</v>
      </c>
      <c r="G870">
        <v>173.73413215350163</v>
      </c>
    </row>
    <row r="871" spans="1:7" x14ac:dyDescent="0.35">
      <c r="A871" t="str">
        <f t="shared" si="39"/>
        <v>MMRPigeon Pea</v>
      </c>
      <c r="B871" t="str">
        <f t="shared" si="40"/>
        <v>MMR</v>
      </c>
      <c r="C871" t="str">
        <f t="shared" si="41"/>
        <v>Pigeon Pea</v>
      </c>
      <c r="D871" s="110" t="s">
        <v>605</v>
      </c>
      <c r="E871" s="110" t="s">
        <v>333</v>
      </c>
      <c r="F871">
        <v>680.30595266457351</v>
      </c>
      <c r="G871">
        <v>795.67393768153954</v>
      </c>
    </row>
    <row r="872" spans="1:7" x14ac:dyDescent="0.35">
      <c r="A872" t="str">
        <f t="shared" si="39"/>
        <v>MWIPigeon Pea</v>
      </c>
      <c r="B872" t="str">
        <f t="shared" si="40"/>
        <v>MWI</v>
      </c>
      <c r="C872" t="str">
        <f t="shared" si="41"/>
        <v>Pigeon Pea</v>
      </c>
      <c r="D872" s="110" t="s">
        <v>605</v>
      </c>
      <c r="E872" s="110" t="s">
        <v>93</v>
      </c>
      <c r="F872">
        <v>121.3044044864055</v>
      </c>
      <c r="G872">
        <v>169.27395448007582</v>
      </c>
    </row>
    <row r="873" spans="1:7" x14ac:dyDescent="0.35">
      <c r="A873" t="str">
        <f t="shared" si="39"/>
        <v>NPLPigeon Pea</v>
      </c>
      <c r="B873" t="str">
        <f t="shared" si="40"/>
        <v>NPL</v>
      </c>
      <c r="C873" t="str">
        <f t="shared" si="41"/>
        <v>Pigeon Pea</v>
      </c>
      <c r="D873" s="110" t="s">
        <v>605</v>
      </c>
      <c r="E873" s="110" t="s">
        <v>101</v>
      </c>
      <c r="F873">
        <v>21.096060502384585</v>
      </c>
      <c r="G873">
        <v>24.12272170134078</v>
      </c>
    </row>
    <row r="874" spans="1:7" x14ac:dyDescent="0.35">
      <c r="A874" t="str">
        <f t="shared" si="39"/>
        <v>PANPigeon Pea</v>
      </c>
      <c r="B874" t="str">
        <f t="shared" si="40"/>
        <v>PAN</v>
      </c>
      <c r="C874" t="str">
        <f t="shared" si="41"/>
        <v>Pigeon Pea</v>
      </c>
      <c r="D874" s="110" t="s">
        <v>605</v>
      </c>
      <c r="E874" s="110" t="s">
        <v>106</v>
      </c>
      <c r="F874">
        <v>3.037560516887654</v>
      </c>
      <c r="G874">
        <v>4.3603094995630265</v>
      </c>
    </row>
    <row r="875" spans="1:7" x14ac:dyDescent="0.35">
      <c r="A875" t="str">
        <f t="shared" si="39"/>
        <v>PHLPigeon Pea</v>
      </c>
      <c r="B875" t="str">
        <f t="shared" si="40"/>
        <v>PHL</v>
      </c>
      <c r="C875" t="str">
        <f t="shared" si="41"/>
        <v>Pigeon Pea</v>
      </c>
      <c r="D875" s="110" t="s">
        <v>605</v>
      </c>
      <c r="E875" s="110" t="s">
        <v>108</v>
      </c>
      <c r="F875">
        <v>1.3149565716713807</v>
      </c>
      <c r="G875">
        <v>1.4550154677626321</v>
      </c>
    </row>
    <row r="876" spans="1:7" x14ac:dyDescent="0.35">
      <c r="A876" t="str">
        <f t="shared" si="39"/>
        <v>TZAPigeon Pea</v>
      </c>
      <c r="B876" t="str">
        <f t="shared" si="40"/>
        <v>TZA</v>
      </c>
      <c r="C876" t="str">
        <f t="shared" si="41"/>
        <v>Pigeon Pea</v>
      </c>
      <c r="D876" s="110" t="s">
        <v>605</v>
      </c>
      <c r="E876" s="110" t="s">
        <v>140</v>
      </c>
      <c r="F876">
        <v>60.176618656352701</v>
      </c>
      <c r="G876">
        <v>87.019711460720245</v>
      </c>
    </row>
    <row r="877" spans="1:7" x14ac:dyDescent="0.35">
      <c r="A877" t="str">
        <f t="shared" si="39"/>
        <v>UGAPigeon Pea</v>
      </c>
      <c r="B877" t="str">
        <f t="shared" si="40"/>
        <v>UGA</v>
      </c>
      <c r="C877" t="str">
        <f t="shared" si="41"/>
        <v>Pigeon Pea</v>
      </c>
      <c r="D877" s="110" t="s">
        <v>605</v>
      </c>
      <c r="E877" s="110" t="s">
        <v>141</v>
      </c>
      <c r="F877">
        <v>106.28061754174566</v>
      </c>
      <c r="G877">
        <v>133.20458171887967</v>
      </c>
    </row>
    <row r="878" spans="1:7" x14ac:dyDescent="0.35">
      <c r="A878" t="str">
        <f t="shared" si="39"/>
        <v>VENPigeon Pea</v>
      </c>
      <c r="B878" t="str">
        <f t="shared" si="40"/>
        <v>VEN</v>
      </c>
      <c r="C878" t="str">
        <f t="shared" si="41"/>
        <v>Pigeon Pea</v>
      </c>
      <c r="D878" s="110" t="s">
        <v>605</v>
      </c>
      <c r="E878" s="110" t="s">
        <v>147</v>
      </c>
      <c r="F878">
        <v>3.1733055152138832</v>
      </c>
      <c r="G878">
        <v>3.8919721499748334</v>
      </c>
    </row>
    <row r="879" spans="1:7" x14ac:dyDescent="0.35">
      <c r="A879" t="str">
        <f t="shared" si="39"/>
        <v>AFGOther Pulses</v>
      </c>
      <c r="B879" t="str">
        <f t="shared" si="40"/>
        <v>AFG</v>
      </c>
      <c r="C879" t="str">
        <f t="shared" si="41"/>
        <v>Other Pulses</v>
      </c>
      <c r="D879" s="110" t="s">
        <v>606</v>
      </c>
      <c r="E879" s="110" t="s">
        <v>0</v>
      </c>
      <c r="F879">
        <v>45.267531606586481</v>
      </c>
      <c r="G879">
        <v>51.680861049188636</v>
      </c>
    </row>
    <row r="880" spans="1:7" x14ac:dyDescent="0.35">
      <c r="A880" t="str">
        <f t="shared" si="39"/>
        <v>ARMOther Pulses</v>
      </c>
      <c r="B880" t="str">
        <f t="shared" si="40"/>
        <v>ARM</v>
      </c>
      <c r="C880" t="str">
        <f t="shared" si="41"/>
        <v>Other Pulses</v>
      </c>
      <c r="D880" s="110" t="s">
        <v>606</v>
      </c>
      <c r="E880" s="110" t="s">
        <v>4</v>
      </c>
      <c r="F880">
        <v>0.30501180246649939</v>
      </c>
      <c r="G880">
        <v>0.3493410221355604</v>
      </c>
    </row>
    <row r="881" spans="1:7" x14ac:dyDescent="0.35">
      <c r="A881" t="str">
        <f t="shared" si="39"/>
        <v>AZEOther Pulses</v>
      </c>
      <c r="B881" t="str">
        <f t="shared" si="40"/>
        <v>AZE</v>
      </c>
      <c r="C881" t="str">
        <f t="shared" si="41"/>
        <v>Other Pulses</v>
      </c>
      <c r="D881" s="110" t="s">
        <v>606</v>
      </c>
      <c r="E881" s="110" t="s">
        <v>7</v>
      </c>
      <c r="F881">
        <v>12.341180680613508</v>
      </c>
      <c r="G881">
        <v>16.964376887681503</v>
      </c>
    </row>
    <row r="882" spans="1:7" x14ac:dyDescent="0.35">
      <c r="A882" t="str">
        <f t="shared" si="39"/>
        <v>BDIOther Pulses</v>
      </c>
      <c r="B882" t="str">
        <f t="shared" si="40"/>
        <v>BDI</v>
      </c>
      <c r="C882" t="str">
        <f t="shared" si="41"/>
        <v>Other Pulses</v>
      </c>
      <c r="D882" s="110" t="s">
        <v>606</v>
      </c>
      <c r="E882" s="110" t="s">
        <v>8</v>
      </c>
      <c r="F882">
        <v>42.770818808675074</v>
      </c>
      <c r="G882">
        <v>46.883170338115242</v>
      </c>
    </row>
    <row r="883" spans="1:7" x14ac:dyDescent="0.35">
      <c r="A883" t="str">
        <f t="shared" si="39"/>
        <v>BENOther Pulses</v>
      </c>
      <c r="B883" t="str">
        <f t="shared" si="40"/>
        <v>BEN</v>
      </c>
      <c r="C883" t="str">
        <f t="shared" si="41"/>
        <v>Other Pulses</v>
      </c>
      <c r="D883" s="110" t="s">
        <v>606</v>
      </c>
      <c r="E883" s="110" t="s">
        <v>9</v>
      </c>
      <c r="F883">
        <v>20.911451582797245</v>
      </c>
      <c r="G883">
        <v>22.812174653386748</v>
      </c>
    </row>
    <row r="884" spans="1:7" x14ac:dyDescent="0.35">
      <c r="A884" t="str">
        <f t="shared" si="39"/>
        <v>BFAOther Pulses</v>
      </c>
      <c r="B884" t="str">
        <f t="shared" si="40"/>
        <v>BFA</v>
      </c>
      <c r="C884" t="str">
        <f t="shared" si="41"/>
        <v>Other Pulses</v>
      </c>
      <c r="D884" s="110" t="s">
        <v>606</v>
      </c>
      <c r="E884" s="110" t="s">
        <v>10</v>
      </c>
      <c r="F884">
        <v>68.43727028647136</v>
      </c>
      <c r="G884">
        <v>72.362537935617624</v>
      </c>
    </row>
    <row r="885" spans="1:7" x14ac:dyDescent="0.35">
      <c r="A885" t="str">
        <f t="shared" si="39"/>
        <v>BGDOther Pulses</v>
      </c>
      <c r="B885" t="str">
        <f t="shared" si="40"/>
        <v>BGD</v>
      </c>
      <c r="C885" t="str">
        <f t="shared" si="41"/>
        <v>Other Pulses</v>
      </c>
      <c r="D885" s="110" t="s">
        <v>606</v>
      </c>
      <c r="E885" s="110" t="s">
        <v>11</v>
      </c>
      <c r="F885">
        <v>149.51600782994981</v>
      </c>
      <c r="G885">
        <v>161.12503532896795</v>
      </c>
    </row>
    <row r="886" spans="1:7" x14ac:dyDescent="0.35">
      <c r="A886" t="str">
        <f t="shared" si="39"/>
        <v>BLZOther Pulses</v>
      </c>
      <c r="B886" t="str">
        <f t="shared" si="40"/>
        <v>BLZ</v>
      </c>
      <c r="C886" t="str">
        <f t="shared" si="41"/>
        <v>Other Pulses</v>
      </c>
      <c r="D886" s="110" t="s">
        <v>606</v>
      </c>
      <c r="E886" s="110" t="s">
        <v>16</v>
      </c>
      <c r="F886">
        <v>2.5979238886169207</v>
      </c>
      <c r="G886">
        <v>2.4299549984174083</v>
      </c>
    </row>
    <row r="887" spans="1:7" x14ac:dyDescent="0.35">
      <c r="A887" t="str">
        <f t="shared" si="39"/>
        <v>BOLOther Pulses</v>
      </c>
      <c r="B887" t="str">
        <f t="shared" si="40"/>
        <v>BOL</v>
      </c>
      <c r="C887" t="str">
        <f t="shared" si="41"/>
        <v>Other Pulses</v>
      </c>
      <c r="D887" s="110" t="s">
        <v>606</v>
      </c>
      <c r="E887" s="110" t="s">
        <v>17</v>
      </c>
      <c r="F887">
        <v>18.101120365633914</v>
      </c>
      <c r="G887">
        <v>19.724298268511973</v>
      </c>
    </row>
    <row r="888" spans="1:7" x14ac:dyDescent="0.35">
      <c r="A888" t="str">
        <f t="shared" si="39"/>
        <v>BTNOther Pulses</v>
      </c>
      <c r="B888" t="str">
        <f t="shared" si="40"/>
        <v>BTN</v>
      </c>
      <c r="C888" t="str">
        <f t="shared" si="41"/>
        <v>Other Pulses</v>
      </c>
      <c r="D888" s="110" t="s">
        <v>606</v>
      </c>
      <c r="E888" s="110" t="s">
        <v>19</v>
      </c>
      <c r="F888">
        <v>3.7465245041650115</v>
      </c>
      <c r="G888">
        <v>3.7845640787834216</v>
      </c>
    </row>
    <row r="889" spans="1:7" x14ac:dyDescent="0.35">
      <c r="A889" t="str">
        <f t="shared" si="39"/>
        <v>BWAOther Pulses</v>
      </c>
      <c r="B889" t="str">
        <f t="shared" si="40"/>
        <v>BWA</v>
      </c>
      <c r="C889" t="str">
        <f t="shared" si="41"/>
        <v>Other Pulses</v>
      </c>
      <c r="D889" s="110" t="s">
        <v>606</v>
      </c>
      <c r="E889" s="110" t="s">
        <v>20</v>
      </c>
      <c r="F889">
        <v>18.633016208076519</v>
      </c>
      <c r="G889">
        <v>26.407197570333867</v>
      </c>
    </row>
    <row r="890" spans="1:7" x14ac:dyDescent="0.35">
      <c r="A890" t="str">
        <f t="shared" si="39"/>
        <v>CAFOther Pulses</v>
      </c>
      <c r="B890" t="str">
        <f t="shared" si="40"/>
        <v>CAF</v>
      </c>
      <c r="C890" t="str">
        <f t="shared" si="41"/>
        <v>Other Pulses</v>
      </c>
      <c r="D890" s="110" t="s">
        <v>606</v>
      </c>
      <c r="E890" s="110" t="s">
        <v>21</v>
      </c>
      <c r="F890">
        <v>30.162123725933615</v>
      </c>
      <c r="G890">
        <v>34.360645639748817</v>
      </c>
    </row>
    <row r="891" spans="1:7" x14ac:dyDescent="0.35">
      <c r="A891" t="str">
        <f t="shared" si="39"/>
        <v>CIVOther Pulses</v>
      </c>
      <c r="B891" t="str">
        <f t="shared" si="40"/>
        <v>CIV</v>
      </c>
      <c r="C891" t="str">
        <f t="shared" si="41"/>
        <v>Other Pulses</v>
      </c>
      <c r="D891" s="110" t="s">
        <v>606</v>
      </c>
      <c r="E891" s="110" t="s">
        <v>26</v>
      </c>
      <c r="F891">
        <v>13.015830146508721</v>
      </c>
      <c r="G891">
        <v>15.275015427500691</v>
      </c>
    </row>
    <row r="892" spans="1:7" x14ac:dyDescent="0.35">
      <c r="A892" t="str">
        <f t="shared" si="39"/>
        <v>CMROther Pulses</v>
      </c>
      <c r="B892" t="str">
        <f t="shared" si="40"/>
        <v>CMR</v>
      </c>
      <c r="C892" t="str">
        <f t="shared" si="41"/>
        <v>Other Pulses</v>
      </c>
      <c r="D892" s="110" t="s">
        <v>606</v>
      </c>
      <c r="E892" s="110" t="s">
        <v>27</v>
      </c>
      <c r="F892">
        <v>23.605781948758398</v>
      </c>
      <c r="G892">
        <v>27.496499511116813</v>
      </c>
    </row>
    <row r="893" spans="1:7" x14ac:dyDescent="0.35">
      <c r="A893" t="str">
        <f t="shared" si="39"/>
        <v>CODOther Pulses</v>
      </c>
      <c r="B893" t="str">
        <f t="shared" si="40"/>
        <v>COD</v>
      </c>
      <c r="C893" t="str">
        <f t="shared" si="41"/>
        <v>Other Pulses</v>
      </c>
      <c r="D893" s="110" t="s">
        <v>606</v>
      </c>
      <c r="E893" s="110" t="s">
        <v>28</v>
      </c>
      <c r="F893">
        <v>24.112310967124724</v>
      </c>
      <c r="G893">
        <v>29.160325213335035</v>
      </c>
    </row>
    <row r="894" spans="1:7" x14ac:dyDescent="0.35">
      <c r="A894" t="str">
        <f t="shared" si="39"/>
        <v>COGOther Pulses</v>
      </c>
      <c r="B894" t="str">
        <f t="shared" si="40"/>
        <v>COG</v>
      </c>
      <c r="C894" t="str">
        <f t="shared" si="41"/>
        <v>Other Pulses</v>
      </c>
      <c r="D894" s="110" t="s">
        <v>606</v>
      </c>
      <c r="E894" s="110" t="s">
        <v>29</v>
      </c>
      <c r="F894">
        <v>7.3448538182789944</v>
      </c>
      <c r="G894">
        <v>7.295633905437179</v>
      </c>
    </row>
    <row r="895" spans="1:7" x14ac:dyDescent="0.35">
      <c r="A895" t="str">
        <f t="shared" si="39"/>
        <v>COLOther Pulses</v>
      </c>
      <c r="B895" t="str">
        <f t="shared" si="40"/>
        <v>COL</v>
      </c>
      <c r="C895" t="str">
        <f t="shared" si="41"/>
        <v>Other Pulses</v>
      </c>
      <c r="D895" s="110" t="s">
        <v>606</v>
      </c>
      <c r="E895" s="110" t="s">
        <v>30</v>
      </c>
      <c r="F895">
        <v>57.411024160597378</v>
      </c>
      <c r="G895">
        <v>64.867429658493563</v>
      </c>
    </row>
    <row r="896" spans="1:7" x14ac:dyDescent="0.35">
      <c r="A896" t="str">
        <f t="shared" si="39"/>
        <v>CRBOther Pulses</v>
      </c>
      <c r="B896" t="str">
        <f t="shared" si="40"/>
        <v>CRB</v>
      </c>
      <c r="C896" t="str">
        <f t="shared" si="41"/>
        <v>Other Pulses</v>
      </c>
      <c r="D896" s="110" t="s">
        <v>606</v>
      </c>
      <c r="E896" s="110" t="s">
        <v>31</v>
      </c>
      <c r="F896">
        <v>1.4388847715235293</v>
      </c>
      <c r="G896">
        <v>1.3083786550827814</v>
      </c>
    </row>
    <row r="897" spans="1:7" x14ac:dyDescent="0.35">
      <c r="A897" t="str">
        <f t="shared" si="39"/>
        <v>DOMOther Pulses</v>
      </c>
      <c r="B897" t="str">
        <f t="shared" si="40"/>
        <v>DOM</v>
      </c>
      <c r="C897" t="str">
        <f t="shared" si="41"/>
        <v>Other Pulses</v>
      </c>
      <c r="D897" s="110" t="s">
        <v>606</v>
      </c>
      <c r="E897" s="110" t="s">
        <v>39</v>
      </c>
      <c r="F897">
        <v>12.331493381150308</v>
      </c>
      <c r="G897">
        <v>16.160391279158684</v>
      </c>
    </row>
    <row r="898" spans="1:7" x14ac:dyDescent="0.35">
      <c r="A898" t="str">
        <f t="shared" si="39"/>
        <v>DZAOther Pulses</v>
      </c>
      <c r="B898" t="str">
        <f t="shared" si="40"/>
        <v>DZA</v>
      </c>
      <c r="C898" t="str">
        <f t="shared" si="41"/>
        <v>Other Pulses</v>
      </c>
      <c r="D898" s="110" t="s">
        <v>606</v>
      </c>
      <c r="E898" s="110" t="s">
        <v>40</v>
      </c>
      <c r="F898">
        <v>40.266759983090211</v>
      </c>
      <c r="G898">
        <v>43.51401837375937</v>
      </c>
    </row>
    <row r="899" spans="1:7" x14ac:dyDescent="0.35">
      <c r="A899" t="str">
        <f t="shared" ref="A899:A962" si="42">_xlfn.CONCAT(B899,C899)</f>
        <v>ECUOther Pulses</v>
      </c>
      <c r="B899" t="str">
        <f t="shared" ref="B899:B962" si="43">E899</f>
        <v>ECU</v>
      </c>
      <c r="C899" t="str">
        <f t="shared" ref="C899:C962" si="44">VLOOKUP(D899,$M$2:$N$22,2,FALSE)</f>
        <v>Other Pulses</v>
      </c>
      <c r="D899" s="110" t="s">
        <v>606</v>
      </c>
      <c r="E899" s="110" t="s">
        <v>41</v>
      </c>
      <c r="F899">
        <v>8.236670275148434</v>
      </c>
      <c r="G899">
        <v>10.455748183217601</v>
      </c>
    </row>
    <row r="900" spans="1:7" x14ac:dyDescent="0.35">
      <c r="A900" t="str">
        <f t="shared" si="42"/>
        <v>EGYOther Pulses</v>
      </c>
      <c r="B900" t="str">
        <f t="shared" si="43"/>
        <v>EGY</v>
      </c>
      <c r="C900" t="str">
        <f t="shared" si="44"/>
        <v>Other Pulses</v>
      </c>
      <c r="D900" s="110" t="s">
        <v>606</v>
      </c>
      <c r="E900" s="110" t="s">
        <v>42</v>
      </c>
      <c r="F900">
        <v>351.27251078172611</v>
      </c>
      <c r="G900">
        <v>428.84234875819516</v>
      </c>
    </row>
    <row r="901" spans="1:7" x14ac:dyDescent="0.35">
      <c r="A901" t="str">
        <f t="shared" si="42"/>
        <v>ERIOther Pulses</v>
      </c>
      <c r="B901" t="str">
        <f t="shared" si="43"/>
        <v>ERI</v>
      </c>
      <c r="C901" t="str">
        <f t="shared" si="44"/>
        <v>Other Pulses</v>
      </c>
      <c r="D901" s="110" t="s">
        <v>606</v>
      </c>
      <c r="E901" s="110" t="s">
        <v>43</v>
      </c>
      <c r="F901">
        <v>35.563280275915659</v>
      </c>
      <c r="G901">
        <v>46.538823158148865</v>
      </c>
    </row>
    <row r="902" spans="1:7" x14ac:dyDescent="0.35">
      <c r="A902" t="str">
        <f t="shared" si="42"/>
        <v>ETHOther Pulses</v>
      </c>
      <c r="B902" t="str">
        <f t="shared" si="43"/>
        <v>ETH</v>
      </c>
      <c r="C902" t="str">
        <f t="shared" si="44"/>
        <v>Other Pulses</v>
      </c>
      <c r="D902" s="110" t="s">
        <v>606</v>
      </c>
      <c r="E902" s="110" t="s">
        <v>44</v>
      </c>
      <c r="F902">
        <v>1162.9909069459709</v>
      </c>
      <c r="G902">
        <v>1466.5306779955886</v>
      </c>
    </row>
    <row r="903" spans="1:7" x14ac:dyDescent="0.35">
      <c r="A903" t="str">
        <f t="shared" si="42"/>
        <v>FJIOther Pulses</v>
      </c>
      <c r="B903" t="str">
        <f t="shared" si="43"/>
        <v>FJI</v>
      </c>
      <c r="C903" t="str">
        <f t="shared" si="44"/>
        <v>Other Pulses</v>
      </c>
      <c r="D903" s="110" t="s">
        <v>606</v>
      </c>
      <c r="E903" s="110" t="s">
        <v>45</v>
      </c>
      <c r="F903">
        <v>0.17861882876563526</v>
      </c>
      <c r="G903">
        <v>0.18378499126915773</v>
      </c>
    </row>
    <row r="904" spans="1:7" x14ac:dyDescent="0.35">
      <c r="A904" t="str">
        <f t="shared" si="42"/>
        <v>GABOther Pulses</v>
      </c>
      <c r="B904" t="str">
        <f t="shared" si="43"/>
        <v>GAB</v>
      </c>
      <c r="C904" t="str">
        <f t="shared" si="44"/>
        <v>Other Pulses</v>
      </c>
      <c r="D904" s="110" t="s">
        <v>606</v>
      </c>
      <c r="E904" s="110" t="s">
        <v>48</v>
      </c>
      <c r="F904">
        <v>0.42364022201905643</v>
      </c>
      <c r="G904">
        <v>0.43011838587866097</v>
      </c>
    </row>
    <row r="905" spans="1:7" x14ac:dyDescent="0.35">
      <c r="A905" t="str">
        <f t="shared" si="42"/>
        <v>GEOOther Pulses</v>
      </c>
      <c r="B905" t="str">
        <f t="shared" si="43"/>
        <v>GEO</v>
      </c>
      <c r="C905" t="str">
        <f t="shared" si="44"/>
        <v>Other Pulses</v>
      </c>
      <c r="D905" s="110" t="s">
        <v>606</v>
      </c>
      <c r="E905" s="110" t="s">
        <v>49</v>
      </c>
      <c r="F905">
        <v>0.14720812408478448</v>
      </c>
      <c r="G905">
        <v>0.13309126077819508</v>
      </c>
    </row>
    <row r="906" spans="1:7" x14ac:dyDescent="0.35">
      <c r="A906" t="str">
        <f t="shared" si="42"/>
        <v>GHAOther Pulses</v>
      </c>
      <c r="B906" t="str">
        <f t="shared" si="43"/>
        <v>GHA</v>
      </c>
      <c r="C906" t="str">
        <f t="shared" si="44"/>
        <v>Other Pulses</v>
      </c>
      <c r="D906" s="110" t="s">
        <v>606</v>
      </c>
      <c r="E906" s="110" t="s">
        <v>50</v>
      </c>
      <c r="F906">
        <v>53.431391480649971</v>
      </c>
      <c r="G906">
        <v>66.945080270705063</v>
      </c>
    </row>
    <row r="907" spans="1:7" x14ac:dyDescent="0.35">
      <c r="A907" t="str">
        <f t="shared" si="42"/>
        <v>GINOther Pulses</v>
      </c>
      <c r="B907" t="str">
        <f t="shared" si="43"/>
        <v>GIN</v>
      </c>
      <c r="C907" t="str">
        <f t="shared" si="44"/>
        <v>Other Pulses</v>
      </c>
      <c r="D907" s="110" t="s">
        <v>606</v>
      </c>
      <c r="E907" s="110" t="s">
        <v>51</v>
      </c>
      <c r="F907">
        <v>83.352451995386076</v>
      </c>
      <c r="G907">
        <v>101.08812190133685</v>
      </c>
    </row>
    <row r="908" spans="1:7" x14ac:dyDescent="0.35">
      <c r="A908" t="str">
        <f t="shared" si="42"/>
        <v>GMBOther Pulses</v>
      </c>
      <c r="B908" t="str">
        <f t="shared" si="43"/>
        <v>GMB</v>
      </c>
      <c r="C908" t="str">
        <f t="shared" si="44"/>
        <v>Other Pulses</v>
      </c>
      <c r="D908" s="110" t="s">
        <v>606</v>
      </c>
      <c r="E908" s="110" t="s">
        <v>52</v>
      </c>
      <c r="F908">
        <v>4.1202620405926682</v>
      </c>
      <c r="G908">
        <v>4.077571319561244</v>
      </c>
    </row>
    <row r="909" spans="1:7" x14ac:dyDescent="0.35">
      <c r="A909" t="str">
        <f t="shared" si="42"/>
        <v>GNBOther Pulses</v>
      </c>
      <c r="B909" t="str">
        <f t="shared" si="43"/>
        <v>GNB</v>
      </c>
      <c r="C909" t="str">
        <f t="shared" si="44"/>
        <v>Other Pulses</v>
      </c>
      <c r="D909" s="110" t="s">
        <v>606</v>
      </c>
      <c r="E909" s="110" t="s">
        <v>53</v>
      </c>
      <c r="F909">
        <v>2.7581418583453035</v>
      </c>
      <c r="G909">
        <v>3.0926458166822637</v>
      </c>
    </row>
    <row r="910" spans="1:7" x14ac:dyDescent="0.35">
      <c r="A910" t="str">
        <f t="shared" si="42"/>
        <v>GSAOther Pulses</v>
      </c>
      <c r="B910" t="str">
        <f t="shared" si="43"/>
        <v>GSA</v>
      </c>
      <c r="C910" t="str">
        <f t="shared" si="44"/>
        <v>Other Pulses</v>
      </c>
      <c r="D910" s="110" t="s">
        <v>606</v>
      </c>
      <c r="E910" s="110" t="s">
        <v>57</v>
      </c>
      <c r="F910">
        <v>0.85895163775046857</v>
      </c>
      <c r="G910">
        <v>0.95942532731565433</v>
      </c>
    </row>
    <row r="911" spans="1:7" x14ac:dyDescent="0.35">
      <c r="A911" t="str">
        <f t="shared" si="42"/>
        <v>GTMOther Pulses</v>
      </c>
      <c r="B911" t="str">
        <f t="shared" si="43"/>
        <v>GTM</v>
      </c>
      <c r="C911" t="str">
        <f t="shared" si="44"/>
        <v>Other Pulses</v>
      </c>
      <c r="D911" s="110" t="s">
        <v>606</v>
      </c>
      <c r="E911" s="110" t="s">
        <v>58</v>
      </c>
      <c r="F911">
        <v>41.52102948805878</v>
      </c>
      <c r="G911">
        <v>49.088028946114335</v>
      </c>
    </row>
    <row r="912" spans="1:7" x14ac:dyDescent="0.35">
      <c r="A912" t="str">
        <f t="shared" si="42"/>
        <v>IDNOther Pulses</v>
      </c>
      <c r="B912" t="str">
        <f t="shared" si="43"/>
        <v>IDN</v>
      </c>
      <c r="C912" t="str">
        <f t="shared" si="44"/>
        <v>Other Pulses</v>
      </c>
      <c r="D912" s="110" t="s">
        <v>606</v>
      </c>
      <c r="E912" s="110" t="s">
        <v>63</v>
      </c>
      <c r="F912">
        <v>1.3493307906952552</v>
      </c>
      <c r="G912">
        <v>1.4262090225689263</v>
      </c>
    </row>
    <row r="913" spans="1:7" x14ac:dyDescent="0.35">
      <c r="A913" t="str">
        <f t="shared" si="42"/>
        <v>INDOther Pulses</v>
      </c>
      <c r="B913" t="str">
        <f t="shared" si="43"/>
        <v>IND</v>
      </c>
      <c r="C913" t="str">
        <f t="shared" si="44"/>
        <v>Other Pulses</v>
      </c>
      <c r="D913" s="110" t="s">
        <v>606</v>
      </c>
      <c r="E913" s="110" t="s">
        <v>64</v>
      </c>
      <c r="F913">
        <v>1448.9075413859114</v>
      </c>
      <c r="G913">
        <v>1395.6516736507829</v>
      </c>
    </row>
    <row r="914" spans="1:7" x14ac:dyDescent="0.35">
      <c r="A914" t="str">
        <f t="shared" si="42"/>
        <v>IRNOther Pulses</v>
      </c>
      <c r="B914" t="str">
        <f t="shared" si="43"/>
        <v>IRN</v>
      </c>
      <c r="C914" t="str">
        <f t="shared" si="44"/>
        <v>Other Pulses</v>
      </c>
      <c r="D914" s="110" t="s">
        <v>606</v>
      </c>
      <c r="E914" s="110" t="s">
        <v>66</v>
      </c>
      <c r="F914">
        <v>41.785803201385306</v>
      </c>
      <c r="G914">
        <v>37.079494015578007</v>
      </c>
    </row>
    <row r="915" spans="1:7" x14ac:dyDescent="0.35">
      <c r="A915" t="str">
        <f t="shared" si="42"/>
        <v>IRQOther Pulses</v>
      </c>
      <c r="B915" t="str">
        <f t="shared" si="43"/>
        <v>IRQ</v>
      </c>
      <c r="C915" t="str">
        <f t="shared" si="44"/>
        <v>Other Pulses</v>
      </c>
      <c r="D915" s="110" t="s">
        <v>606</v>
      </c>
      <c r="E915" s="110" t="s">
        <v>67</v>
      </c>
      <c r="F915">
        <v>7.62855563563628</v>
      </c>
      <c r="G915">
        <v>9.4351628000478165</v>
      </c>
    </row>
    <row r="916" spans="1:7" x14ac:dyDescent="0.35">
      <c r="A916" t="str">
        <f t="shared" si="42"/>
        <v>ISROther Pulses</v>
      </c>
      <c r="B916" t="str">
        <f t="shared" si="43"/>
        <v>ISR</v>
      </c>
      <c r="C916" t="str">
        <f t="shared" si="44"/>
        <v>Other Pulses</v>
      </c>
      <c r="D916" s="110" t="s">
        <v>606</v>
      </c>
      <c r="E916" s="110" t="s">
        <v>69</v>
      </c>
      <c r="F916">
        <v>20.766977006096592</v>
      </c>
      <c r="G916">
        <v>36.300939724452377</v>
      </c>
    </row>
    <row r="917" spans="1:7" x14ac:dyDescent="0.35">
      <c r="A917" t="str">
        <f t="shared" si="42"/>
        <v>JAMOther Pulses</v>
      </c>
      <c r="B917" t="str">
        <f t="shared" si="43"/>
        <v>JAM</v>
      </c>
      <c r="C917" t="str">
        <f t="shared" si="44"/>
        <v>Other Pulses</v>
      </c>
      <c r="D917" s="110" t="s">
        <v>606</v>
      </c>
      <c r="E917" s="110" t="s">
        <v>71</v>
      </c>
      <c r="F917">
        <v>0.86394379575330138</v>
      </c>
      <c r="G917">
        <v>0.96395730954558367</v>
      </c>
    </row>
    <row r="918" spans="1:7" x14ac:dyDescent="0.35">
      <c r="A918" t="str">
        <f t="shared" si="42"/>
        <v>JOROther Pulses</v>
      </c>
      <c r="B918" t="str">
        <f t="shared" si="43"/>
        <v>JOR</v>
      </c>
      <c r="C918" t="str">
        <f t="shared" si="44"/>
        <v>Other Pulses</v>
      </c>
      <c r="D918" s="110" t="s">
        <v>606</v>
      </c>
      <c r="E918" s="110" t="s">
        <v>72</v>
      </c>
      <c r="F918">
        <v>1.6114133730954581</v>
      </c>
      <c r="G918">
        <v>1.3570246034929256</v>
      </c>
    </row>
    <row r="919" spans="1:7" x14ac:dyDescent="0.35">
      <c r="A919" t="str">
        <f t="shared" si="42"/>
        <v>KENOther Pulses</v>
      </c>
      <c r="B919" t="str">
        <f t="shared" si="43"/>
        <v>KEN</v>
      </c>
      <c r="C919" t="str">
        <f t="shared" si="44"/>
        <v>Other Pulses</v>
      </c>
      <c r="D919" s="110" t="s">
        <v>606</v>
      </c>
      <c r="E919" s="110" t="s">
        <v>75</v>
      </c>
      <c r="F919">
        <v>17.589013257917383</v>
      </c>
      <c r="G919">
        <v>20.985906698754285</v>
      </c>
    </row>
    <row r="920" spans="1:7" x14ac:dyDescent="0.35">
      <c r="A920" t="str">
        <f t="shared" si="42"/>
        <v>KGZOther Pulses</v>
      </c>
      <c r="B920" t="str">
        <f t="shared" si="43"/>
        <v>KGZ</v>
      </c>
      <c r="C920" t="str">
        <f t="shared" si="44"/>
        <v>Other Pulses</v>
      </c>
      <c r="D920" s="110" t="s">
        <v>606</v>
      </c>
      <c r="E920" s="110" t="s">
        <v>76</v>
      </c>
      <c r="F920">
        <v>1.7509663473190542</v>
      </c>
      <c r="G920">
        <v>2.4044766071938652</v>
      </c>
    </row>
    <row r="921" spans="1:7" x14ac:dyDescent="0.35">
      <c r="A921" t="str">
        <f t="shared" si="42"/>
        <v>LAOOther Pulses</v>
      </c>
      <c r="B921" t="str">
        <f t="shared" si="43"/>
        <v>LAO</v>
      </c>
      <c r="C921" t="str">
        <f t="shared" si="44"/>
        <v>Other Pulses</v>
      </c>
      <c r="D921" s="110" t="s">
        <v>606</v>
      </c>
      <c r="E921" s="110" t="s">
        <v>79</v>
      </c>
      <c r="F921">
        <v>14.791476299278575</v>
      </c>
      <c r="G921">
        <v>15.643587996602989</v>
      </c>
    </row>
    <row r="922" spans="1:7" x14ac:dyDescent="0.35">
      <c r="A922" t="str">
        <f t="shared" si="42"/>
        <v>LBNOther Pulses</v>
      </c>
      <c r="B922" t="str">
        <f t="shared" si="43"/>
        <v>LBN</v>
      </c>
      <c r="C922" t="str">
        <f t="shared" si="44"/>
        <v>Other Pulses</v>
      </c>
      <c r="D922" s="110" t="s">
        <v>606</v>
      </c>
      <c r="E922" s="110" t="s">
        <v>80</v>
      </c>
      <c r="F922">
        <v>6.8893612839234315</v>
      </c>
      <c r="G922">
        <v>7.8437412346797828</v>
      </c>
    </row>
    <row r="923" spans="1:7" x14ac:dyDescent="0.35">
      <c r="A923" t="str">
        <f t="shared" si="42"/>
        <v>LBROther Pulses</v>
      </c>
      <c r="B923" t="str">
        <f t="shared" si="43"/>
        <v>LBR</v>
      </c>
      <c r="C923" t="str">
        <f t="shared" si="44"/>
        <v>Other Pulses</v>
      </c>
      <c r="D923" s="110" t="s">
        <v>606</v>
      </c>
      <c r="E923" s="110" t="s">
        <v>81</v>
      </c>
      <c r="F923">
        <v>4.0521157311136022</v>
      </c>
      <c r="G923">
        <v>3.4654779538319094</v>
      </c>
    </row>
    <row r="924" spans="1:7" x14ac:dyDescent="0.35">
      <c r="A924" t="str">
        <f t="shared" si="42"/>
        <v>LBYOther Pulses</v>
      </c>
      <c r="B924" t="str">
        <f t="shared" si="43"/>
        <v>LBY</v>
      </c>
      <c r="C924" t="str">
        <f t="shared" si="44"/>
        <v>Other Pulses</v>
      </c>
      <c r="D924" s="110" t="s">
        <v>606</v>
      </c>
      <c r="E924" s="110" t="s">
        <v>82</v>
      </c>
      <c r="F924">
        <v>7.7970007178022804</v>
      </c>
      <c r="G924">
        <v>13.264878950280163</v>
      </c>
    </row>
    <row r="925" spans="1:7" x14ac:dyDescent="0.35">
      <c r="A925" t="str">
        <f t="shared" si="42"/>
        <v>LSOOther Pulses</v>
      </c>
      <c r="B925" t="str">
        <f t="shared" si="43"/>
        <v>LSO</v>
      </c>
      <c r="C925" t="str">
        <f t="shared" si="44"/>
        <v>Other Pulses</v>
      </c>
      <c r="D925" s="110" t="s">
        <v>606</v>
      </c>
      <c r="E925" s="110" t="s">
        <v>84</v>
      </c>
      <c r="F925">
        <v>1.8086903648967254</v>
      </c>
      <c r="G925">
        <v>1.7229198037621001</v>
      </c>
    </row>
    <row r="926" spans="1:7" x14ac:dyDescent="0.35">
      <c r="A926" t="str">
        <f t="shared" si="42"/>
        <v>MDGOther Pulses</v>
      </c>
      <c r="B926" t="str">
        <f t="shared" si="43"/>
        <v>MDG</v>
      </c>
      <c r="C926" t="str">
        <f t="shared" si="44"/>
        <v>Other Pulses</v>
      </c>
      <c r="D926" s="110" t="s">
        <v>606</v>
      </c>
      <c r="E926" s="110" t="s">
        <v>86</v>
      </c>
      <c r="F926">
        <v>23.986840741116097</v>
      </c>
      <c r="G926">
        <v>26.961109927562795</v>
      </c>
    </row>
    <row r="927" spans="1:7" x14ac:dyDescent="0.35">
      <c r="A927" t="str">
        <f t="shared" si="42"/>
        <v>MEXOther Pulses</v>
      </c>
      <c r="B927" t="str">
        <f t="shared" si="43"/>
        <v>MEX</v>
      </c>
      <c r="C927" t="str">
        <f t="shared" si="44"/>
        <v>Other Pulses</v>
      </c>
      <c r="D927" s="110" t="s">
        <v>606</v>
      </c>
      <c r="E927" s="110" t="s">
        <v>87</v>
      </c>
      <c r="F927">
        <v>122.01542298560315</v>
      </c>
      <c r="G927">
        <v>128.12144561258029</v>
      </c>
    </row>
    <row r="928" spans="1:7" x14ac:dyDescent="0.35">
      <c r="A928" t="str">
        <f t="shared" si="42"/>
        <v>MLIOther Pulses</v>
      </c>
      <c r="B928" t="str">
        <f t="shared" si="43"/>
        <v>MLI</v>
      </c>
      <c r="C928" t="str">
        <f t="shared" si="44"/>
        <v>Other Pulses</v>
      </c>
      <c r="D928" s="110" t="s">
        <v>606</v>
      </c>
      <c r="E928" s="110" t="s">
        <v>88</v>
      </c>
      <c r="F928">
        <v>18.825052178292704</v>
      </c>
      <c r="G928">
        <v>18.742677424634266</v>
      </c>
    </row>
    <row r="929" spans="1:7" x14ac:dyDescent="0.35">
      <c r="A929" t="str">
        <f t="shared" si="42"/>
        <v>MMROther Pulses</v>
      </c>
      <c r="B929" t="str">
        <f t="shared" si="43"/>
        <v>MMR</v>
      </c>
      <c r="C929" t="str">
        <f t="shared" si="44"/>
        <v>Other Pulses</v>
      </c>
      <c r="D929" s="110" t="s">
        <v>606</v>
      </c>
      <c r="E929" s="110" t="s">
        <v>333</v>
      </c>
      <c r="F929">
        <v>51.639090207883186</v>
      </c>
      <c r="G929">
        <v>46.635920830514863</v>
      </c>
    </row>
    <row r="930" spans="1:7" x14ac:dyDescent="0.35">
      <c r="A930" t="str">
        <f t="shared" si="42"/>
        <v>MOROther Pulses</v>
      </c>
      <c r="B930" t="str">
        <f t="shared" si="43"/>
        <v>MOR</v>
      </c>
      <c r="C930" t="str">
        <f t="shared" si="44"/>
        <v>Other Pulses</v>
      </c>
      <c r="D930" s="110" t="s">
        <v>606</v>
      </c>
      <c r="E930" s="110" t="s">
        <v>90</v>
      </c>
      <c r="F930">
        <v>225.87728287317492</v>
      </c>
      <c r="G930">
        <v>238.87596701817051</v>
      </c>
    </row>
    <row r="931" spans="1:7" x14ac:dyDescent="0.35">
      <c r="A931" t="str">
        <f t="shared" si="42"/>
        <v>MOZOther Pulses</v>
      </c>
      <c r="B931" t="str">
        <f t="shared" si="43"/>
        <v>MOZ</v>
      </c>
      <c r="C931" t="str">
        <f t="shared" si="44"/>
        <v>Other Pulses</v>
      </c>
      <c r="D931" s="110" t="s">
        <v>606</v>
      </c>
      <c r="E931" s="110" t="s">
        <v>91</v>
      </c>
      <c r="F931">
        <v>165.92798913460027</v>
      </c>
      <c r="G931">
        <v>188.01526335889952</v>
      </c>
    </row>
    <row r="932" spans="1:7" x14ac:dyDescent="0.35">
      <c r="A932" t="str">
        <f t="shared" si="42"/>
        <v>MRTOther Pulses</v>
      </c>
      <c r="B932" t="str">
        <f t="shared" si="43"/>
        <v>MRT</v>
      </c>
      <c r="C932" t="str">
        <f t="shared" si="44"/>
        <v>Other Pulses</v>
      </c>
      <c r="D932" s="110" t="s">
        <v>606</v>
      </c>
      <c r="E932" s="110" t="s">
        <v>92</v>
      </c>
      <c r="F932">
        <v>31.899693645472396</v>
      </c>
      <c r="G932">
        <v>38.063894186262431</v>
      </c>
    </row>
    <row r="933" spans="1:7" x14ac:dyDescent="0.35">
      <c r="A933" t="str">
        <f t="shared" si="42"/>
        <v>MWIOther Pulses</v>
      </c>
      <c r="B933" t="str">
        <f t="shared" si="43"/>
        <v>MWI</v>
      </c>
      <c r="C933" t="str">
        <f t="shared" si="44"/>
        <v>Other Pulses</v>
      </c>
      <c r="D933" s="110" t="s">
        <v>606</v>
      </c>
      <c r="E933" s="110" t="s">
        <v>93</v>
      </c>
      <c r="F933">
        <v>16.011823492009718</v>
      </c>
      <c r="G933">
        <v>18.295908314353607</v>
      </c>
    </row>
    <row r="934" spans="1:7" x14ac:dyDescent="0.35">
      <c r="A934" t="str">
        <f t="shared" si="42"/>
        <v>NAMOther Pulses</v>
      </c>
      <c r="B934" t="str">
        <f t="shared" si="43"/>
        <v>NAM</v>
      </c>
      <c r="C934" t="str">
        <f t="shared" si="44"/>
        <v>Other Pulses</v>
      </c>
      <c r="D934" s="110" t="s">
        <v>606</v>
      </c>
      <c r="E934" s="110" t="s">
        <v>95</v>
      </c>
      <c r="F934">
        <v>17.64423331151869</v>
      </c>
      <c r="G934">
        <v>17.798114478039782</v>
      </c>
    </row>
    <row r="935" spans="1:7" x14ac:dyDescent="0.35">
      <c r="A935" t="str">
        <f t="shared" si="42"/>
        <v>NEROther Pulses</v>
      </c>
      <c r="B935" t="str">
        <f t="shared" si="43"/>
        <v>NER</v>
      </c>
      <c r="C935" t="str">
        <f t="shared" si="44"/>
        <v>Other Pulses</v>
      </c>
      <c r="D935" s="110" t="s">
        <v>606</v>
      </c>
      <c r="E935" s="110" t="s">
        <v>96</v>
      </c>
      <c r="F935">
        <v>15.986494741782401</v>
      </c>
      <c r="G935">
        <v>20.752138272866773</v>
      </c>
    </row>
    <row r="936" spans="1:7" x14ac:dyDescent="0.35">
      <c r="A936" t="str">
        <f t="shared" si="42"/>
        <v>NGAOther Pulses</v>
      </c>
      <c r="B936" t="str">
        <f t="shared" si="43"/>
        <v>NGA</v>
      </c>
      <c r="C936" t="str">
        <f t="shared" si="44"/>
        <v>Other Pulses</v>
      </c>
      <c r="D936" s="110" t="s">
        <v>606</v>
      </c>
      <c r="E936" s="110" t="s">
        <v>97</v>
      </c>
      <c r="F936">
        <v>98.547215346606009</v>
      </c>
      <c r="G936">
        <v>105.50628541544975</v>
      </c>
    </row>
    <row r="937" spans="1:7" x14ac:dyDescent="0.35">
      <c r="A937" t="str">
        <f t="shared" si="42"/>
        <v>NPLOther Pulses</v>
      </c>
      <c r="B937" t="str">
        <f t="shared" si="43"/>
        <v>NPL</v>
      </c>
      <c r="C937" t="str">
        <f t="shared" si="44"/>
        <v>Other Pulses</v>
      </c>
      <c r="D937" s="110" t="s">
        <v>606</v>
      </c>
      <c r="E937" s="110" t="s">
        <v>101</v>
      </c>
      <c r="F937">
        <v>30.954882976095167</v>
      </c>
      <c r="G937">
        <v>32.101853472262263</v>
      </c>
    </row>
    <row r="938" spans="1:7" x14ac:dyDescent="0.35">
      <c r="A938" t="str">
        <f t="shared" si="42"/>
        <v>PAKOther Pulses</v>
      </c>
      <c r="B938" t="str">
        <f t="shared" si="43"/>
        <v>PAK</v>
      </c>
      <c r="C938" t="str">
        <f t="shared" si="44"/>
        <v>Other Pulses</v>
      </c>
      <c r="D938" s="110" t="s">
        <v>606</v>
      </c>
      <c r="E938" s="110" t="s">
        <v>105</v>
      </c>
      <c r="F938">
        <v>180.89287852478225</v>
      </c>
      <c r="G938">
        <v>188.58941527713236</v>
      </c>
    </row>
    <row r="939" spans="1:7" x14ac:dyDescent="0.35">
      <c r="A939" t="str">
        <f t="shared" si="42"/>
        <v>PANOther Pulses</v>
      </c>
      <c r="B939" t="str">
        <f t="shared" si="43"/>
        <v>PAN</v>
      </c>
      <c r="C939" t="str">
        <f t="shared" si="44"/>
        <v>Other Pulses</v>
      </c>
      <c r="D939" s="110" t="s">
        <v>606</v>
      </c>
      <c r="E939" s="110" t="s">
        <v>106</v>
      </c>
      <c r="F939">
        <v>4.2338193472926111</v>
      </c>
      <c r="G939">
        <v>5.2950473690001552</v>
      </c>
    </row>
    <row r="940" spans="1:7" x14ac:dyDescent="0.35">
      <c r="A940" t="str">
        <f t="shared" si="42"/>
        <v>PEROther Pulses</v>
      </c>
      <c r="B940" t="str">
        <f t="shared" si="43"/>
        <v>PER</v>
      </c>
      <c r="C940" t="str">
        <f t="shared" si="44"/>
        <v>Other Pulses</v>
      </c>
      <c r="D940" s="110" t="s">
        <v>606</v>
      </c>
      <c r="E940" s="110" t="s">
        <v>107</v>
      </c>
      <c r="F940">
        <v>103.23529321716433</v>
      </c>
      <c r="G940">
        <v>151.62709083409118</v>
      </c>
    </row>
    <row r="941" spans="1:7" x14ac:dyDescent="0.35">
      <c r="A941" t="str">
        <f t="shared" si="42"/>
        <v>PHLOther Pulses</v>
      </c>
      <c r="B941" t="str">
        <f t="shared" si="43"/>
        <v>PHL</v>
      </c>
      <c r="C941" t="str">
        <f t="shared" si="44"/>
        <v>Other Pulses</v>
      </c>
      <c r="D941" s="110" t="s">
        <v>606</v>
      </c>
      <c r="E941" s="110" t="s">
        <v>108</v>
      </c>
      <c r="F941">
        <v>31.877417929752383</v>
      </c>
      <c r="G941">
        <v>33.860157964976153</v>
      </c>
    </row>
    <row r="942" spans="1:7" x14ac:dyDescent="0.35">
      <c r="A942" t="str">
        <f t="shared" si="42"/>
        <v>PNGOther Pulses</v>
      </c>
      <c r="B942" t="str">
        <f t="shared" si="43"/>
        <v>PNG</v>
      </c>
      <c r="C942" t="str">
        <f t="shared" si="44"/>
        <v>Other Pulses</v>
      </c>
      <c r="D942" s="110" t="s">
        <v>606</v>
      </c>
      <c r="E942" s="110" t="s">
        <v>109</v>
      </c>
      <c r="F942">
        <v>2.9047635844188062</v>
      </c>
      <c r="G942">
        <v>3.07854175310786</v>
      </c>
    </row>
    <row r="943" spans="1:7" x14ac:dyDescent="0.35">
      <c r="A943" t="str">
        <f t="shared" si="42"/>
        <v>PSEOther Pulses</v>
      </c>
      <c r="B943" t="str">
        <f t="shared" si="43"/>
        <v>PSE</v>
      </c>
      <c r="C943" t="str">
        <f t="shared" si="44"/>
        <v>Other Pulses</v>
      </c>
      <c r="D943" s="110" t="s">
        <v>606</v>
      </c>
      <c r="E943" s="110" t="s">
        <v>114</v>
      </c>
      <c r="F943">
        <v>3.1084120297217455</v>
      </c>
      <c r="G943">
        <v>3.6564395946664852</v>
      </c>
    </row>
    <row r="944" spans="1:7" x14ac:dyDescent="0.35">
      <c r="A944" t="str">
        <f t="shared" si="42"/>
        <v>RAPOther Pulses</v>
      </c>
      <c r="B944" t="str">
        <f t="shared" si="43"/>
        <v>RAP</v>
      </c>
      <c r="C944" t="str">
        <f t="shared" si="44"/>
        <v>Other Pulses</v>
      </c>
      <c r="D944" s="110" t="s">
        <v>606</v>
      </c>
      <c r="E944" s="110" t="s">
        <v>115</v>
      </c>
      <c r="F944">
        <v>9.8439242618071285E-3</v>
      </c>
      <c r="G944">
        <v>1.0069537704518723E-2</v>
      </c>
    </row>
    <row r="945" spans="1:7" x14ac:dyDescent="0.35">
      <c r="A945" t="str">
        <f t="shared" si="42"/>
        <v>RWAOther Pulses</v>
      </c>
      <c r="B945" t="str">
        <f t="shared" si="43"/>
        <v>RWA</v>
      </c>
      <c r="C945" t="str">
        <f t="shared" si="44"/>
        <v>Other Pulses</v>
      </c>
      <c r="D945" s="110" t="s">
        <v>606</v>
      </c>
      <c r="E945" s="110" t="s">
        <v>118</v>
      </c>
      <c r="F945">
        <v>20.069628296582344</v>
      </c>
      <c r="G945">
        <v>23.93060156768577</v>
      </c>
    </row>
    <row r="946" spans="1:7" x14ac:dyDescent="0.35">
      <c r="A946" t="str">
        <f t="shared" si="42"/>
        <v>SAUOther Pulses</v>
      </c>
      <c r="B946" t="str">
        <f t="shared" si="43"/>
        <v>SAU</v>
      </c>
      <c r="C946" t="str">
        <f t="shared" si="44"/>
        <v>Other Pulses</v>
      </c>
      <c r="D946" s="110" t="s">
        <v>606</v>
      </c>
      <c r="E946" s="110" t="s">
        <v>119</v>
      </c>
      <c r="F946">
        <v>13.461247351934208</v>
      </c>
      <c r="G946">
        <v>15.725874262186426</v>
      </c>
    </row>
    <row r="947" spans="1:7" x14ac:dyDescent="0.35">
      <c r="A947" t="str">
        <f t="shared" si="42"/>
        <v>SDNOther Pulses</v>
      </c>
      <c r="B947" t="str">
        <f t="shared" si="43"/>
        <v>SDN</v>
      </c>
      <c r="C947" t="str">
        <f t="shared" si="44"/>
        <v>Other Pulses</v>
      </c>
      <c r="D947" s="110" t="s">
        <v>606</v>
      </c>
      <c r="E947" s="110" t="s">
        <v>120</v>
      </c>
      <c r="F947">
        <v>229.32431471016639</v>
      </c>
      <c r="G947">
        <v>256.53679627132351</v>
      </c>
    </row>
    <row r="948" spans="1:7" x14ac:dyDescent="0.35">
      <c r="A948" t="str">
        <f t="shared" si="42"/>
        <v>SENOther Pulses</v>
      </c>
      <c r="B948" t="str">
        <f t="shared" si="43"/>
        <v>SEN</v>
      </c>
      <c r="C948" t="str">
        <f t="shared" si="44"/>
        <v>Other Pulses</v>
      </c>
      <c r="D948" s="110" t="s">
        <v>606</v>
      </c>
      <c r="E948" s="110" t="s">
        <v>121</v>
      </c>
      <c r="F948">
        <v>0.33600423536015267</v>
      </c>
      <c r="G948">
        <v>0.28687515011152126</v>
      </c>
    </row>
    <row r="949" spans="1:7" x14ac:dyDescent="0.35">
      <c r="A949" t="str">
        <f t="shared" si="42"/>
        <v>SLBOther Pulses</v>
      </c>
      <c r="B949" t="str">
        <f t="shared" si="43"/>
        <v>SLB</v>
      </c>
      <c r="C949" t="str">
        <f t="shared" si="44"/>
        <v>Other Pulses</v>
      </c>
      <c r="D949" s="110" t="s">
        <v>606</v>
      </c>
      <c r="E949" s="110" t="s">
        <v>122</v>
      </c>
      <c r="F949">
        <v>4.3072534751200102</v>
      </c>
      <c r="G949">
        <v>4.7929498888256079</v>
      </c>
    </row>
    <row r="950" spans="1:7" x14ac:dyDescent="0.35">
      <c r="A950" t="str">
        <f t="shared" si="42"/>
        <v>SLEOther Pulses</v>
      </c>
      <c r="B950" t="str">
        <f t="shared" si="43"/>
        <v>SLE</v>
      </c>
      <c r="C950" t="str">
        <f t="shared" si="44"/>
        <v>Other Pulses</v>
      </c>
      <c r="D950" s="110" t="s">
        <v>606</v>
      </c>
      <c r="E950" s="110" t="s">
        <v>123</v>
      </c>
      <c r="F950">
        <v>83.313060224142518</v>
      </c>
      <c r="G950">
        <v>99.7029806255713</v>
      </c>
    </row>
    <row r="951" spans="1:7" x14ac:dyDescent="0.35">
      <c r="A951" t="str">
        <f t="shared" si="42"/>
        <v>SWZOther Pulses</v>
      </c>
      <c r="B951" t="str">
        <f t="shared" si="43"/>
        <v>SWZ</v>
      </c>
      <c r="C951" t="str">
        <f t="shared" si="44"/>
        <v>Other Pulses</v>
      </c>
      <c r="D951" s="110" t="s">
        <v>606</v>
      </c>
      <c r="E951" s="110" t="s">
        <v>130</v>
      </c>
      <c r="F951">
        <v>1.5495661032766419</v>
      </c>
      <c r="G951">
        <v>1.4470407060292254</v>
      </c>
    </row>
    <row r="952" spans="1:7" x14ac:dyDescent="0.35">
      <c r="A952" t="str">
        <f t="shared" si="42"/>
        <v>SYROther Pulses</v>
      </c>
      <c r="B952" t="str">
        <f t="shared" si="43"/>
        <v>SYR</v>
      </c>
      <c r="C952" t="str">
        <f t="shared" si="44"/>
        <v>Other Pulses</v>
      </c>
      <c r="D952" s="110" t="s">
        <v>606</v>
      </c>
      <c r="E952" s="110" t="s">
        <v>131</v>
      </c>
      <c r="F952">
        <v>75.747436222039255</v>
      </c>
      <c r="G952">
        <v>79.780787754562141</v>
      </c>
    </row>
    <row r="953" spans="1:7" x14ac:dyDescent="0.35">
      <c r="A953" t="str">
        <f t="shared" si="42"/>
        <v>TCDOther Pulses</v>
      </c>
      <c r="B953" t="str">
        <f t="shared" si="43"/>
        <v>TCD</v>
      </c>
      <c r="C953" t="str">
        <f t="shared" si="44"/>
        <v>Other Pulses</v>
      </c>
      <c r="D953" s="110" t="s">
        <v>606</v>
      </c>
      <c r="E953" s="110" t="s">
        <v>132</v>
      </c>
      <c r="F953">
        <v>52.099884711325387</v>
      </c>
      <c r="G953">
        <v>55.820222939019139</v>
      </c>
    </row>
    <row r="954" spans="1:7" x14ac:dyDescent="0.35">
      <c r="A954" t="str">
        <f t="shared" si="42"/>
        <v>TGOOther Pulses</v>
      </c>
      <c r="B954" t="str">
        <f t="shared" si="43"/>
        <v>TGO</v>
      </c>
      <c r="C954" t="str">
        <f t="shared" si="44"/>
        <v>Other Pulses</v>
      </c>
      <c r="D954" s="110" t="s">
        <v>606</v>
      </c>
      <c r="E954" s="110" t="s">
        <v>133</v>
      </c>
      <c r="F954">
        <v>3.555187179855404</v>
      </c>
      <c r="G954">
        <v>4.1748442699528923</v>
      </c>
    </row>
    <row r="955" spans="1:7" x14ac:dyDescent="0.35">
      <c r="A955" t="str">
        <f t="shared" si="42"/>
        <v>THAOther Pulses</v>
      </c>
      <c r="B955" t="str">
        <f t="shared" si="43"/>
        <v>THA</v>
      </c>
      <c r="C955" t="str">
        <f t="shared" si="44"/>
        <v>Other Pulses</v>
      </c>
      <c r="D955" s="110" t="s">
        <v>606</v>
      </c>
      <c r="E955" s="110" t="s">
        <v>134</v>
      </c>
      <c r="F955">
        <v>51.354430894104311</v>
      </c>
      <c r="G955">
        <v>57.925106233039358</v>
      </c>
    </row>
    <row r="956" spans="1:7" x14ac:dyDescent="0.35">
      <c r="A956" t="str">
        <f t="shared" si="42"/>
        <v>TJKOther Pulses</v>
      </c>
      <c r="B956" t="str">
        <f t="shared" si="43"/>
        <v>TJK</v>
      </c>
      <c r="C956" t="str">
        <f t="shared" si="44"/>
        <v>Other Pulses</v>
      </c>
      <c r="D956" s="110" t="s">
        <v>606</v>
      </c>
      <c r="E956" s="110" t="s">
        <v>135</v>
      </c>
      <c r="F956">
        <v>30.019613239397945</v>
      </c>
      <c r="G956">
        <v>37.018526228547728</v>
      </c>
    </row>
    <row r="957" spans="1:7" x14ac:dyDescent="0.35">
      <c r="A957" t="str">
        <f t="shared" si="42"/>
        <v>TKMOther Pulses</v>
      </c>
      <c r="B957" t="str">
        <f t="shared" si="43"/>
        <v>TKM</v>
      </c>
      <c r="C957" t="str">
        <f t="shared" si="44"/>
        <v>Other Pulses</v>
      </c>
      <c r="D957" s="110" t="s">
        <v>606</v>
      </c>
      <c r="E957" s="110" t="s">
        <v>136</v>
      </c>
      <c r="F957">
        <v>12.024995285776717</v>
      </c>
      <c r="G957">
        <v>12.284078270124541</v>
      </c>
    </row>
    <row r="958" spans="1:7" x14ac:dyDescent="0.35">
      <c r="A958" t="str">
        <f t="shared" si="42"/>
        <v>TUNOther Pulses</v>
      </c>
      <c r="B958" t="str">
        <f t="shared" si="43"/>
        <v>TUN</v>
      </c>
      <c r="C958" t="str">
        <f t="shared" si="44"/>
        <v>Other Pulses</v>
      </c>
      <c r="D958" s="110" t="s">
        <v>606</v>
      </c>
      <c r="E958" s="110" t="s">
        <v>138</v>
      </c>
      <c r="F958">
        <v>100.23993595456417</v>
      </c>
      <c r="G958">
        <v>97.970708774897332</v>
      </c>
    </row>
    <row r="959" spans="1:7" x14ac:dyDescent="0.35">
      <c r="A959" t="str">
        <f t="shared" si="42"/>
        <v>TUROther Pulses</v>
      </c>
      <c r="B959" t="str">
        <f t="shared" si="43"/>
        <v>TUR</v>
      </c>
      <c r="C959" t="str">
        <f t="shared" si="44"/>
        <v>Other Pulses</v>
      </c>
      <c r="D959" s="110" t="s">
        <v>606</v>
      </c>
      <c r="E959" s="110" t="s">
        <v>139</v>
      </c>
      <c r="F959">
        <v>216.96059700093872</v>
      </c>
      <c r="G959">
        <v>202.41483061952863</v>
      </c>
    </row>
    <row r="960" spans="1:7" x14ac:dyDescent="0.35">
      <c r="A960" t="str">
        <f t="shared" si="42"/>
        <v>TZAOther Pulses</v>
      </c>
      <c r="B960" t="str">
        <f t="shared" si="43"/>
        <v>TZA</v>
      </c>
      <c r="C960" t="str">
        <f t="shared" si="44"/>
        <v>Other Pulses</v>
      </c>
      <c r="D960" s="110" t="s">
        <v>606</v>
      </c>
      <c r="E960" s="110" t="s">
        <v>140</v>
      </c>
      <c r="F960">
        <v>100.726672254452</v>
      </c>
      <c r="G960">
        <v>103.1274586844134</v>
      </c>
    </row>
    <row r="961" spans="1:7" x14ac:dyDescent="0.35">
      <c r="A961" t="str">
        <f t="shared" si="42"/>
        <v>UGAOther Pulses</v>
      </c>
      <c r="B961" t="str">
        <f t="shared" si="43"/>
        <v>UGA</v>
      </c>
      <c r="C961" t="str">
        <f t="shared" si="44"/>
        <v>Other Pulses</v>
      </c>
      <c r="D961" s="110" t="s">
        <v>606</v>
      </c>
      <c r="E961" s="110" t="s">
        <v>141</v>
      </c>
      <c r="F961">
        <v>14.748328270939812</v>
      </c>
      <c r="G961">
        <v>13.420259354322702</v>
      </c>
    </row>
    <row r="962" spans="1:7" x14ac:dyDescent="0.35">
      <c r="A962" t="str">
        <f t="shared" si="42"/>
        <v>UZBOther Pulses</v>
      </c>
      <c r="B962" t="str">
        <f t="shared" si="43"/>
        <v>UZB</v>
      </c>
      <c r="C962" t="str">
        <f t="shared" si="44"/>
        <v>Other Pulses</v>
      </c>
      <c r="D962" s="110" t="s">
        <v>606</v>
      </c>
      <c r="E962" s="110" t="s">
        <v>146</v>
      </c>
      <c r="F962">
        <v>11.859637112905215</v>
      </c>
      <c r="G962">
        <v>14.185538121281253</v>
      </c>
    </row>
    <row r="963" spans="1:7" x14ac:dyDescent="0.35">
      <c r="A963" t="str">
        <f t="shared" ref="A963:A1026" si="45">_xlfn.CONCAT(B963,C963)</f>
        <v>VENOther Pulses</v>
      </c>
      <c r="B963" t="str">
        <f t="shared" ref="B963:B1026" si="46">E963</f>
        <v>VEN</v>
      </c>
      <c r="C963" t="str">
        <f t="shared" ref="C963:C1026" si="47">VLOOKUP(D963,$M$2:$N$22,2,FALSE)</f>
        <v>Other Pulses</v>
      </c>
      <c r="D963" s="110" t="s">
        <v>606</v>
      </c>
      <c r="E963" s="110" t="s">
        <v>147</v>
      </c>
      <c r="F963">
        <v>0.30934269650760693</v>
      </c>
      <c r="G963">
        <v>0.32154039342940988</v>
      </c>
    </row>
    <row r="964" spans="1:7" x14ac:dyDescent="0.35">
      <c r="A964" t="str">
        <f t="shared" si="45"/>
        <v>VNMOther Pulses</v>
      </c>
      <c r="B964" t="str">
        <f t="shared" si="46"/>
        <v>VNM</v>
      </c>
      <c r="C964" t="str">
        <f t="shared" si="47"/>
        <v>Other Pulses</v>
      </c>
      <c r="D964" s="110" t="s">
        <v>606</v>
      </c>
      <c r="E964" s="110" t="s">
        <v>148</v>
      </c>
      <c r="F964">
        <v>117.3669409367575</v>
      </c>
      <c r="G964">
        <v>125.40166400998228</v>
      </c>
    </row>
    <row r="965" spans="1:7" x14ac:dyDescent="0.35">
      <c r="A965" t="str">
        <f t="shared" si="45"/>
        <v>YEMOther Pulses</v>
      </c>
      <c r="B965" t="str">
        <f t="shared" si="46"/>
        <v>YEM</v>
      </c>
      <c r="C965" t="str">
        <f t="shared" si="47"/>
        <v>Other Pulses</v>
      </c>
      <c r="D965" s="110" t="s">
        <v>606</v>
      </c>
      <c r="E965" s="110" t="s">
        <v>150</v>
      </c>
      <c r="F965">
        <v>29.911212812156723</v>
      </c>
      <c r="G965">
        <v>30.652530721568368</v>
      </c>
    </row>
    <row r="966" spans="1:7" x14ac:dyDescent="0.35">
      <c r="A966" t="str">
        <f t="shared" si="45"/>
        <v>ZAFOther Pulses</v>
      </c>
      <c r="B966" t="str">
        <f t="shared" si="46"/>
        <v>ZAF</v>
      </c>
      <c r="C966" t="str">
        <f t="shared" si="47"/>
        <v>Other Pulses</v>
      </c>
      <c r="D966" s="110" t="s">
        <v>606</v>
      </c>
      <c r="E966" s="110" t="s">
        <v>151</v>
      </c>
      <c r="F966">
        <v>16.190888927297291</v>
      </c>
      <c r="G966">
        <v>24.834212529253918</v>
      </c>
    </row>
    <row r="967" spans="1:7" x14ac:dyDescent="0.35">
      <c r="A967" t="str">
        <f t="shared" si="45"/>
        <v>ZMBOther Pulses</v>
      </c>
      <c r="B967" t="str">
        <f t="shared" si="46"/>
        <v>ZMB</v>
      </c>
      <c r="C967" t="str">
        <f t="shared" si="47"/>
        <v>Other Pulses</v>
      </c>
      <c r="D967" s="110" t="s">
        <v>606</v>
      </c>
      <c r="E967" s="110" t="s">
        <v>152</v>
      </c>
      <c r="F967">
        <v>25.0586935490077</v>
      </c>
      <c r="G967">
        <v>29.184759265024887</v>
      </c>
    </row>
    <row r="968" spans="1:7" x14ac:dyDescent="0.35">
      <c r="A968" t="str">
        <f t="shared" si="45"/>
        <v>ZWEOther Pulses</v>
      </c>
      <c r="B968" t="str">
        <f t="shared" si="46"/>
        <v>ZWE</v>
      </c>
      <c r="C968" t="str">
        <f t="shared" si="47"/>
        <v>Other Pulses</v>
      </c>
      <c r="D968" s="110" t="s">
        <v>606</v>
      </c>
      <c r="E968" s="110" t="s">
        <v>153</v>
      </c>
      <c r="F968">
        <v>3.3038235754604877</v>
      </c>
      <c r="G968">
        <v>3.2196702884406854</v>
      </c>
    </row>
    <row r="969" spans="1:7" x14ac:dyDescent="0.35">
      <c r="A969" t="str">
        <f t="shared" si="45"/>
        <v>AGOBanana</v>
      </c>
      <c r="B969" t="str">
        <f t="shared" si="46"/>
        <v>AGO</v>
      </c>
      <c r="C969" t="str">
        <f t="shared" si="47"/>
        <v>Banana</v>
      </c>
      <c r="D969" s="110" t="s">
        <v>607</v>
      </c>
      <c r="E969" s="110" t="s">
        <v>1</v>
      </c>
      <c r="F969">
        <v>516.36890704318307</v>
      </c>
      <c r="G969">
        <v>764.59179151703222</v>
      </c>
    </row>
    <row r="970" spans="1:7" x14ac:dyDescent="0.35">
      <c r="A970" t="str">
        <f t="shared" si="45"/>
        <v>BDIBanana</v>
      </c>
      <c r="B970" t="str">
        <f t="shared" si="46"/>
        <v>BDI</v>
      </c>
      <c r="C970" t="str">
        <f t="shared" si="47"/>
        <v>Banana</v>
      </c>
      <c r="D970" s="110" t="s">
        <v>607</v>
      </c>
      <c r="E970" s="110" t="s">
        <v>8</v>
      </c>
      <c r="F970">
        <v>2239.8027815066598</v>
      </c>
      <c r="G970">
        <v>3264.1518535720948</v>
      </c>
    </row>
    <row r="971" spans="1:7" x14ac:dyDescent="0.35">
      <c r="A971" t="str">
        <f t="shared" si="45"/>
        <v>BENBanana</v>
      </c>
      <c r="B971" t="str">
        <f t="shared" si="46"/>
        <v>BEN</v>
      </c>
      <c r="C971" t="str">
        <f t="shared" si="47"/>
        <v>Banana</v>
      </c>
      <c r="D971" s="110" t="s">
        <v>607</v>
      </c>
      <c r="E971" s="110" t="s">
        <v>9</v>
      </c>
      <c r="F971">
        <v>18.332842438484647</v>
      </c>
      <c r="G971">
        <v>24.530681391973481</v>
      </c>
    </row>
    <row r="972" spans="1:7" x14ac:dyDescent="0.35">
      <c r="A972" t="str">
        <f t="shared" si="45"/>
        <v>BGDBanana</v>
      </c>
      <c r="B972" t="str">
        <f t="shared" si="46"/>
        <v>BGD</v>
      </c>
      <c r="C972" t="str">
        <f t="shared" si="47"/>
        <v>Banana</v>
      </c>
      <c r="D972" s="110" t="s">
        <v>607</v>
      </c>
      <c r="E972" s="110" t="s">
        <v>11</v>
      </c>
      <c r="F972">
        <v>1175.6363523514444</v>
      </c>
      <c r="G972">
        <v>1750.5820416258216</v>
      </c>
    </row>
    <row r="973" spans="1:7" x14ac:dyDescent="0.35">
      <c r="A973" t="str">
        <f t="shared" si="45"/>
        <v>BLZBanana</v>
      </c>
      <c r="B973" t="str">
        <f t="shared" si="46"/>
        <v>BLZ</v>
      </c>
      <c r="C973" t="str">
        <f t="shared" si="47"/>
        <v>Banana</v>
      </c>
      <c r="D973" s="110" t="s">
        <v>607</v>
      </c>
      <c r="E973" s="110" t="s">
        <v>16</v>
      </c>
      <c r="F973">
        <v>99.481414508374684</v>
      </c>
      <c r="G973">
        <v>118.19397662646506</v>
      </c>
    </row>
    <row r="974" spans="1:7" x14ac:dyDescent="0.35">
      <c r="A974" t="str">
        <f t="shared" si="45"/>
        <v>BOLBanana</v>
      </c>
      <c r="B974" t="str">
        <f t="shared" si="46"/>
        <v>BOL</v>
      </c>
      <c r="C974" t="str">
        <f t="shared" si="47"/>
        <v>Banana</v>
      </c>
      <c r="D974" s="110" t="s">
        <v>607</v>
      </c>
      <c r="E974" s="110" t="s">
        <v>17</v>
      </c>
      <c r="F974">
        <v>205.94942180851697</v>
      </c>
      <c r="G974">
        <v>263.62317200227</v>
      </c>
    </row>
    <row r="975" spans="1:7" x14ac:dyDescent="0.35">
      <c r="A975" t="str">
        <f t="shared" si="45"/>
        <v>CAFBanana</v>
      </c>
      <c r="B975" t="str">
        <f t="shared" si="46"/>
        <v>CAF</v>
      </c>
      <c r="C975" t="str">
        <f t="shared" si="47"/>
        <v>Banana</v>
      </c>
      <c r="D975" s="110" t="s">
        <v>607</v>
      </c>
      <c r="E975" s="110" t="s">
        <v>21</v>
      </c>
      <c r="F975">
        <v>144.86003467684202</v>
      </c>
      <c r="G975">
        <v>199.80975482414584</v>
      </c>
    </row>
    <row r="976" spans="1:7" x14ac:dyDescent="0.35">
      <c r="A976" t="str">
        <f t="shared" si="45"/>
        <v>CIVBanana</v>
      </c>
      <c r="B976" t="str">
        <f t="shared" si="46"/>
        <v>CIV</v>
      </c>
      <c r="C976" t="str">
        <f t="shared" si="47"/>
        <v>Banana</v>
      </c>
      <c r="D976" s="110" t="s">
        <v>607</v>
      </c>
      <c r="E976" s="110" t="s">
        <v>26</v>
      </c>
      <c r="F976">
        <v>515.301539381216</v>
      </c>
      <c r="G976">
        <v>989.3763369645593</v>
      </c>
    </row>
    <row r="977" spans="1:7" x14ac:dyDescent="0.35">
      <c r="A977" t="str">
        <f t="shared" si="45"/>
        <v>CMRBanana</v>
      </c>
      <c r="B977" t="str">
        <f t="shared" si="46"/>
        <v>CMR</v>
      </c>
      <c r="C977" t="str">
        <f t="shared" si="47"/>
        <v>Banana</v>
      </c>
      <c r="D977" s="110" t="s">
        <v>607</v>
      </c>
      <c r="E977" s="110" t="s">
        <v>27</v>
      </c>
      <c r="F977">
        <v>1129.7001364771277</v>
      </c>
      <c r="G977">
        <v>1557.7633950746001</v>
      </c>
    </row>
    <row r="978" spans="1:7" x14ac:dyDescent="0.35">
      <c r="A978" t="str">
        <f t="shared" si="45"/>
        <v>CODBanana</v>
      </c>
      <c r="B978" t="str">
        <f t="shared" si="46"/>
        <v>COD</v>
      </c>
      <c r="C978" t="str">
        <f t="shared" si="47"/>
        <v>Banana</v>
      </c>
      <c r="D978" s="110" t="s">
        <v>607</v>
      </c>
      <c r="E978" s="110" t="s">
        <v>28</v>
      </c>
      <c r="F978">
        <v>418.73007455240287</v>
      </c>
      <c r="G978">
        <v>673.86434866327772</v>
      </c>
    </row>
    <row r="979" spans="1:7" x14ac:dyDescent="0.35">
      <c r="A979" t="str">
        <f t="shared" si="45"/>
        <v>COGBanana</v>
      </c>
      <c r="B979" t="str">
        <f t="shared" si="46"/>
        <v>COG</v>
      </c>
      <c r="C979" t="str">
        <f t="shared" si="47"/>
        <v>Banana</v>
      </c>
      <c r="D979" s="110" t="s">
        <v>607</v>
      </c>
      <c r="E979" s="110" t="s">
        <v>29</v>
      </c>
      <c r="F979">
        <v>122.08513868877466</v>
      </c>
      <c r="G979">
        <v>166.05661469547363</v>
      </c>
    </row>
    <row r="980" spans="1:7" x14ac:dyDescent="0.35">
      <c r="A980" t="str">
        <f t="shared" si="45"/>
        <v>COLBanana</v>
      </c>
      <c r="B980" t="str">
        <f t="shared" si="46"/>
        <v>COL</v>
      </c>
      <c r="C980" t="str">
        <f t="shared" si="47"/>
        <v>Banana</v>
      </c>
      <c r="D980" s="110" t="s">
        <v>607</v>
      </c>
      <c r="E980" s="110" t="s">
        <v>30</v>
      </c>
      <c r="F980">
        <v>2190.5008434464826</v>
      </c>
      <c r="G980">
        <v>2906.2983472385072</v>
      </c>
    </row>
    <row r="981" spans="1:7" x14ac:dyDescent="0.35">
      <c r="A981" t="str">
        <f t="shared" si="45"/>
        <v>CRBBanana</v>
      </c>
      <c r="B981" t="str">
        <f t="shared" si="46"/>
        <v>CRB</v>
      </c>
      <c r="C981" t="str">
        <f t="shared" si="47"/>
        <v>Banana</v>
      </c>
      <c r="D981" s="110" t="s">
        <v>607</v>
      </c>
      <c r="E981" s="110" t="s">
        <v>31</v>
      </c>
      <c r="F981">
        <v>539.56324684049878</v>
      </c>
      <c r="G981">
        <v>661.26978525845016</v>
      </c>
    </row>
    <row r="982" spans="1:7" x14ac:dyDescent="0.35">
      <c r="A982" t="str">
        <f t="shared" si="45"/>
        <v>CRIBanana</v>
      </c>
      <c r="B982" t="str">
        <f t="shared" si="46"/>
        <v>CRI</v>
      </c>
      <c r="C982" t="str">
        <f t="shared" si="47"/>
        <v>Banana</v>
      </c>
      <c r="D982" s="110" t="s">
        <v>607</v>
      </c>
      <c r="E982" s="110" t="s">
        <v>32</v>
      </c>
      <c r="F982">
        <v>2628.7038943333223</v>
      </c>
      <c r="G982">
        <v>3076.715826039559</v>
      </c>
    </row>
    <row r="983" spans="1:7" x14ac:dyDescent="0.35">
      <c r="A983" t="str">
        <f t="shared" si="45"/>
        <v>CUBBanana</v>
      </c>
      <c r="B983" t="str">
        <f t="shared" si="46"/>
        <v>CUB</v>
      </c>
      <c r="C983" t="str">
        <f t="shared" si="47"/>
        <v>Banana</v>
      </c>
      <c r="D983" s="110" t="s">
        <v>607</v>
      </c>
      <c r="E983" s="110" t="s">
        <v>33</v>
      </c>
      <c r="F983">
        <v>422.94554600907122</v>
      </c>
      <c r="G983">
        <v>420.00304298101298</v>
      </c>
    </row>
    <row r="984" spans="1:7" x14ac:dyDescent="0.35">
      <c r="A984" t="str">
        <f t="shared" si="45"/>
        <v>DOMBanana</v>
      </c>
      <c r="B984" t="str">
        <f t="shared" si="46"/>
        <v>DOM</v>
      </c>
      <c r="C984" t="str">
        <f t="shared" si="47"/>
        <v>Banana</v>
      </c>
      <c r="D984" s="110" t="s">
        <v>607</v>
      </c>
      <c r="E984" s="110" t="s">
        <v>39</v>
      </c>
      <c r="F984">
        <v>663.99978869734298</v>
      </c>
      <c r="G984">
        <v>859.87037376000796</v>
      </c>
    </row>
    <row r="985" spans="1:7" x14ac:dyDescent="0.35">
      <c r="A985" t="str">
        <f t="shared" si="45"/>
        <v>DZABanana</v>
      </c>
      <c r="B985" t="str">
        <f t="shared" si="46"/>
        <v>DZA</v>
      </c>
      <c r="C985" t="str">
        <f t="shared" si="47"/>
        <v>Banana</v>
      </c>
      <c r="D985" s="110" t="s">
        <v>607</v>
      </c>
      <c r="E985" s="110" t="s">
        <v>40</v>
      </c>
      <c r="F985">
        <v>0.28088387650159824</v>
      </c>
      <c r="G985">
        <v>0.40579400843204849</v>
      </c>
    </row>
    <row r="986" spans="1:7" x14ac:dyDescent="0.35">
      <c r="A986" t="str">
        <f t="shared" si="45"/>
        <v>ECUBanana</v>
      </c>
      <c r="B986" t="str">
        <f t="shared" si="46"/>
        <v>ECU</v>
      </c>
      <c r="C986" t="str">
        <f t="shared" si="47"/>
        <v>Banana</v>
      </c>
      <c r="D986" s="110" t="s">
        <v>607</v>
      </c>
      <c r="E986" s="110" t="s">
        <v>41</v>
      </c>
      <c r="F986">
        <v>7327.4071524849414</v>
      </c>
      <c r="G986">
        <v>10509.478377207872</v>
      </c>
    </row>
    <row r="987" spans="1:7" x14ac:dyDescent="0.35">
      <c r="A987" t="str">
        <f t="shared" si="45"/>
        <v>EGYBanana</v>
      </c>
      <c r="B987" t="str">
        <f t="shared" si="46"/>
        <v>EGY</v>
      </c>
      <c r="C987" t="str">
        <f t="shared" si="47"/>
        <v>Banana</v>
      </c>
      <c r="D987" s="110" t="s">
        <v>607</v>
      </c>
      <c r="E987" s="110" t="s">
        <v>42</v>
      </c>
      <c r="F987">
        <v>1237.629097794734</v>
      </c>
      <c r="G987">
        <v>1925.7586130122622</v>
      </c>
    </row>
    <row r="988" spans="1:7" x14ac:dyDescent="0.35">
      <c r="A988" t="str">
        <f t="shared" si="45"/>
        <v>ETHBanana</v>
      </c>
      <c r="B988" t="str">
        <f t="shared" si="46"/>
        <v>ETH</v>
      </c>
      <c r="C988" t="str">
        <f t="shared" si="47"/>
        <v>Banana</v>
      </c>
      <c r="D988" s="110" t="s">
        <v>607</v>
      </c>
      <c r="E988" s="110" t="s">
        <v>44</v>
      </c>
      <c r="F988">
        <v>277.51901638839627</v>
      </c>
      <c r="G988">
        <v>491.82411915694075</v>
      </c>
    </row>
    <row r="989" spans="1:7" x14ac:dyDescent="0.35">
      <c r="A989" t="str">
        <f t="shared" si="45"/>
        <v>FJIBanana</v>
      </c>
      <c r="B989" t="str">
        <f t="shared" si="46"/>
        <v>FJI</v>
      </c>
      <c r="C989" t="str">
        <f t="shared" si="47"/>
        <v>Banana</v>
      </c>
      <c r="D989" s="110" t="s">
        <v>607</v>
      </c>
      <c r="E989" s="110" t="s">
        <v>45</v>
      </c>
      <c r="F989">
        <v>4.4317727873361052</v>
      </c>
      <c r="G989">
        <v>5.1340897325197252</v>
      </c>
    </row>
    <row r="990" spans="1:7" x14ac:dyDescent="0.35">
      <c r="A990" t="str">
        <f t="shared" si="45"/>
        <v>GABBanana</v>
      </c>
      <c r="B990" t="str">
        <f t="shared" si="46"/>
        <v>GAB</v>
      </c>
      <c r="C990" t="str">
        <f t="shared" si="47"/>
        <v>Banana</v>
      </c>
      <c r="D990" s="110" t="s">
        <v>607</v>
      </c>
      <c r="E990" s="110" t="s">
        <v>48</v>
      </c>
      <c r="F990">
        <v>20.451554446419689</v>
      </c>
      <c r="G990">
        <v>34.76428294719986</v>
      </c>
    </row>
    <row r="991" spans="1:7" x14ac:dyDescent="0.35">
      <c r="A991" t="str">
        <f t="shared" si="45"/>
        <v>GHABanana</v>
      </c>
      <c r="B991" t="str">
        <f t="shared" si="46"/>
        <v>GHA</v>
      </c>
      <c r="C991" t="str">
        <f t="shared" si="47"/>
        <v>Banana</v>
      </c>
      <c r="D991" s="110" t="s">
        <v>607</v>
      </c>
      <c r="E991" s="110" t="s">
        <v>50</v>
      </c>
      <c r="F991">
        <v>46.416606256918428</v>
      </c>
      <c r="G991">
        <v>64.682527735175185</v>
      </c>
    </row>
    <row r="992" spans="1:7" x14ac:dyDescent="0.35">
      <c r="A992" t="str">
        <f t="shared" si="45"/>
        <v>GINBanana</v>
      </c>
      <c r="B992" t="str">
        <f t="shared" si="46"/>
        <v>GIN</v>
      </c>
      <c r="C992" t="str">
        <f t="shared" si="47"/>
        <v>Banana</v>
      </c>
      <c r="D992" s="110" t="s">
        <v>607</v>
      </c>
      <c r="E992" s="110" t="s">
        <v>51</v>
      </c>
      <c r="F992">
        <v>204.46681342001591</v>
      </c>
      <c r="G992">
        <v>320.66207401481569</v>
      </c>
    </row>
    <row r="993" spans="1:7" x14ac:dyDescent="0.35">
      <c r="A993" t="str">
        <f t="shared" si="45"/>
        <v>GNBBanana</v>
      </c>
      <c r="B993" t="str">
        <f t="shared" si="46"/>
        <v>GNB</v>
      </c>
      <c r="C993" t="str">
        <f t="shared" si="47"/>
        <v>Banana</v>
      </c>
      <c r="D993" s="110" t="s">
        <v>607</v>
      </c>
      <c r="E993" s="110" t="s">
        <v>53</v>
      </c>
      <c r="F993">
        <v>5.4813382405632503</v>
      </c>
      <c r="G993">
        <v>7.7927968337811411</v>
      </c>
    </row>
    <row r="994" spans="1:7" x14ac:dyDescent="0.35">
      <c r="A994" t="str">
        <f t="shared" si="45"/>
        <v>GNQBanana</v>
      </c>
      <c r="B994" t="str">
        <f t="shared" si="46"/>
        <v>GNQ</v>
      </c>
      <c r="C994" t="str">
        <f t="shared" si="47"/>
        <v>Banana</v>
      </c>
      <c r="D994" s="110" t="s">
        <v>607</v>
      </c>
      <c r="E994" s="110" t="s">
        <v>54</v>
      </c>
      <c r="F994">
        <v>29.211764566384698</v>
      </c>
      <c r="G994">
        <v>34.016266207590149</v>
      </c>
    </row>
    <row r="995" spans="1:7" x14ac:dyDescent="0.35">
      <c r="A995" t="str">
        <f t="shared" si="45"/>
        <v>GSABanana</v>
      </c>
      <c r="B995" t="str">
        <f t="shared" si="46"/>
        <v>GSA</v>
      </c>
      <c r="C995" t="str">
        <f t="shared" si="47"/>
        <v>Banana</v>
      </c>
      <c r="D995" s="110" t="s">
        <v>607</v>
      </c>
      <c r="E995" s="110" t="s">
        <v>57</v>
      </c>
      <c r="F995">
        <v>89.696527702519361</v>
      </c>
      <c r="G995">
        <v>140.15759641595326</v>
      </c>
    </row>
    <row r="996" spans="1:7" x14ac:dyDescent="0.35">
      <c r="A996" t="str">
        <f t="shared" si="45"/>
        <v>GTMBanana</v>
      </c>
      <c r="B996" t="str">
        <f t="shared" si="46"/>
        <v>GTM</v>
      </c>
      <c r="C996" t="str">
        <f t="shared" si="47"/>
        <v>Banana</v>
      </c>
      <c r="D996" s="110" t="s">
        <v>607</v>
      </c>
      <c r="E996" s="110" t="s">
        <v>58</v>
      </c>
      <c r="F996">
        <v>1627.5325363868997</v>
      </c>
      <c r="G996">
        <v>1777.1919520848105</v>
      </c>
    </row>
    <row r="997" spans="1:7" x14ac:dyDescent="0.35">
      <c r="A997" t="str">
        <f t="shared" si="45"/>
        <v>HNDBanana</v>
      </c>
      <c r="B997" t="str">
        <f t="shared" si="46"/>
        <v>HND</v>
      </c>
      <c r="C997" t="str">
        <f t="shared" si="47"/>
        <v>Banana</v>
      </c>
      <c r="D997" s="110" t="s">
        <v>607</v>
      </c>
      <c r="E997" s="110" t="s">
        <v>59</v>
      </c>
      <c r="F997">
        <v>1060.7588780907561</v>
      </c>
      <c r="G997">
        <v>1175.4112217607544</v>
      </c>
    </row>
    <row r="998" spans="1:7" x14ac:dyDescent="0.35">
      <c r="A998" t="str">
        <f t="shared" si="45"/>
        <v>HTIBanana</v>
      </c>
      <c r="B998" t="str">
        <f t="shared" si="46"/>
        <v>HTI</v>
      </c>
      <c r="C998" t="str">
        <f t="shared" si="47"/>
        <v>Banana</v>
      </c>
      <c r="D998" s="110" t="s">
        <v>607</v>
      </c>
      <c r="E998" s="110" t="s">
        <v>61</v>
      </c>
      <c r="F998">
        <v>375.89796214894363</v>
      </c>
      <c r="G998">
        <v>475.02700850305064</v>
      </c>
    </row>
    <row r="999" spans="1:7" x14ac:dyDescent="0.35">
      <c r="A999" t="str">
        <f t="shared" si="45"/>
        <v>IDNBanana</v>
      </c>
      <c r="B999" t="str">
        <f t="shared" si="46"/>
        <v>IDN</v>
      </c>
      <c r="C999" t="str">
        <f t="shared" si="47"/>
        <v>Banana</v>
      </c>
      <c r="D999" s="110" t="s">
        <v>607</v>
      </c>
      <c r="E999" s="110" t="s">
        <v>63</v>
      </c>
      <c r="F999">
        <v>6474.4726744029904</v>
      </c>
      <c r="G999">
        <v>8617.0333110493775</v>
      </c>
    </row>
    <row r="1000" spans="1:7" x14ac:dyDescent="0.35">
      <c r="A1000" t="str">
        <f t="shared" si="45"/>
        <v>INDBanana</v>
      </c>
      <c r="B1000" t="str">
        <f t="shared" si="46"/>
        <v>IND</v>
      </c>
      <c r="C1000" t="str">
        <f t="shared" si="47"/>
        <v>Banana</v>
      </c>
      <c r="D1000" s="110" t="s">
        <v>607</v>
      </c>
      <c r="E1000" s="110" t="s">
        <v>64</v>
      </c>
      <c r="F1000">
        <v>23515.144432389534</v>
      </c>
      <c r="G1000">
        <v>36095.949762255688</v>
      </c>
    </row>
    <row r="1001" spans="1:7" x14ac:dyDescent="0.35">
      <c r="A1001" t="str">
        <f t="shared" si="45"/>
        <v>IRNBanana</v>
      </c>
      <c r="B1001" t="str">
        <f t="shared" si="46"/>
        <v>IRN</v>
      </c>
      <c r="C1001" t="str">
        <f t="shared" si="47"/>
        <v>Banana</v>
      </c>
      <c r="D1001" s="110" t="s">
        <v>607</v>
      </c>
      <c r="E1001" s="110" t="s">
        <v>66</v>
      </c>
      <c r="F1001">
        <v>89.862581131481591</v>
      </c>
      <c r="G1001">
        <v>144.95862234579886</v>
      </c>
    </row>
    <row r="1002" spans="1:7" x14ac:dyDescent="0.35">
      <c r="A1002" t="str">
        <f t="shared" si="45"/>
        <v>ISRBanana</v>
      </c>
      <c r="B1002" t="str">
        <f t="shared" si="46"/>
        <v>ISR</v>
      </c>
      <c r="C1002" t="str">
        <f t="shared" si="47"/>
        <v>Banana</v>
      </c>
      <c r="D1002" s="110" t="s">
        <v>607</v>
      </c>
      <c r="E1002" s="110" t="s">
        <v>69</v>
      </c>
      <c r="F1002">
        <v>152.37752284778736</v>
      </c>
      <c r="G1002">
        <v>217.83315179819209</v>
      </c>
    </row>
    <row r="1003" spans="1:7" x14ac:dyDescent="0.35">
      <c r="A1003" t="str">
        <f t="shared" si="45"/>
        <v>JAMBanana</v>
      </c>
      <c r="B1003" t="str">
        <f t="shared" si="46"/>
        <v>JAM</v>
      </c>
      <c r="C1003" t="str">
        <f t="shared" si="47"/>
        <v>Banana</v>
      </c>
      <c r="D1003" s="110" t="s">
        <v>607</v>
      </c>
      <c r="E1003" s="110" t="s">
        <v>71</v>
      </c>
      <c r="F1003">
        <v>116.87783548817006</v>
      </c>
      <c r="G1003">
        <v>143.47881142424697</v>
      </c>
    </row>
    <row r="1004" spans="1:7" x14ac:dyDescent="0.35">
      <c r="A1004" t="str">
        <f t="shared" si="45"/>
        <v>JORBanana</v>
      </c>
      <c r="B1004" t="str">
        <f t="shared" si="46"/>
        <v>JOR</v>
      </c>
      <c r="C1004" t="str">
        <f t="shared" si="47"/>
        <v>Banana</v>
      </c>
      <c r="D1004" s="110" t="s">
        <v>607</v>
      </c>
      <c r="E1004" s="110" t="s">
        <v>72</v>
      </c>
      <c r="F1004">
        <v>58.160243457672301</v>
      </c>
      <c r="G1004">
        <v>98.414603546938096</v>
      </c>
    </row>
    <row r="1005" spans="1:7" x14ac:dyDescent="0.35">
      <c r="A1005" t="str">
        <f t="shared" si="45"/>
        <v>KENBanana</v>
      </c>
      <c r="B1005" t="str">
        <f t="shared" si="46"/>
        <v>KEN</v>
      </c>
      <c r="C1005" t="str">
        <f t="shared" si="47"/>
        <v>Banana</v>
      </c>
      <c r="D1005" s="110" t="s">
        <v>607</v>
      </c>
      <c r="E1005" s="110" t="s">
        <v>75</v>
      </c>
      <c r="F1005">
        <v>826.52347083146071</v>
      </c>
      <c r="G1005">
        <v>1351.2812915761294</v>
      </c>
    </row>
    <row r="1006" spans="1:7" x14ac:dyDescent="0.35">
      <c r="A1006" t="str">
        <f t="shared" si="45"/>
        <v>KHMBanana</v>
      </c>
      <c r="B1006" t="str">
        <f t="shared" si="46"/>
        <v>KHM</v>
      </c>
      <c r="C1006" t="str">
        <f t="shared" si="47"/>
        <v>Banana</v>
      </c>
      <c r="D1006" s="110" t="s">
        <v>607</v>
      </c>
      <c r="E1006" s="110" t="s">
        <v>77</v>
      </c>
      <c r="F1006">
        <v>147.67258920326935</v>
      </c>
      <c r="G1006">
        <v>182.93211229438469</v>
      </c>
    </row>
    <row r="1007" spans="1:7" x14ac:dyDescent="0.35">
      <c r="A1007" t="str">
        <f t="shared" si="45"/>
        <v>LAOBanana</v>
      </c>
      <c r="B1007" t="str">
        <f t="shared" si="46"/>
        <v>LAO</v>
      </c>
      <c r="C1007" t="str">
        <f t="shared" si="47"/>
        <v>Banana</v>
      </c>
      <c r="D1007" s="110" t="s">
        <v>607</v>
      </c>
      <c r="E1007" s="110" t="s">
        <v>79</v>
      </c>
      <c r="F1007">
        <v>54.035675541966306</v>
      </c>
      <c r="G1007">
        <v>66.329978462283137</v>
      </c>
    </row>
    <row r="1008" spans="1:7" x14ac:dyDescent="0.35">
      <c r="A1008" t="str">
        <f t="shared" si="45"/>
        <v>LBNBanana</v>
      </c>
      <c r="B1008" t="str">
        <f t="shared" si="46"/>
        <v>LBN</v>
      </c>
      <c r="C1008" t="str">
        <f t="shared" si="47"/>
        <v>Banana</v>
      </c>
      <c r="D1008" s="110" t="s">
        <v>607</v>
      </c>
      <c r="E1008" s="110" t="s">
        <v>80</v>
      </c>
      <c r="F1008">
        <v>121.28555425670368</v>
      </c>
      <c r="G1008">
        <v>187.58227998898491</v>
      </c>
    </row>
    <row r="1009" spans="1:7" x14ac:dyDescent="0.35">
      <c r="A1009" t="str">
        <f t="shared" si="45"/>
        <v>LBRBanana</v>
      </c>
      <c r="B1009" t="str">
        <f t="shared" si="46"/>
        <v>LBR</v>
      </c>
      <c r="C1009" t="str">
        <f t="shared" si="47"/>
        <v>Banana</v>
      </c>
      <c r="D1009" s="110" t="s">
        <v>607</v>
      </c>
      <c r="E1009" s="110" t="s">
        <v>81</v>
      </c>
      <c r="F1009">
        <v>149.88237023320701</v>
      </c>
      <c r="G1009">
        <v>240.04852479674963</v>
      </c>
    </row>
    <row r="1010" spans="1:7" x14ac:dyDescent="0.35">
      <c r="A1010" t="str">
        <f t="shared" si="45"/>
        <v>MDGBanana</v>
      </c>
      <c r="B1010" t="str">
        <f t="shared" si="46"/>
        <v>MDG</v>
      </c>
      <c r="C1010" t="str">
        <f t="shared" si="47"/>
        <v>Banana</v>
      </c>
      <c r="D1010" s="110" t="s">
        <v>607</v>
      </c>
      <c r="E1010" s="110" t="s">
        <v>86</v>
      </c>
      <c r="F1010">
        <v>389.50788384260483</v>
      </c>
      <c r="G1010">
        <v>560.6881358097844</v>
      </c>
    </row>
    <row r="1011" spans="1:7" x14ac:dyDescent="0.35">
      <c r="A1011" t="str">
        <f t="shared" si="45"/>
        <v>MEXBanana</v>
      </c>
      <c r="B1011" t="str">
        <f t="shared" si="46"/>
        <v>MEX</v>
      </c>
      <c r="C1011" t="str">
        <f t="shared" si="47"/>
        <v>Banana</v>
      </c>
      <c r="D1011" s="110" t="s">
        <v>607</v>
      </c>
      <c r="E1011" s="110" t="s">
        <v>87</v>
      </c>
      <c r="F1011">
        <v>2995.1209572100897</v>
      </c>
      <c r="G1011">
        <v>3558.9986312236538</v>
      </c>
    </row>
    <row r="1012" spans="1:7" x14ac:dyDescent="0.35">
      <c r="A1012" t="str">
        <f t="shared" si="45"/>
        <v>MLIBanana</v>
      </c>
      <c r="B1012" t="str">
        <f t="shared" si="46"/>
        <v>MLI</v>
      </c>
      <c r="C1012" t="str">
        <f t="shared" si="47"/>
        <v>Banana</v>
      </c>
      <c r="D1012" s="110" t="s">
        <v>607</v>
      </c>
      <c r="E1012" s="110" t="s">
        <v>88</v>
      </c>
      <c r="F1012">
        <v>148.9448697754076</v>
      </c>
      <c r="G1012">
        <v>177.97406079212487</v>
      </c>
    </row>
    <row r="1013" spans="1:7" x14ac:dyDescent="0.35">
      <c r="A1013" t="str">
        <f t="shared" si="45"/>
        <v>MORBanana</v>
      </c>
      <c r="B1013" t="str">
        <f t="shared" si="46"/>
        <v>MOR</v>
      </c>
      <c r="C1013" t="str">
        <f t="shared" si="47"/>
        <v>Banana</v>
      </c>
      <c r="D1013" s="110" t="s">
        <v>607</v>
      </c>
      <c r="E1013" s="110" t="s">
        <v>90</v>
      </c>
      <c r="F1013">
        <v>264.53738630132966</v>
      </c>
      <c r="G1013">
        <v>432.07437280396096</v>
      </c>
    </row>
    <row r="1014" spans="1:7" x14ac:dyDescent="0.35">
      <c r="A1014" t="str">
        <f t="shared" si="45"/>
        <v>MOZBanana</v>
      </c>
      <c r="B1014" t="str">
        <f t="shared" si="46"/>
        <v>MOZ</v>
      </c>
      <c r="C1014" t="str">
        <f t="shared" si="47"/>
        <v>Banana</v>
      </c>
      <c r="D1014" s="110" t="s">
        <v>607</v>
      </c>
      <c r="E1014" s="110" t="s">
        <v>91</v>
      </c>
      <c r="F1014">
        <v>133.89549442275649</v>
      </c>
      <c r="G1014">
        <v>182.10208659305226</v>
      </c>
    </row>
    <row r="1015" spans="1:7" x14ac:dyDescent="0.35">
      <c r="A1015" t="str">
        <f t="shared" si="45"/>
        <v>MWIBanana</v>
      </c>
      <c r="B1015" t="str">
        <f t="shared" si="46"/>
        <v>MWI</v>
      </c>
      <c r="C1015" t="str">
        <f t="shared" si="47"/>
        <v>Banana</v>
      </c>
      <c r="D1015" s="110" t="s">
        <v>607</v>
      </c>
      <c r="E1015" s="110" t="s">
        <v>93</v>
      </c>
      <c r="F1015">
        <v>628.8530119282982</v>
      </c>
      <c r="G1015">
        <v>802.67830357624132</v>
      </c>
    </row>
    <row r="1016" spans="1:7" x14ac:dyDescent="0.35">
      <c r="A1016" t="str">
        <f t="shared" si="45"/>
        <v>MYSBanana</v>
      </c>
      <c r="B1016" t="str">
        <f t="shared" si="46"/>
        <v>MYS</v>
      </c>
      <c r="C1016" t="str">
        <f t="shared" si="47"/>
        <v>Banana</v>
      </c>
      <c r="D1016" s="110" t="s">
        <v>607</v>
      </c>
      <c r="E1016" s="110" t="s">
        <v>94</v>
      </c>
      <c r="F1016">
        <v>518.69475790090576</v>
      </c>
      <c r="G1016">
        <v>593.50314368034662</v>
      </c>
    </row>
    <row r="1017" spans="1:7" x14ac:dyDescent="0.35">
      <c r="A1017" t="str">
        <f t="shared" si="45"/>
        <v>NICBanana</v>
      </c>
      <c r="B1017" t="str">
        <f t="shared" si="46"/>
        <v>NIC</v>
      </c>
      <c r="C1017" t="str">
        <f t="shared" si="47"/>
        <v>Banana</v>
      </c>
      <c r="D1017" s="110" t="s">
        <v>607</v>
      </c>
      <c r="E1017" s="110" t="s">
        <v>98</v>
      </c>
      <c r="F1017">
        <v>58.857557111614916</v>
      </c>
      <c r="G1017">
        <v>64.64941630343408</v>
      </c>
    </row>
    <row r="1018" spans="1:7" x14ac:dyDescent="0.35">
      <c r="A1018" t="str">
        <f t="shared" si="45"/>
        <v>NPLBanana</v>
      </c>
      <c r="B1018" t="str">
        <f t="shared" si="46"/>
        <v>NPL</v>
      </c>
      <c r="C1018" t="str">
        <f t="shared" si="47"/>
        <v>Banana</v>
      </c>
      <c r="D1018" s="110" t="s">
        <v>607</v>
      </c>
      <c r="E1018" s="110" t="s">
        <v>101</v>
      </c>
      <c r="F1018">
        <v>62.896588806662798</v>
      </c>
      <c r="G1018">
        <v>92.19409489306851</v>
      </c>
    </row>
    <row r="1019" spans="1:7" x14ac:dyDescent="0.35">
      <c r="A1019" t="str">
        <f t="shared" si="45"/>
        <v>OSABanana</v>
      </c>
      <c r="B1019" t="str">
        <f t="shared" si="46"/>
        <v>OSA</v>
      </c>
      <c r="C1019" t="str">
        <f t="shared" si="47"/>
        <v>Banana</v>
      </c>
      <c r="D1019" s="110" t="s">
        <v>607</v>
      </c>
      <c r="E1019" s="110" t="s">
        <v>104</v>
      </c>
      <c r="F1019">
        <v>1.1144136574052554</v>
      </c>
      <c r="G1019">
        <v>1.2740147303494249</v>
      </c>
    </row>
    <row r="1020" spans="1:7" x14ac:dyDescent="0.35">
      <c r="A1020" t="str">
        <f t="shared" si="45"/>
        <v>PAKBanana</v>
      </c>
      <c r="B1020" t="str">
        <f t="shared" si="46"/>
        <v>PAK</v>
      </c>
      <c r="C1020" t="str">
        <f t="shared" si="47"/>
        <v>Banana</v>
      </c>
      <c r="D1020" s="110" t="s">
        <v>607</v>
      </c>
      <c r="E1020" s="110" t="s">
        <v>105</v>
      </c>
      <c r="F1020">
        <v>207.90334880302746</v>
      </c>
      <c r="G1020">
        <v>311.84942051647732</v>
      </c>
    </row>
    <row r="1021" spans="1:7" x14ac:dyDescent="0.35">
      <c r="A1021" t="str">
        <f t="shared" si="45"/>
        <v>PANBanana</v>
      </c>
      <c r="B1021" t="str">
        <f t="shared" si="46"/>
        <v>PAN</v>
      </c>
      <c r="C1021" t="str">
        <f t="shared" si="47"/>
        <v>Banana</v>
      </c>
      <c r="D1021" s="110" t="s">
        <v>607</v>
      </c>
      <c r="E1021" s="110" t="s">
        <v>106</v>
      </c>
      <c r="F1021">
        <v>641.82854749860485</v>
      </c>
      <c r="G1021">
        <v>789.54681037231614</v>
      </c>
    </row>
    <row r="1022" spans="1:7" x14ac:dyDescent="0.35">
      <c r="A1022" t="str">
        <f t="shared" si="45"/>
        <v>PHLBanana</v>
      </c>
      <c r="B1022" t="str">
        <f t="shared" si="46"/>
        <v>PHL</v>
      </c>
      <c r="C1022" t="str">
        <f t="shared" si="47"/>
        <v>Banana</v>
      </c>
      <c r="D1022" s="110" t="s">
        <v>607</v>
      </c>
      <c r="E1022" s="110" t="s">
        <v>108</v>
      </c>
      <c r="F1022">
        <v>8395.4787836978157</v>
      </c>
      <c r="G1022">
        <v>11527.430079060814</v>
      </c>
    </row>
    <row r="1023" spans="1:7" x14ac:dyDescent="0.35">
      <c r="A1023" t="str">
        <f t="shared" si="45"/>
        <v>PNGBanana</v>
      </c>
      <c r="B1023" t="str">
        <f t="shared" si="46"/>
        <v>PNG</v>
      </c>
      <c r="C1023" t="str">
        <f t="shared" si="47"/>
        <v>Banana</v>
      </c>
      <c r="D1023" s="110" t="s">
        <v>607</v>
      </c>
      <c r="E1023" s="110" t="s">
        <v>109</v>
      </c>
      <c r="F1023">
        <v>1249.5984805017058</v>
      </c>
      <c r="G1023">
        <v>1767.5153631509834</v>
      </c>
    </row>
    <row r="1024" spans="1:7" x14ac:dyDescent="0.35">
      <c r="A1024" t="str">
        <f t="shared" si="45"/>
        <v>PSEBanana</v>
      </c>
      <c r="B1024" t="str">
        <f t="shared" si="46"/>
        <v>PSE</v>
      </c>
      <c r="C1024" t="str">
        <f t="shared" si="47"/>
        <v>Banana</v>
      </c>
      <c r="D1024" s="110" t="s">
        <v>607</v>
      </c>
      <c r="E1024" s="110" t="s">
        <v>114</v>
      </c>
      <c r="F1024">
        <v>11.636559237832644</v>
      </c>
      <c r="G1024">
        <v>16.966363035080704</v>
      </c>
    </row>
    <row r="1025" spans="1:7" x14ac:dyDescent="0.35">
      <c r="A1025" t="str">
        <f t="shared" si="45"/>
        <v>RAPBanana</v>
      </c>
      <c r="B1025" t="str">
        <f t="shared" si="46"/>
        <v>RAP</v>
      </c>
      <c r="C1025" t="str">
        <f t="shared" si="47"/>
        <v>Banana</v>
      </c>
      <c r="D1025" s="110" t="s">
        <v>607</v>
      </c>
      <c r="E1025" s="110" t="s">
        <v>115</v>
      </c>
      <c r="F1025">
        <v>45.3813830149628</v>
      </c>
      <c r="G1025">
        <v>79.425145455792588</v>
      </c>
    </row>
    <row r="1026" spans="1:7" x14ac:dyDescent="0.35">
      <c r="A1026" t="str">
        <f t="shared" si="45"/>
        <v>RWABanana</v>
      </c>
      <c r="B1026" t="str">
        <f t="shared" si="46"/>
        <v>RWA</v>
      </c>
      <c r="C1026" t="str">
        <f t="shared" si="47"/>
        <v>Banana</v>
      </c>
      <c r="D1026" s="110" t="s">
        <v>607</v>
      </c>
      <c r="E1026" s="110" t="s">
        <v>118</v>
      </c>
      <c r="F1026">
        <v>4.7612270737730167E-2</v>
      </c>
      <c r="G1026">
        <v>5.1920886318571779E-2</v>
      </c>
    </row>
    <row r="1027" spans="1:7" x14ac:dyDescent="0.35">
      <c r="A1027" t="str">
        <f t="shared" ref="A1027:A1090" si="48">_xlfn.CONCAT(B1027,C1027)</f>
        <v>SDNBanana</v>
      </c>
      <c r="B1027" t="str">
        <f t="shared" ref="B1027:B1090" si="49">E1027</f>
        <v>SDN</v>
      </c>
      <c r="C1027" t="str">
        <f t="shared" ref="C1027:C1090" si="50">VLOOKUP(D1027,$M$2:$N$22,2,FALSE)</f>
        <v>Banana</v>
      </c>
      <c r="D1027" s="110" t="s">
        <v>607</v>
      </c>
      <c r="E1027" s="110" t="s">
        <v>120</v>
      </c>
      <c r="F1027">
        <v>85.703248308780189</v>
      </c>
      <c r="G1027">
        <v>95.828352641340643</v>
      </c>
    </row>
    <row r="1028" spans="1:7" x14ac:dyDescent="0.35">
      <c r="A1028" t="str">
        <f t="shared" si="48"/>
        <v>SENBanana</v>
      </c>
      <c r="B1028" t="str">
        <f t="shared" si="49"/>
        <v>SEN</v>
      </c>
      <c r="C1028" t="str">
        <f t="shared" si="50"/>
        <v>Banana</v>
      </c>
      <c r="D1028" s="110" t="s">
        <v>607</v>
      </c>
      <c r="E1028" s="110" t="s">
        <v>121</v>
      </c>
      <c r="F1028">
        <v>26.64989508186882</v>
      </c>
      <c r="G1028">
        <v>20.667557893413047</v>
      </c>
    </row>
    <row r="1029" spans="1:7" x14ac:dyDescent="0.35">
      <c r="A1029" t="str">
        <f t="shared" si="48"/>
        <v>SLBBanana</v>
      </c>
      <c r="B1029" t="str">
        <f t="shared" si="49"/>
        <v>SLB</v>
      </c>
      <c r="C1029" t="str">
        <f t="shared" si="50"/>
        <v>Banana</v>
      </c>
      <c r="D1029" s="110" t="s">
        <v>607</v>
      </c>
      <c r="E1029" s="110" t="s">
        <v>122</v>
      </c>
      <c r="F1029">
        <v>0.29455620528168003</v>
      </c>
      <c r="G1029">
        <v>0.37556735454206108</v>
      </c>
    </row>
    <row r="1030" spans="1:7" x14ac:dyDescent="0.35">
      <c r="A1030" t="str">
        <f t="shared" si="48"/>
        <v>SLVBanana</v>
      </c>
      <c r="B1030" t="str">
        <f t="shared" si="49"/>
        <v>SLV</v>
      </c>
      <c r="C1030" t="str">
        <f t="shared" si="50"/>
        <v>Banana</v>
      </c>
      <c r="D1030" s="110" t="s">
        <v>607</v>
      </c>
      <c r="E1030" s="110" t="s">
        <v>124</v>
      </c>
      <c r="F1030">
        <v>87.413763793957045</v>
      </c>
      <c r="G1030">
        <v>103.46774542662986</v>
      </c>
    </row>
    <row r="1031" spans="1:7" x14ac:dyDescent="0.35">
      <c r="A1031" t="str">
        <f t="shared" si="48"/>
        <v>SOMBanana</v>
      </c>
      <c r="B1031" t="str">
        <f t="shared" si="49"/>
        <v>SOM</v>
      </c>
      <c r="C1031" t="str">
        <f t="shared" si="50"/>
        <v>Banana</v>
      </c>
      <c r="D1031" s="110" t="s">
        <v>607</v>
      </c>
      <c r="E1031" s="110" t="s">
        <v>125</v>
      </c>
      <c r="F1031">
        <v>55.446513405440541</v>
      </c>
      <c r="G1031">
        <v>99.417771439077839</v>
      </c>
    </row>
    <row r="1032" spans="1:7" x14ac:dyDescent="0.35">
      <c r="A1032" t="str">
        <f t="shared" si="48"/>
        <v>SWZBanana</v>
      </c>
      <c r="B1032" t="str">
        <f t="shared" si="49"/>
        <v>SWZ</v>
      </c>
      <c r="C1032" t="str">
        <f t="shared" si="50"/>
        <v>Banana</v>
      </c>
      <c r="D1032" s="110" t="s">
        <v>607</v>
      </c>
      <c r="E1032" s="110" t="s">
        <v>130</v>
      </c>
      <c r="F1032">
        <v>2.6802358741655365</v>
      </c>
      <c r="G1032">
        <v>4.5116901358601114</v>
      </c>
    </row>
    <row r="1033" spans="1:7" x14ac:dyDescent="0.35">
      <c r="A1033" t="str">
        <f t="shared" si="48"/>
        <v>SYRBanana</v>
      </c>
      <c r="B1033" t="str">
        <f t="shared" si="49"/>
        <v>SYR</v>
      </c>
      <c r="C1033" t="str">
        <f t="shared" si="50"/>
        <v>Banana</v>
      </c>
      <c r="D1033" s="110" t="s">
        <v>607</v>
      </c>
      <c r="E1033" s="110" t="s">
        <v>131</v>
      </c>
      <c r="F1033">
        <v>1.1449685422232796</v>
      </c>
      <c r="G1033">
        <v>2.2080429969911357</v>
      </c>
    </row>
    <row r="1034" spans="1:7" x14ac:dyDescent="0.35">
      <c r="A1034" t="str">
        <f t="shared" si="48"/>
        <v>TGOBanana</v>
      </c>
      <c r="B1034" t="str">
        <f t="shared" si="49"/>
        <v>TGO</v>
      </c>
      <c r="C1034" t="str">
        <f t="shared" si="50"/>
        <v>Banana</v>
      </c>
      <c r="D1034" s="110" t="s">
        <v>607</v>
      </c>
      <c r="E1034" s="110" t="s">
        <v>133</v>
      </c>
      <c r="F1034">
        <v>26.356639252074771</v>
      </c>
      <c r="G1034">
        <v>40.041381313759928</v>
      </c>
    </row>
    <row r="1035" spans="1:7" x14ac:dyDescent="0.35">
      <c r="A1035" t="str">
        <f t="shared" si="48"/>
        <v>THABanana</v>
      </c>
      <c r="B1035" t="str">
        <f t="shared" si="49"/>
        <v>THA</v>
      </c>
      <c r="C1035" t="str">
        <f t="shared" si="50"/>
        <v>Banana</v>
      </c>
      <c r="D1035" s="110" t="s">
        <v>607</v>
      </c>
      <c r="E1035" s="110" t="s">
        <v>134</v>
      </c>
      <c r="F1035">
        <v>1827.3498334878107</v>
      </c>
      <c r="G1035">
        <v>2215.2890673822953</v>
      </c>
    </row>
    <row r="1036" spans="1:7" x14ac:dyDescent="0.35">
      <c r="A1036" t="str">
        <f t="shared" si="48"/>
        <v>TLSBanana</v>
      </c>
      <c r="B1036" t="str">
        <f t="shared" si="49"/>
        <v>TLS</v>
      </c>
      <c r="C1036" t="str">
        <f t="shared" si="50"/>
        <v>Banana</v>
      </c>
      <c r="D1036" s="110" t="s">
        <v>607</v>
      </c>
      <c r="E1036" s="110" t="s">
        <v>137</v>
      </c>
      <c r="F1036">
        <v>1.3784529217813501</v>
      </c>
      <c r="G1036">
        <v>1.9390961809771696</v>
      </c>
    </row>
    <row r="1037" spans="1:7" x14ac:dyDescent="0.35">
      <c r="A1037" t="str">
        <f t="shared" si="48"/>
        <v>TURBanana</v>
      </c>
      <c r="B1037" t="str">
        <f t="shared" si="49"/>
        <v>TUR</v>
      </c>
      <c r="C1037" t="str">
        <f t="shared" si="50"/>
        <v>Banana</v>
      </c>
      <c r="D1037" s="110" t="s">
        <v>607</v>
      </c>
      <c r="E1037" s="110" t="s">
        <v>139</v>
      </c>
      <c r="F1037">
        <v>211.70732055056013</v>
      </c>
      <c r="G1037">
        <v>332.32666685353308</v>
      </c>
    </row>
    <row r="1038" spans="1:7" x14ac:dyDescent="0.35">
      <c r="A1038" t="str">
        <f t="shared" si="48"/>
        <v>TZABanana</v>
      </c>
      <c r="B1038" t="str">
        <f t="shared" si="49"/>
        <v>TZA</v>
      </c>
      <c r="C1038" t="str">
        <f t="shared" si="50"/>
        <v>Banana</v>
      </c>
      <c r="D1038" s="110" t="s">
        <v>607</v>
      </c>
      <c r="E1038" s="110" t="s">
        <v>140</v>
      </c>
      <c r="F1038">
        <v>3395.840139608094</v>
      </c>
      <c r="G1038">
        <v>4481.3295654853891</v>
      </c>
    </row>
    <row r="1039" spans="1:7" x14ac:dyDescent="0.35">
      <c r="A1039" t="str">
        <f t="shared" si="48"/>
        <v>UGABanana</v>
      </c>
      <c r="B1039" t="str">
        <f t="shared" si="49"/>
        <v>UGA</v>
      </c>
      <c r="C1039" t="str">
        <f t="shared" si="50"/>
        <v>Banana</v>
      </c>
      <c r="D1039" s="110" t="s">
        <v>607</v>
      </c>
      <c r="E1039" s="110" t="s">
        <v>141</v>
      </c>
      <c r="F1039">
        <v>720.90178377854079</v>
      </c>
      <c r="G1039">
        <v>1024.0127283883241</v>
      </c>
    </row>
    <row r="1040" spans="1:7" x14ac:dyDescent="0.35">
      <c r="A1040" t="str">
        <f t="shared" si="48"/>
        <v>VENBanana</v>
      </c>
      <c r="B1040" t="str">
        <f t="shared" si="49"/>
        <v>VEN</v>
      </c>
      <c r="C1040" t="str">
        <f t="shared" si="50"/>
        <v>Banana</v>
      </c>
      <c r="D1040" s="110" t="s">
        <v>607</v>
      </c>
      <c r="E1040" s="110" t="s">
        <v>147</v>
      </c>
      <c r="F1040">
        <v>590.52649947573343</v>
      </c>
      <c r="G1040">
        <v>739.28731754587795</v>
      </c>
    </row>
    <row r="1041" spans="1:7" x14ac:dyDescent="0.35">
      <c r="A1041" t="str">
        <f t="shared" si="48"/>
        <v>VNMBanana</v>
      </c>
      <c r="B1041" t="str">
        <f t="shared" si="49"/>
        <v>VNM</v>
      </c>
      <c r="C1041" t="str">
        <f t="shared" si="50"/>
        <v>Banana</v>
      </c>
      <c r="D1041" s="110" t="s">
        <v>607</v>
      </c>
      <c r="E1041" s="110" t="s">
        <v>148</v>
      </c>
      <c r="F1041">
        <v>1803.4954843272722</v>
      </c>
      <c r="G1041">
        <v>2127.8911402897552</v>
      </c>
    </row>
    <row r="1042" spans="1:7" x14ac:dyDescent="0.35">
      <c r="A1042" t="str">
        <f t="shared" si="48"/>
        <v>VUTBanana</v>
      </c>
      <c r="B1042" t="str">
        <f t="shared" si="49"/>
        <v>VUT</v>
      </c>
      <c r="C1042" t="str">
        <f t="shared" si="50"/>
        <v>Banana</v>
      </c>
      <c r="D1042" s="110" t="s">
        <v>607</v>
      </c>
      <c r="E1042" s="110" t="s">
        <v>149</v>
      </c>
      <c r="F1042">
        <v>17.218543848359406</v>
      </c>
      <c r="G1042">
        <v>22.305766213371587</v>
      </c>
    </row>
    <row r="1043" spans="1:7" x14ac:dyDescent="0.35">
      <c r="A1043" t="str">
        <f t="shared" si="48"/>
        <v>YEMBanana</v>
      </c>
      <c r="B1043" t="str">
        <f t="shared" si="49"/>
        <v>YEM</v>
      </c>
      <c r="C1043" t="str">
        <f t="shared" si="50"/>
        <v>Banana</v>
      </c>
      <c r="D1043" s="110" t="s">
        <v>607</v>
      </c>
      <c r="E1043" s="110" t="s">
        <v>150</v>
      </c>
      <c r="F1043">
        <v>141.90383802718185</v>
      </c>
      <c r="G1043">
        <v>242.20632440547371</v>
      </c>
    </row>
    <row r="1044" spans="1:7" x14ac:dyDescent="0.35">
      <c r="A1044" t="str">
        <f t="shared" si="48"/>
        <v>ZAFBanana</v>
      </c>
      <c r="B1044" t="str">
        <f t="shared" si="49"/>
        <v>ZAF</v>
      </c>
      <c r="C1044" t="str">
        <f t="shared" si="50"/>
        <v>Banana</v>
      </c>
      <c r="D1044" s="110" t="s">
        <v>607</v>
      </c>
      <c r="E1044" s="110" t="s">
        <v>151</v>
      </c>
      <c r="F1044">
        <v>467.09438492788706</v>
      </c>
      <c r="G1044">
        <v>760.82884030532023</v>
      </c>
    </row>
    <row r="1045" spans="1:7" x14ac:dyDescent="0.35">
      <c r="A1045" t="str">
        <f t="shared" si="48"/>
        <v>ZMBBanana</v>
      </c>
      <c r="B1045" t="str">
        <f t="shared" si="49"/>
        <v>ZMB</v>
      </c>
      <c r="C1045" t="str">
        <f t="shared" si="50"/>
        <v>Banana</v>
      </c>
      <c r="D1045" s="110" t="s">
        <v>607</v>
      </c>
      <c r="E1045" s="110" t="s">
        <v>152</v>
      </c>
      <c r="F1045">
        <v>1.0061014668539547</v>
      </c>
      <c r="G1045">
        <v>1.4289072681493165</v>
      </c>
    </row>
    <row r="1046" spans="1:7" x14ac:dyDescent="0.35">
      <c r="A1046" t="str">
        <f t="shared" si="48"/>
        <v>ZWEBanana</v>
      </c>
      <c r="B1046" t="str">
        <f t="shared" si="49"/>
        <v>ZWE</v>
      </c>
      <c r="C1046" t="str">
        <f t="shared" si="50"/>
        <v>Banana</v>
      </c>
      <c r="D1046" s="110" t="s">
        <v>607</v>
      </c>
      <c r="E1046" s="110" t="s">
        <v>153</v>
      </c>
      <c r="F1046">
        <v>123.28239962455042</v>
      </c>
      <c r="G1046">
        <v>136.36628165323543</v>
      </c>
    </row>
    <row r="1047" spans="1:7" x14ac:dyDescent="0.35">
      <c r="A1047" t="str">
        <f t="shared" si="48"/>
        <v>BLZPlantain</v>
      </c>
      <c r="B1047" t="str">
        <f t="shared" si="49"/>
        <v>BLZ</v>
      </c>
      <c r="C1047" t="str">
        <f t="shared" si="50"/>
        <v>Plantain</v>
      </c>
      <c r="D1047" s="110" t="s">
        <v>608</v>
      </c>
      <c r="E1047" s="110" t="s">
        <v>16</v>
      </c>
      <c r="F1047">
        <v>16.33309080658471</v>
      </c>
      <c r="G1047">
        <v>15.554151696680087</v>
      </c>
    </row>
    <row r="1048" spans="1:7" x14ac:dyDescent="0.35">
      <c r="A1048" t="str">
        <f t="shared" si="48"/>
        <v>BOLPlantain</v>
      </c>
      <c r="B1048" t="str">
        <f t="shared" si="49"/>
        <v>BOL</v>
      </c>
      <c r="C1048" t="str">
        <f t="shared" si="50"/>
        <v>Plantain</v>
      </c>
      <c r="D1048" s="110" t="s">
        <v>608</v>
      </c>
      <c r="E1048" s="110" t="s">
        <v>17</v>
      </c>
      <c r="F1048">
        <v>536.7310716179777</v>
      </c>
      <c r="G1048">
        <v>783.57975042104329</v>
      </c>
    </row>
    <row r="1049" spans="1:7" x14ac:dyDescent="0.35">
      <c r="A1049" t="str">
        <f t="shared" si="48"/>
        <v>CAFPlantain</v>
      </c>
      <c r="B1049" t="str">
        <f t="shared" si="49"/>
        <v>CAF</v>
      </c>
      <c r="C1049" t="str">
        <f t="shared" si="50"/>
        <v>Plantain</v>
      </c>
      <c r="D1049" s="110" t="s">
        <v>608</v>
      </c>
      <c r="E1049" s="110" t="s">
        <v>21</v>
      </c>
      <c r="F1049">
        <v>114.27492382193769</v>
      </c>
      <c r="G1049">
        <v>177.39146800421867</v>
      </c>
    </row>
    <row r="1050" spans="1:7" x14ac:dyDescent="0.35">
      <c r="A1050" t="str">
        <f t="shared" si="48"/>
        <v>CIVPlantain</v>
      </c>
      <c r="B1050" t="str">
        <f t="shared" si="49"/>
        <v>CIV</v>
      </c>
      <c r="C1050" t="str">
        <f t="shared" si="50"/>
        <v>Plantain</v>
      </c>
      <c r="D1050" s="110" t="s">
        <v>608</v>
      </c>
      <c r="E1050" s="110" t="s">
        <v>26</v>
      </c>
      <c r="F1050">
        <v>2242.2769494096251</v>
      </c>
      <c r="G1050">
        <v>4017.8723788429706</v>
      </c>
    </row>
    <row r="1051" spans="1:7" x14ac:dyDescent="0.35">
      <c r="A1051" t="str">
        <f t="shared" si="48"/>
        <v>CMRPlantain</v>
      </c>
      <c r="B1051" t="str">
        <f t="shared" si="49"/>
        <v>CMR</v>
      </c>
      <c r="C1051" t="str">
        <f t="shared" si="50"/>
        <v>Plantain</v>
      </c>
      <c r="D1051" s="110" t="s">
        <v>608</v>
      </c>
      <c r="E1051" s="110" t="s">
        <v>27</v>
      </c>
      <c r="F1051">
        <v>2418.3521020796129</v>
      </c>
      <c r="G1051">
        <v>3688.5441422254085</v>
      </c>
    </row>
    <row r="1052" spans="1:7" x14ac:dyDescent="0.35">
      <c r="A1052" t="str">
        <f t="shared" si="48"/>
        <v>CODPlantain</v>
      </c>
      <c r="B1052" t="str">
        <f t="shared" si="49"/>
        <v>COD</v>
      </c>
      <c r="C1052" t="str">
        <f t="shared" si="50"/>
        <v>Plantain</v>
      </c>
      <c r="D1052" s="110" t="s">
        <v>608</v>
      </c>
      <c r="E1052" s="110" t="s">
        <v>28</v>
      </c>
      <c r="F1052">
        <v>1549.1153059427513</v>
      </c>
      <c r="G1052">
        <v>2423.002105408676</v>
      </c>
    </row>
    <row r="1053" spans="1:7" x14ac:dyDescent="0.35">
      <c r="A1053" t="str">
        <f t="shared" si="48"/>
        <v>COGPlantain</v>
      </c>
      <c r="B1053" t="str">
        <f t="shared" si="49"/>
        <v>COG</v>
      </c>
      <c r="C1053" t="str">
        <f t="shared" si="50"/>
        <v>Plantain</v>
      </c>
      <c r="D1053" s="110" t="s">
        <v>608</v>
      </c>
      <c r="E1053" s="110" t="s">
        <v>29</v>
      </c>
      <c r="F1053">
        <v>92.263936716063213</v>
      </c>
      <c r="G1053">
        <v>138.56718933903588</v>
      </c>
    </row>
    <row r="1054" spans="1:7" x14ac:dyDescent="0.35">
      <c r="A1054" t="str">
        <f t="shared" si="48"/>
        <v>COLPlantain</v>
      </c>
      <c r="B1054" t="str">
        <f t="shared" si="49"/>
        <v>COL</v>
      </c>
      <c r="C1054" t="str">
        <f t="shared" si="50"/>
        <v>Plantain</v>
      </c>
      <c r="D1054" s="110" t="s">
        <v>608</v>
      </c>
      <c r="E1054" s="110" t="s">
        <v>30</v>
      </c>
      <c r="F1054">
        <v>4107.5407109732741</v>
      </c>
      <c r="G1054">
        <v>5946.8346545531631</v>
      </c>
    </row>
    <row r="1055" spans="1:7" x14ac:dyDescent="0.35">
      <c r="A1055" t="str">
        <f t="shared" si="48"/>
        <v>CRBPlantain</v>
      </c>
      <c r="B1055" t="str">
        <f t="shared" si="49"/>
        <v>CRB</v>
      </c>
      <c r="C1055" t="str">
        <f t="shared" si="50"/>
        <v>Plantain</v>
      </c>
      <c r="D1055" s="110" t="s">
        <v>608</v>
      </c>
      <c r="E1055" s="110" t="s">
        <v>31</v>
      </c>
      <c r="F1055">
        <v>154.18085767802793</v>
      </c>
      <c r="G1055">
        <v>205.52159908320118</v>
      </c>
    </row>
    <row r="1056" spans="1:7" x14ac:dyDescent="0.35">
      <c r="A1056" t="str">
        <f t="shared" si="48"/>
        <v>CRIPlantain</v>
      </c>
      <c r="B1056" t="str">
        <f t="shared" si="49"/>
        <v>CRI</v>
      </c>
      <c r="C1056" t="str">
        <f t="shared" si="50"/>
        <v>Plantain</v>
      </c>
      <c r="D1056" s="110" t="s">
        <v>608</v>
      </c>
      <c r="E1056" s="110" t="s">
        <v>32</v>
      </c>
      <c r="F1056">
        <v>87.004642982588422</v>
      </c>
      <c r="G1056">
        <v>100.65103148932607</v>
      </c>
    </row>
    <row r="1057" spans="1:7" x14ac:dyDescent="0.35">
      <c r="A1057" t="str">
        <f t="shared" si="48"/>
        <v>CUBPlantain</v>
      </c>
      <c r="B1057" t="str">
        <f t="shared" si="49"/>
        <v>CUB</v>
      </c>
      <c r="C1057" t="str">
        <f t="shared" si="50"/>
        <v>Plantain</v>
      </c>
      <c r="D1057" s="110" t="s">
        <v>608</v>
      </c>
      <c r="E1057" s="110" t="s">
        <v>33</v>
      </c>
      <c r="F1057">
        <v>740.27647310681573</v>
      </c>
      <c r="G1057">
        <v>707.68324526802633</v>
      </c>
    </row>
    <row r="1058" spans="1:7" x14ac:dyDescent="0.35">
      <c r="A1058" t="str">
        <f t="shared" si="48"/>
        <v>DOMPlantain</v>
      </c>
      <c r="B1058" t="str">
        <f t="shared" si="49"/>
        <v>DOM</v>
      </c>
      <c r="C1058" t="str">
        <f t="shared" si="50"/>
        <v>Plantain</v>
      </c>
      <c r="D1058" s="110" t="s">
        <v>608</v>
      </c>
      <c r="E1058" s="110" t="s">
        <v>39</v>
      </c>
      <c r="F1058">
        <v>614.94728760422981</v>
      </c>
      <c r="G1058">
        <v>824.34131651611654</v>
      </c>
    </row>
    <row r="1059" spans="1:7" x14ac:dyDescent="0.35">
      <c r="A1059" t="str">
        <f t="shared" si="48"/>
        <v>ECUPlantain</v>
      </c>
      <c r="B1059" t="str">
        <f t="shared" si="49"/>
        <v>ECU</v>
      </c>
      <c r="C1059" t="str">
        <f t="shared" si="50"/>
        <v>Plantain</v>
      </c>
      <c r="D1059" s="110" t="s">
        <v>608</v>
      </c>
      <c r="E1059" s="110" t="s">
        <v>41</v>
      </c>
      <c r="F1059">
        <v>859.06397554187959</v>
      </c>
      <c r="G1059">
        <v>1286.6217082778617</v>
      </c>
    </row>
    <row r="1060" spans="1:7" x14ac:dyDescent="0.35">
      <c r="A1060" t="str">
        <f t="shared" si="48"/>
        <v>GABPlantain</v>
      </c>
      <c r="B1060" t="str">
        <f t="shared" si="49"/>
        <v>GAB</v>
      </c>
      <c r="C1060" t="str">
        <f t="shared" si="50"/>
        <v>Plantain</v>
      </c>
      <c r="D1060" s="110" t="s">
        <v>608</v>
      </c>
      <c r="E1060" s="110" t="s">
        <v>48</v>
      </c>
      <c r="F1060">
        <v>368.21563411401758</v>
      </c>
      <c r="G1060">
        <v>554.35058841145292</v>
      </c>
    </row>
    <row r="1061" spans="1:7" x14ac:dyDescent="0.35">
      <c r="A1061" t="str">
        <f t="shared" si="48"/>
        <v>GHAPlantain</v>
      </c>
      <c r="B1061" t="str">
        <f t="shared" si="49"/>
        <v>GHA</v>
      </c>
      <c r="C1061" t="str">
        <f t="shared" si="50"/>
        <v>Plantain</v>
      </c>
      <c r="D1061" s="110" t="s">
        <v>608</v>
      </c>
      <c r="E1061" s="110" t="s">
        <v>50</v>
      </c>
      <c r="F1061">
        <v>3470.6822971651291</v>
      </c>
      <c r="G1061">
        <v>5369.5453789753365</v>
      </c>
    </row>
    <row r="1062" spans="1:7" x14ac:dyDescent="0.35">
      <c r="A1062" t="str">
        <f t="shared" si="48"/>
        <v>GINPlantain</v>
      </c>
      <c r="B1062" t="str">
        <f t="shared" si="49"/>
        <v>GIN</v>
      </c>
      <c r="C1062" t="str">
        <f t="shared" si="50"/>
        <v>Plantain</v>
      </c>
      <c r="D1062" s="110" t="s">
        <v>608</v>
      </c>
      <c r="E1062" s="110" t="s">
        <v>51</v>
      </c>
      <c r="F1062">
        <v>657.27853595511033</v>
      </c>
      <c r="G1062">
        <v>1202.0981322450937</v>
      </c>
    </row>
    <row r="1063" spans="1:7" x14ac:dyDescent="0.35">
      <c r="A1063" t="str">
        <f t="shared" si="48"/>
        <v>GNBPlantain</v>
      </c>
      <c r="B1063" t="str">
        <f t="shared" si="49"/>
        <v>GNB</v>
      </c>
      <c r="C1063" t="str">
        <f t="shared" si="50"/>
        <v>Plantain</v>
      </c>
      <c r="D1063" s="110" t="s">
        <v>608</v>
      </c>
      <c r="E1063" s="110" t="s">
        <v>53</v>
      </c>
      <c r="F1063">
        <v>58.02973456410529</v>
      </c>
      <c r="G1063">
        <v>89.811902048995847</v>
      </c>
    </row>
    <row r="1064" spans="1:7" x14ac:dyDescent="0.35">
      <c r="A1064" t="str">
        <f t="shared" si="48"/>
        <v>GNQPlantain</v>
      </c>
      <c r="B1064" t="str">
        <f t="shared" si="49"/>
        <v>GNQ</v>
      </c>
      <c r="C1064" t="str">
        <f t="shared" si="50"/>
        <v>Plantain</v>
      </c>
      <c r="D1064" s="110" t="s">
        <v>608</v>
      </c>
      <c r="E1064" s="110" t="s">
        <v>54</v>
      </c>
      <c r="F1064">
        <v>43.410909412924816</v>
      </c>
      <c r="G1064">
        <v>55.526587555083431</v>
      </c>
    </row>
    <row r="1065" spans="1:7" x14ac:dyDescent="0.35">
      <c r="A1065" t="str">
        <f t="shared" si="48"/>
        <v>GSAPlantain</v>
      </c>
      <c r="B1065" t="str">
        <f t="shared" si="49"/>
        <v>GSA</v>
      </c>
      <c r="C1065" t="str">
        <f t="shared" si="50"/>
        <v>Plantain</v>
      </c>
      <c r="D1065" s="110" t="s">
        <v>608</v>
      </c>
      <c r="E1065" s="110" t="s">
        <v>57</v>
      </c>
      <c r="F1065">
        <v>21.38817821346618</v>
      </c>
      <c r="G1065">
        <v>37.093042626635658</v>
      </c>
    </row>
    <row r="1066" spans="1:7" x14ac:dyDescent="0.35">
      <c r="A1066" t="str">
        <f t="shared" si="48"/>
        <v>GTMPlantain</v>
      </c>
      <c r="B1066" t="str">
        <f t="shared" si="49"/>
        <v>GTM</v>
      </c>
      <c r="C1066" t="str">
        <f t="shared" si="50"/>
        <v>Plantain</v>
      </c>
      <c r="D1066" s="110" t="s">
        <v>608</v>
      </c>
      <c r="E1066" s="110" t="s">
        <v>58</v>
      </c>
      <c r="F1066">
        <v>334.122234556119</v>
      </c>
      <c r="G1066">
        <v>364.94331837809648</v>
      </c>
    </row>
    <row r="1067" spans="1:7" x14ac:dyDescent="0.35">
      <c r="A1067" t="str">
        <f t="shared" si="48"/>
        <v>HNDPlantain</v>
      </c>
      <c r="B1067" t="str">
        <f t="shared" si="49"/>
        <v>HND</v>
      </c>
      <c r="C1067" t="str">
        <f t="shared" si="50"/>
        <v>Plantain</v>
      </c>
      <c r="D1067" s="110" t="s">
        <v>608</v>
      </c>
      <c r="E1067" s="110" t="s">
        <v>59</v>
      </c>
      <c r="F1067">
        <v>83.058350067560696</v>
      </c>
      <c r="G1067">
        <v>93.52407608023276</v>
      </c>
    </row>
    <row r="1068" spans="1:7" x14ac:dyDescent="0.35">
      <c r="A1068" t="str">
        <f t="shared" si="48"/>
        <v>HTIPlantain</v>
      </c>
      <c r="B1068" t="str">
        <f t="shared" si="49"/>
        <v>HTI</v>
      </c>
      <c r="C1068" t="str">
        <f t="shared" si="50"/>
        <v>Plantain</v>
      </c>
      <c r="D1068" s="110" t="s">
        <v>608</v>
      </c>
      <c r="E1068" s="110" t="s">
        <v>61</v>
      </c>
      <c r="F1068">
        <v>383.79098631311399</v>
      </c>
      <c r="G1068">
        <v>488.45616944897034</v>
      </c>
    </row>
    <row r="1069" spans="1:7" x14ac:dyDescent="0.35">
      <c r="A1069" t="str">
        <f t="shared" si="48"/>
        <v>JAMPlantain</v>
      </c>
      <c r="B1069" t="str">
        <f t="shared" si="49"/>
        <v>JAM</v>
      </c>
      <c r="C1069" t="str">
        <f t="shared" si="50"/>
        <v>Plantain</v>
      </c>
      <c r="D1069" s="110" t="s">
        <v>608</v>
      </c>
      <c r="E1069" s="110" t="s">
        <v>71</v>
      </c>
      <c r="F1069">
        <v>19.49335972009662</v>
      </c>
      <c r="G1069">
        <v>25.399057123488614</v>
      </c>
    </row>
    <row r="1070" spans="1:7" x14ac:dyDescent="0.35">
      <c r="A1070" t="str">
        <f t="shared" si="48"/>
        <v>KENPlantain</v>
      </c>
      <c r="B1070" t="str">
        <f t="shared" si="49"/>
        <v>KEN</v>
      </c>
      <c r="C1070" t="str">
        <f t="shared" si="50"/>
        <v>Plantain</v>
      </c>
      <c r="D1070" s="110" t="s">
        <v>608</v>
      </c>
      <c r="E1070" s="110" t="s">
        <v>75</v>
      </c>
      <c r="F1070">
        <v>867.27063338273081</v>
      </c>
      <c r="G1070">
        <v>1524.6891135345277</v>
      </c>
    </row>
    <row r="1071" spans="1:7" x14ac:dyDescent="0.35">
      <c r="A1071" t="str">
        <f t="shared" si="48"/>
        <v>LBRPlantain</v>
      </c>
      <c r="B1071" t="str">
        <f t="shared" si="49"/>
        <v>LBR</v>
      </c>
      <c r="C1071" t="str">
        <f t="shared" si="50"/>
        <v>Plantain</v>
      </c>
      <c r="D1071" s="110" t="s">
        <v>608</v>
      </c>
      <c r="E1071" s="110" t="s">
        <v>81</v>
      </c>
      <c r="F1071">
        <v>71.306421727656854</v>
      </c>
      <c r="G1071">
        <v>139.80586855183418</v>
      </c>
    </row>
    <row r="1072" spans="1:7" x14ac:dyDescent="0.35">
      <c r="A1072" t="str">
        <f t="shared" si="48"/>
        <v>LKAPlantain</v>
      </c>
      <c r="B1072" t="str">
        <f t="shared" si="49"/>
        <v>LKA</v>
      </c>
      <c r="C1072" t="str">
        <f t="shared" si="50"/>
        <v>Plantain</v>
      </c>
      <c r="D1072" s="110" t="s">
        <v>608</v>
      </c>
      <c r="E1072" s="110" t="s">
        <v>83</v>
      </c>
      <c r="F1072">
        <v>788.26829494064418</v>
      </c>
      <c r="G1072">
        <v>1187.3271361505608</v>
      </c>
    </row>
    <row r="1073" spans="1:7" x14ac:dyDescent="0.35">
      <c r="A1073" t="str">
        <f t="shared" si="48"/>
        <v>MMRPlantain</v>
      </c>
      <c r="B1073" t="str">
        <f t="shared" si="49"/>
        <v>MMR</v>
      </c>
      <c r="C1073" t="str">
        <f t="shared" si="50"/>
        <v>Plantain</v>
      </c>
      <c r="D1073" s="110" t="s">
        <v>608</v>
      </c>
      <c r="E1073" s="110" t="s">
        <v>333</v>
      </c>
      <c r="F1073">
        <v>908.09504177822657</v>
      </c>
      <c r="G1073">
        <v>1386.7684060510603</v>
      </c>
    </row>
    <row r="1074" spans="1:7" x14ac:dyDescent="0.35">
      <c r="A1074" t="str">
        <f t="shared" si="48"/>
        <v>MWIPlantain</v>
      </c>
      <c r="B1074" t="str">
        <f t="shared" si="49"/>
        <v>MWI</v>
      </c>
      <c r="C1074" t="str">
        <f t="shared" si="50"/>
        <v>Plantain</v>
      </c>
      <c r="D1074" s="110" t="s">
        <v>608</v>
      </c>
      <c r="E1074" s="110" t="s">
        <v>93</v>
      </c>
      <c r="F1074">
        <v>702.11445244160893</v>
      </c>
      <c r="G1074">
        <v>1022.7702742827707</v>
      </c>
    </row>
    <row r="1075" spans="1:7" x14ac:dyDescent="0.35">
      <c r="A1075" t="str">
        <f t="shared" si="48"/>
        <v>NGAPlantain</v>
      </c>
      <c r="B1075" t="str">
        <f t="shared" si="49"/>
        <v>NGA</v>
      </c>
      <c r="C1075" t="str">
        <f t="shared" si="50"/>
        <v>Plantain</v>
      </c>
      <c r="D1075" s="110" t="s">
        <v>608</v>
      </c>
      <c r="E1075" s="110" t="s">
        <v>97</v>
      </c>
      <c r="F1075">
        <v>3364.9608496993765</v>
      </c>
      <c r="G1075">
        <v>5384.7579417298675</v>
      </c>
    </row>
    <row r="1076" spans="1:7" x14ac:dyDescent="0.35">
      <c r="A1076" t="str">
        <f t="shared" si="48"/>
        <v>NICPlantain</v>
      </c>
      <c r="B1076" t="str">
        <f t="shared" si="49"/>
        <v>NIC</v>
      </c>
      <c r="C1076" t="str">
        <f t="shared" si="50"/>
        <v>Plantain</v>
      </c>
      <c r="D1076" s="110" t="s">
        <v>608</v>
      </c>
      <c r="E1076" s="110" t="s">
        <v>98</v>
      </c>
      <c r="F1076">
        <v>70.705826945725377</v>
      </c>
      <c r="G1076">
        <v>89.96531602020444</v>
      </c>
    </row>
    <row r="1077" spans="1:7" x14ac:dyDescent="0.35">
      <c r="A1077" t="str">
        <f t="shared" si="48"/>
        <v>PANPlantain</v>
      </c>
      <c r="B1077" t="str">
        <f t="shared" si="49"/>
        <v>PAN</v>
      </c>
      <c r="C1077" t="str">
        <f t="shared" si="50"/>
        <v>Plantain</v>
      </c>
      <c r="D1077" s="110" t="s">
        <v>608</v>
      </c>
      <c r="E1077" s="110" t="s">
        <v>106</v>
      </c>
      <c r="F1077">
        <v>156.08127391674765</v>
      </c>
      <c r="G1077">
        <v>195.41534882311376</v>
      </c>
    </row>
    <row r="1078" spans="1:7" x14ac:dyDescent="0.35">
      <c r="A1078" t="str">
        <f t="shared" si="48"/>
        <v>PERPlantain</v>
      </c>
      <c r="B1078" t="str">
        <f t="shared" si="49"/>
        <v>PER</v>
      </c>
      <c r="C1078" t="str">
        <f t="shared" si="50"/>
        <v>Plantain</v>
      </c>
      <c r="D1078" s="110" t="s">
        <v>608</v>
      </c>
      <c r="E1078" s="110" t="s">
        <v>107</v>
      </c>
      <c r="F1078">
        <v>2550.1791889388546</v>
      </c>
      <c r="G1078">
        <v>4183.4123248657452</v>
      </c>
    </row>
    <row r="1079" spans="1:7" x14ac:dyDescent="0.35">
      <c r="A1079" t="str">
        <f t="shared" si="48"/>
        <v>RWAPlantain</v>
      </c>
      <c r="B1079" t="str">
        <f t="shared" si="49"/>
        <v>RWA</v>
      </c>
      <c r="C1079" t="str">
        <f t="shared" si="50"/>
        <v>Plantain</v>
      </c>
      <c r="D1079" s="110" t="s">
        <v>608</v>
      </c>
      <c r="E1079" s="110" t="s">
        <v>118</v>
      </c>
      <c r="F1079">
        <v>3011.0494981893544</v>
      </c>
      <c r="G1079">
        <v>3599.6092103463025</v>
      </c>
    </row>
    <row r="1080" spans="1:7" x14ac:dyDescent="0.35">
      <c r="A1080" t="str">
        <f t="shared" si="48"/>
        <v>SLEPlantain</v>
      </c>
      <c r="B1080" t="str">
        <f t="shared" si="49"/>
        <v>SLE</v>
      </c>
      <c r="C1080" t="str">
        <f t="shared" si="50"/>
        <v>Plantain</v>
      </c>
      <c r="D1080" s="110" t="s">
        <v>608</v>
      </c>
      <c r="E1080" s="110" t="s">
        <v>123</v>
      </c>
      <c r="F1080">
        <v>55.461522491888566</v>
      </c>
      <c r="G1080">
        <v>100.53041166522755</v>
      </c>
    </row>
    <row r="1081" spans="1:7" x14ac:dyDescent="0.35">
      <c r="A1081" t="str">
        <f t="shared" si="48"/>
        <v>SLVPlantain</v>
      </c>
      <c r="B1081" t="str">
        <f t="shared" si="49"/>
        <v>SLV</v>
      </c>
      <c r="C1081" t="str">
        <f t="shared" si="50"/>
        <v>Plantain</v>
      </c>
      <c r="D1081" s="110" t="s">
        <v>608</v>
      </c>
      <c r="E1081" s="110" t="s">
        <v>124</v>
      </c>
      <c r="F1081">
        <v>104.66682217812769</v>
      </c>
      <c r="G1081">
        <v>119.63418575569925</v>
      </c>
    </row>
    <row r="1082" spans="1:7" x14ac:dyDescent="0.35">
      <c r="A1082" t="str">
        <f t="shared" si="48"/>
        <v>TZAPlantain</v>
      </c>
      <c r="B1082" t="str">
        <f t="shared" si="49"/>
        <v>TZA</v>
      </c>
      <c r="C1082" t="str">
        <f t="shared" si="50"/>
        <v>Plantain</v>
      </c>
      <c r="D1082" s="110" t="s">
        <v>608</v>
      </c>
      <c r="E1082" s="110" t="s">
        <v>140</v>
      </c>
      <c r="F1082">
        <v>741.36863224617787</v>
      </c>
      <c r="G1082">
        <v>1094.261421199602</v>
      </c>
    </row>
    <row r="1083" spans="1:7" x14ac:dyDescent="0.35">
      <c r="A1083" t="str">
        <f t="shared" si="48"/>
        <v>UGAPlantain</v>
      </c>
      <c r="B1083" t="str">
        <f t="shared" si="49"/>
        <v>UGA</v>
      </c>
      <c r="C1083" t="str">
        <f t="shared" si="50"/>
        <v>Plantain</v>
      </c>
      <c r="D1083" s="110" t="s">
        <v>608</v>
      </c>
      <c r="E1083" s="110" t="s">
        <v>141</v>
      </c>
      <c r="F1083">
        <v>12683.383296807795</v>
      </c>
      <c r="G1083">
        <v>21741.539916875423</v>
      </c>
    </row>
    <row r="1084" spans="1:7" x14ac:dyDescent="0.35">
      <c r="A1084" t="str">
        <f t="shared" si="48"/>
        <v>VENPlantain</v>
      </c>
      <c r="B1084" t="str">
        <f t="shared" si="49"/>
        <v>VEN</v>
      </c>
      <c r="C1084" t="str">
        <f t="shared" si="50"/>
        <v>Plantain</v>
      </c>
      <c r="D1084" s="110" t="s">
        <v>608</v>
      </c>
      <c r="E1084" s="110" t="s">
        <v>147</v>
      </c>
      <c r="F1084">
        <v>511.7893356929099</v>
      </c>
      <c r="G1084">
        <v>674.45129586691314</v>
      </c>
    </row>
    <row r="1085" spans="1:7" x14ac:dyDescent="0.35">
      <c r="A1085" t="str">
        <f t="shared" si="48"/>
        <v>AGOGroundnut</v>
      </c>
      <c r="B1085" t="str">
        <f t="shared" si="49"/>
        <v>AGO</v>
      </c>
      <c r="C1085" t="str">
        <f t="shared" si="50"/>
        <v>Groundnut</v>
      </c>
      <c r="D1085" s="110" t="s">
        <v>609</v>
      </c>
      <c r="E1085" s="110" t="s">
        <v>1</v>
      </c>
      <c r="F1085">
        <v>41.329776592049427</v>
      </c>
      <c r="G1085">
        <v>48.752589636246476</v>
      </c>
    </row>
    <row r="1086" spans="1:7" x14ac:dyDescent="0.35">
      <c r="A1086" t="str">
        <f t="shared" si="48"/>
        <v>BDIGroundnut</v>
      </c>
      <c r="B1086" t="str">
        <f t="shared" si="49"/>
        <v>BDI</v>
      </c>
      <c r="C1086" t="str">
        <f t="shared" si="50"/>
        <v>Groundnut</v>
      </c>
      <c r="D1086" s="110" t="s">
        <v>609</v>
      </c>
      <c r="E1086" s="110" t="s">
        <v>8</v>
      </c>
      <c r="F1086">
        <v>8.6054119122370771</v>
      </c>
      <c r="G1086">
        <v>12.815397398991644</v>
      </c>
    </row>
    <row r="1087" spans="1:7" x14ac:dyDescent="0.35">
      <c r="A1087" t="str">
        <f t="shared" si="48"/>
        <v>BENGroundnut</v>
      </c>
      <c r="B1087" t="str">
        <f t="shared" si="49"/>
        <v>BEN</v>
      </c>
      <c r="C1087" t="str">
        <f t="shared" si="50"/>
        <v>Groundnut</v>
      </c>
      <c r="D1087" s="110" t="s">
        <v>609</v>
      </c>
      <c r="E1087" s="110" t="s">
        <v>9</v>
      </c>
      <c r="F1087">
        <v>133.2060001658165</v>
      </c>
      <c r="G1087">
        <v>170.01465900127195</v>
      </c>
    </row>
    <row r="1088" spans="1:7" x14ac:dyDescent="0.35">
      <c r="A1088" t="str">
        <f t="shared" si="48"/>
        <v>BFAGroundnut</v>
      </c>
      <c r="B1088" t="str">
        <f t="shared" si="49"/>
        <v>BFA</v>
      </c>
      <c r="C1088" t="str">
        <f t="shared" si="50"/>
        <v>Groundnut</v>
      </c>
      <c r="D1088" s="110" t="s">
        <v>609</v>
      </c>
      <c r="E1088" s="110" t="s">
        <v>10</v>
      </c>
      <c r="F1088">
        <v>269.71032361821733</v>
      </c>
      <c r="G1088">
        <v>446.88264365657676</v>
      </c>
    </row>
    <row r="1089" spans="1:7" x14ac:dyDescent="0.35">
      <c r="A1089" t="str">
        <f t="shared" si="48"/>
        <v>BGDGroundnut</v>
      </c>
      <c r="B1089" t="str">
        <f t="shared" si="49"/>
        <v>BGD</v>
      </c>
      <c r="C1089" t="str">
        <f t="shared" si="50"/>
        <v>Groundnut</v>
      </c>
      <c r="D1089" s="110" t="s">
        <v>609</v>
      </c>
      <c r="E1089" s="110" t="s">
        <v>11</v>
      </c>
      <c r="F1089">
        <v>15.285701958580432</v>
      </c>
      <c r="G1089">
        <v>14.414023744001373</v>
      </c>
    </row>
    <row r="1090" spans="1:7" x14ac:dyDescent="0.35">
      <c r="A1090" t="str">
        <f t="shared" si="48"/>
        <v>BLZGroundnut</v>
      </c>
      <c r="B1090" t="str">
        <f t="shared" si="49"/>
        <v>BLZ</v>
      </c>
      <c r="C1090" t="str">
        <f t="shared" si="50"/>
        <v>Groundnut</v>
      </c>
      <c r="D1090" s="110" t="s">
        <v>609</v>
      </c>
      <c r="E1090" s="110" t="s">
        <v>16</v>
      </c>
      <c r="F1090">
        <v>0.11126508045374096</v>
      </c>
      <c r="G1090">
        <v>7.5850356408050809E-2</v>
      </c>
    </row>
    <row r="1091" spans="1:7" x14ac:dyDescent="0.35">
      <c r="A1091" t="str">
        <f t="shared" ref="A1091:A1154" si="51">_xlfn.CONCAT(B1091,C1091)</f>
        <v>BOLGroundnut</v>
      </c>
      <c r="B1091" t="str">
        <f t="shared" ref="B1091:B1154" si="52">E1091</f>
        <v>BOL</v>
      </c>
      <c r="C1091" t="str">
        <f t="shared" ref="C1091:C1154" si="53">VLOOKUP(D1091,$M$2:$N$22,2,FALSE)</f>
        <v>Groundnut</v>
      </c>
      <c r="D1091" s="110" t="s">
        <v>609</v>
      </c>
      <c r="E1091" s="110" t="s">
        <v>17</v>
      </c>
      <c r="F1091">
        <v>17.502095977869622</v>
      </c>
      <c r="G1091">
        <v>22.826414127223423</v>
      </c>
    </row>
    <row r="1092" spans="1:7" x14ac:dyDescent="0.35">
      <c r="A1092" t="str">
        <f t="shared" si="51"/>
        <v>BWAGroundnut</v>
      </c>
      <c r="B1092" t="str">
        <f t="shared" si="52"/>
        <v>BWA</v>
      </c>
      <c r="C1092" t="str">
        <f t="shared" si="53"/>
        <v>Groundnut</v>
      </c>
      <c r="D1092" s="110" t="s">
        <v>609</v>
      </c>
      <c r="E1092" s="110" t="s">
        <v>20</v>
      </c>
      <c r="F1092">
        <v>0.57913743008103602</v>
      </c>
      <c r="G1092">
        <v>1.2786231289412793</v>
      </c>
    </row>
    <row r="1093" spans="1:7" x14ac:dyDescent="0.35">
      <c r="A1093" t="str">
        <f t="shared" si="51"/>
        <v>CAFGroundnut</v>
      </c>
      <c r="B1093" t="str">
        <f t="shared" si="52"/>
        <v>CAF</v>
      </c>
      <c r="C1093" t="str">
        <f t="shared" si="53"/>
        <v>Groundnut</v>
      </c>
      <c r="D1093" s="110" t="s">
        <v>609</v>
      </c>
      <c r="E1093" s="110" t="s">
        <v>21</v>
      </c>
      <c r="F1093">
        <v>70.804643360212381</v>
      </c>
      <c r="G1093">
        <v>87.788096142415441</v>
      </c>
    </row>
    <row r="1094" spans="1:7" x14ac:dyDescent="0.35">
      <c r="A1094" t="str">
        <f t="shared" si="51"/>
        <v>CIVGroundnut</v>
      </c>
      <c r="B1094" t="str">
        <f t="shared" si="52"/>
        <v>CIV</v>
      </c>
      <c r="C1094" t="str">
        <f t="shared" si="53"/>
        <v>Groundnut</v>
      </c>
      <c r="D1094" s="110" t="s">
        <v>609</v>
      </c>
      <c r="E1094" s="110" t="s">
        <v>26</v>
      </c>
      <c r="F1094">
        <v>89.185192020519167</v>
      </c>
      <c r="G1094">
        <v>190.73246342464083</v>
      </c>
    </row>
    <row r="1095" spans="1:7" x14ac:dyDescent="0.35">
      <c r="A1095" t="str">
        <f t="shared" si="51"/>
        <v>CMRGroundnut</v>
      </c>
      <c r="B1095" t="str">
        <f t="shared" si="52"/>
        <v>CMR</v>
      </c>
      <c r="C1095" t="str">
        <f t="shared" si="53"/>
        <v>Groundnut</v>
      </c>
      <c r="D1095" s="110" t="s">
        <v>609</v>
      </c>
      <c r="E1095" s="110" t="s">
        <v>27</v>
      </c>
      <c r="F1095">
        <v>325.75652848555552</v>
      </c>
      <c r="G1095">
        <v>457.61965485352783</v>
      </c>
    </row>
    <row r="1096" spans="1:7" x14ac:dyDescent="0.35">
      <c r="A1096" t="str">
        <f t="shared" si="51"/>
        <v>CODGroundnut</v>
      </c>
      <c r="B1096" t="str">
        <f t="shared" si="52"/>
        <v>COD</v>
      </c>
      <c r="C1096" t="str">
        <f t="shared" si="53"/>
        <v>Groundnut</v>
      </c>
      <c r="D1096" s="110" t="s">
        <v>609</v>
      </c>
      <c r="E1096" s="110" t="s">
        <v>28</v>
      </c>
      <c r="F1096">
        <v>490.57589265060994</v>
      </c>
      <c r="G1096">
        <v>807.08511585267092</v>
      </c>
    </row>
    <row r="1097" spans="1:7" x14ac:dyDescent="0.35">
      <c r="A1097" t="str">
        <f t="shared" si="51"/>
        <v>COGGroundnut</v>
      </c>
      <c r="B1097" t="str">
        <f t="shared" si="52"/>
        <v>COG</v>
      </c>
      <c r="C1097" t="str">
        <f t="shared" si="53"/>
        <v>Groundnut</v>
      </c>
      <c r="D1097" s="110" t="s">
        <v>609</v>
      </c>
      <c r="E1097" s="110" t="s">
        <v>29</v>
      </c>
      <c r="F1097">
        <v>25.32990343330313</v>
      </c>
      <c r="G1097">
        <v>42.489466177300599</v>
      </c>
    </row>
    <row r="1098" spans="1:7" x14ac:dyDescent="0.35">
      <c r="A1098" t="str">
        <f t="shared" si="51"/>
        <v>COLGroundnut</v>
      </c>
      <c r="B1098" t="str">
        <f t="shared" si="52"/>
        <v>COL</v>
      </c>
      <c r="C1098" t="str">
        <f t="shared" si="53"/>
        <v>Groundnut</v>
      </c>
      <c r="D1098" s="110" t="s">
        <v>609</v>
      </c>
      <c r="E1098" s="110" t="s">
        <v>30</v>
      </c>
      <c r="F1098">
        <v>2.5545860487799672</v>
      </c>
      <c r="G1098">
        <v>3.28399791976938</v>
      </c>
    </row>
    <row r="1099" spans="1:7" x14ac:dyDescent="0.35">
      <c r="A1099" t="str">
        <f t="shared" si="51"/>
        <v>CRIGroundnut</v>
      </c>
      <c r="B1099" t="str">
        <f t="shared" si="52"/>
        <v>CRI</v>
      </c>
      <c r="C1099" t="str">
        <f t="shared" si="53"/>
        <v>Groundnut</v>
      </c>
      <c r="D1099" s="110" t="s">
        <v>609</v>
      </c>
      <c r="E1099" s="110" t="s">
        <v>32</v>
      </c>
      <c r="F1099">
        <v>0.30767806709459572</v>
      </c>
      <c r="G1099">
        <v>0.33618203492616955</v>
      </c>
    </row>
    <row r="1100" spans="1:7" x14ac:dyDescent="0.35">
      <c r="A1100" t="str">
        <f t="shared" si="51"/>
        <v>CUBGroundnut</v>
      </c>
      <c r="B1100" t="str">
        <f t="shared" si="52"/>
        <v>CUB</v>
      </c>
      <c r="C1100" t="str">
        <f t="shared" si="53"/>
        <v>Groundnut</v>
      </c>
      <c r="D1100" s="110" t="s">
        <v>609</v>
      </c>
      <c r="E1100" s="110" t="s">
        <v>33</v>
      </c>
      <c r="F1100">
        <v>24.198027663226167</v>
      </c>
      <c r="G1100">
        <v>17.764876972342506</v>
      </c>
    </row>
    <row r="1101" spans="1:7" x14ac:dyDescent="0.35">
      <c r="A1101" t="str">
        <f t="shared" si="51"/>
        <v>DOMGroundnut</v>
      </c>
      <c r="B1101" t="str">
        <f t="shared" si="52"/>
        <v>DOM</v>
      </c>
      <c r="C1101" t="str">
        <f t="shared" si="53"/>
        <v>Groundnut</v>
      </c>
      <c r="D1101" s="110" t="s">
        <v>609</v>
      </c>
      <c r="E1101" s="110" t="s">
        <v>39</v>
      </c>
      <c r="F1101">
        <v>1.3318350161911583</v>
      </c>
      <c r="G1101">
        <v>1.3690565107879378</v>
      </c>
    </row>
    <row r="1102" spans="1:7" x14ac:dyDescent="0.35">
      <c r="A1102" t="str">
        <f t="shared" si="51"/>
        <v>ECUGroundnut</v>
      </c>
      <c r="B1102" t="str">
        <f t="shared" si="52"/>
        <v>ECU</v>
      </c>
      <c r="C1102" t="str">
        <f t="shared" si="53"/>
        <v>Groundnut</v>
      </c>
      <c r="D1102" s="110" t="s">
        <v>609</v>
      </c>
      <c r="E1102" s="110" t="s">
        <v>41</v>
      </c>
      <c r="F1102">
        <v>29.945254072368797</v>
      </c>
      <c r="G1102">
        <v>34.836097941348534</v>
      </c>
    </row>
    <row r="1103" spans="1:7" x14ac:dyDescent="0.35">
      <c r="A1103" t="str">
        <f t="shared" si="51"/>
        <v>EGYGroundnut</v>
      </c>
      <c r="B1103" t="str">
        <f t="shared" si="52"/>
        <v>EGY</v>
      </c>
      <c r="C1103" t="str">
        <f t="shared" si="53"/>
        <v>Groundnut</v>
      </c>
      <c r="D1103" s="110" t="s">
        <v>609</v>
      </c>
      <c r="E1103" s="110" t="s">
        <v>42</v>
      </c>
      <c r="F1103">
        <v>148.34692562187524</v>
      </c>
      <c r="G1103">
        <v>176.29465383765034</v>
      </c>
    </row>
    <row r="1104" spans="1:7" x14ac:dyDescent="0.35">
      <c r="A1104" t="str">
        <f t="shared" si="51"/>
        <v>ERIGroundnut</v>
      </c>
      <c r="B1104" t="str">
        <f t="shared" si="52"/>
        <v>ERI</v>
      </c>
      <c r="C1104" t="str">
        <f t="shared" si="53"/>
        <v>Groundnut</v>
      </c>
      <c r="D1104" s="110" t="s">
        <v>609</v>
      </c>
      <c r="E1104" s="110" t="s">
        <v>43</v>
      </c>
      <c r="F1104">
        <v>2.1517911897962532</v>
      </c>
      <c r="G1104">
        <v>2.7601837769254933</v>
      </c>
    </row>
    <row r="1105" spans="1:7" x14ac:dyDescent="0.35">
      <c r="A1105" t="str">
        <f t="shared" si="51"/>
        <v>ETHGroundnut</v>
      </c>
      <c r="B1105" t="str">
        <f t="shared" si="52"/>
        <v>ETH</v>
      </c>
      <c r="C1105" t="str">
        <f t="shared" si="53"/>
        <v>Groundnut</v>
      </c>
      <c r="D1105" s="110" t="s">
        <v>609</v>
      </c>
      <c r="E1105" s="110" t="s">
        <v>44</v>
      </c>
      <c r="F1105">
        <v>36.038704687419994</v>
      </c>
      <c r="G1105">
        <v>42.618385968385567</v>
      </c>
    </row>
    <row r="1106" spans="1:7" x14ac:dyDescent="0.35">
      <c r="A1106" t="str">
        <f t="shared" si="51"/>
        <v>FJIGroundnut</v>
      </c>
      <c r="B1106" t="str">
        <f t="shared" si="52"/>
        <v>FJI</v>
      </c>
      <c r="C1106" t="str">
        <f t="shared" si="53"/>
        <v>Groundnut</v>
      </c>
      <c r="D1106" s="110" t="s">
        <v>609</v>
      </c>
      <c r="E1106" s="110" t="s">
        <v>45</v>
      </c>
      <c r="F1106">
        <v>0.2001405888274114</v>
      </c>
      <c r="G1106">
        <v>0.16980798705564817</v>
      </c>
    </row>
    <row r="1107" spans="1:7" x14ac:dyDescent="0.35">
      <c r="A1107" t="str">
        <f t="shared" si="51"/>
        <v>GABGroundnut</v>
      </c>
      <c r="B1107" t="str">
        <f t="shared" si="52"/>
        <v>GAB</v>
      </c>
      <c r="C1107" t="str">
        <f t="shared" si="53"/>
        <v>Groundnut</v>
      </c>
      <c r="D1107" s="110" t="s">
        <v>609</v>
      </c>
      <c r="E1107" s="110" t="s">
        <v>48</v>
      </c>
      <c r="F1107">
        <v>21.530104569636869</v>
      </c>
      <c r="G1107">
        <v>28.183074741984942</v>
      </c>
    </row>
    <row r="1108" spans="1:7" x14ac:dyDescent="0.35">
      <c r="A1108" t="str">
        <f t="shared" si="51"/>
        <v>GEOGroundnut</v>
      </c>
      <c r="B1108" t="str">
        <f t="shared" si="52"/>
        <v>GEO</v>
      </c>
      <c r="C1108" t="str">
        <f t="shared" si="53"/>
        <v>Groundnut</v>
      </c>
      <c r="D1108" s="110" t="s">
        <v>609</v>
      </c>
      <c r="E1108" s="110" t="s">
        <v>49</v>
      </c>
      <c r="F1108">
        <v>0.42563495234402005</v>
      </c>
      <c r="G1108">
        <v>0.34048495135039902</v>
      </c>
    </row>
    <row r="1109" spans="1:7" x14ac:dyDescent="0.35">
      <c r="A1109" t="str">
        <f t="shared" si="51"/>
        <v>GHAGroundnut</v>
      </c>
      <c r="B1109" t="str">
        <f t="shared" si="52"/>
        <v>GHA</v>
      </c>
      <c r="C1109" t="str">
        <f t="shared" si="53"/>
        <v>Groundnut</v>
      </c>
      <c r="D1109" s="110" t="s">
        <v>609</v>
      </c>
      <c r="E1109" s="110" t="s">
        <v>50</v>
      </c>
      <c r="F1109">
        <v>340.13416070973739</v>
      </c>
      <c r="G1109">
        <v>444.44357165028856</v>
      </c>
    </row>
    <row r="1110" spans="1:7" x14ac:dyDescent="0.35">
      <c r="A1110" t="str">
        <f t="shared" si="51"/>
        <v>GINGroundnut</v>
      </c>
      <c r="B1110" t="str">
        <f t="shared" si="52"/>
        <v>GIN</v>
      </c>
      <c r="C1110" t="str">
        <f t="shared" si="53"/>
        <v>Groundnut</v>
      </c>
      <c r="D1110" s="110" t="s">
        <v>609</v>
      </c>
      <c r="E1110" s="110" t="s">
        <v>51</v>
      </c>
      <c r="F1110">
        <v>169.54112746961573</v>
      </c>
      <c r="G1110">
        <v>223.50837605520763</v>
      </c>
    </row>
    <row r="1111" spans="1:7" x14ac:dyDescent="0.35">
      <c r="A1111" t="str">
        <f t="shared" si="51"/>
        <v>GMBGroundnut</v>
      </c>
      <c r="B1111" t="str">
        <f t="shared" si="52"/>
        <v>GMB</v>
      </c>
      <c r="C1111" t="str">
        <f t="shared" si="53"/>
        <v>Groundnut</v>
      </c>
      <c r="D1111" s="110" t="s">
        <v>609</v>
      </c>
      <c r="E1111" s="110" t="s">
        <v>52</v>
      </c>
      <c r="F1111">
        <v>49.131906323167371</v>
      </c>
      <c r="G1111">
        <v>50.046379993452447</v>
      </c>
    </row>
    <row r="1112" spans="1:7" x14ac:dyDescent="0.35">
      <c r="A1112" t="str">
        <f t="shared" si="51"/>
        <v>GNBGroundnut</v>
      </c>
      <c r="B1112" t="str">
        <f t="shared" si="52"/>
        <v>GNB</v>
      </c>
      <c r="C1112" t="str">
        <f t="shared" si="53"/>
        <v>Groundnut</v>
      </c>
      <c r="D1112" s="110" t="s">
        <v>609</v>
      </c>
      <c r="E1112" s="110" t="s">
        <v>53</v>
      </c>
      <c r="F1112">
        <v>12.047567456846524</v>
      </c>
      <c r="G1112">
        <v>15.85521556524991</v>
      </c>
    </row>
    <row r="1113" spans="1:7" x14ac:dyDescent="0.35">
      <c r="A1113" t="str">
        <f t="shared" si="51"/>
        <v>GSAGroundnut</v>
      </c>
      <c r="B1113" t="str">
        <f t="shared" si="52"/>
        <v>GSA</v>
      </c>
      <c r="C1113" t="str">
        <f t="shared" si="53"/>
        <v>Groundnut</v>
      </c>
      <c r="D1113" s="110" t="s">
        <v>609</v>
      </c>
      <c r="E1113" s="110" t="s">
        <v>57</v>
      </c>
      <c r="F1113">
        <v>2.2011136311666477</v>
      </c>
      <c r="G1113">
        <v>2.2455856483358541</v>
      </c>
    </row>
    <row r="1114" spans="1:7" x14ac:dyDescent="0.35">
      <c r="A1114" t="str">
        <f t="shared" si="51"/>
        <v>GTMGroundnut</v>
      </c>
      <c r="B1114" t="str">
        <f t="shared" si="52"/>
        <v>GTM</v>
      </c>
      <c r="C1114" t="str">
        <f t="shared" si="53"/>
        <v>Groundnut</v>
      </c>
      <c r="D1114" s="110" t="s">
        <v>609</v>
      </c>
      <c r="E1114" s="110" t="s">
        <v>58</v>
      </c>
      <c r="F1114">
        <v>2.0612351042283765</v>
      </c>
      <c r="G1114">
        <v>1.9353655372279384</v>
      </c>
    </row>
    <row r="1115" spans="1:7" x14ac:dyDescent="0.35">
      <c r="A1115" t="str">
        <f t="shared" si="51"/>
        <v>HNDGroundnut</v>
      </c>
      <c r="B1115" t="str">
        <f t="shared" si="52"/>
        <v>HND</v>
      </c>
      <c r="C1115" t="str">
        <f t="shared" si="53"/>
        <v>Groundnut</v>
      </c>
      <c r="D1115" s="110" t="s">
        <v>609</v>
      </c>
      <c r="E1115" s="110" t="s">
        <v>59</v>
      </c>
      <c r="F1115">
        <v>9.0214575886709253E-2</v>
      </c>
      <c r="G1115">
        <v>7.3841903047000612E-2</v>
      </c>
    </row>
    <row r="1116" spans="1:7" x14ac:dyDescent="0.35">
      <c r="A1116" t="str">
        <f t="shared" si="51"/>
        <v>HTIGroundnut</v>
      </c>
      <c r="B1116" t="str">
        <f t="shared" si="52"/>
        <v>HTI</v>
      </c>
      <c r="C1116" t="str">
        <f t="shared" si="53"/>
        <v>Groundnut</v>
      </c>
      <c r="D1116" s="110" t="s">
        <v>609</v>
      </c>
      <c r="E1116" s="110" t="s">
        <v>61</v>
      </c>
      <c r="F1116">
        <v>31.412105862277862</v>
      </c>
      <c r="G1116">
        <v>33.318127389569639</v>
      </c>
    </row>
    <row r="1117" spans="1:7" x14ac:dyDescent="0.35">
      <c r="A1117" t="str">
        <f t="shared" si="51"/>
        <v>IDNGroundnut</v>
      </c>
      <c r="B1117" t="str">
        <f t="shared" si="52"/>
        <v>IDN</v>
      </c>
      <c r="C1117" t="str">
        <f t="shared" si="53"/>
        <v>Groundnut</v>
      </c>
      <c r="D1117" s="110" t="s">
        <v>609</v>
      </c>
      <c r="E1117" s="110" t="s">
        <v>63</v>
      </c>
      <c r="F1117">
        <v>1918.3385325905285</v>
      </c>
      <c r="G1117">
        <v>1897.4075352955936</v>
      </c>
    </row>
    <row r="1118" spans="1:7" x14ac:dyDescent="0.35">
      <c r="A1118" t="str">
        <f t="shared" si="51"/>
        <v>INDGroundnut</v>
      </c>
      <c r="B1118" t="str">
        <f t="shared" si="52"/>
        <v>IND</v>
      </c>
      <c r="C1118" t="str">
        <f t="shared" si="53"/>
        <v>Groundnut</v>
      </c>
      <c r="D1118" s="110" t="s">
        <v>609</v>
      </c>
      <c r="E1118" s="110" t="s">
        <v>64</v>
      </c>
      <c r="F1118">
        <v>2628.5868480182689</v>
      </c>
      <c r="G1118">
        <v>2324.576645955533</v>
      </c>
    </row>
    <row r="1119" spans="1:7" x14ac:dyDescent="0.35">
      <c r="A1119" t="str">
        <f t="shared" si="51"/>
        <v>IRNGroundnut</v>
      </c>
      <c r="B1119" t="str">
        <f t="shared" si="52"/>
        <v>IRN</v>
      </c>
      <c r="C1119" t="str">
        <f t="shared" si="53"/>
        <v>Groundnut</v>
      </c>
      <c r="D1119" s="110" t="s">
        <v>609</v>
      </c>
      <c r="E1119" s="110" t="s">
        <v>66</v>
      </c>
      <c r="F1119">
        <v>3.7121024583857327</v>
      </c>
      <c r="G1119">
        <v>4.4560592055945847</v>
      </c>
    </row>
    <row r="1120" spans="1:7" x14ac:dyDescent="0.35">
      <c r="A1120" t="str">
        <f t="shared" si="51"/>
        <v>IRQGroundnut</v>
      </c>
      <c r="B1120" t="str">
        <f t="shared" si="52"/>
        <v>IRQ</v>
      </c>
      <c r="C1120" t="str">
        <f t="shared" si="53"/>
        <v>Groundnut</v>
      </c>
      <c r="D1120" s="110" t="s">
        <v>609</v>
      </c>
      <c r="E1120" s="110" t="s">
        <v>67</v>
      </c>
      <c r="F1120">
        <v>0.14736268937142583</v>
      </c>
      <c r="G1120">
        <v>0.18985964446882464</v>
      </c>
    </row>
    <row r="1121" spans="1:7" x14ac:dyDescent="0.35">
      <c r="A1121" t="str">
        <f t="shared" si="51"/>
        <v>ISRGroundnut</v>
      </c>
      <c r="B1121" t="str">
        <f t="shared" si="52"/>
        <v>ISR</v>
      </c>
      <c r="C1121" t="str">
        <f t="shared" si="53"/>
        <v>Groundnut</v>
      </c>
      <c r="D1121" s="110" t="s">
        <v>609</v>
      </c>
      <c r="E1121" s="110" t="s">
        <v>69</v>
      </c>
      <c r="F1121">
        <v>31.139287046447581</v>
      </c>
      <c r="G1121">
        <v>39.967219417409154</v>
      </c>
    </row>
    <row r="1122" spans="1:7" x14ac:dyDescent="0.35">
      <c r="A1122" t="str">
        <f t="shared" si="51"/>
        <v>JAMGroundnut</v>
      </c>
      <c r="B1122" t="str">
        <f t="shared" si="52"/>
        <v>JAM</v>
      </c>
      <c r="C1122" t="str">
        <f t="shared" si="53"/>
        <v>Groundnut</v>
      </c>
      <c r="D1122" s="110" t="s">
        <v>609</v>
      </c>
      <c r="E1122" s="110" t="s">
        <v>71</v>
      </c>
      <c r="F1122">
        <v>2.9077727362321704</v>
      </c>
      <c r="G1122">
        <v>2.535420078238896</v>
      </c>
    </row>
    <row r="1123" spans="1:7" x14ac:dyDescent="0.35">
      <c r="A1123" t="str">
        <f t="shared" si="51"/>
        <v>KENGroundnut</v>
      </c>
      <c r="B1123" t="str">
        <f t="shared" si="52"/>
        <v>KEN</v>
      </c>
      <c r="C1123" t="str">
        <f t="shared" si="53"/>
        <v>Groundnut</v>
      </c>
      <c r="D1123" s="110" t="s">
        <v>609</v>
      </c>
      <c r="E1123" s="110" t="s">
        <v>75</v>
      </c>
      <c r="F1123">
        <v>29.212456354656389</v>
      </c>
      <c r="G1123">
        <v>47.214320646341619</v>
      </c>
    </row>
    <row r="1124" spans="1:7" x14ac:dyDescent="0.35">
      <c r="A1124" t="str">
        <f t="shared" si="51"/>
        <v>KGZGroundnut</v>
      </c>
      <c r="B1124" t="str">
        <f t="shared" si="52"/>
        <v>KGZ</v>
      </c>
      <c r="C1124" t="str">
        <f t="shared" si="53"/>
        <v>Groundnut</v>
      </c>
      <c r="D1124" s="110" t="s">
        <v>609</v>
      </c>
      <c r="E1124" s="110" t="s">
        <v>76</v>
      </c>
      <c r="F1124">
        <v>0.43340635973501496</v>
      </c>
      <c r="G1124">
        <v>0.70194248538979986</v>
      </c>
    </row>
    <row r="1125" spans="1:7" x14ac:dyDescent="0.35">
      <c r="A1125" t="str">
        <f t="shared" si="51"/>
        <v>KHMGroundnut</v>
      </c>
      <c r="B1125" t="str">
        <f t="shared" si="52"/>
        <v>KHM</v>
      </c>
      <c r="C1125" t="str">
        <f t="shared" si="53"/>
        <v>Groundnut</v>
      </c>
      <c r="D1125" s="110" t="s">
        <v>609</v>
      </c>
      <c r="E1125" s="110" t="s">
        <v>77</v>
      </c>
      <c r="F1125">
        <v>26.656547252488714</v>
      </c>
      <c r="G1125">
        <v>28.780405120573739</v>
      </c>
    </row>
    <row r="1126" spans="1:7" x14ac:dyDescent="0.35">
      <c r="A1126" t="str">
        <f t="shared" si="51"/>
        <v>LAOGroundnut</v>
      </c>
      <c r="B1126" t="str">
        <f t="shared" si="52"/>
        <v>LAO</v>
      </c>
      <c r="C1126" t="str">
        <f t="shared" si="53"/>
        <v>Groundnut</v>
      </c>
      <c r="D1126" s="110" t="s">
        <v>609</v>
      </c>
      <c r="E1126" s="110" t="s">
        <v>79</v>
      </c>
      <c r="F1126">
        <v>16.451452761488135</v>
      </c>
      <c r="G1126">
        <v>14.475374092608922</v>
      </c>
    </row>
    <row r="1127" spans="1:7" x14ac:dyDescent="0.35">
      <c r="A1127" t="str">
        <f t="shared" si="51"/>
        <v>LBRGroundnut</v>
      </c>
      <c r="B1127" t="str">
        <f t="shared" si="52"/>
        <v>LBR</v>
      </c>
      <c r="C1127" t="str">
        <f t="shared" si="53"/>
        <v>Groundnut</v>
      </c>
      <c r="D1127" s="110" t="s">
        <v>609</v>
      </c>
      <c r="E1127" s="110" t="s">
        <v>81</v>
      </c>
      <c r="F1127">
        <v>6.6070740266961892</v>
      </c>
      <c r="G1127">
        <v>8.8144239384409957</v>
      </c>
    </row>
    <row r="1128" spans="1:7" x14ac:dyDescent="0.35">
      <c r="A1128" t="str">
        <f t="shared" si="51"/>
        <v>LBYGroundnut</v>
      </c>
      <c r="B1128" t="str">
        <f t="shared" si="52"/>
        <v>LBY</v>
      </c>
      <c r="C1128" t="str">
        <f t="shared" si="53"/>
        <v>Groundnut</v>
      </c>
      <c r="D1128" s="110" t="s">
        <v>609</v>
      </c>
      <c r="E1128" s="110" t="s">
        <v>82</v>
      </c>
      <c r="F1128">
        <v>27.856360978551351</v>
      </c>
      <c r="G1128">
        <v>28.701390938129002</v>
      </c>
    </row>
    <row r="1129" spans="1:7" x14ac:dyDescent="0.35">
      <c r="A1129" t="str">
        <f t="shared" si="51"/>
        <v>LKAGroundnut</v>
      </c>
      <c r="B1129" t="str">
        <f t="shared" si="52"/>
        <v>LKA</v>
      </c>
      <c r="C1129" t="str">
        <f t="shared" si="53"/>
        <v>Groundnut</v>
      </c>
      <c r="D1129" s="110" t="s">
        <v>609</v>
      </c>
      <c r="E1129" s="110" t="s">
        <v>83</v>
      </c>
      <c r="F1129">
        <v>6.0808913285534452</v>
      </c>
      <c r="G1129">
        <v>5.8927988102740922</v>
      </c>
    </row>
    <row r="1130" spans="1:7" x14ac:dyDescent="0.35">
      <c r="A1130" t="str">
        <f t="shared" si="51"/>
        <v>MDGGroundnut</v>
      </c>
      <c r="B1130" t="str">
        <f t="shared" si="52"/>
        <v>MDG</v>
      </c>
      <c r="C1130" t="str">
        <f t="shared" si="53"/>
        <v>Groundnut</v>
      </c>
      <c r="D1130" s="110" t="s">
        <v>609</v>
      </c>
      <c r="E1130" s="110" t="s">
        <v>86</v>
      </c>
      <c r="F1130">
        <v>39.660891888521661</v>
      </c>
      <c r="G1130">
        <v>45.51384814480128</v>
      </c>
    </row>
    <row r="1131" spans="1:7" x14ac:dyDescent="0.35">
      <c r="A1131" t="str">
        <f t="shared" si="51"/>
        <v>MEXGroundnut</v>
      </c>
      <c r="B1131" t="str">
        <f t="shared" si="52"/>
        <v>MEX</v>
      </c>
      <c r="C1131" t="str">
        <f t="shared" si="53"/>
        <v>Groundnut</v>
      </c>
      <c r="D1131" s="110" t="s">
        <v>609</v>
      </c>
      <c r="E1131" s="110" t="s">
        <v>87</v>
      </c>
      <c r="F1131">
        <v>83.842680244302315</v>
      </c>
      <c r="G1131">
        <v>89.080699640455236</v>
      </c>
    </row>
    <row r="1132" spans="1:7" x14ac:dyDescent="0.35">
      <c r="A1132" t="str">
        <f t="shared" si="51"/>
        <v>MLIGroundnut</v>
      </c>
      <c r="B1132" t="str">
        <f t="shared" si="52"/>
        <v>MLI</v>
      </c>
      <c r="C1132" t="str">
        <f t="shared" si="53"/>
        <v>Groundnut</v>
      </c>
      <c r="D1132" s="110" t="s">
        <v>609</v>
      </c>
      <c r="E1132" s="110" t="s">
        <v>88</v>
      </c>
      <c r="F1132">
        <v>214.19329123416534</v>
      </c>
      <c r="G1132">
        <v>280.52647201520256</v>
      </c>
    </row>
    <row r="1133" spans="1:7" x14ac:dyDescent="0.35">
      <c r="A1133" t="str">
        <f t="shared" si="51"/>
        <v>MMRGroundnut</v>
      </c>
      <c r="B1133" t="str">
        <f t="shared" si="52"/>
        <v>MMR</v>
      </c>
      <c r="C1133" t="str">
        <f t="shared" si="53"/>
        <v>Groundnut</v>
      </c>
      <c r="D1133" s="110" t="s">
        <v>609</v>
      </c>
      <c r="E1133" s="110" t="s">
        <v>333</v>
      </c>
      <c r="F1133">
        <v>798.7227499747712</v>
      </c>
      <c r="G1133">
        <v>827.89259041743856</v>
      </c>
    </row>
    <row r="1134" spans="1:7" x14ac:dyDescent="0.35">
      <c r="A1134" t="str">
        <f t="shared" si="51"/>
        <v>MORGroundnut</v>
      </c>
      <c r="B1134" t="str">
        <f t="shared" si="52"/>
        <v>MOR</v>
      </c>
      <c r="C1134" t="str">
        <f t="shared" si="53"/>
        <v>Groundnut</v>
      </c>
      <c r="D1134" s="110" t="s">
        <v>609</v>
      </c>
      <c r="E1134" s="110" t="s">
        <v>90</v>
      </c>
      <c r="F1134">
        <v>14.901346390768708</v>
      </c>
      <c r="G1134">
        <v>15.078888645011553</v>
      </c>
    </row>
    <row r="1135" spans="1:7" x14ac:dyDescent="0.35">
      <c r="A1135" t="str">
        <f t="shared" si="51"/>
        <v>MOZGroundnut</v>
      </c>
      <c r="B1135" t="str">
        <f t="shared" si="52"/>
        <v>MOZ</v>
      </c>
      <c r="C1135" t="str">
        <f t="shared" si="53"/>
        <v>Groundnut</v>
      </c>
      <c r="D1135" s="110" t="s">
        <v>609</v>
      </c>
      <c r="E1135" s="110" t="s">
        <v>91</v>
      </c>
      <c r="F1135">
        <v>72.196170560779677</v>
      </c>
      <c r="G1135">
        <v>129.77391816663484</v>
      </c>
    </row>
    <row r="1136" spans="1:7" x14ac:dyDescent="0.35">
      <c r="A1136" t="str">
        <f t="shared" si="51"/>
        <v>MWIGroundnut</v>
      </c>
      <c r="B1136" t="str">
        <f t="shared" si="52"/>
        <v>MWI</v>
      </c>
      <c r="C1136" t="str">
        <f t="shared" si="53"/>
        <v>Groundnut</v>
      </c>
      <c r="D1136" s="110" t="s">
        <v>609</v>
      </c>
      <c r="E1136" s="110" t="s">
        <v>93</v>
      </c>
      <c r="F1136">
        <v>137.57694600035219</v>
      </c>
      <c r="G1136">
        <v>178.81949417676438</v>
      </c>
    </row>
    <row r="1137" spans="1:7" x14ac:dyDescent="0.35">
      <c r="A1137" t="str">
        <f t="shared" si="51"/>
        <v>MYSGroundnut</v>
      </c>
      <c r="B1137" t="str">
        <f t="shared" si="52"/>
        <v>MYS</v>
      </c>
      <c r="C1137" t="str">
        <f t="shared" si="53"/>
        <v>Groundnut</v>
      </c>
      <c r="D1137" s="110" t="s">
        <v>609</v>
      </c>
      <c r="E1137" s="110" t="s">
        <v>94</v>
      </c>
      <c r="F1137">
        <v>1.4450116133676263</v>
      </c>
      <c r="G1137">
        <v>1.6372490477535797</v>
      </c>
    </row>
    <row r="1138" spans="1:7" x14ac:dyDescent="0.35">
      <c r="A1138" t="str">
        <f t="shared" si="51"/>
        <v>NAMGroundnut</v>
      </c>
      <c r="B1138" t="str">
        <f t="shared" si="52"/>
        <v>NAM</v>
      </c>
      <c r="C1138" t="str">
        <f t="shared" si="53"/>
        <v>Groundnut</v>
      </c>
      <c r="D1138" s="110" t="s">
        <v>609</v>
      </c>
      <c r="E1138" s="110" t="s">
        <v>95</v>
      </c>
      <c r="F1138">
        <v>0.38693998591138834</v>
      </c>
      <c r="G1138">
        <v>0.78222532751538632</v>
      </c>
    </row>
    <row r="1139" spans="1:7" x14ac:dyDescent="0.35">
      <c r="A1139" t="str">
        <f t="shared" si="51"/>
        <v>NERGroundnut</v>
      </c>
      <c r="B1139" t="str">
        <f t="shared" si="52"/>
        <v>NER</v>
      </c>
      <c r="C1139" t="str">
        <f t="shared" si="53"/>
        <v>Groundnut</v>
      </c>
      <c r="D1139" s="110" t="s">
        <v>609</v>
      </c>
      <c r="E1139" s="110" t="s">
        <v>96</v>
      </c>
      <c r="F1139">
        <v>104.60336572106291</v>
      </c>
      <c r="G1139">
        <v>86.413941819264849</v>
      </c>
    </row>
    <row r="1140" spans="1:7" x14ac:dyDescent="0.35">
      <c r="A1140" t="str">
        <f t="shared" si="51"/>
        <v>NGAGroundnut</v>
      </c>
      <c r="B1140" t="str">
        <f t="shared" si="52"/>
        <v>NGA</v>
      </c>
      <c r="C1140" t="str">
        <f t="shared" si="53"/>
        <v>Groundnut</v>
      </c>
      <c r="D1140" s="110" t="s">
        <v>609</v>
      </c>
      <c r="E1140" s="110" t="s">
        <v>97</v>
      </c>
      <c r="F1140">
        <v>2393.1510292791759</v>
      </c>
      <c r="G1140">
        <v>2819.8639116572708</v>
      </c>
    </row>
    <row r="1141" spans="1:7" x14ac:dyDescent="0.35">
      <c r="A1141" t="str">
        <f t="shared" si="51"/>
        <v>NICGroundnut</v>
      </c>
      <c r="B1141" t="str">
        <f t="shared" si="52"/>
        <v>NIC</v>
      </c>
      <c r="C1141" t="str">
        <f t="shared" si="53"/>
        <v>Groundnut</v>
      </c>
      <c r="D1141" s="110" t="s">
        <v>609</v>
      </c>
      <c r="E1141" s="110" t="s">
        <v>98</v>
      </c>
      <c r="F1141">
        <v>153.47876028087796</v>
      </c>
      <c r="G1141">
        <v>130.84488571186404</v>
      </c>
    </row>
    <row r="1142" spans="1:7" x14ac:dyDescent="0.35">
      <c r="A1142" t="str">
        <f t="shared" si="51"/>
        <v>PAKGroundnut</v>
      </c>
      <c r="B1142" t="str">
        <f t="shared" si="52"/>
        <v>PAK</v>
      </c>
      <c r="C1142" t="str">
        <f t="shared" si="53"/>
        <v>Groundnut</v>
      </c>
      <c r="D1142" s="110" t="s">
        <v>609</v>
      </c>
      <c r="E1142" s="110" t="s">
        <v>105</v>
      </c>
      <c r="F1142">
        <v>28.218078218112836</v>
      </c>
      <c r="G1142">
        <v>26.10377089009403</v>
      </c>
    </row>
    <row r="1143" spans="1:7" x14ac:dyDescent="0.35">
      <c r="A1143" t="str">
        <f t="shared" si="51"/>
        <v>PERGroundnut</v>
      </c>
      <c r="B1143" t="str">
        <f t="shared" si="52"/>
        <v>PER</v>
      </c>
      <c r="C1143" t="str">
        <f t="shared" si="53"/>
        <v>Groundnut</v>
      </c>
      <c r="D1143" s="110" t="s">
        <v>609</v>
      </c>
      <c r="E1143" s="110" t="s">
        <v>107</v>
      </c>
      <c r="F1143">
        <v>7.5150713902442074</v>
      </c>
      <c r="G1143">
        <v>8.7844735396904134</v>
      </c>
    </row>
    <row r="1144" spans="1:7" x14ac:dyDescent="0.35">
      <c r="A1144" t="str">
        <f t="shared" si="51"/>
        <v>PHLGroundnut</v>
      </c>
      <c r="B1144" t="str">
        <f t="shared" si="52"/>
        <v>PHL</v>
      </c>
      <c r="C1144" t="str">
        <f t="shared" si="53"/>
        <v>Groundnut</v>
      </c>
      <c r="D1144" s="110" t="s">
        <v>609</v>
      </c>
      <c r="E1144" s="110" t="s">
        <v>108</v>
      </c>
      <c r="F1144">
        <v>29.703683431120673</v>
      </c>
      <c r="G1144">
        <v>31.937715101983301</v>
      </c>
    </row>
    <row r="1145" spans="1:7" x14ac:dyDescent="0.35">
      <c r="A1145" t="str">
        <f t="shared" si="51"/>
        <v>PNGGroundnut</v>
      </c>
      <c r="B1145" t="str">
        <f t="shared" si="52"/>
        <v>PNG</v>
      </c>
      <c r="C1145" t="str">
        <f t="shared" si="53"/>
        <v>Groundnut</v>
      </c>
      <c r="D1145" s="110" t="s">
        <v>609</v>
      </c>
      <c r="E1145" s="110" t="s">
        <v>109</v>
      </c>
      <c r="F1145">
        <v>1.1161841844091247</v>
      </c>
      <c r="G1145">
        <v>1.1468467225050447</v>
      </c>
    </row>
    <row r="1146" spans="1:7" x14ac:dyDescent="0.35">
      <c r="A1146" t="str">
        <f t="shared" si="51"/>
        <v>PSEGroundnut</v>
      </c>
      <c r="B1146" t="str">
        <f t="shared" si="52"/>
        <v>PSE</v>
      </c>
      <c r="C1146" t="str">
        <f t="shared" si="53"/>
        <v>Groundnut</v>
      </c>
      <c r="D1146" s="110" t="s">
        <v>609</v>
      </c>
      <c r="E1146" s="110" t="s">
        <v>114</v>
      </c>
      <c r="F1146">
        <v>3.7085028981634231E-2</v>
      </c>
      <c r="G1146">
        <v>6.9133500785175273E-2</v>
      </c>
    </row>
    <row r="1147" spans="1:7" x14ac:dyDescent="0.35">
      <c r="A1147" t="str">
        <f t="shared" si="51"/>
        <v>RWAGroundnut</v>
      </c>
      <c r="B1147" t="str">
        <f t="shared" si="52"/>
        <v>RWA</v>
      </c>
      <c r="C1147" t="str">
        <f t="shared" si="53"/>
        <v>Groundnut</v>
      </c>
      <c r="D1147" s="110" t="s">
        <v>609</v>
      </c>
      <c r="E1147" s="110" t="s">
        <v>118</v>
      </c>
      <c r="F1147">
        <v>8.7176603303348976</v>
      </c>
      <c r="G1147">
        <v>13.727033042763999</v>
      </c>
    </row>
    <row r="1148" spans="1:7" x14ac:dyDescent="0.35">
      <c r="A1148" t="str">
        <f t="shared" si="51"/>
        <v>SAUGroundnut</v>
      </c>
      <c r="B1148" t="str">
        <f t="shared" si="52"/>
        <v>SAU</v>
      </c>
      <c r="C1148" t="str">
        <f t="shared" si="53"/>
        <v>Groundnut</v>
      </c>
      <c r="D1148" s="110" t="s">
        <v>609</v>
      </c>
      <c r="E1148" s="110" t="s">
        <v>119</v>
      </c>
      <c r="F1148">
        <v>5.0797304576371394</v>
      </c>
      <c r="G1148">
        <v>7.0123013791765425</v>
      </c>
    </row>
    <row r="1149" spans="1:7" x14ac:dyDescent="0.35">
      <c r="A1149" t="str">
        <f t="shared" si="51"/>
        <v>SDNGroundnut</v>
      </c>
      <c r="B1149" t="str">
        <f t="shared" si="52"/>
        <v>SDN</v>
      </c>
      <c r="C1149" t="str">
        <f t="shared" si="53"/>
        <v>Groundnut</v>
      </c>
      <c r="D1149" s="110" t="s">
        <v>609</v>
      </c>
      <c r="E1149" s="110" t="s">
        <v>120</v>
      </c>
      <c r="F1149">
        <v>560.68822077471884</v>
      </c>
      <c r="G1149">
        <v>644.34122400361866</v>
      </c>
    </row>
    <row r="1150" spans="1:7" x14ac:dyDescent="0.35">
      <c r="A1150" t="str">
        <f t="shared" si="51"/>
        <v>SENGroundnut</v>
      </c>
      <c r="B1150" t="str">
        <f t="shared" si="52"/>
        <v>SEN</v>
      </c>
      <c r="C1150" t="str">
        <f t="shared" si="53"/>
        <v>Groundnut</v>
      </c>
      <c r="D1150" s="110" t="s">
        <v>609</v>
      </c>
      <c r="E1150" s="110" t="s">
        <v>121</v>
      </c>
      <c r="F1150">
        <v>225.82468398493387</v>
      </c>
      <c r="G1150">
        <v>346.73590048079768</v>
      </c>
    </row>
    <row r="1151" spans="1:7" x14ac:dyDescent="0.35">
      <c r="A1151" t="str">
        <f t="shared" si="51"/>
        <v>SLEGroundnut</v>
      </c>
      <c r="B1151" t="str">
        <f t="shared" si="52"/>
        <v>SLE</v>
      </c>
      <c r="C1151" t="str">
        <f t="shared" si="53"/>
        <v>Groundnut</v>
      </c>
      <c r="D1151" s="110" t="s">
        <v>609</v>
      </c>
      <c r="E1151" s="110" t="s">
        <v>123</v>
      </c>
      <c r="F1151">
        <v>136.29135975808583</v>
      </c>
      <c r="G1151">
        <v>143.37462844451557</v>
      </c>
    </row>
    <row r="1152" spans="1:7" x14ac:dyDescent="0.35">
      <c r="A1152" t="str">
        <f t="shared" si="51"/>
        <v>SOMGroundnut</v>
      </c>
      <c r="B1152" t="str">
        <f t="shared" si="52"/>
        <v>SOM</v>
      </c>
      <c r="C1152" t="str">
        <f t="shared" si="53"/>
        <v>Groundnut</v>
      </c>
      <c r="D1152" s="110" t="s">
        <v>609</v>
      </c>
      <c r="E1152" s="110" t="s">
        <v>125</v>
      </c>
      <c r="F1152">
        <v>8.9153801764046321</v>
      </c>
      <c r="G1152">
        <v>11.043954567876268</v>
      </c>
    </row>
    <row r="1153" spans="1:7" x14ac:dyDescent="0.35">
      <c r="A1153" t="str">
        <f t="shared" si="51"/>
        <v>SWZGroundnut</v>
      </c>
      <c r="B1153" t="str">
        <f t="shared" si="52"/>
        <v>SWZ</v>
      </c>
      <c r="C1153" t="str">
        <f t="shared" si="53"/>
        <v>Groundnut</v>
      </c>
      <c r="D1153" s="110" t="s">
        <v>609</v>
      </c>
      <c r="E1153" s="110" t="s">
        <v>130</v>
      </c>
      <c r="F1153">
        <v>4.2336153374504457</v>
      </c>
      <c r="G1153">
        <v>3.950089409125948</v>
      </c>
    </row>
    <row r="1154" spans="1:7" x14ac:dyDescent="0.35">
      <c r="A1154" t="str">
        <f t="shared" si="51"/>
        <v>SYRGroundnut</v>
      </c>
      <c r="B1154" t="str">
        <f t="shared" si="52"/>
        <v>SYR</v>
      </c>
      <c r="C1154" t="str">
        <f t="shared" si="53"/>
        <v>Groundnut</v>
      </c>
      <c r="D1154" s="110" t="s">
        <v>609</v>
      </c>
      <c r="E1154" s="110" t="s">
        <v>131</v>
      </c>
      <c r="F1154">
        <v>23.729761765912873</v>
      </c>
      <c r="G1154">
        <v>21.990406543107845</v>
      </c>
    </row>
    <row r="1155" spans="1:7" x14ac:dyDescent="0.35">
      <c r="A1155" t="str">
        <f t="shared" ref="A1155:A1218" si="54">_xlfn.CONCAT(B1155,C1155)</f>
        <v>TCDGroundnut</v>
      </c>
      <c r="B1155" t="str">
        <f t="shared" ref="B1155:B1218" si="55">E1155</f>
        <v>TCD</v>
      </c>
      <c r="C1155" t="str">
        <f t="shared" ref="C1155:C1218" si="56">VLOOKUP(D1155,$M$2:$N$22,2,FALSE)</f>
        <v>Groundnut</v>
      </c>
      <c r="D1155" s="110" t="s">
        <v>609</v>
      </c>
      <c r="E1155" s="110" t="s">
        <v>132</v>
      </c>
      <c r="F1155">
        <v>454.02627094022853</v>
      </c>
      <c r="G1155">
        <v>589.79710352814323</v>
      </c>
    </row>
    <row r="1156" spans="1:7" x14ac:dyDescent="0.35">
      <c r="A1156" t="str">
        <f t="shared" si="54"/>
        <v>TGOGroundnut</v>
      </c>
      <c r="B1156" t="str">
        <f t="shared" si="55"/>
        <v>TGO</v>
      </c>
      <c r="C1156" t="str">
        <f t="shared" si="56"/>
        <v>Groundnut</v>
      </c>
      <c r="D1156" s="110" t="s">
        <v>609</v>
      </c>
      <c r="E1156" s="110" t="s">
        <v>133</v>
      </c>
      <c r="F1156">
        <v>41.006950752267095</v>
      </c>
      <c r="G1156">
        <v>56.160026683055868</v>
      </c>
    </row>
    <row r="1157" spans="1:7" x14ac:dyDescent="0.35">
      <c r="A1157" t="str">
        <f t="shared" si="54"/>
        <v>THAGroundnut</v>
      </c>
      <c r="B1157" t="str">
        <f t="shared" si="55"/>
        <v>THA</v>
      </c>
      <c r="C1157" t="str">
        <f t="shared" si="56"/>
        <v>Groundnut</v>
      </c>
      <c r="D1157" s="110" t="s">
        <v>609</v>
      </c>
      <c r="E1157" s="110" t="s">
        <v>134</v>
      </c>
      <c r="F1157">
        <v>39.090654084362924</v>
      </c>
      <c r="G1157">
        <v>39.29194358131808</v>
      </c>
    </row>
    <row r="1158" spans="1:7" x14ac:dyDescent="0.35">
      <c r="A1158" t="str">
        <f t="shared" si="54"/>
        <v>TJKGroundnut</v>
      </c>
      <c r="B1158" t="str">
        <f t="shared" si="55"/>
        <v>TJK</v>
      </c>
      <c r="C1158" t="str">
        <f t="shared" si="56"/>
        <v>Groundnut</v>
      </c>
      <c r="D1158" s="110" t="s">
        <v>609</v>
      </c>
      <c r="E1158" s="110" t="s">
        <v>135</v>
      </c>
      <c r="F1158">
        <v>2.2097694943855908</v>
      </c>
      <c r="G1158">
        <v>1.916965187308636</v>
      </c>
    </row>
    <row r="1159" spans="1:7" x14ac:dyDescent="0.35">
      <c r="A1159" t="str">
        <f t="shared" si="54"/>
        <v>TLSGroundnut</v>
      </c>
      <c r="B1159" t="str">
        <f t="shared" si="55"/>
        <v>TLS</v>
      </c>
      <c r="C1159" t="str">
        <f t="shared" si="56"/>
        <v>Groundnut</v>
      </c>
      <c r="D1159" s="110" t="s">
        <v>609</v>
      </c>
      <c r="E1159" s="110" t="s">
        <v>137</v>
      </c>
      <c r="F1159">
        <v>4.9738731636421907</v>
      </c>
      <c r="G1159">
        <v>4.9720114881325435</v>
      </c>
    </row>
    <row r="1160" spans="1:7" x14ac:dyDescent="0.35">
      <c r="A1160" t="str">
        <f t="shared" si="54"/>
        <v>TURGroundnut</v>
      </c>
      <c r="B1160" t="str">
        <f t="shared" si="55"/>
        <v>TUR</v>
      </c>
      <c r="C1160" t="str">
        <f t="shared" si="56"/>
        <v>Groundnut</v>
      </c>
      <c r="D1160" s="110" t="s">
        <v>609</v>
      </c>
      <c r="E1160" s="110" t="s">
        <v>139</v>
      </c>
      <c r="F1160">
        <v>95.101375505061554</v>
      </c>
      <c r="G1160">
        <v>114.86902567466333</v>
      </c>
    </row>
    <row r="1161" spans="1:7" x14ac:dyDescent="0.35">
      <c r="A1161" t="str">
        <f t="shared" si="54"/>
        <v>TZAGroundnut</v>
      </c>
      <c r="B1161" t="str">
        <f t="shared" si="55"/>
        <v>TZA</v>
      </c>
      <c r="C1161" t="str">
        <f t="shared" si="56"/>
        <v>Groundnut</v>
      </c>
      <c r="D1161" s="110" t="s">
        <v>609</v>
      </c>
      <c r="E1161" s="110" t="s">
        <v>140</v>
      </c>
      <c r="F1161">
        <v>367.25504933163626</v>
      </c>
      <c r="G1161">
        <v>508.54443864887685</v>
      </c>
    </row>
    <row r="1162" spans="1:7" x14ac:dyDescent="0.35">
      <c r="A1162" t="str">
        <f t="shared" si="54"/>
        <v>UGAGroundnut</v>
      </c>
      <c r="B1162" t="str">
        <f t="shared" si="55"/>
        <v>UGA</v>
      </c>
      <c r="C1162" t="str">
        <f t="shared" si="56"/>
        <v>Groundnut</v>
      </c>
      <c r="D1162" s="110" t="s">
        <v>609</v>
      </c>
      <c r="E1162" s="110" t="s">
        <v>141</v>
      </c>
      <c r="F1162">
        <v>174.48179826692621</v>
      </c>
      <c r="G1162">
        <v>215.70093875658102</v>
      </c>
    </row>
    <row r="1163" spans="1:7" x14ac:dyDescent="0.35">
      <c r="A1163" t="str">
        <f t="shared" si="54"/>
        <v>UZBGroundnut</v>
      </c>
      <c r="B1163" t="str">
        <f t="shared" si="55"/>
        <v>UZB</v>
      </c>
      <c r="C1163" t="str">
        <f t="shared" si="56"/>
        <v>Groundnut</v>
      </c>
      <c r="D1163" s="110" t="s">
        <v>609</v>
      </c>
      <c r="E1163" s="110" t="s">
        <v>146</v>
      </c>
      <c r="F1163">
        <v>12.095971510724416</v>
      </c>
      <c r="G1163">
        <v>10.885221379370705</v>
      </c>
    </row>
    <row r="1164" spans="1:7" x14ac:dyDescent="0.35">
      <c r="A1164" t="str">
        <f t="shared" si="54"/>
        <v>VNMGroundnut</v>
      </c>
      <c r="B1164" t="str">
        <f t="shared" si="55"/>
        <v>VNM</v>
      </c>
      <c r="C1164" t="str">
        <f t="shared" si="56"/>
        <v>Groundnut</v>
      </c>
      <c r="D1164" s="110" t="s">
        <v>609</v>
      </c>
      <c r="E1164" s="110" t="s">
        <v>148</v>
      </c>
      <c r="F1164">
        <v>397.59110685041912</v>
      </c>
      <c r="G1164">
        <v>382.28421129307964</v>
      </c>
    </row>
    <row r="1165" spans="1:7" x14ac:dyDescent="0.35">
      <c r="A1165" t="str">
        <f t="shared" si="54"/>
        <v>VUTGroundnut</v>
      </c>
      <c r="B1165" t="str">
        <f t="shared" si="55"/>
        <v>VUT</v>
      </c>
      <c r="C1165" t="str">
        <f t="shared" si="56"/>
        <v>Groundnut</v>
      </c>
      <c r="D1165" s="110" t="s">
        <v>609</v>
      </c>
      <c r="E1165" s="110" t="s">
        <v>149</v>
      </c>
      <c r="F1165">
        <v>2.4871722662803641</v>
      </c>
      <c r="G1165">
        <v>2.395045637338594</v>
      </c>
    </row>
    <row r="1166" spans="1:7" x14ac:dyDescent="0.35">
      <c r="A1166" t="str">
        <f t="shared" si="54"/>
        <v>ZAFGroundnut</v>
      </c>
      <c r="B1166" t="str">
        <f t="shared" si="55"/>
        <v>ZAF</v>
      </c>
      <c r="C1166" t="str">
        <f t="shared" si="56"/>
        <v>Groundnut</v>
      </c>
      <c r="D1166" s="110" t="s">
        <v>609</v>
      </c>
      <c r="E1166" s="110" t="s">
        <v>151</v>
      </c>
      <c r="F1166">
        <v>57.744325877044396</v>
      </c>
      <c r="G1166">
        <v>84.961674592614003</v>
      </c>
    </row>
    <row r="1167" spans="1:7" x14ac:dyDescent="0.35">
      <c r="A1167" t="str">
        <f t="shared" si="54"/>
        <v>ZMBGroundnut</v>
      </c>
      <c r="B1167" t="str">
        <f t="shared" si="55"/>
        <v>ZMB</v>
      </c>
      <c r="C1167" t="str">
        <f t="shared" si="56"/>
        <v>Groundnut</v>
      </c>
      <c r="D1167" s="110" t="s">
        <v>609</v>
      </c>
      <c r="E1167" s="110" t="s">
        <v>152</v>
      </c>
      <c r="F1167">
        <v>101.53183727746023</v>
      </c>
      <c r="G1167">
        <v>164.19922916916454</v>
      </c>
    </row>
    <row r="1168" spans="1:7" x14ac:dyDescent="0.35">
      <c r="A1168" t="str">
        <f t="shared" si="54"/>
        <v>ZWEGroundnut</v>
      </c>
      <c r="B1168" t="str">
        <f t="shared" si="55"/>
        <v>ZWE</v>
      </c>
      <c r="C1168" t="str">
        <f t="shared" si="56"/>
        <v>Groundnut</v>
      </c>
      <c r="D1168" s="110" t="s">
        <v>609</v>
      </c>
      <c r="E1168" s="110" t="s">
        <v>153</v>
      </c>
      <c r="F1168">
        <v>57.716095045095685</v>
      </c>
      <c r="G1168">
        <v>73.35210593434104</v>
      </c>
    </row>
    <row r="1169" spans="1:7" x14ac:dyDescent="0.35">
      <c r="A1169" t="str">
        <f t="shared" si="54"/>
        <v>AGOGroundnut</v>
      </c>
      <c r="B1169" t="str">
        <f t="shared" si="55"/>
        <v>AGO</v>
      </c>
      <c r="C1169" t="str">
        <f t="shared" si="56"/>
        <v>Groundnut</v>
      </c>
      <c r="D1169" s="110" t="s">
        <v>609</v>
      </c>
      <c r="E1169" s="110" t="s">
        <v>1</v>
      </c>
      <c r="F1169">
        <v>24.094896946519686</v>
      </c>
      <c r="G1169">
        <v>30.820013015078157</v>
      </c>
    </row>
    <row r="1170" spans="1:7" x14ac:dyDescent="0.35">
      <c r="A1170" t="str">
        <f t="shared" si="54"/>
        <v>BDIGroundnut</v>
      </c>
      <c r="B1170" t="str">
        <f t="shared" si="55"/>
        <v>BDI</v>
      </c>
      <c r="C1170" t="str">
        <f t="shared" si="56"/>
        <v>Groundnut</v>
      </c>
      <c r="D1170" s="110" t="s">
        <v>609</v>
      </c>
      <c r="E1170" s="110" t="s">
        <v>8</v>
      </c>
      <c r="F1170">
        <v>3.8015556214746309</v>
      </c>
      <c r="G1170">
        <v>5.5030661132455414</v>
      </c>
    </row>
    <row r="1171" spans="1:7" x14ac:dyDescent="0.35">
      <c r="A1171" t="str">
        <f t="shared" si="54"/>
        <v>BENGroundnut</v>
      </c>
      <c r="B1171" t="str">
        <f t="shared" si="55"/>
        <v>BEN</v>
      </c>
      <c r="C1171" t="str">
        <f t="shared" si="56"/>
        <v>Groundnut</v>
      </c>
      <c r="D1171" s="110" t="s">
        <v>609</v>
      </c>
      <c r="E1171" s="110" t="s">
        <v>9</v>
      </c>
      <c r="F1171">
        <v>27.027637321050818</v>
      </c>
      <c r="G1171">
        <v>33.872626233588136</v>
      </c>
    </row>
    <row r="1172" spans="1:7" x14ac:dyDescent="0.35">
      <c r="A1172" t="str">
        <f t="shared" si="54"/>
        <v>BFAGroundnut</v>
      </c>
      <c r="B1172" t="str">
        <f t="shared" si="55"/>
        <v>BFA</v>
      </c>
      <c r="C1172" t="str">
        <f t="shared" si="56"/>
        <v>Groundnut</v>
      </c>
      <c r="D1172" s="110" t="s">
        <v>609</v>
      </c>
      <c r="E1172" s="110" t="s">
        <v>10</v>
      </c>
      <c r="F1172">
        <v>20.179500404347461</v>
      </c>
      <c r="G1172">
        <v>27.821266312556769</v>
      </c>
    </row>
    <row r="1173" spans="1:7" x14ac:dyDescent="0.35">
      <c r="A1173" t="str">
        <f t="shared" si="54"/>
        <v>BGDGroundnut</v>
      </c>
      <c r="B1173" t="str">
        <f t="shared" si="55"/>
        <v>BGD</v>
      </c>
      <c r="C1173" t="str">
        <f t="shared" si="56"/>
        <v>Groundnut</v>
      </c>
      <c r="D1173" s="110" t="s">
        <v>609</v>
      </c>
      <c r="E1173" s="110" t="s">
        <v>11</v>
      </c>
      <c r="F1173">
        <v>26.857885628955305</v>
      </c>
      <c r="G1173">
        <v>29.964126397049153</v>
      </c>
    </row>
    <row r="1174" spans="1:7" x14ac:dyDescent="0.35">
      <c r="A1174" t="str">
        <f t="shared" si="54"/>
        <v>BOLGroundnut</v>
      </c>
      <c r="B1174" t="str">
        <f t="shared" si="55"/>
        <v>BOL</v>
      </c>
      <c r="C1174" t="str">
        <f t="shared" si="56"/>
        <v>Groundnut</v>
      </c>
      <c r="D1174" s="110" t="s">
        <v>609</v>
      </c>
      <c r="E1174" s="110" t="s">
        <v>17</v>
      </c>
      <c r="F1174">
        <v>8.9741911632814936E-3</v>
      </c>
      <c r="G1174">
        <v>1.093733987782658E-2</v>
      </c>
    </row>
    <row r="1175" spans="1:7" x14ac:dyDescent="0.35">
      <c r="A1175" t="str">
        <f t="shared" si="54"/>
        <v>BWAGroundnut</v>
      </c>
      <c r="B1175" t="str">
        <f t="shared" si="55"/>
        <v>BWA</v>
      </c>
      <c r="C1175" t="str">
        <f t="shared" si="56"/>
        <v>Groundnut</v>
      </c>
      <c r="D1175" s="110" t="s">
        <v>609</v>
      </c>
      <c r="E1175" s="110" t="s">
        <v>20</v>
      </c>
      <c r="F1175">
        <v>0.1484472977180025</v>
      </c>
      <c r="G1175">
        <v>0.23130648202124543</v>
      </c>
    </row>
    <row r="1176" spans="1:7" x14ac:dyDescent="0.35">
      <c r="A1176" t="str">
        <f t="shared" si="54"/>
        <v>CAFGroundnut</v>
      </c>
      <c r="B1176" t="str">
        <f t="shared" si="55"/>
        <v>CAF</v>
      </c>
      <c r="C1176" t="str">
        <f t="shared" si="56"/>
        <v>Groundnut</v>
      </c>
      <c r="D1176" s="110" t="s">
        <v>609</v>
      </c>
      <c r="E1176" s="110" t="s">
        <v>21</v>
      </c>
      <c r="F1176">
        <v>104.17738887926386</v>
      </c>
      <c r="G1176">
        <v>138.09444932231352</v>
      </c>
    </row>
    <row r="1177" spans="1:7" x14ac:dyDescent="0.35">
      <c r="A1177" t="str">
        <f t="shared" si="54"/>
        <v>CIVGroundnut</v>
      </c>
      <c r="B1177" t="str">
        <f t="shared" si="55"/>
        <v>CIV</v>
      </c>
      <c r="C1177" t="str">
        <f t="shared" si="56"/>
        <v>Groundnut</v>
      </c>
      <c r="D1177" s="110" t="s">
        <v>609</v>
      </c>
      <c r="E1177" s="110" t="s">
        <v>26</v>
      </c>
      <c r="F1177">
        <v>5.0922327282175956</v>
      </c>
      <c r="G1177">
        <v>7.7116095457011351</v>
      </c>
    </row>
    <row r="1178" spans="1:7" x14ac:dyDescent="0.35">
      <c r="A1178" t="str">
        <f t="shared" si="54"/>
        <v>CMRGroundnut</v>
      </c>
      <c r="B1178" t="str">
        <f t="shared" si="55"/>
        <v>CMR</v>
      </c>
      <c r="C1178" t="str">
        <f t="shared" si="56"/>
        <v>Groundnut</v>
      </c>
      <c r="D1178" s="110" t="s">
        <v>609</v>
      </c>
      <c r="E1178" s="110" t="s">
        <v>27</v>
      </c>
      <c r="F1178">
        <v>57.174902012032838</v>
      </c>
      <c r="G1178">
        <v>81.313180070948064</v>
      </c>
    </row>
    <row r="1179" spans="1:7" x14ac:dyDescent="0.35">
      <c r="A1179" t="str">
        <f t="shared" si="54"/>
        <v>COGGroundnut</v>
      </c>
      <c r="B1179" t="str">
        <f t="shared" si="55"/>
        <v>COG</v>
      </c>
      <c r="C1179" t="str">
        <f t="shared" si="56"/>
        <v>Groundnut</v>
      </c>
      <c r="D1179" s="110" t="s">
        <v>609</v>
      </c>
      <c r="E1179" s="110" t="s">
        <v>29</v>
      </c>
      <c r="F1179">
        <v>6.8471070374817451</v>
      </c>
      <c r="G1179">
        <v>9.758376332368714</v>
      </c>
    </row>
    <row r="1180" spans="1:7" x14ac:dyDescent="0.35">
      <c r="A1180" t="str">
        <f t="shared" si="54"/>
        <v>CRBGroundnut</v>
      </c>
      <c r="B1180" t="str">
        <f t="shared" si="55"/>
        <v>CRB</v>
      </c>
      <c r="C1180" t="str">
        <f t="shared" si="56"/>
        <v>Groundnut</v>
      </c>
      <c r="D1180" s="110" t="s">
        <v>609</v>
      </c>
      <c r="E1180" s="110" t="s">
        <v>31</v>
      </c>
      <c r="F1180">
        <v>6.7407760788986137E-2</v>
      </c>
      <c r="G1180">
        <v>5.7634691260231921E-2</v>
      </c>
    </row>
    <row r="1181" spans="1:7" x14ac:dyDescent="0.35">
      <c r="A1181" t="str">
        <f t="shared" si="54"/>
        <v>CUBGroundnut</v>
      </c>
      <c r="B1181" t="str">
        <f t="shared" si="55"/>
        <v>CUB</v>
      </c>
      <c r="C1181" t="str">
        <f t="shared" si="56"/>
        <v>Groundnut</v>
      </c>
      <c r="D1181" s="110" t="s">
        <v>609</v>
      </c>
      <c r="E1181" s="110" t="s">
        <v>33</v>
      </c>
      <c r="F1181">
        <v>8.4738860666790696</v>
      </c>
      <c r="G1181">
        <v>8.55475002458296</v>
      </c>
    </row>
    <row r="1182" spans="1:7" x14ac:dyDescent="0.35">
      <c r="A1182" t="str">
        <f t="shared" si="54"/>
        <v>DOMGroundnut</v>
      </c>
      <c r="B1182" t="str">
        <f t="shared" si="55"/>
        <v>DOM</v>
      </c>
      <c r="C1182" t="str">
        <f t="shared" si="56"/>
        <v>Groundnut</v>
      </c>
      <c r="D1182" s="110" t="s">
        <v>609</v>
      </c>
      <c r="E1182" s="110" t="s">
        <v>39</v>
      </c>
      <c r="F1182">
        <v>2.3080158410203087</v>
      </c>
      <c r="G1182">
        <v>2.8712018418788516</v>
      </c>
    </row>
    <row r="1183" spans="1:7" x14ac:dyDescent="0.35">
      <c r="A1183" t="str">
        <f t="shared" si="54"/>
        <v>DZAGroundnut</v>
      </c>
      <c r="B1183" t="str">
        <f t="shared" si="55"/>
        <v>DZA</v>
      </c>
      <c r="C1183" t="str">
        <f t="shared" si="56"/>
        <v>Groundnut</v>
      </c>
      <c r="D1183" s="110" t="s">
        <v>609</v>
      </c>
      <c r="E1183" s="110" t="s">
        <v>40</v>
      </c>
      <c r="F1183">
        <v>4.033663969829095</v>
      </c>
      <c r="G1183">
        <v>4.5385376273606655</v>
      </c>
    </row>
    <row r="1184" spans="1:7" x14ac:dyDescent="0.35">
      <c r="A1184" t="str">
        <f t="shared" si="54"/>
        <v>EGYGroundnut</v>
      </c>
      <c r="B1184" t="str">
        <f t="shared" si="55"/>
        <v>EGY</v>
      </c>
      <c r="C1184" t="str">
        <f t="shared" si="56"/>
        <v>Groundnut</v>
      </c>
      <c r="D1184" s="110" t="s">
        <v>609</v>
      </c>
      <c r="E1184" s="110" t="s">
        <v>42</v>
      </c>
      <c r="F1184">
        <v>67.642214046928643</v>
      </c>
      <c r="G1184">
        <v>88.287321647776167</v>
      </c>
    </row>
    <row r="1185" spans="1:7" x14ac:dyDescent="0.35">
      <c r="A1185" t="str">
        <f t="shared" si="54"/>
        <v>ETHGroundnut</v>
      </c>
      <c r="B1185" t="str">
        <f t="shared" si="55"/>
        <v>ETH</v>
      </c>
      <c r="C1185" t="str">
        <f t="shared" si="56"/>
        <v>Groundnut</v>
      </c>
      <c r="D1185" s="110" t="s">
        <v>609</v>
      </c>
      <c r="E1185" s="110" t="s">
        <v>44</v>
      </c>
      <c r="F1185">
        <v>9.3984647108610186</v>
      </c>
      <c r="G1185">
        <v>12.824097699268126</v>
      </c>
    </row>
    <row r="1186" spans="1:7" x14ac:dyDescent="0.35">
      <c r="A1186" t="str">
        <f t="shared" si="54"/>
        <v>GHAGroundnut</v>
      </c>
      <c r="B1186" t="str">
        <f t="shared" si="55"/>
        <v>GHA</v>
      </c>
      <c r="C1186" t="str">
        <f t="shared" si="56"/>
        <v>Groundnut</v>
      </c>
      <c r="D1186" s="110" t="s">
        <v>609</v>
      </c>
      <c r="E1186" s="110" t="s">
        <v>50</v>
      </c>
      <c r="F1186">
        <v>173.458493424864</v>
      </c>
      <c r="G1186">
        <v>241.87560864964968</v>
      </c>
    </row>
    <row r="1187" spans="1:7" x14ac:dyDescent="0.35">
      <c r="A1187" t="str">
        <f t="shared" si="54"/>
        <v>GINGroundnut</v>
      </c>
      <c r="B1187" t="str">
        <f t="shared" si="55"/>
        <v>GIN</v>
      </c>
      <c r="C1187" t="str">
        <f t="shared" si="56"/>
        <v>Groundnut</v>
      </c>
      <c r="D1187" s="110" t="s">
        <v>609</v>
      </c>
      <c r="E1187" s="110" t="s">
        <v>51</v>
      </c>
      <c r="F1187">
        <v>178.46457999399507</v>
      </c>
      <c r="G1187">
        <v>243.30586218818954</v>
      </c>
    </row>
    <row r="1188" spans="1:7" x14ac:dyDescent="0.35">
      <c r="A1188" t="str">
        <f t="shared" si="54"/>
        <v>GMBGroundnut</v>
      </c>
      <c r="B1188" t="str">
        <f t="shared" si="55"/>
        <v>GMB</v>
      </c>
      <c r="C1188" t="str">
        <f t="shared" si="56"/>
        <v>Groundnut</v>
      </c>
      <c r="D1188" s="110" t="s">
        <v>609</v>
      </c>
      <c r="E1188" s="110" t="s">
        <v>52</v>
      </c>
      <c r="F1188">
        <v>93.903631710608423</v>
      </c>
      <c r="G1188">
        <v>120.62705643824549</v>
      </c>
    </row>
    <row r="1189" spans="1:7" x14ac:dyDescent="0.35">
      <c r="A1189" t="str">
        <f t="shared" si="54"/>
        <v>GNBGroundnut</v>
      </c>
      <c r="B1189" t="str">
        <f t="shared" si="55"/>
        <v>GNB</v>
      </c>
      <c r="C1189" t="str">
        <f t="shared" si="56"/>
        <v>Groundnut</v>
      </c>
      <c r="D1189" s="110" t="s">
        <v>609</v>
      </c>
      <c r="E1189" s="110" t="s">
        <v>53</v>
      </c>
      <c r="F1189">
        <v>13.953279686973561</v>
      </c>
      <c r="G1189">
        <v>18.745387314674325</v>
      </c>
    </row>
    <row r="1190" spans="1:7" x14ac:dyDescent="0.35">
      <c r="A1190" t="str">
        <f t="shared" si="54"/>
        <v>IDNGroundnut</v>
      </c>
      <c r="B1190" t="str">
        <f t="shared" si="55"/>
        <v>IDN</v>
      </c>
      <c r="C1190" t="str">
        <f t="shared" si="56"/>
        <v>Groundnut</v>
      </c>
      <c r="D1190" s="110" t="s">
        <v>609</v>
      </c>
      <c r="E1190" s="110" t="s">
        <v>63</v>
      </c>
      <c r="F1190">
        <v>98.875791915802481</v>
      </c>
      <c r="G1190">
        <v>116.19230348897325</v>
      </c>
    </row>
    <row r="1191" spans="1:7" x14ac:dyDescent="0.35">
      <c r="A1191" t="str">
        <f t="shared" si="54"/>
        <v>INDGroundnut</v>
      </c>
      <c r="B1191" t="str">
        <f t="shared" si="55"/>
        <v>IND</v>
      </c>
      <c r="C1191" t="str">
        <f t="shared" si="56"/>
        <v>Groundnut</v>
      </c>
      <c r="D1191" s="110" t="s">
        <v>609</v>
      </c>
      <c r="E1191" s="110" t="s">
        <v>64</v>
      </c>
      <c r="F1191">
        <v>4355.9126855913055</v>
      </c>
      <c r="G1191">
        <v>4730.3150569065983</v>
      </c>
    </row>
    <row r="1192" spans="1:7" x14ac:dyDescent="0.35">
      <c r="A1192" t="str">
        <f t="shared" si="54"/>
        <v>IRQGroundnut</v>
      </c>
      <c r="B1192" t="str">
        <f t="shared" si="55"/>
        <v>IRQ</v>
      </c>
      <c r="C1192" t="str">
        <f t="shared" si="56"/>
        <v>Groundnut</v>
      </c>
      <c r="D1192" s="110" t="s">
        <v>609</v>
      </c>
      <c r="E1192" s="110" t="s">
        <v>67</v>
      </c>
      <c r="F1192">
        <v>2.1626705453924804</v>
      </c>
      <c r="G1192">
        <v>2.9386967945772282</v>
      </c>
    </row>
    <row r="1193" spans="1:7" x14ac:dyDescent="0.35">
      <c r="A1193" t="str">
        <f t="shared" si="54"/>
        <v>KHMGroundnut</v>
      </c>
      <c r="B1193" t="str">
        <f t="shared" si="55"/>
        <v>KHM</v>
      </c>
      <c r="C1193" t="str">
        <f t="shared" si="56"/>
        <v>Groundnut</v>
      </c>
      <c r="D1193" s="110" t="s">
        <v>609</v>
      </c>
      <c r="E1193" s="110" t="s">
        <v>77</v>
      </c>
      <c r="F1193">
        <v>1.7681338133035378</v>
      </c>
      <c r="G1193">
        <v>1.889420745792578</v>
      </c>
    </row>
    <row r="1194" spans="1:7" x14ac:dyDescent="0.35">
      <c r="A1194" t="str">
        <f t="shared" si="54"/>
        <v>LAOGroundnut</v>
      </c>
      <c r="B1194" t="str">
        <f t="shared" si="55"/>
        <v>LAO</v>
      </c>
      <c r="C1194" t="str">
        <f t="shared" si="56"/>
        <v>Groundnut</v>
      </c>
      <c r="D1194" s="110" t="s">
        <v>609</v>
      </c>
      <c r="E1194" s="110" t="s">
        <v>79</v>
      </c>
      <c r="F1194">
        <v>10.185555404103097</v>
      </c>
      <c r="G1194">
        <v>10.596637486993528</v>
      </c>
    </row>
    <row r="1195" spans="1:7" x14ac:dyDescent="0.35">
      <c r="A1195" t="str">
        <f t="shared" si="54"/>
        <v>LBNGroundnut</v>
      </c>
      <c r="B1195" t="str">
        <f t="shared" si="55"/>
        <v>LBN</v>
      </c>
      <c r="C1195" t="str">
        <f t="shared" si="56"/>
        <v>Groundnut</v>
      </c>
      <c r="D1195" s="110" t="s">
        <v>609</v>
      </c>
      <c r="E1195" s="110" t="s">
        <v>80</v>
      </c>
      <c r="F1195">
        <v>7.3740842752369629</v>
      </c>
      <c r="G1195">
        <v>10.726366729876627</v>
      </c>
    </row>
    <row r="1196" spans="1:7" x14ac:dyDescent="0.35">
      <c r="A1196" t="str">
        <f t="shared" si="54"/>
        <v>LKAGroundnut</v>
      </c>
      <c r="B1196" t="str">
        <f t="shared" si="55"/>
        <v>LKA</v>
      </c>
      <c r="C1196" t="str">
        <f t="shared" si="56"/>
        <v>Groundnut</v>
      </c>
      <c r="D1196" s="110" t="s">
        <v>609</v>
      </c>
      <c r="E1196" s="110" t="s">
        <v>83</v>
      </c>
      <c r="F1196">
        <v>4.1859107822935471</v>
      </c>
      <c r="G1196">
        <v>4.8117573139445389</v>
      </c>
    </row>
    <row r="1197" spans="1:7" x14ac:dyDescent="0.35">
      <c r="A1197" t="str">
        <f t="shared" si="54"/>
        <v>MDGGroundnut</v>
      </c>
      <c r="B1197" t="str">
        <f t="shared" si="55"/>
        <v>MDG</v>
      </c>
      <c r="C1197" t="str">
        <f t="shared" si="56"/>
        <v>Groundnut</v>
      </c>
      <c r="D1197" s="110" t="s">
        <v>609</v>
      </c>
      <c r="E1197" s="110" t="s">
        <v>86</v>
      </c>
      <c r="F1197">
        <v>19.511931332303835</v>
      </c>
      <c r="G1197">
        <v>24.914577543737561</v>
      </c>
    </row>
    <row r="1198" spans="1:7" x14ac:dyDescent="0.35">
      <c r="A1198" t="str">
        <f t="shared" si="54"/>
        <v>MEXGroundnut</v>
      </c>
      <c r="B1198" t="str">
        <f t="shared" si="55"/>
        <v>MEX</v>
      </c>
      <c r="C1198" t="str">
        <f t="shared" si="56"/>
        <v>Groundnut</v>
      </c>
      <c r="D1198" s="110" t="s">
        <v>609</v>
      </c>
      <c r="E1198" s="110" t="s">
        <v>87</v>
      </c>
      <c r="F1198">
        <v>7.5568058884753535</v>
      </c>
      <c r="G1198">
        <v>9.1715030843990295</v>
      </c>
    </row>
    <row r="1199" spans="1:7" x14ac:dyDescent="0.35">
      <c r="A1199" t="str">
        <f t="shared" si="54"/>
        <v>MLIGroundnut</v>
      </c>
      <c r="B1199" t="str">
        <f t="shared" si="55"/>
        <v>MLI</v>
      </c>
      <c r="C1199" t="str">
        <f t="shared" si="56"/>
        <v>Groundnut</v>
      </c>
      <c r="D1199" s="110" t="s">
        <v>609</v>
      </c>
      <c r="E1199" s="110" t="s">
        <v>88</v>
      </c>
      <c r="F1199">
        <v>62.798641069438212</v>
      </c>
      <c r="G1199">
        <v>78.80535593094632</v>
      </c>
    </row>
    <row r="1200" spans="1:7" x14ac:dyDescent="0.35">
      <c r="A1200" t="str">
        <f t="shared" si="54"/>
        <v>MMRGroundnut</v>
      </c>
      <c r="B1200" t="str">
        <f t="shared" si="55"/>
        <v>MMR</v>
      </c>
      <c r="C1200" t="str">
        <f t="shared" si="56"/>
        <v>Groundnut</v>
      </c>
      <c r="D1200" s="110" t="s">
        <v>609</v>
      </c>
      <c r="E1200" s="110" t="s">
        <v>333</v>
      </c>
      <c r="F1200">
        <v>375.05285143295259</v>
      </c>
      <c r="G1200">
        <v>444.31124184964375</v>
      </c>
    </row>
    <row r="1201" spans="1:7" x14ac:dyDescent="0.35">
      <c r="A1201" t="str">
        <f t="shared" si="54"/>
        <v>MORGroundnut</v>
      </c>
      <c r="B1201" t="str">
        <f t="shared" si="55"/>
        <v>MOR</v>
      </c>
      <c r="C1201" t="str">
        <f t="shared" si="56"/>
        <v>Groundnut</v>
      </c>
      <c r="D1201" s="110" t="s">
        <v>609</v>
      </c>
      <c r="E1201" s="110" t="s">
        <v>90</v>
      </c>
      <c r="F1201">
        <v>38.015789258127022</v>
      </c>
      <c r="G1201">
        <v>44.09141131582323</v>
      </c>
    </row>
    <row r="1202" spans="1:7" x14ac:dyDescent="0.35">
      <c r="A1202" t="str">
        <f t="shared" si="54"/>
        <v>MOZGroundnut</v>
      </c>
      <c r="B1202" t="str">
        <f t="shared" si="55"/>
        <v>MOZ</v>
      </c>
      <c r="C1202" t="str">
        <f t="shared" si="56"/>
        <v>Groundnut</v>
      </c>
      <c r="D1202" s="110" t="s">
        <v>609</v>
      </c>
      <c r="E1202" s="110" t="s">
        <v>91</v>
      </c>
      <c r="F1202">
        <v>36.433417684532614</v>
      </c>
      <c r="G1202">
        <v>51.597284876914124</v>
      </c>
    </row>
    <row r="1203" spans="1:7" x14ac:dyDescent="0.35">
      <c r="A1203" t="str">
        <f t="shared" si="54"/>
        <v>MRTGroundnut</v>
      </c>
      <c r="B1203" t="str">
        <f t="shared" si="55"/>
        <v>MRT</v>
      </c>
      <c r="C1203" t="str">
        <f t="shared" si="56"/>
        <v>Groundnut</v>
      </c>
      <c r="D1203" s="110" t="s">
        <v>609</v>
      </c>
      <c r="E1203" s="110" t="s">
        <v>92</v>
      </c>
      <c r="F1203">
        <v>0.72858634112021414</v>
      </c>
      <c r="G1203">
        <v>0.75303288890916542</v>
      </c>
    </row>
    <row r="1204" spans="1:7" x14ac:dyDescent="0.35">
      <c r="A1204" t="str">
        <f t="shared" si="54"/>
        <v>MWIGroundnut</v>
      </c>
      <c r="B1204" t="str">
        <f t="shared" si="55"/>
        <v>MWI</v>
      </c>
      <c r="C1204" t="str">
        <f t="shared" si="56"/>
        <v>Groundnut</v>
      </c>
      <c r="D1204" s="110" t="s">
        <v>609</v>
      </c>
      <c r="E1204" s="110" t="s">
        <v>93</v>
      </c>
      <c r="F1204">
        <v>49.318654836247518</v>
      </c>
      <c r="G1204">
        <v>66.632526308293151</v>
      </c>
    </row>
    <row r="1205" spans="1:7" x14ac:dyDescent="0.35">
      <c r="A1205" t="str">
        <f t="shared" si="54"/>
        <v>NERGroundnut</v>
      </c>
      <c r="B1205" t="str">
        <f t="shared" si="55"/>
        <v>NER</v>
      </c>
      <c r="C1205" t="str">
        <f t="shared" si="56"/>
        <v>Groundnut</v>
      </c>
      <c r="D1205" s="110" t="s">
        <v>609</v>
      </c>
      <c r="E1205" s="110" t="s">
        <v>96</v>
      </c>
      <c r="F1205">
        <v>64.727153247529571</v>
      </c>
      <c r="G1205">
        <v>65.965552735437825</v>
      </c>
    </row>
    <row r="1206" spans="1:7" x14ac:dyDescent="0.35">
      <c r="A1206" t="str">
        <f t="shared" si="54"/>
        <v>NGAGroundnut</v>
      </c>
      <c r="B1206" t="str">
        <f t="shared" si="55"/>
        <v>NGA</v>
      </c>
      <c r="C1206" t="str">
        <f t="shared" si="56"/>
        <v>Groundnut</v>
      </c>
      <c r="D1206" s="110" t="s">
        <v>609</v>
      </c>
      <c r="E1206" s="110" t="s">
        <v>97</v>
      </c>
      <c r="F1206">
        <v>1555.2569559717083</v>
      </c>
      <c r="G1206">
        <v>2046.0216814727173</v>
      </c>
    </row>
    <row r="1207" spans="1:7" x14ac:dyDescent="0.35">
      <c r="A1207" t="str">
        <f t="shared" si="54"/>
        <v>NICGroundnut</v>
      </c>
      <c r="B1207" t="str">
        <f t="shared" si="55"/>
        <v>NIC</v>
      </c>
      <c r="C1207" t="str">
        <f t="shared" si="56"/>
        <v>Groundnut</v>
      </c>
      <c r="D1207" s="110" t="s">
        <v>609</v>
      </c>
      <c r="E1207" s="110" t="s">
        <v>98</v>
      </c>
      <c r="F1207">
        <v>44.498475539497719</v>
      </c>
      <c r="G1207">
        <v>49.360185616149465</v>
      </c>
    </row>
    <row r="1208" spans="1:7" x14ac:dyDescent="0.35">
      <c r="A1208" t="str">
        <f t="shared" si="54"/>
        <v>PAKGroundnut</v>
      </c>
      <c r="B1208" t="str">
        <f t="shared" si="55"/>
        <v>PAK</v>
      </c>
      <c r="C1208" t="str">
        <f t="shared" si="56"/>
        <v>Groundnut</v>
      </c>
      <c r="D1208" s="110" t="s">
        <v>609</v>
      </c>
      <c r="E1208" s="110" t="s">
        <v>105</v>
      </c>
      <c r="F1208">
        <v>46.46687867403724</v>
      </c>
      <c r="G1208">
        <v>50.007611262191418</v>
      </c>
    </row>
    <row r="1209" spans="1:7" x14ac:dyDescent="0.35">
      <c r="A1209" t="str">
        <f t="shared" si="54"/>
        <v>RWAGroundnut</v>
      </c>
      <c r="B1209" t="str">
        <f t="shared" si="55"/>
        <v>RWA</v>
      </c>
      <c r="C1209" t="str">
        <f t="shared" si="56"/>
        <v>Groundnut</v>
      </c>
      <c r="D1209" s="110" t="s">
        <v>609</v>
      </c>
      <c r="E1209" s="110" t="s">
        <v>118</v>
      </c>
      <c r="F1209">
        <v>4.0518239371463061</v>
      </c>
      <c r="G1209">
        <v>5.9874760287321624</v>
      </c>
    </row>
    <row r="1210" spans="1:7" x14ac:dyDescent="0.35">
      <c r="A1210" t="str">
        <f t="shared" si="54"/>
        <v>SDNGroundnut</v>
      </c>
      <c r="B1210" t="str">
        <f t="shared" si="55"/>
        <v>SDN</v>
      </c>
      <c r="C1210" t="str">
        <f t="shared" si="56"/>
        <v>Groundnut</v>
      </c>
      <c r="D1210" s="110" t="s">
        <v>609</v>
      </c>
      <c r="E1210" s="110" t="s">
        <v>120</v>
      </c>
      <c r="F1210">
        <v>115.18226109616023</v>
      </c>
      <c r="G1210">
        <v>142.37016365461787</v>
      </c>
    </row>
    <row r="1211" spans="1:7" x14ac:dyDescent="0.35">
      <c r="A1211" t="str">
        <f t="shared" si="54"/>
        <v>SENGroundnut</v>
      </c>
      <c r="B1211" t="str">
        <f t="shared" si="55"/>
        <v>SEN</v>
      </c>
      <c r="C1211" t="str">
        <f t="shared" si="56"/>
        <v>Groundnut</v>
      </c>
      <c r="D1211" s="110" t="s">
        <v>609</v>
      </c>
      <c r="E1211" s="110" t="s">
        <v>121</v>
      </c>
      <c r="F1211">
        <v>503.74312716685745</v>
      </c>
      <c r="G1211">
        <v>719.24065725710727</v>
      </c>
    </row>
    <row r="1212" spans="1:7" x14ac:dyDescent="0.35">
      <c r="A1212" t="str">
        <f t="shared" si="54"/>
        <v>SLEGroundnut</v>
      </c>
      <c r="B1212" t="str">
        <f t="shared" si="55"/>
        <v>SLE</v>
      </c>
      <c r="C1212" t="str">
        <f t="shared" si="56"/>
        <v>Groundnut</v>
      </c>
      <c r="D1212" s="110" t="s">
        <v>609</v>
      </c>
      <c r="E1212" s="110" t="s">
        <v>123</v>
      </c>
      <c r="F1212">
        <v>27.755389699596346</v>
      </c>
      <c r="G1212">
        <v>35.434706631654869</v>
      </c>
    </row>
    <row r="1213" spans="1:7" x14ac:dyDescent="0.35">
      <c r="A1213" t="str">
        <f t="shared" si="54"/>
        <v>TCDGroundnut</v>
      </c>
      <c r="B1213" t="str">
        <f t="shared" si="55"/>
        <v>TCD</v>
      </c>
      <c r="C1213" t="str">
        <f t="shared" si="56"/>
        <v>Groundnut</v>
      </c>
      <c r="D1213" s="110" t="s">
        <v>609</v>
      </c>
      <c r="E1213" s="110" t="s">
        <v>132</v>
      </c>
      <c r="F1213">
        <v>89.967218032365594</v>
      </c>
      <c r="G1213">
        <v>120.94646123834274</v>
      </c>
    </row>
    <row r="1214" spans="1:7" x14ac:dyDescent="0.35">
      <c r="A1214" t="str">
        <f t="shared" si="54"/>
        <v>TGOGroundnut</v>
      </c>
      <c r="B1214" t="str">
        <f t="shared" si="55"/>
        <v>TGO</v>
      </c>
      <c r="C1214" t="str">
        <f t="shared" si="56"/>
        <v>Groundnut</v>
      </c>
      <c r="D1214" s="110" t="s">
        <v>609</v>
      </c>
      <c r="E1214" s="110" t="s">
        <v>133</v>
      </c>
      <c r="F1214">
        <v>8.973767742403103</v>
      </c>
      <c r="G1214">
        <v>12.421522115226594</v>
      </c>
    </row>
    <row r="1215" spans="1:7" x14ac:dyDescent="0.35">
      <c r="A1215" t="str">
        <f t="shared" si="54"/>
        <v>THAGroundnut</v>
      </c>
      <c r="B1215" t="str">
        <f t="shared" si="55"/>
        <v>THA</v>
      </c>
      <c r="C1215" t="str">
        <f t="shared" si="56"/>
        <v>Groundnut</v>
      </c>
      <c r="D1215" s="110" t="s">
        <v>609</v>
      </c>
      <c r="E1215" s="110" t="s">
        <v>134</v>
      </c>
      <c r="F1215">
        <v>31.319957594492131</v>
      </c>
      <c r="G1215">
        <v>35.920693098566744</v>
      </c>
    </row>
    <row r="1216" spans="1:7" x14ac:dyDescent="0.35">
      <c r="A1216" t="str">
        <f t="shared" si="54"/>
        <v>TURGroundnut</v>
      </c>
      <c r="B1216" t="str">
        <f t="shared" si="55"/>
        <v>TUR</v>
      </c>
      <c r="C1216" t="str">
        <f t="shared" si="56"/>
        <v>Groundnut</v>
      </c>
      <c r="D1216" s="110" t="s">
        <v>609</v>
      </c>
      <c r="E1216" s="110" t="s">
        <v>139</v>
      </c>
      <c r="F1216">
        <v>6.4507578840651891E-2</v>
      </c>
      <c r="G1216">
        <v>9.9306294093120667E-2</v>
      </c>
    </row>
    <row r="1217" spans="1:7" x14ac:dyDescent="0.35">
      <c r="A1217" t="str">
        <f t="shared" si="54"/>
        <v>TZAGroundnut</v>
      </c>
      <c r="B1217" t="str">
        <f t="shared" si="55"/>
        <v>TZA</v>
      </c>
      <c r="C1217" t="str">
        <f t="shared" si="56"/>
        <v>Groundnut</v>
      </c>
      <c r="D1217" s="110" t="s">
        <v>609</v>
      </c>
      <c r="E1217" s="110" t="s">
        <v>140</v>
      </c>
      <c r="F1217">
        <v>19.161829936098155</v>
      </c>
      <c r="G1217">
        <v>25.903303138478002</v>
      </c>
    </row>
    <row r="1218" spans="1:7" x14ac:dyDescent="0.35">
      <c r="A1218" t="str">
        <f t="shared" si="54"/>
        <v>UGAGroundnut</v>
      </c>
      <c r="B1218" t="str">
        <f t="shared" si="55"/>
        <v>UGA</v>
      </c>
      <c r="C1218" t="str">
        <f t="shared" si="56"/>
        <v>Groundnut</v>
      </c>
      <c r="D1218" s="110" t="s">
        <v>609</v>
      </c>
      <c r="E1218" s="110" t="s">
        <v>141</v>
      </c>
      <c r="F1218">
        <v>19.305102253820404</v>
      </c>
      <c r="G1218">
        <v>23.609166632366851</v>
      </c>
    </row>
    <row r="1219" spans="1:7" x14ac:dyDescent="0.35">
      <c r="A1219" t="str">
        <f t="shared" ref="A1219:A1282" si="57">_xlfn.CONCAT(B1219,C1219)</f>
        <v>UZBGroundnut</v>
      </c>
      <c r="B1219" t="str">
        <f t="shared" ref="B1219:B1282" si="58">E1219</f>
        <v>UZB</v>
      </c>
      <c r="C1219" t="str">
        <f t="shared" ref="C1219:C1282" si="59">VLOOKUP(D1219,$M$2:$N$22,2,FALSE)</f>
        <v>Groundnut</v>
      </c>
      <c r="D1219" s="110" t="s">
        <v>609</v>
      </c>
      <c r="E1219" s="110" t="s">
        <v>146</v>
      </c>
      <c r="F1219">
        <v>0.17869277222510205</v>
      </c>
      <c r="G1219">
        <v>0.20993275311001644</v>
      </c>
    </row>
    <row r="1220" spans="1:7" x14ac:dyDescent="0.35">
      <c r="A1220" t="str">
        <f t="shared" si="57"/>
        <v>VENGroundnut</v>
      </c>
      <c r="B1220" t="str">
        <f t="shared" si="58"/>
        <v>VEN</v>
      </c>
      <c r="C1220" t="str">
        <f t="shared" si="59"/>
        <v>Groundnut</v>
      </c>
      <c r="D1220" s="110" t="s">
        <v>609</v>
      </c>
      <c r="E1220" s="110" t="s">
        <v>147</v>
      </c>
      <c r="F1220">
        <v>1.2256454418702774</v>
      </c>
      <c r="G1220">
        <v>1.4892077371501349</v>
      </c>
    </row>
    <row r="1221" spans="1:7" x14ac:dyDescent="0.35">
      <c r="A1221" t="str">
        <f t="shared" si="57"/>
        <v>VNMGroundnut</v>
      </c>
      <c r="B1221" t="str">
        <f t="shared" si="58"/>
        <v>VNM</v>
      </c>
      <c r="C1221" t="str">
        <f t="shared" si="59"/>
        <v>Groundnut</v>
      </c>
      <c r="D1221" s="110" t="s">
        <v>609</v>
      </c>
      <c r="E1221" s="110" t="s">
        <v>148</v>
      </c>
      <c r="F1221">
        <v>145.26822979102784</v>
      </c>
      <c r="G1221">
        <v>162.31166093666394</v>
      </c>
    </row>
    <row r="1222" spans="1:7" x14ac:dyDescent="0.35">
      <c r="A1222" t="str">
        <f t="shared" si="57"/>
        <v>ZAFGroundnut</v>
      </c>
      <c r="B1222" t="str">
        <f t="shared" si="58"/>
        <v>ZAF</v>
      </c>
      <c r="C1222" t="str">
        <f t="shared" si="59"/>
        <v>Groundnut</v>
      </c>
      <c r="D1222" s="110" t="s">
        <v>609</v>
      </c>
      <c r="E1222" s="110" t="s">
        <v>151</v>
      </c>
      <c r="F1222">
        <v>45.902784696397788</v>
      </c>
      <c r="G1222">
        <v>64.293719880214965</v>
      </c>
    </row>
    <row r="1223" spans="1:7" x14ac:dyDescent="0.35">
      <c r="A1223" t="str">
        <f t="shared" si="57"/>
        <v>ZMBGroundnut</v>
      </c>
      <c r="B1223" t="str">
        <f t="shared" si="58"/>
        <v>ZMB</v>
      </c>
      <c r="C1223" t="str">
        <f t="shared" si="59"/>
        <v>Groundnut</v>
      </c>
      <c r="D1223" s="110" t="s">
        <v>609</v>
      </c>
      <c r="E1223" s="110" t="s">
        <v>152</v>
      </c>
      <c r="F1223">
        <v>6.5263839025565877</v>
      </c>
      <c r="G1223">
        <v>8.8335750347319451</v>
      </c>
    </row>
    <row r="1224" spans="1:7" x14ac:dyDescent="0.35">
      <c r="A1224" t="str">
        <f t="shared" si="57"/>
        <v>ZWEGroundnut</v>
      </c>
      <c r="B1224" t="str">
        <f t="shared" si="58"/>
        <v>ZWE</v>
      </c>
      <c r="C1224" t="str">
        <f t="shared" si="59"/>
        <v>Groundnut</v>
      </c>
      <c r="D1224" s="110" t="s">
        <v>609</v>
      </c>
      <c r="E1224" s="110" t="s">
        <v>153</v>
      </c>
      <c r="F1224">
        <v>19.008171148843367</v>
      </c>
      <c r="G1224">
        <v>24.5147582609704</v>
      </c>
    </row>
    <row r="1225" spans="1:7" x14ac:dyDescent="0.35">
      <c r="A1225" t="str">
        <f t="shared" si="57"/>
        <v>AZESoybean</v>
      </c>
      <c r="B1225" t="str">
        <f t="shared" si="58"/>
        <v>AZE</v>
      </c>
      <c r="C1225" t="str">
        <f t="shared" si="59"/>
        <v>Soybean</v>
      </c>
      <c r="D1225" s="110" t="s">
        <v>610</v>
      </c>
      <c r="E1225" s="110" t="s">
        <v>7</v>
      </c>
      <c r="F1225">
        <v>4.9771104396709953E-2</v>
      </c>
      <c r="G1225">
        <v>8.018331190849079E-2</v>
      </c>
    </row>
    <row r="1226" spans="1:7" x14ac:dyDescent="0.35">
      <c r="A1226" t="str">
        <f t="shared" si="57"/>
        <v>BDISoybean</v>
      </c>
      <c r="B1226" t="str">
        <f t="shared" si="58"/>
        <v>BDI</v>
      </c>
      <c r="C1226" t="str">
        <f t="shared" si="59"/>
        <v>Soybean</v>
      </c>
      <c r="D1226" s="110" t="s">
        <v>610</v>
      </c>
      <c r="E1226" s="110" t="s">
        <v>8</v>
      </c>
      <c r="F1226">
        <v>2.376692827183311</v>
      </c>
      <c r="G1226">
        <v>2.6538054520863295</v>
      </c>
    </row>
    <row r="1227" spans="1:7" x14ac:dyDescent="0.35">
      <c r="A1227" t="str">
        <f t="shared" si="57"/>
        <v>BENSoybean</v>
      </c>
      <c r="B1227" t="str">
        <f t="shared" si="58"/>
        <v>BEN</v>
      </c>
      <c r="C1227" t="str">
        <f t="shared" si="59"/>
        <v>Soybean</v>
      </c>
      <c r="D1227" s="110" t="s">
        <v>610</v>
      </c>
      <c r="E1227" s="110" t="s">
        <v>9</v>
      </c>
      <c r="F1227">
        <v>0.22950080479181567</v>
      </c>
      <c r="G1227">
        <v>0.19941899125172274</v>
      </c>
    </row>
    <row r="1228" spans="1:7" x14ac:dyDescent="0.35">
      <c r="A1228" t="str">
        <f t="shared" si="57"/>
        <v>BFASoybean</v>
      </c>
      <c r="B1228" t="str">
        <f t="shared" si="58"/>
        <v>BFA</v>
      </c>
      <c r="C1228" t="str">
        <f t="shared" si="59"/>
        <v>Soybean</v>
      </c>
      <c r="D1228" s="110" t="s">
        <v>610</v>
      </c>
      <c r="E1228" s="110" t="s">
        <v>10</v>
      </c>
      <c r="F1228">
        <v>4.9159975068647688</v>
      </c>
      <c r="G1228">
        <v>3.4108972295929982</v>
      </c>
    </row>
    <row r="1229" spans="1:7" x14ac:dyDescent="0.35">
      <c r="A1229" t="str">
        <f t="shared" si="57"/>
        <v>BGDSoybean</v>
      </c>
      <c r="B1229" t="str">
        <f t="shared" si="58"/>
        <v>BGD</v>
      </c>
      <c r="C1229" t="str">
        <f t="shared" si="59"/>
        <v>Soybean</v>
      </c>
      <c r="D1229" s="110" t="s">
        <v>610</v>
      </c>
      <c r="E1229" s="110" t="s">
        <v>11</v>
      </c>
      <c r="F1229">
        <v>47.622801669561142</v>
      </c>
      <c r="G1229">
        <v>44.520018799509558</v>
      </c>
    </row>
    <row r="1230" spans="1:7" x14ac:dyDescent="0.35">
      <c r="A1230" t="str">
        <f t="shared" si="57"/>
        <v>BLZSoybean</v>
      </c>
      <c r="B1230" t="str">
        <f t="shared" si="58"/>
        <v>BLZ</v>
      </c>
      <c r="C1230" t="str">
        <f t="shared" si="59"/>
        <v>Soybean</v>
      </c>
      <c r="D1230" s="110" t="s">
        <v>610</v>
      </c>
      <c r="E1230" s="110" t="s">
        <v>16</v>
      </c>
      <c r="F1230">
        <v>0.36094817889663389</v>
      </c>
      <c r="G1230">
        <v>0.2317966789054455</v>
      </c>
    </row>
    <row r="1231" spans="1:7" x14ac:dyDescent="0.35">
      <c r="A1231" t="str">
        <f t="shared" si="57"/>
        <v>BTNSoybean</v>
      </c>
      <c r="B1231" t="str">
        <f t="shared" si="58"/>
        <v>BTN</v>
      </c>
      <c r="C1231" t="str">
        <f t="shared" si="59"/>
        <v>Soybean</v>
      </c>
      <c r="D1231" s="110" t="s">
        <v>610</v>
      </c>
      <c r="E1231" s="110" t="s">
        <v>19</v>
      </c>
      <c r="F1231">
        <v>1.6246052614221971</v>
      </c>
      <c r="G1231">
        <v>1.5552684179046001</v>
      </c>
    </row>
    <row r="1232" spans="1:7" x14ac:dyDescent="0.35">
      <c r="A1232" t="str">
        <f t="shared" si="57"/>
        <v>CIVSoybean</v>
      </c>
      <c r="B1232" t="str">
        <f t="shared" si="58"/>
        <v>CIV</v>
      </c>
      <c r="C1232" t="str">
        <f t="shared" si="59"/>
        <v>Soybean</v>
      </c>
      <c r="D1232" s="110" t="s">
        <v>610</v>
      </c>
      <c r="E1232" s="110" t="s">
        <v>26</v>
      </c>
      <c r="F1232">
        <v>0.55250299028505367</v>
      </c>
      <c r="G1232">
        <v>0.47164381161001728</v>
      </c>
    </row>
    <row r="1233" spans="1:7" x14ac:dyDescent="0.35">
      <c r="A1233" t="str">
        <f t="shared" si="57"/>
        <v>CMRSoybean</v>
      </c>
      <c r="B1233" t="str">
        <f t="shared" si="58"/>
        <v>CMR</v>
      </c>
      <c r="C1233" t="str">
        <f t="shared" si="59"/>
        <v>Soybean</v>
      </c>
      <c r="D1233" s="110" t="s">
        <v>610</v>
      </c>
      <c r="E1233" s="110" t="s">
        <v>27</v>
      </c>
      <c r="F1233">
        <v>7.1198949946482601</v>
      </c>
      <c r="G1233">
        <v>7.1488893399184494</v>
      </c>
    </row>
    <row r="1234" spans="1:7" x14ac:dyDescent="0.35">
      <c r="A1234" t="str">
        <f t="shared" si="57"/>
        <v>CODSoybean</v>
      </c>
      <c r="B1234" t="str">
        <f t="shared" si="58"/>
        <v>COD</v>
      </c>
      <c r="C1234" t="str">
        <f t="shared" si="59"/>
        <v>Soybean</v>
      </c>
      <c r="D1234" s="110" t="s">
        <v>610</v>
      </c>
      <c r="E1234" s="110" t="s">
        <v>28</v>
      </c>
      <c r="F1234">
        <v>19.163169221900475</v>
      </c>
      <c r="G1234">
        <v>20.664353445491344</v>
      </c>
    </row>
    <row r="1235" spans="1:7" x14ac:dyDescent="0.35">
      <c r="A1235" t="str">
        <f t="shared" si="57"/>
        <v>ECUSoybean</v>
      </c>
      <c r="B1235" t="str">
        <f t="shared" si="58"/>
        <v>ECU</v>
      </c>
      <c r="C1235" t="str">
        <f t="shared" si="59"/>
        <v>Soybean</v>
      </c>
      <c r="D1235" s="110" t="s">
        <v>610</v>
      </c>
      <c r="E1235" s="110" t="s">
        <v>41</v>
      </c>
      <c r="F1235">
        <v>6.7225444074787477</v>
      </c>
      <c r="G1235">
        <v>6.6255202234045605</v>
      </c>
    </row>
    <row r="1236" spans="1:7" x14ac:dyDescent="0.35">
      <c r="A1236" t="str">
        <f t="shared" si="57"/>
        <v>ETHSoybean</v>
      </c>
      <c r="B1236" t="str">
        <f t="shared" si="58"/>
        <v>ETH</v>
      </c>
      <c r="C1236" t="str">
        <f t="shared" si="59"/>
        <v>Soybean</v>
      </c>
      <c r="D1236" s="110" t="s">
        <v>610</v>
      </c>
      <c r="E1236" s="110" t="s">
        <v>44</v>
      </c>
      <c r="F1236">
        <v>4.0408458678469081</v>
      </c>
      <c r="G1236">
        <v>5.8159130075996943</v>
      </c>
    </row>
    <row r="1237" spans="1:7" x14ac:dyDescent="0.35">
      <c r="A1237" t="str">
        <f t="shared" si="57"/>
        <v>GEOSoybean</v>
      </c>
      <c r="B1237" t="str">
        <f t="shared" si="58"/>
        <v>GEO</v>
      </c>
      <c r="C1237" t="str">
        <f t="shared" si="59"/>
        <v>Soybean</v>
      </c>
      <c r="D1237" s="110" t="s">
        <v>610</v>
      </c>
      <c r="E1237" s="110" t="s">
        <v>49</v>
      </c>
      <c r="F1237">
        <v>5.9154367976014184</v>
      </c>
      <c r="G1237">
        <v>4.1184289857602021</v>
      </c>
    </row>
    <row r="1238" spans="1:7" x14ac:dyDescent="0.35">
      <c r="A1238" t="str">
        <f t="shared" si="57"/>
        <v>GSASoybean</v>
      </c>
      <c r="B1238" t="str">
        <f t="shared" si="58"/>
        <v>GSA</v>
      </c>
      <c r="C1238" t="str">
        <f t="shared" si="59"/>
        <v>Soybean</v>
      </c>
      <c r="D1238" s="110" t="s">
        <v>610</v>
      </c>
      <c r="E1238" s="110" t="s">
        <v>57</v>
      </c>
      <c r="F1238">
        <v>2.5169889508181907E-2</v>
      </c>
      <c r="G1238">
        <v>2.6977970822158644E-2</v>
      </c>
    </row>
    <row r="1239" spans="1:7" x14ac:dyDescent="0.35">
      <c r="A1239" t="str">
        <f t="shared" si="57"/>
        <v>INDSoybean</v>
      </c>
      <c r="B1239" t="str">
        <f t="shared" si="58"/>
        <v>IND</v>
      </c>
      <c r="C1239" t="str">
        <f t="shared" si="59"/>
        <v>Soybean</v>
      </c>
      <c r="D1239" s="110" t="s">
        <v>610</v>
      </c>
      <c r="E1239" s="110" t="s">
        <v>64</v>
      </c>
      <c r="F1239">
        <v>2251.301202482362</v>
      </c>
      <c r="G1239">
        <v>2315.1207764751789</v>
      </c>
    </row>
    <row r="1240" spans="1:7" x14ac:dyDescent="0.35">
      <c r="A1240" t="str">
        <f t="shared" si="57"/>
        <v>KENSoybean</v>
      </c>
      <c r="B1240" t="str">
        <f t="shared" si="58"/>
        <v>KEN</v>
      </c>
      <c r="C1240" t="str">
        <f t="shared" si="59"/>
        <v>Soybean</v>
      </c>
      <c r="D1240" s="110" t="s">
        <v>610</v>
      </c>
      <c r="E1240" s="110" t="s">
        <v>75</v>
      </c>
      <c r="F1240">
        <v>2.5677885955822566</v>
      </c>
      <c r="G1240">
        <v>1.995358535528722</v>
      </c>
    </row>
    <row r="1241" spans="1:7" x14ac:dyDescent="0.35">
      <c r="A1241" t="str">
        <f t="shared" si="57"/>
        <v>KGZSoybean</v>
      </c>
      <c r="B1241" t="str">
        <f t="shared" si="58"/>
        <v>KGZ</v>
      </c>
      <c r="C1241" t="str">
        <f t="shared" si="59"/>
        <v>Soybean</v>
      </c>
      <c r="D1241" s="110" t="s">
        <v>610</v>
      </c>
      <c r="E1241" s="110" t="s">
        <v>76</v>
      </c>
      <c r="F1241">
        <v>0.67649435902200816</v>
      </c>
      <c r="G1241">
        <v>0.74269324619434063</v>
      </c>
    </row>
    <row r="1242" spans="1:7" x14ac:dyDescent="0.35">
      <c r="A1242" t="str">
        <f t="shared" si="57"/>
        <v>KHMSoybean</v>
      </c>
      <c r="B1242" t="str">
        <f t="shared" si="58"/>
        <v>KHM</v>
      </c>
      <c r="C1242" t="str">
        <f t="shared" si="59"/>
        <v>Soybean</v>
      </c>
      <c r="D1242" s="110" t="s">
        <v>610</v>
      </c>
      <c r="E1242" s="110" t="s">
        <v>77</v>
      </c>
      <c r="F1242">
        <v>92.127035837038534</v>
      </c>
      <c r="G1242">
        <v>77.467240465210608</v>
      </c>
    </row>
    <row r="1243" spans="1:7" x14ac:dyDescent="0.35">
      <c r="A1243" t="str">
        <f t="shared" si="57"/>
        <v>LAOSoybean</v>
      </c>
      <c r="B1243" t="str">
        <f t="shared" si="58"/>
        <v>LAO</v>
      </c>
      <c r="C1243" t="str">
        <f t="shared" si="59"/>
        <v>Soybean</v>
      </c>
      <c r="D1243" s="110" t="s">
        <v>610</v>
      </c>
      <c r="E1243" s="110" t="s">
        <v>79</v>
      </c>
      <c r="F1243">
        <v>6.2037164436321088</v>
      </c>
      <c r="G1243">
        <v>5.5039174043492292</v>
      </c>
    </row>
    <row r="1244" spans="1:7" x14ac:dyDescent="0.35">
      <c r="A1244" t="str">
        <f t="shared" si="57"/>
        <v>LBRSoybean</v>
      </c>
      <c r="B1244" t="str">
        <f t="shared" si="58"/>
        <v>LBR</v>
      </c>
      <c r="C1244" t="str">
        <f t="shared" si="59"/>
        <v>Soybean</v>
      </c>
      <c r="D1244" s="110" t="s">
        <v>610</v>
      </c>
      <c r="E1244" s="110" t="s">
        <v>81</v>
      </c>
      <c r="F1244">
        <v>5.6974565040362668</v>
      </c>
      <c r="G1244">
        <v>6.0804328678610879</v>
      </c>
    </row>
    <row r="1245" spans="1:7" x14ac:dyDescent="0.35">
      <c r="A1245" t="str">
        <f t="shared" si="57"/>
        <v>MDGSoybean</v>
      </c>
      <c r="B1245" t="str">
        <f t="shared" si="58"/>
        <v>MDG</v>
      </c>
      <c r="C1245" t="str">
        <f t="shared" si="59"/>
        <v>Soybean</v>
      </c>
      <c r="D1245" s="110" t="s">
        <v>610</v>
      </c>
      <c r="E1245" s="110" t="s">
        <v>86</v>
      </c>
      <c r="F1245">
        <v>5.0079534060657439E-2</v>
      </c>
      <c r="G1245">
        <v>5.4867988959369285E-2</v>
      </c>
    </row>
    <row r="1246" spans="1:7" x14ac:dyDescent="0.35">
      <c r="A1246" t="str">
        <f t="shared" si="57"/>
        <v>MLISoybean</v>
      </c>
      <c r="B1246" t="str">
        <f t="shared" si="58"/>
        <v>MLI</v>
      </c>
      <c r="C1246" t="str">
        <f t="shared" si="59"/>
        <v>Soybean</v>
      </c>
      <c r="D1246" s="110" t="s">
        <v>610</v>
      </c>
      <c r="E1246" s="110" t="s">
        <v>88</v>
      </c>
      <c r="F1246">
        <v>2.1304295719064164</v>
      </c>
      <c r="G1246">
        <v>1.7274387185149944</v>
      </c>
    </row>
    <row r="1247" spans="1:7" x14ac:dyDescent="0.35">
      <c r="A1247" t="str">
        <f t="shared" si="57"/>
        <v>MMRSoybean</v>
      </c>
      <c r="B1247" t="str">
        <f t="shared" si="58"/>
        <v>MMR</v>
      </c>
      <c r="C1247" t="str">
        <f t="shared" si="59"/>
        <v>Soybean</v>
      </c>
      <c r="D1247" s="110" t="s">
        <v>610</v>
      </c>
      <c r="E1247" s="110" t="s">
        <v>333</v>
      </c>
      <c r="F1247">
        <v>31.828282919581696</v>
      </c>
      <c r="G1247">
        <v>33.598689764911228</v>
      </c>
    </row>
    <row r="1248" spans="1:7" x14ac:dyDescent="0.35">
      <c r="A1248" t="str">
        <f t="shared" si="57"/>
        <v>MWISoybean</v>
      </c>
      <c r="B1248" t="str">
        <f t="shared" si="58"/>
        <v>MWI</v>
      </c>
      <c r="C1248" t="str">
        <f t="shared" si="59"/>
        <v>Soybean</v>
      </c>
      <c r="D1248" s="110" t="s">
        <v>610</v>
      </c>
      <c r="E1248" s="110" t="s">
        <v>93</v>
      </c>
      <c r="F1248">
        <v>44.899376156000812</v>
      </c>
      <c r="G1248">
        <v>40.007416305237996</v>
      </c>
    </row>
    <row r="1249" spans="1:7" x14ac:dyDescent="0.35">
      <c r="A1249" t="str">
        <f t="shared" si="57"/>
        <v>NGASoybean</v>
      </c>
      <c r="B1249" t="str">
        <f t="shared" si="58"/>
        <v>NGA</v>
      </c>
      <c r="C1249" t="str">
        <f t="shared" si="59"/>
        <v>Soybean</v>
      </c>
      <c r="D1249" s="110" t="s">
        <v>610</v>
      </c>
      <c r="E1249" s="110" t="s">
        <v>97</v>
      </c>
      <c r="F1249">
        <v>595.76208376872228</v>
      </c>
      <c r="G1249">
        <v>654.86759191970543</v>
      </c>
    </row>
    <row r="1250" spans="1:7" x14ac:dyDescent="0.35">
      <c r="A1250" t="str">
        <f t="shared" si="57"/>
        <v>NPLSoybean</v>
      </c>
      <c r="B1250" t="str">
        <f t="shared" si="58"/>
        <v>NPL</v>
      </c>
      <c r="C1250" t="str">
        <f t="shared" si="59"/>
        <v>Soybean</v>
      </c>
      <c r="D1250" s="110" t="s">
        <v>610</v>
      </c>
      <c r="E1250" s="110" t="s">
        <v>101</v>
      </c>
      <c r="F1250">
        <v>0.52408666518580627</v>
      </c>
      <c r="G1250">
        <v>0.49769064591976975</v>
      </c>
    </row>
    <row r="1251" spans="1:7" x14ac:dyDescent="0.35">
      <c r="A1251" t="str">
        <f t="shared" si="57"/>
        <v>PANSoybean</v>
      </c>
      <c r="B1251" t="str">
        <f t="shared" si="58"/>
        <v>PAN</v>
      </c>
      <c r="C1251" t="str">
        <f t="shared" si="59"/>
        <v>Soybean</v>
      </c>
      <c r="D1251" s="110" t="s">
        <v>610</v>
      </c>
      <c r="E1251" s="110" t="s">
        <v>106</v>
      </c>
      <c r="F1251">
        <v>0.1484347253142555</v>
      </c>
      <c r="G1251">
        <v>0.15226743852761393</v>
      </c>
    </row>
    <row r="1252" spans="1:7" x14ac:dyDescent="0.35">
      <c r="A1252" t="str">
        <f t="shared" si="57"/>
        <v>RWASoybean</v>
      </c>
      <c r="B1252" t="str">
        <f t="shared" si="58"/>
        <v>RWA</v>
      </c>
      <c r="C1252" t="str">
        <f t="shared" si="59"/>
        <v>Soybean</v>
      </c>
      <c r="D1252" s="110" t="s">
        <v>610</v>
      </c>
      <c r="E1252" s="110" t="s">
        <v>118</v>
      </c>
      <c r="F1252">
        <v>27.432828685619381</v>
      </c>
      <c r="G1252">
        <v>32.316385935156852</v>
      </c>
    </row>
    <row r="1253" spans="1:7" x14ac:dyDescent="0.35">
      <c r="A1253" t="str">
        <f t="shared" si="57"/>
        <v>SLVSoybean</v>
      </c>
      <c r="B1253" t="str">
        <f t="shared" si="58"/>
        <v>SLV</v>
      </c>
      <c r="C1253" t="str">
        <f t="shared" si="59"/>
        <v>Soybean</v>
      </c>
      <c r="D1253" s="110" t="s">
        <v>610</v>
      </c>
      <c r="E1253" s="110" t="s">
        <v>124</v>
      </c>
      <c r="F1253">
        <v>3.800254621719211</v>
      </c>
      <c r="G1253">
        <v>3.6333727327423402</v>
      </c>
    </row>
    <row r="1254" spans="1:7" x14ac:dyDescent="0.35">
      <c r="A1254" t="str">
        <f t="shared" si="57"/>
        <v>TJKSoybean</v>
      </c>
      <c r="B1254" t="str">
        <f t="shared" si="58"/>
        <v>TJK</v>
      </c>
      <c r="C1254" t="str">
        <f t="shared" si="59"/>
        <v>Soybean</v>
      </c>
      <c r="D1254" s="110" t="s">
        <v>610</v>
      </c>
      <c r="E1254" s="110" t="s">
        <v>135</v>
      </c>
      <c r="F1254">
        <v>4.7456306703401112E-2</v>
      </c>
      <c r="G1254">
        <v>6.3627381472715169E-2</v>
      </c>
    </row>
    <row r="1255" spans="1:7" x14ac:dyDescent="0.35">
      <c r="A1255" t="str">
        <f t="shared" si="57"/>
        <v>TLSSoybean</v>
      </c>
      <c r="B1255" t="str">
        <f t="shared" si="58"/>
        <v>TLS</v>
      </c>
      <c r="C1255" t="str">
        <f t="shared" si="59"/>
        <v>Soybean</v>
      </c>
      <c r="D1255" s="110" t="s">
        <v>610</v>
      </c>
      <c r="E1255" s="110" t="s">
        <v>137</v>
      </c>
      <c r="F1255">
        <v>0.78754807371601787</v>
      </c>
      <c r="G1255">
        <v>0.77522033561869796</v>
      </c>
    </row>
    <row r="1256" spans="1:7" x14ac:dyDescent="0.35">
      <c r="A1256" t="str">
        <f t="shared" si="57"/>
        <v>TZASoybean</v>
      </c>
      <c r="B1256" t="str">
        <f t="shared" si="58"/>
        <v>TZA</v>
      </c>
      <c r="C1256" t="str">
        <f t="shared" si="59"/>
        <v>Soybean</v>
      </c>
      <c r="D1256" s="110" t="s">
        <v>610</v>
      </c>
      <c r="E1256" s="110" t="s">
        <v>140</v>
      </c>
      <c r="F1256">
        <v>3.5365412915685588</v>
      </c>
      <c r="G1256">
        <v>3.4762296545130287</v>
      </c>
    </row>
    <row r="1257" spans="1:7" x14ac:dyDescent="0.35">
      <c r="A1257" t="str">
        <f t="shared" si="57"/>
        <v>UGASoybean</v>
      </c>
      <c r="B1257" t="str">
        <f t="shared" si="58"/>
        <v>UGA</v>
      </c>
      <c r="C1257" t="str">
        <f t="shared" si="59"/>
        <v>Soybean</v>
      </c>
      <c r="D1257" s="110" t="s">
        <v>610</v>
      </c>
      <c r="E1257" s="110" t="s">
        <v>141</v>
      </c>
      <c r="F1257">
        <v>37.68131552871759</v>
      </c>
      <c r="G1257">
        <v>41.921047269694377</v>
      </c>
    </row>
    <row r="1258" spans="1:7" x14ac:dyDescent="0.35">
      <c r="A1258" t="str">
        <f t="shared" si="57"/>
        <v>VNMSoybean</v>
      </c>
      <c r="B1258" t="str">
        <f t="shared" si="58"/>
        <v>VNM</v>
      </c>
      <c r="C1258" t="str">
        <f t="shared" si="59"/>
        <v>Soybean</v>
      </c>
      <c r="D1258" s="110" t="s">
        <v>610</v>
      </c>
      <c r="E1258" s="110" t="s">
        <v>148</v>
      </c>
      <c r="F1258">
        <v>237.55187581499709</v>
      </c>
      <c r="G1258">
        <v>222.35378130879366</v>
      </c>
    </row>
    <row r="1259" spans="1:7" x14ac:dyDescent="0.35">
      <c r="A1259" t="str">
        <f t="shared" si="57"/>
        <v>ZAFSoybean</v>
      </c>
      <c r="B1259" t="str">
        <f t="shared" si="58"/>
        <v>ZAF</v>
      </c>
      <c r="C1259" t="str">
        <f t="shared" si="59"/>
        <v>Soybean</v>
      </c>
      <c r="D1259" s="110" t="s">
        <v>610</v>
      </c>
      <c r="E1259" s="110" t="s">
        <v>151</v>
      </c>
      <c r="F1259">
        <v>54.495250081011164</v>
      </c>
      <c r="G1259">
        <v>67.012132783067528</v>
      </c>
    </row>
    <row r="1260" spans="1:7" x14ac:dyDescent="0.35">
      <c r="A1260" t="str">
        <f t="shared" si="57"/>
        <v>ZMBSoybean</v>
      </c>
      <c r="B1260" t="str">
        <f t="shared" si="58"/>
        <v>ZMB</v>
      </c>
      <c r="C1260" t="str">
        <f t="shared" si="59"/>
        <v>Soybean</v>
      </c>
      <c r="D1260" s="110" t="s">
        <v>610</v>
      </c>
      <c r="E1260" s="110" t="s">
        <v>152</v>
      </c>
      <c r="F1260">
        <v>4.135353425759269</v>
      </c>
      <c r="G1260">
        <v>3.7818942057592162</v>
      </c>
    </row>
    <row r="1261" spans="1:7" x14ac:dyDescent="0.35">
      <c r="A1261" t="str">
        <f t="shared" si="57"/>
        <v>BENSoybean</v>
      </c>
      <c r="B1261" t="str">
        <f t="shared" si="58"/>
        <v>BEN</v>
      </c>
      <c r="C1261" t="str">
        <f t="shared" si="59"/>
        <v>Soybean</v>
      </c>
      <c r="D1261" s="110" t="s">
        <v>610</v>
      </c>
      <c r="E1261" s="110" t="s">
        <v>9</v>
      </c>
      <c r="F1261">
        <v>8.8533197970211219</v>
      </c>
      <c r="G1261">
        <v>8.7499342203387993</v>
      </c>
    </row>
    <row r="1262" spans="1:7" x14ac:dyDescent="0.35">
      <c r="A1262" t="str">
        <f t="shared" si="57"/>
        <v>BOLSoybean</v>
      </c>
      <c r="B1262" t="str">
        <f t="shared" si="58"/>
        <v>BOL</v>
      </c>
      <c r="C1262" t="str">
        <f t="shared" si="59"/>
        <v>Soybean</v>
      </c>
      <c r="D1262" s="110" t="s">
        <v>610</v>
      </c>
      <c r="E1262" s="110" t="s">
        <v>17</v>
      </c>
      <c r="F1262">
        <v>1914.2668540236475</v>
      </c>
      <c r="G1262">
        <v>2371.4011425814879</v>
      </c>
    </row>
    <row r="1263" spans="1:7" x14ac:dyDescent="0.35">
      <c r="A1263" t="str">
        <f t="shared" si="57"/>
        <v>COLSoybean</v>
      </c>
      <c r="B1263" t="str">
        <f t="shared" si="58"/>
        <v>COL</v>
      </c>
      <c r="C1263" t="str">
        <f t="shared" si="59"/>
        <v>Soybean</v>
      </c>
      <c r="D1263" s="110" t="s">
        <v>610</v>
      </c>
      <c r="E1263" s="110" t="s">
        <v>30</v>
      </c>
      <c r="F1263">
        <v>74.964061582771947</v>
      </c>
      <c r="G1263">
        <v>89.491614870367826</v>
      </c>
    </row>
    <row r="1264" spans="1:7" x14ac:dyDescent="0.35">
      <c r="A1264" t="str">
        <f t="shared" si="57"/>
        <v>ECUSoybean</v>
      </c>
      <c r="B1264" t="str">
        <f t="shared" si="58"/>
        <v>ECU</v>
      </c>
      <c r="C1264" t="str">
        <f t="shared" si="59"/>
        <v>Soybean</v>
      </c>
      <c r="D1264" s="110" t="s">
        <v>610</v>
      </c>
      <c r="E1264" s="110" t="s">
        <v>41</v>
      </c>
      <c r="F1264">
        <v>65.850336797467691</v>
      </c>
      <c r="G1264">
        <v>75.014395979998412</v>
      </c>
    </row>
    <row r="1265" spans="1:7" x14ac:dyDescent="0.35">
      <c r="A1265" t="str">
        <f t="shared" si="57"/>
        <v>EGYSoybean</v>
      </c>
      <c r="B1265" t="str">
        <f t="shared" si="58"/>
        <v>EGY</v>
      </c>
      <c r="C1265" t="str">
        <f t="shared" si="59"/>
        <v>Soybean</v>
      </c>
      <c r="D1265" s="110" t="s">
        <v>610</v>
      </c>
      <c r="E1265" s="110" t="s">
        <v>42</v>
      </c>
      <c r="F1265">
        <v>45.479611477254458</v>
      </c>
      <c r="G1265">
        <v>53.580233636282344</v>
      </c>
    </row>
    <row r="1266" spans="1:7" x14ac:dyDescent="0.35">
      <c r="A1266" t="str">
        <f t="shared" si="57"/>
        <v>GABSoybean</v>
      </c>
      <c r="B1266" t="str">
        <f t="shared" si="58"/>
        <v>GAB</v>
      </c>
      <c r="C1266" t="str">
        <f t="shared" si="59"/>
        <v>Soybean</v>
      </c>
      <c r="D1266" s="110" t="s">
        <v>610</v>
      </c>
      <c r="E1266" s="110" t="s">
        <v>48</v>
      </c>
      <c r="F1266">
        <v>3.079709309659961</v>
      </c>
      <c r="G1266">
        <v>3.1446507580537708</v>
      </c>
    </row>
    <row r="1267" spans="1:7" x14ac:dyDescent="0.35">
      <c r="A1267" t="str">
        <f t="shared" si="57"/>
        <v>GTMSoybean</v>
      </c>
      <c r="B1267" t="str">
        <f t="shared" si="58"/>
        <v>GTM</v>
      </c>
      <c r="C1267" t="str">
        <f t="shared" si="59"/>
        <v>Soybean</v>
      </c>
      <c r="D1267" s="110" t="s">
        <v>610</v>
      </c>
      <c r="E1267" s="110" t="s">
        <v>58</v>
      </c>
      <c r="F1267">
        <v>40.425094993478261</v>
      </c>
      <c r="G1267">
        <v>46.768612331437311</v>
      </c>
    </row>
    <row r="1268" spans="1:7" x14ac:dyDescent="0.35">
      <c r="A1268" t="str">
        <f t="shared" si="57"/>
        <v>HNDSoybean</v>
      </c>
      <c r="B1268" t="str">
        <f t="shared" si="58"/>
        <v>HND</v>
      </c>
      <c r="C1268" t="str">
        <f t="shared" si="59"/>
        <v>Soybean</v>
      </c>
      <c r="D1268" s="110" t="s">
        <v>610</v>
      </c>
      <c r="E1268" s="110" t="s">
        <v>59</v>
      </c>
      <c r="F1268">
        <v>1.7561404613299387</v>
      </c>
      <c r="G1268">
        <v>1.8161770312954912</v>
      </c>
    </row>
    <row r="1269" spans="1:7" x14ac:dyDescent="0.35">
      <c r="A1269" t="str">
        <f t="shared" si="57"/>
        <v>IDNSoybean</v>
      </c>
      <c r="B1269" t="str">
        <f t="shared" si="58"/>
        <v>IDN</v>
      </c>
      <c r="C1269" t="str">
        <f t="shared" si="59"/>
        <v>Soybean</v>
      </c>
      <c r="D1269" s="110" t="s">
        <v>610</v>
      </c>
      <c r="E1269" s="110" t="s">
        <v>63</v>
      </c>
      <c r="F1269">
        <v>856.57833556181117</v>
      </c>
      <c r="G1269">
        <v>957.1225043656757</v>
      </c>
    </row>
    <row r="1270" spans="1:7" x14ac:dyDescent="0.35">
      <c r="A1270" t="str">
        <f t="shared" si="57"/>
        <v>INDSoybean</v>
      </c>
      <c r="B1270" t="str">
        <f t="shared" si="58"/>
        <v>IND</v>
      </c>
      <c r="C1270" t="str">
        <f t="shared" si="59"/>
        <v>Soybean</v>
      </c>
      <c r="D1270" s="110" t="s">
        <v>610</v>
      </c>
      <c r="E1270" s="110" t="s">
        <v>64</v>
      </c>
      <c r="F1270">
        <v>6956.7258386784551</v>
      </c>
      <c r="G1270">
        <v>8370.9358380881167</v>
      </c>
    </row>
    <row r="1271" spans="1:7" x14ac:dyDescent="0.35">
      <c r="A1271" t="str">
        <f t="shared" si="57"/>
        <v>IRNSoybean</v>
      </c>
      <c r="B1271" t="str">
        <f t="shared" si="58"/>
        <v>IRN</v>
      </c>
      <c r="C1271" t="str">
        <f t="shared" si="59"/>
        <v>Soybean</v>
      </c>
      <c r="D1271" s="110" t="s">
        <v>610</v>
      </c>
      <c r="E1271" s="110" t="s">
        <v>66</v>
      </c>
      <c r="F1271">
        <v>230.56237273524818</v>
      </c>
      <c r="G1271">
        <v>214.65652609077762</v>
      </c>
    </row>
    <row r="1272" spans="1:7" x14ac:dyDescent="0.35">
      <c r="A1272" t="str">
        <f t="shared" si="57"/>
        <v>IRQSoybean</v>
      </c>
      <c r="B1272" t="str">
        <f t="shared" si="58"/>
        <v>IRQ</v>
      </c>
      <c r="C1272" t="str">
        <f t="shared" si="59"/>
        <v>Soybean</v>
      </c>
      <c r="D1272" s="110" t="s">
        <v>610</v>
      </c>
      <c r="E1272" s="110" t="s">
        <v>67</v>
      </c>
      <c r="F1272">
        <v>6.0330532298468721E-2</v>
      </c>
      <c r="G1272">
        <v>6.9915751923628963E-2</v>
      </c>
    </row>
    <row r="1273" spans="1:7" x14ac:dyDescent="0.35">
      <c r="A1273" t="str">
        <f t="shared" si="57"/>
        <v>KHMSoybean</v>
      </c>
      <c r="B1273" t="str">
        <f t="shared" si="58"/>
        <v>KHM</v>
      </c>
      <c r="C1273" t="str">
        <f t="shared" si="59"/>
        <v>Soybean</v>
      </c>
      <c r="D1273" s="110" t="s">
        <v>610</v>
      </c>
      <c r="E1273" s="110" t="s">
        <v>77</v>
      </c>
      <c r="F1273">
        <v>55.903909770811339</v>
      </c>
      <c r="G1273">
        <v>56.392254394294341</v>
      </c>
    </row>
    <row r="1274" spans="1:7" x14ac:dyDescent="0.35">
      <c r="A1274" t="str">
        <f t="shared" si="57"/>
        <v>LAOSoybean</v>
      </c>
      <c r="B1274" t="str">
        <f t="shared" si="58"/>
        <v>LAO</v>
      </c>
      <c r="C1274" t="str">
        <f t="shared" si="59"/>
        <v>Soybean</v>
      </c>
      <c r="D1274" s="110" t="s">
        <v>610</v>
      </c>
      <c r="E1274" s="110" t="s">
        <v>79</v>
      </c>
      <c r="F1274">
        <v>4.6901186792113743</v>
      </c>
      <c r="G1274">
        <v>5.0275570846998932</v>
      </c>
    </row>
    <row r="1275" spans="1:7" x14ac:dyDescent="0.35">
      <c r="A1275" t="str">
        <f t="shared" si="57"/>
        <v>LKASoybean</v>
      </c>
      <c r="B1275" t="str">
        <f t="shared" si="58"/>
        <v>LKA</v>
      </c>
      <c r="C1275" t="str">
        <f t="shared" si="59"/>
        <v>Soybean</v>
      </c>
      <c r="D1275" s="110" t="s">
        <v>610</v>
      </c>
      <c r="E1275" s="110" t="s">
        <v>83</v>
      </c>
      <c r="F1275">
        <v>4.792079131831632</v>
      </c>
      <c r="G1275">
        <v>5.1222189508133082</v>
      </c>
    </row>
    <row r="1276" spans="1:7" x14ac:dyDescent="0.35">
      <c r="A1276" t="str">
        <f t="shared" si="57"/>
        <v>MEXSoybean</v>
      </c>
      <c r="B1276" t="str">
        <f t="shared" si="58"/>
        <v>MEX</v>
      </c>
      <c r="C1276" t="str">
        <f t="shared" si="59"/>
        <v>Soybean</v>
      </c>
      <c r="D1276" s="110" t="s">
        <v>610</v>
      </c>
      <c r="E1276" s="110" t="s">
        <v>87</v>
      </c>
      <c r="F1276">
        <v>157.53551587246099</v>
      </c>
      <c r="G1276">
        <v>185.66613728209717</v>
      </c>
    </row>
    <row r="1277" spans="1:7" x14ac:dyDescent="0.35">
      <c r="A1277" t="str">
        <f t="shared" si="57"/>
        <v>MMRSoybean</v>
      </c>
      <c r="B1277" t="str">
        <f t="shared" si="58"/>
        <v>MMR</v>
      </c>
      <c r="C1277" t="str">
        <f t="shared" si="59"/>
        <v>Soybean</v>
      </c>
      <c r="D1277" s="110" t="s">
        <v>610</v>
      </c>
      <c r="E1277" s="110" t="s">
        <v>333</v>
      </c>
      <c r="F1277">
        <v>155.67024434769741</v>
      </c>
      <c r="G1277">
        <v>183.84669266154248</v>
      </c>
    </row>
    <row r="1278" spans="1:7" x14ac:dyDescent="0.35">
      <c r="A1278" t="str">
        <f t="shared" si="57"/>
        <v>MORSoybean</v>
      </c>
      <c r="B1278" t="str">
        <f t="shared" si="58"/>
        <v>MOR</v>
      </c>
      <c r="C1278" t="str">
        <f t="shared" si="59"/>
        <v>Soybean</v>
      </c>
      <c r="D1278" s="110" t="s">
        <v>610</v>
      </c>
      <c r="E1278" s="110" t="s">
        <v>90</v>
      </c>
      <c r="F1278">
        <v>1.0901093718395796</v>
      </c>
      <c r="G1278">
        <v>1.1541584704298555</v>
      </c>
    </row>
    <row r="1279" spans="1:7" x14ac:dyDescent="0.35">
      <c r="A1279" t="str">
        <f t="shared" si="57"/>
        <v>NGASoybean</v>
      </c>
      <c r="B1279" t="str">
        <f t="shared" si="58"/>
        <v>NGA</v>
      </c>
      <c r="C1279" t="str">
        <f t="shared" si="59"/>
        <v>Soybean</v>
      </c>
      <c r="D1279" s="110" t="s">
        <v>610</v>
      </c>
      <c r="E1279" s="110" t="s">
        <v>97</v>
      </c>
      <c r="F1279">
        <v>16.74894262946345</v>
      </c>
      <c r="G1279">
        <v>20.276708639463646</v>
      </c>
    </row>
    <row r="1280" spans="1:7" x14ac:dyDescent="0.35">
      <c r="A1280" t="str">
        <f t="shared" si="57"/>
        <v>NICSoybean</v>
      </c>
      <c r="B1280" t="str">
        <f t="shared" si="58"/>
        <v>NIC</v>
      </c>
      <c r="C1280" t="str">
        <f t="shared" si="59"/>
        <v>Soybean</v>
      </c>
      <c r="D1280" s="110" t="s">
        <v>610</v>
      </c>
      <c r="E1280" s="110" t="s">
        <v>98</v>
      </c>
      <c r="F1280">
        <v>6.0236460613660316</v>
      </c>
      <c r="G1280">
        <v>6.5081192915478017</v>
      </c>
    </row>
    <row r="1281" spans="1:7" x14ac:dyDescent="0.35">
      <c r="A1281" t="str">
        <f t="shared" si="57"/>
        <v>NPLSoybean</v>
      </c>
      <c r="B1281" t="str">
        <f t="shared" si="58"/>
        <v>NPL</v>
      </c>
      <c r="C1281" t="str">
        <f t="shared" si="59"/>
        <v>Soybean</v>
      </c>
      <c r="D1281" s="110" t="s">
        <v>610</v>
      </c>
      <c r="E1281" s="110" t="s">
        <v>101</v>
      </c>
      <c r="F1281">
        <v>23.161086074244949</v>
      </c>
      <c r="G1281">
        <v>25.159131477317729</v>
      </c>
    </row>
    <row r="1282" spans="1:7" x14ac:dyDescent="0.35">
      <c r="A1282" t="str">
        <f t="shared" si="57"/>
        <v>PAKSoybean</v>
      </c>
      <c r="B1282" t="str">
        <f t="shared" si="58"/>
        <v>PAK</v>
      </c>
      <c r="C1282" t="str">
        <f t="shared" si="59"/>
        <v>Soybean</v>
      </c>
      <c r="D1282" s="110" t="s">
        <v>610</v>
      </c>
      <c r="E1282" s="110" t="s">
        <v>105</v>
      </c>
      <c r="F1282">
        <v>0.40371301759012934</v>
      </c>
      <c r="G1282">
        <v>0.48646996096999168</v>
      </c>
    </row>
    <row r="1283" spans="1:7" x14ac:dyDescent="0.35">
      <c r="A1283" t="str">
        <f t="shared" ref="A1283:A1293" si="60">_xlfn.CONCAT(B1283,C1283)</f>
        <v>PERSoybean</v>
      </c>
      <c r="B1283" t="str">
        <f t="shared" ref="B1283:B1293" si="61">E1283</f>
        <v>PER</v>
      </c>
      <c r="C1283" t="str">
        <f t="shared" ref="C1283:C1293" si="62">VLOOKUP(D1283,$M$2:$N$22,2,FALSE)</f>
        <v>Soybean</v>
      </c>
      <c r="D1283" s="110" t="s">
        <v>610</v>
      </c>
      <c r="E1283" s="110" t="s">
        <v>107</v>
      </c>
      <c r="F1283">
        <v>3.2935992359024771</v>
      </c>
      <c r="G1283">
        <v>3.7483742917701592</v>
      </c>
    </row>
    <row r="1284" spans="1:7" x14ac:dyDescent="0.35">
      <c r="A1284" t="str">
        <f t="shared" si="60"/>
        <v>PHLSoybean</v>
      </c>
      <c r="B1284" t="str">
        <f t="shared" si="61"/>
        <v>PHL</v>
      </c>
      <c r="C1284" t="str">
        <f t="shared" si="62"/>
        <v>Soybean</v>
      </c>
      <c r="D1284" s="110" t="s">
        <v>610</v>
      </c>
      <c r="E1284" s="110" t="s">
        <v>108</v>
      </c>
      <c r="F1284">
        <v>1.0969528159214097</v>
      </c>
      <c r="G1284">
        <v>1.1152109682268385</v>
      </c>
    </row>
    <row r="1285" spans="1:7" x14ac:dyDescent="0.35">
      <c r="A1285" t="str">
        <f t="shared" si="60"/>
        <v>SYRSoybean</v>
      </c>
      <c r="B1285" t="str">
        <f t="shared" si="61"/>
        <v>SYR</v>
      </c>
      <c r="C1285" t="str">
        <f t="shared" si="62"/>
        <v>Soybean</v>
      </c>
      <c r="D1285" s="110" t="s">
        <v>610</v>
      </c>
      <c r="E1285" s="110" t="s">
        <v>131</v>
      </c>
      <c r="F1285">
        <v>4.3104741257262704</v>
      </c>
      <c r="G1285">
        <v>4.9682912472668521</v>
      </c>
    </row>
    <row r="1286" spans="1:7" x14ac:dyDescent="0.35">
      <c r="A1286" t="str">
        <f t="shared" si="60"/>
        <v>THASoybean</v>
      </c>
      <c r="B1286" t="str">
        <f t="shared" si="61"/>
        <v>THA</v>
      </c>
      <c r="C1286" t="str">
        <f t="shared" si="62"/>
        <v>Soybean</v>
      </c>
      <c r="D1286" s="110" t="s">
        <v>610</v>
      </c>
      <c r="E1286" s="110" t="s">
        <v>134</v>
      </c>
      <c r="F1286">
        <v>248.21624227857569</v>
      </c>
      <c r="G1286">
        <v>274.58166409790488</v>
      </c>
    </row>
    <row r="1287" spans="1:7" x14ac:dyDescent="0.35">
      <c r="A1287" t="str">
        <f t="shared" si="60"/>
        <v>TURSoybean</v>
      </c>
      <c r="B1287" t="str">
        <f t="shared" si="61"/>
        <v>TUR</v>
      </c>
      <c r="C1287" t="str">
        <f t="shared" si="62"/>
        <v>Soybean</v>
      </c>
      <c r="D1287" s="110" t="s">
        <v>610</v>
      </c>
      <c r="E1287" s="110" t="s">
        <v>139</v>
      </c>
      <c r="F1287">
        <v>47.082500282648873</v>
      </c>
      <c r="G1287">
        <v>52.338223058860763</v>
      </c>
    </row>
    <row r="1288" spans="1:7" x14ac:dyDescent="0.35">
      <c r="A1288" t="str">
        <f t="shared" si="60"/>
        <v>UGASoybean</v>
      </c>
      <c r="B1288" t="str">
        <f t="shared" si="61"/>
        <v>UGA</v>
      </c>
      <c r="C1288" t="str">
        <f t="shared" si="62"/>
        <v>Soybean</v>
      </c>
      <c r="D1288" s="110" t="s">
        <v>610</v>
      </c>
      <c r="E1288" s="110" t="s">
        <v>141</v>
      </c>
      <c r="F1288">
        <v>144.88783974963067</v>
      </c>
      <c r="G1288">
        <v>175.36864909231721</v>
      </c>
    </row>
    <row r="1289" spans="1:7" x14ac:dyDescent="0.35">
      <c r="A1289" t="str">
        <f t="shared" si="60"/>
        <v>VENSoybean</v>
      </c>
      <c r="B1289" t="str">
        <f t="shared" si="61"/>
        <v>VEN</v>
      </c>
      <c r="C1289" t="str">
        <f t="shared" si="62"/>
        <v>Soybean</v>
      </c>
      <c r="D1289" s="110" t="s">
        <v>610</v>
      </c>
      <c r="E1289" s="110" t="s">
        <v>147</v>
      </c>
      <c r="F1289">
        <v>12.174754839779894</v>
      </c>
      <c r="G1289">
        <v>14.972601022277855</v>
      </c>
    </row>
    <row r="1290" spans="1:7" x14ac:dyDescent="0.35">
      <c r="A1290" t="str">
        <f t="shared" si="60"/>
        <v>VNMSoybean</v>
      </c>
      <c r="B1290" t="str">
        <f t="shared" si="61"/>
        <v>VNM</v>
      </c>
      <c r="C1290" t="str">
        <f t="shared" si="62"/>
        <v>Soybean</v>
      </c>
      <c r="D1290" s="110" t="s">
        <v>610</v>
      </c>
      <c r="E1290" s="110" t="s">
        <v>148</v>
      </c>
      <c r="F1290">
        <v>32.672609434916815</v>
      </c>
      <c r="G1290">
        <v>36.136559986579954</v>
      </c>
    </row>
    <row r="1291" spans="1:7" x14ac:dyDescent="0.35">
      <c r="A1291" t="str">
        <f t="shared" si="60"/>
        <v>ZAFSoybean</v>
      </c>
      <c r="B1291" t="str">
        <f t="shared" si="61"/>
        <v>ZAF</v>
      </c>
      <c r="C1291" t="str">
        <f t="shared" si="62"/>
        <v>Soybean</v>
      </c>
      <c r="D1291" s="110" t="s">
        <v>610</v>
      </c>
      <c r="E1291" s="110" t="s">
        <v>151</v>
      </c>
      <c r="F1291">
        <v>296.61977953790637</v>
      </c>
      <c r="G1291">
        <v>370.2347840182411</v>
      </c>
    </row>
    <row r="1292" spans="1:7" x14ac:dyDescent="0.35">
      <c r="A1292" t="str">
        <f t="shared" si="60"/>
        <v>ZMBSoybean</v>
      </c>
      <c r="B1292" t="str">
        <f t="shared" si="61"/>
        <v>ZMB</v>
      </c>
      <c r="C1292" t="str">
        <f t="shared" si="62"/>
        <v>Soybean</v>
      </c>
      <c r="D1292" s="110" t="s">
        <v>610</v>
      </c>
      <c r="E1292" s="110" t="s">
        <v>152</v>
      </c>
      <c r="F1292">
        <v>8.4614800535484971</v>
      </c>
      <c r="G1292">
        <v>8.6940750885770157</v>
      </c>
    </row>
    <row r="1293" spans="1:7" x14ac:dyDescent="0.35">
      <c r="A1293" t="str">
        <f t="shared" si="60"/>
        <v>ZWESoybean</v>
      </c>
      <c r="B1293" t="str">
        <f t="shared" si="61"/>
        <v>ZWE</v>
      </c>
      <c r="C1293" t="str">
        <f t="shared" si="62"/>
        <v>Soybean</v>
      </c>
      <c r="D1293" s="110" t="s">
        <v>610</v>
      </c>
      <c r="E1293" s="110" t="s">
        <v>153</v>
      </c>
      <c r="F1293">
        <v>79.079510475421159</v>
      </c>
      <c r="G1293">
        <v>87.637039273852935</v>
      </c>
    </row>
  </sheetData>
  <autoFilter ref="B1:E1293" xr:uid="{D1D685DE-8C3A-4185-B5D3-BEB03FE00677}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4BB1D-48AE-4DE1-811C-5C8720C15CEE}">
  <dimension ref="A1:C22"/>
  <sheetViews>
    <sheetView workbookViewId="0"/>
  </sheetViews>
  <sheetFormatPr defaultRowHeight="14.5" x14ac:dyDescent="0.35"/>
  <cols>
    <col min="1" max="1" width="17.90625" bestFit="1" customWidth="1"/>
    <col min="2" max="3" width="12.6328125" customWidth="1"/>
  </cols>
  <sheetData>
    <row r="1" spans="1:3" ht="72.5" x14ac:dyDescent="0.35">
      <c r="A1" s="111"/>
      <c r="B1" s="111" t="s">
        <v>612</v>
      </c>
      <c r="C1" s="111" t="s">
        <v>613</v>
      </c>
    </row>
    <row r="2" spans="1:3" x14ac:dyDescent="0.35">
      <c r="A2" t="s">
        <v>455</v>
      </c>
      <c r="B2" s="112">
        <v>334.54677504871933</v>
      </c>
      <c r="C2" s="112">
        <v>402.11509999999998</v>
      </c>
    </row>
    <row r="3" spans="1:3" x14ac:dyDescent="0.35">
      <c r="A3" t="s">
        <v>364</v>
      </c>
      <c r="B3" s="112">
        <v>125.44934886579541</v>
      </c>
      <c r="C3" s="112">
        <v>133.84989999999999</v>
      </c>
    </row>
    <row r="4" spans="1:3" x14ac:dyDescent="0.35">
      <c r="A4" t="s">
        <v>557</v>
      </c>
      <c r="B4" s="112">
        <v>656.14499961858826</v>
      </c>
      <c r="C4" s="112">
        <v>757.75429999999994</v>
      </c>
    </row>
    <row r="5" spans="1:3" x14ac:dyDescent="0.35">
      <c r="A5" t="s">
        <v>368</v>
      </c>
      <c r="B5" s="112">
        <v>108.15066575919005</v>
      </c>
      <c r="C5" s="112">
        <v>125.3857</v>
      </c>
    </row>
    <row r="6" spans="1:3" x14ac:dyDescent="0.35">
      <c r="A6" t="s">
        <v>419</v>
      </c>
      <c r="B6" s="112">
        <v>572.09747918900223</v>
      </c>
      <c r="C6" s="112">
        <v>673.49720000000002</v>
      </c>
    </row>
    <row r="7" spans="1:3" x14ac:dyDescent="0.35">
      <c r="A7" t="s">
        <v>417</v>
      </c>
      <c r="B7" s="112">
        <v>402.51224872918414</v>
      </c>
      <c r="C7" s="112">
        <v>488.8974</v>
      </c>
    </row>
    <row r="8" spans="1:3" x14ac:dyDescent="0.35">
      <c r="A8" t="s">
        <v>360</v>
      </c>
      <c r="B8" s="112">
        <v>518.87146394094873</v>
      </c>
      <c r="C8" s="112">
        <v>628.10180000000003</v>
      </c>
    </row>
    <row r="9" spans="1:3" x14ac:dyDescent="0.35">
      <c r="A9" t="s">
        <v>418</v>
      </c>
      <c r="B9" s="112">
        <v>459.85197397991732</v>
      </c>
      <c r="C9" s="112">
        <v>492.07040000000001</v>
      </c>
    </row>
    <row r="10" spans="1:3" x14ac:dyDescent="0.35">
      <c r="A10" t="s">
        <v>361</v>
      </c>
      <c r="B10" s="112">
        <v>181.06809207465616</v>
      </c>
      <c r="C10" s="112">
        <v>242.67930000000001</v>
      </c>
    </row>
    <row r="11" spans="1:3" x14ac:dyDescent="0.35">
      <c r="A11" t="s">
        <v>363</v>
      </c>
      <c r="B11" s="112">
        <v>210.18886550454246</v>
      </c>
      <c r="C11" s="112">
        <v>248.30459999999999</v>
      </c>
    </row>
    <row r="12" spans="1:3" x14ac:dyDescent="0.35">
      <c r="A12" t="s">
        <v>420</v>
      </c>
      <c r="B12" s="112">
        <v>634.33062198063067</v>
      </c>
      <c r="C12" s="112">
        <v>736.20709999999997</v>
      </c>
    </row>
    <row r="13" spans="1:3" x14ac:dyDescent="0.35">
      <c r="A13" t="s">
        <v>456</v>
      </c>
      <c r="B13" s="112">
        <v>242.3159709699155</v>
      </c>
      <c r="C13" s="112">
        <v>274.8546</v>
      </c>
    </row>
    <row r="14" spans="1:3" x14ac:dyDescent="0.35">
      <c r="A14" t="s">
        <v>367</v>
      </c>
      <c r="B14" s="112">
        <v>196.62753414335168</v>
      </c>
      <c r="C14" s="112">
        <v>251.8492</v>
      </c>
    </row>
    <row r="15" spans="1:3" x14ac:dyDescent="0.35">
      <c r="A15" t="s">
        <v>365</v>
      </c>
      <c r="B15" s="112">
        <v>322.21704410519783</v>
      </c>
      <c r="C15" s="112">
        <v>377.75510000000003</v>
      </c>
    </row>
    <row r="16" spans="1:3" x14ac:dyDescent="0.35">
      <c r="A16" t="s">
        <v>362</v>
      </c>
      <c r="B16" s="112">
        <v>178.50778643202628</v>
      </c>
      <c r="C16" s="112">
        <v>209.9914</v>
      </c>
    </row>
    <row r="17" spans="1:3" x14ac:dyDescent="0.35">
      <c r="A17" t="s">
        <v>446</v>
      </c>
      <c r="B17" s="112">
        <v>339.11969132568868</v>
      </c>
      <c r="C17" s="112">
        <v>417.92239999999998</v>
      </c>
    </row>
    <row r="18" spans="1:3" x14ac:dyDescent="0.35">
      <c r="A18" t="s">
        <v>358</v>
      </c>
      <c r="B18" s="112">
        <v>80.127909077822125</v>
      </c>
      <c r="C18" s="112">
        <v>91.504279999999994</v>
      </c>
    </row>
    <row r="19" spans="1:3" x14ac:dyDescent="0.35">
      <c r="A19" t="s">
        <v>359</v>
      </c>
      <c r="B19" s="112">
        <v>265.38457706564259</v>
      </c>
      <c r="C19" s="112">
        <v>298.85239999999999</v>
      </c>
    </row>
    <row r="20" spans="1:3" x14ac:dyDescent="0.35">
      <c r="A20" t="s">
        <v>366</v>
      </c>
      <c r="B20" s="112">
        <v>272.51146107853435</v>
      </c>
      <c r="C20" s="112">
        <v>311.90660000000003</v>
      </c>
    </row>
    <row r="21" spans="1:3" x14ac:dyDescent="0.35">
      <c r="A21" t="s">
        <v>421</v>
      </c>
      <c r="B21" s="112">
        <v>372.52525126286997</v>
      </c>
      <c r="C21" s="112">
        <v>385.40429999999998</v>
      </c>
    </row>
    <row r="22" spans="1:3" x14ac:dyDescent="0.35">
      <c r="A22" t="s">
        <v>611</v>
      </c>
      <c r="B22" s="112">
        <v>523.07896321131159</v>
      </c>
      <c r="C22" s="112">
        <v>618.14030000000002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Regions &amp; Poverty</vt:lpstr>
      <vt:lpstr>Table 3a PIMPACT-WORLD_20152030</vt:lpstr>
      <vt:lpstr>PIMPACT-REGION_2015</vt:lpstr>
      <vt:lpstr>PIMPACT-REGION_2030</vt:lpstr>
      <vt:lpstr>PIMPACT-SSA_2015</vt:lpstr>
      <vt:lpstr>PIMPACT-SSA_2030</vt:lpstr>
      <vt:lpstr>Summary-total</vt:lpstr>
      <vt:lpstr>Summary-hc1.9</vt:lpstr>
      <vt:lpstr>Summary-gap1.9</vt:lpstr>
      <vt:lpstr>Bana</vt:lpstr>
      <vt:lpstr>Plan</vt:lpstr>
      <vt:lpstr>soyb</vt:lpstr>
      <vt:lpstr>barl</vt:lpstr>
      <vt:lpstr>bean</vt:lpstr>
      <vt:lpstr>cass</vt:lpstr>
      <vt:lpstr>chkp</vt:lpstr>
      <vt:lpstr>cowp</vt:lpstr>
      <vt:lpstr>grnd</vt:lpstr>
      <vt:lpstr>lent</vt:lpstr>
      <vt:lpstr>maiz</vt:lpstr>
      <vt:lpstr>mill</vt:lpstr>
      <vt:lpstr>opul</vt:lpstr>
      <vt:lpstr>pigp</vt:lpstr>
      <vt:lpstr>pota</vt:lpstr>
      <vt:lpstr>rice</vt:lpstr>
      <vt:lpstr>sorg</vt:lpstr>
      <vt:lpstr>swpt</vt:lpstr>
      <vt:lpstr>whea</vt:lpstr>
      <vt:lpstr>yams</vt:lpstr>
      <vt:lpstr>GVSG2015</vt:lpstr>
      <vt:lpstr>GVSG2030</vt:lpstr>
      <vt:lpstr>ReferenceProduction</vt:lpstr>
      <vt:lpstr>ReferencePrices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2018-02-02T23:41:21Z</dcterms:created>
  <dcterms:modified xsi:type="dcterms:W3CDTF">2020-12-29T17:03:23Z</dcterms:modified>
</cp:coreProperties>
</file>