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ojects\Dresequencing\Dreseq_github\manuscript\firstDraft\"/>
    </mc:Choice>
  </mc:AlternateContent>
  <bookViews>
    <workbookView xWindow="0" yWindow="0" windowWidth="21600" windowHeight="951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D7" i="4"/>
  <c r="G2" i="4" s="1"/>
  <c r="F3" i="4"/>
  <c r="M72" i="4"/>
  <c r="K3" i="4"/>
  <c r="K4" i="4"/>
  <c r="K5" i="4"/>
  <c r="K6" i="4"/>
  <c r="K9" i="4"/>
  <c r="K10" i="4"/>
  <c r="K11" i="4"/>
  <c r="K12" i="4"/>
  <c r="K13" i="4"/>
  <c r="K14" i="4"/>
  <c r="K15" i="4"/>
  <c r="K16" i="4"/>
  <c r="K17" i="4"/>
  <c r="K18" i="4"/>
  <c r="K24" i="4"/>
  <c r="K30" i="4"/>
  <c r="K31" i="4"/>
  <c r="K32" i="4"/>
  <c r="K33" i="4"/>
  <c r="K34" i="4"/>
  <c r="K35" i="4"/>
  <c r="K47" i="4"/>
  <c r="K48" i="4"/>
  <c r="K49" i="4"/>
  <c r="K50" i="4"/>
  <c r="K51" i="4"/>
  <c r="K52" i="4"/>
  <c r="K7" i="4"/>
  <c r="K19" i="4"/>
  <c r="K20" i="4"/>
  <c r="K21" i="4"/>
  <c r="K22" i="4"/>
  <c r="K23" i="4"/>
  <c r="K36" i="4"/>
  <c r="K37" i="4"/>
  <c r="K38" i="4"/>
  <c r="K39" i="4"/>
  <c r="K40" i="4"/>
  <c r="K62" i="4"/>
  <c r="K63" i="4"/>
  <c r="K64" i="4"/>
  <c r="K73" i="4"/>
  <c r="K74" i="4"/>
  <c r="K75" i="4"/>
  <c r="K8" i="4"/>
  <c r="K25" i="4"/>
  <c r="K26" i="4"/>
  <c r="K27" i="4"/>
  <c r="K28" i="4"/>
  <c r="K29" i="4"/>
  <c r="K53" i="4"/>
  <c r="K54" i="4"/>
  <c r="K55" i="4"/>
  <c r="K56" i="4"/>
  <c r="K57" i="4"/>
  <c r="K68" i="4"/>
  <c r="K69" i="4"/>
  <c r="K70" i="4"/>
  <c r="K76" i="4"/>
  <c r="K77" i="4"/>
  <c r="K78" i="4"/>
  <c r="K41" i="4"/>
  <c r="K42" i="4"/>
  <c r="K43" i="4"/>
  <c r="K44" i="4"/>
  <c r="K45" i="4"/>
  <c r="K46" i="4"/>
  <c r="K58" i="4"/>
  <c r="K59" i="4"/>
  <c r="K60" i="4"/>
  <c r="K61" i="4"/>
  <c r="K65" i="4"/>
  <c r="K66" i="4"/>
  <c r="K67" i="4"/>
  <c r="K71" i="4"/>
  <c r="K72" i="4"/>
  <c r="K79" i="4"/>
  <c r="K2" i="4"/>
  <c r="G5" i="4" s="1"/>
  <c r="C5" i="4"/>
  <c r="C6" i="4"/>
  <c r="C7" i="4"/>
  <c r="C11" i="4"/>
  <c r="C12" i="4"/>
  <c r="C13" i="4"/>
  <c r="C20" i="4"/>
  <c r="C21" i="4"/>
  <c r="C22" i="4"/>
  <c r="C23" i="4"/>
  <c r="C24" i="4"/>
  <c r="C25" i="4"/>
  <c r="C26" i="4"/>
  <c r="C27" i="4"/>
  <c r="C28" i="4"/>
  <c r="C29" i="4"/>
  <c r="C30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64" i="4"/>
  <c r="C65" i="4"/>
  <c r="C66" i="4"/>
  <c r="C67" i="4"/>
  <c r="C68" i="4"/>
  <c r="C69" i="4"/>
  <c r="C70" i="4"/>
  <c r="C71" i="4"/>
  <c r="C75" i="4"/>
  <c r="C76" i="4"/>
  <c r="C77" i="4"/>
  <c r="C78" i="4"/>
  <c r="C2" i="4"/>
  <c r="C4" i="4"/>
  <c r="C8" i="4"/>
  <c r="C9" i="4"/>
  <c r="C10" i="4"/>
  <c r="C14" i="4"/>
  <c r="C15" i="4"/>
  <c r="C16" i="4"/>
  <c r="C17" i="4"/>
  <c r="C18" i="4"/>
  <c r="C19" i="4"/>
  <c r="C31" i="4"/>
  <c r="C32" i="4"/>
  <c r="C33" i="4"/>
  <c r="C34" i="4"/>
  <c r="C35" i="4"/>
  <c r="C36" i="4"/>
  <c r="C37" i="4"/>
  <c r="C58" i="4"/>
  <c r="C59" i="4"/>
  <c r="C60" i="4"/>
  <c r="C61" i="4"/>
  <c r="C62" i="4"/>
  <c r="C63" i="4"/>
  <c r="C72" i="4"/>
  <c r="C73" i="4"/>
  <c r="C74" i="4"/>
  <c r="C79" i="4"/>
  <c r="C3" i="4"/>
  <c r="M22" i="3"/>
  <c r="N32" i="3"/>
  <c r="M32" i="3"/>
  <c r="L32" i="3"/>
  <c r="K32" i="3"/>
  <c r="J32" i="3"/>
  <c r="I32" i="3"/>
  <c r="H32" i="3"/>
  <c r="G32" i="3"/>
  <c r="F32" i="3"/>
  <c r="E32" i="3"/>
  <c r="D32" i="3"/>
  <c r="O31" i="3"/>
  <c r="M31" i="3"/>
  <c r="L31" i="3"/>
  <c r="K31" i="3"/>
  <c r="J31" i="3"/>
  <c r="I31" i="3"/>
  <c r="H31" i="3"/>
  <c r="G31" i="3"/>
  <c r="F31" i="3"/>
  <c r="E31" i="3"/>
  <c r="D31" i="3"/>
  <c r="O30" i="3"/>
  <c r="N30" i="3"/>
  <c r="L30" i="3"/>
  <c r="K30" i="3"/>
  <c r="J30" i="3"/>
  <c r="I30" i="3"/>
  <c r="H30" i="3"/>
  <c r="G30" i="3"/>
  <c r="F30" i="3"/>
  <c r="E30" i="3"/>
  <c r="D30" i="3"/>
  <c r="O29" i="3"/>
  <c r="N29" i="3"/>
  <c r="M29" i="3"/>
  <c r="K29" i="3"/>
  <c r="J29" i="3"/>
  <c r="I29" i="3"/>
  <c r="H29" i="3"/>
  <c r="G29" i="3"/>
  <c r="F29" i="3"/>
  <c r="E29" i="3"/>
  <c r="D29" i="3"/>
  <c r="O28" i="3"/>
  <c r="N28" i="3"/>
  <c r="M28" i="3"/>
  <c r="L28" i="3"/>
  <c r="J28" i="3"/>
  <c r="I28" i="3"/>
  <c r="H28" i="3"/>
  <c r="G28" i="3"/>
  <c r="F28" i="3"/>
  <c r="E28" i="3"/>
  <c r="D28" i="3"/>
  <c r="O27" i="3"/>
  <c r="N27" i="3"/>
  <c r="M27" i="3"/>
  <c r="L27" i="3"/>
  <c r="K27" i="3"/>
  <c r="I27" i="3"/>
  <c r="H27" i="3"/>
  <c r="G27" i="3"/>
  <c r="F27" i="3"/>
  <c r="E27" i="3"/>
  <c r="D27" i="3"/>
  <c r="O26" i="3"/>
  <c r="N26" i="3"/>
  <c r="M26" i="3"/>
  <c r="L26" i="3"/>
  <c r="K26" i="3"/>
  <c r="J26" i="3"/>
  <c r="H26" i="3"/>
  <c r="G26" i="3"/>
  <c r="F26" i="3"/>
  <c r="E26" i="3"/>
  <c r="D26" i="3"/>
  <c r="O25" i="3"/>
  <c r="N25" i="3"/>
  <c r="M25" i="3"/>
  <c r="L25" i="3"/>
  <c r="K25" i="3"/>
  <c r="J25" i="3"/>
  <c r="I25" i="3"/>
  <c r="G25" i="3"/>
  <c r="F25" i="3"/>
  <c r="E25" i="3"/>
  <c r="D25" i="3"/>
  <c r="O24" i="3"/>
  <c r="N24" i="3"/>
  <c r="M24" i="3"/>
  <c r="L24" i="3"/>
  <c r="K24" i="3"/>
  <c r="J24" i="3"/>
  <c r="I24" i="3"/>
  <c r="H24" i="3"/>
  <c r="F24" i="3"/>
  <c r="E24" i="3"/>
  <c r="D24" i="3"/>
  <c r="O23" i="3"/>
  <c r="N23" i="3"/>
  <c r="M23" i="3"/>
  <c r="L23" i="3"/>
  <c r="K23" i="3"/>
  <c r="J23" i="3"/>
  <c r="I23" i="3"/>
  <c r="H23" i="3"/>
  <c r="G23" i="3"/>
  <c r="E23" i="3"/>
  <c r="D23" i="3"/>
  <c r="O22" i="3"/>
  <c r="N22" i="3"/>
  <c r="L22" i="3"/>
  <c r="K22" i="3"/>
  <c r="J22" i="3"/>
  <c r="I22" i="3"/>
  <c r="H22" i="3"/>
  <c r="G22" i="3"/>
  <c r="D22" i="3"/>
  <c r="O21" i="3"/>
  <c r="N21" i="3"/>
  <c r="M21" i="3"/>
  <c r="L21" i="3"/>
  <c r="K21" i="3"/>
  <c r="J21" i="3"/>
  <c r="I21" i="3"/>
  <c r="H21" i="3"/>
  <c r="G21" i="3"/>
  <c r="F21" i="3"/>
  <c r="E21" i="3"/>
  <c r="O20" i="3"/>
  <c r="N20" i="3"/>
  <c r="M20" i="3"/>
  <c r="L20" i="3"/>
  <c r="K20" i="3"/>
  <c r="J20" i="3"/>
  <c r="I20" i="3"/>
  <c r="H20" i="3"/>
  <c r="G20" i="3"/>
  <c r="F20" i="3"/>
  <c r="E20" i="3"/>
  <c r="D20" i="3"/>
  <c r="C32" i="3"/>
  <c r="C31" i="3"/>
  <c r="C30" i="3"/>
  <c r="C29" i="3"/>
  <c r="C28" i="3"/>
  <c r="C27" i="3"/>
  <c r="C26" i="3"/>
  <c r="C25" i="3"/>
  <c r="C24" i="3"/>
  <c r="C23" i="3"/>
  <c r="C22" i="3"/>
  <c r="C21" i="3"/>
  <c r="C21" i="2"/>
  <c r="D21" i="2"/>
  <c r="F6" i="4" l="1"/>
  <c r="F2" i="4"/>
  <c r="F4" i="4"/>
  <c r="F5" i="4"/>
  <c r="G3" i="4"/>
  <c r="G6" i="4"/>
  <c r="G4" i="4"/>
  <c r="I20" i="2"/>
  <c r="I19" i="2"/>
  <c r="I18" i="2"/>
  <c r="H20" i="2"/>
  <c r="H19" i="2"/>
  <c r="H18" i="2"/>
  <c r="G19" i="2"/>
  <c r="G20" i="2"/>
  <c r="G18" i="2"/>
  <c r="F19" i="2"/>
  <c r="F20" i="2"/>
  <c r="F18" i="2"/>
  <c r="E20" i="2"/>
  <c r="E19" i="2"/>
  <c r="E18" i="2"/>
  <c r="D20" i="2"/>
  <c r="D19" i="2"/>
  <c r="D18" i="2"/>
  <c r="C20" i="2"/>
  <c r="C19" i="2"/>
  <c r="C18" i="2"/>
  <c r="J18" i="2"/>
</calcChain>
</file>

<file path=xl/sharedStrings.xml><?xml version="1.0" encoding="utf-8"?>
<sst xmlns="http://schemas.openxmlformats.org/spreadsheetml/2006/main" count="364" uniqueCount="177">
  <si>
    <t>G. raimondii</t>
  </si>
  <si>
    <t>G. armourianum</t>
  </si>
  <si>
    <t>G. harknessii</t>
  </si>
  <si>
    <t>G. turneri</t>
  </si>
  <si>
    <t>G. aridum</t>
  </si>
  <si>
    <t>G. laxum</t>
  </si>
  <si>
    <t>G. lobatum</t>
  </si>
  <si>
    <t>G. schwendemanii</t>
  </si>
  <si>
    <t xml:space="preserve">G. thurberi </t>
  </si>
  <si>
    <t>G. trilobum</t>
  </si>
  <si>
    <t>G. davidsonii</t>
  </si>
  <si>
    <t>G. klotzschianum</t>
  </si>
  <si>
    <t>G. gossypioides</t>
  </si>
  <si>
    <t>0.0194
(0.0115-0.0334)</t>
  </si>
  <si>
    <t>0.0215
(0.0132-0.0375)</t>
  </si>
  <si>
    <t>0.0216
(0.0133-0.0361)</t>
  </si>
  <si>
    <t>0.0238
(0.0149-0.0403)</t>
  </si>
  <si>
    <t>0.0208
(0.0130-0.0343)</t>
  </si>
  <si>
    <t>0.0241
(0.0150-0.0401)</t>
  </si>
  <si>
    <t>0.0228
(0.0149-0.0359)</t>
  </si>
  <si>
    <t>0.0166
(0.0099-0.0285)</t>
  </si>
  <si>
    <t>0.0177
(0.0101-0.0314)</t>
  </si>
  <si>
    <t>0.0178
(0.0106-0.0305)</t>
  </si>
  <si>
    <t>0.0173
(0.0102-0.0295)</t>
  </si>
  <si>
    <t>0.0253
(0.0170-0.0394)</t>
  </si>
  <si>
    <t>0.0144
(0.0072-0.0301)</t>
  </si>
  <si>
    <t>0.0140
(0.0069-0.0286)</t>
  </si>
  <si>
    <t>0.0229
(0.0134-0.0402)</t>
  </si>
  <si>
    <t>0.0198
(0.0117-0.0339)</t>
  </si>
  <si>
    <t>0.0229
(0.0137-0.0398)</t>
  </si>
  <si>
    <t>0.0216
(0.0133-0.0349)</t>
  </si>
  <si>
    <t>0.0166
(0.0095-0.0294)</t>
  </si>
  <si>
    <t>0.0178
(0.0099-0.0324)</t>
  </si>
  <si>
    <t>0.0194
(0.0115-0.0338)</t>
  </si>
  <si>
    <t>0.0187
(0.0111-0.0323)</t>
  </si>
  <si>
    <t>0.0241
(0.0155-0.0394)</t>
  </si>
  <si>
    <t>0.0080
(0.0000-0.0235)</t>
  </si>
  <si>
    <t>0.0245
(0.0149-0.0419)</t>
  </si>
  <si>
    <t>0.0225
(0.0138-0.0383)</t>
  </si>
  <si>
    <t>0.0246
(0.0149-0.0410)</t>
  </si>
  <si>
    <t>0.0241
(0.0149-0.0403)</t>
  </si>
  <si>
    <t>0.0192
(0.0112-0.0348)</t>
  </si>
  <si>
    <t>0.0201
(0.0118-0.0367)</t>
  </si>
  <si>
    <t>0.0218
(0.0132-0.0381)</t>
  </si>
  <si>
    <t>0.0211
(0.0129-0.0364)</t>
  </si>
  <si>
    <t>0.0266
(0.0175-0.0438)</t>
  </si>
  <si>
    <t>0.0248
(0.0154-0.0426)</t>
  </si>
  <si>
    <t>0.0214
(0.0134-0.0362)</t>
  </si>
  <si>
    <t>0.0248
(0.0153-0.0415)</t>
  </si>
  <si>
    <t>0.0227
(0.0148-0.0356)</t>
  </si>
  <si>
    <t>0.0186
(0.0113-0.0313)</t>
  </si>
  <si>
    <t>0.0186
(0.0111-0.0315)</t>
  </si>
  <si>
    <t>0.0201
(0.0126-0.0328)</t>
  </si>
  <si>
    <t>0.0200
(0.0124-0.0327)</t>
  </si>
  <si>
    <t>0.0256
(0.0170-0.0393)</t>
  </si>
  <si>
    <t>0.0150
(0.0076-0.0296)</t>
  </si>
  <si>
    <t>0.0154
(0.0079-0.0297)</t>
  </si>
  <si>
    <t>0.0166
(0.0090-0.0314)</t>
  </si>
  <si>
    <t>0.0216
(0.0132-0.0372)</t>
  </si>
  <si>
    <t>0.0235
(0.0138-0.0411)</t>
  </si>
  <si>
    <t>0.0236
(0.0149-0.0398)</t>
  </si>
  <si>
    <t>0.0235
(0.0149-0.0397)</t>
  </si>
  <si>
    <t>0.0287
(0.0187-0.0460)</t>
  </si>
  <si>
    <t>0.0146
(0.0076-0.0286)</t>
  </si>
  <si>
    <t>0.0137
(0.0076-0.0236)</t>
  </si>
  <si>
    <t>0.0183
(0.0112-0.0302)</t>
  </si>
  <si>
    <t>0.0192
(0.0118-0.0321)</t>
  </si>
  <si>
    <t>0.0204
(0.0127-0.0333)</t>
  </si>
  <si>
    <t>0.0199
(0.0125-0.0322)</t>
  </si>
  <si>
    <t>0.0247
(0.0164-0.0382)</t>
  </si>
  <si>
    <t>0.00260
(0.00120-0.00480)</t>
  </si>
  <si>
    <t>0.0166
(0.0094-0.0304)</t>
  </si>
  <si>
    <t>0.0215
(0.0132-0.0366)</t>
  </si>
  <si>
    <t>0.0231
(0.0139-0.0400)</t>
  </si>
  <si>
    <t>0.0238
(0.0148-0.0401)</t>
  </si>
  <si>
    <t>0.0235
(0.0146-0.0391)</t>
  </si>
  <si>
    <t>0.0284
(0.0186-0.0438)</t>
  </si>
  <si>
    <t>0.0202
(0.0127-0.0313)</t>
  </si>
  <si>
    <t>0.0206
(0.0132-0.0331)</t>
  </si>
  <si>
    <t>0.0219
(0.0146-0.0339)</t>
  </si>
  <si>
    <t>0.0218
(0.0142-0.0335)</t>
  </si>
  <si>
    <t>0.0264
(0.0180-0.0391)</t>
  </si>
  <si>
    <t>0.0064
(0.0023-0.0144)</t>
  </si>
  <si>
    <t>0.0153
(0.0091-0.0259)</t>
  </si>
  <si>
    <t>0.0151
(0.0089-0.0252)</t>
  </si>
  <si>
    <t>0.0229
(0.0152-0.0347)</t>
  </si>
  <si>
    <t>0.0162
(0.0094-0.0281)</t>
  </si>
  <si>
    <t>0.0159
(0.0089-0.0272)</t>
  </si>
  <si>
    <t>0.0236
(0.0153-0.0367)</t>
  </si>
  <si>
    <t>0.0000
(0.0000-0.0048)</t>
  </si>
  <si>
    <t>0.0251
(0.0165-0.0377)</t>
  </si>
  <si>
    <t>0.0246
(0.0162-0.0368)</t>
  </si>
  <si>
    <t>0.0023
(0.0008-0.0041)</t>
  </si>
  <si>
    <t>0.0025
(0.0011-0.0046)</t>
  </si>
  <si>
    <t>0.00260
(0.0012-0.0047)</t>
  </si>
  <si>
    <t>0.0027
(0.0012-0.0049)</t>
  </si>
  <si>
    <t>0.0026
(0.0011-0.0045)</t>
  </si>
  <si>
    <t>0.0028
(0.0013-0.0050)</t>
  </si>
  <si>
    <t>0.0028
(0.0013-0.0049)</t>
  </si>
  <si>
    <t>0.0020
(0.0006-0.0037)</t>
  </si>
  <si>
    <t>0.0021
(0.0007-0.0040)</t>
  </si>
  <si>
    <t>0.0020
(0.0006-0.0038)</t>
  </si>
  <si>
    <t>0.0030
(0.0014-0.0051)</t>
  </si>
  <si>
    <t>0.0021
(0.0008-0.0041)</t>
  </si>
  <si>
    <t>0.0022
(0.0009-0.0042)</t>
  </si>
  <si>
    <t>0.0020
(0.0007-0.0040)</t>
  </si>
  <si>
    <t>0.0020
(0.0006-0.0039)</t>
  </si>
  <si>
    <t>0.0026
(0.0012-0.0046)</t>
  </si>
  <si>
    <t>0.0023
(0.0009-0.0043)</t>
  </si>
  <si>
    <t>0.0026
(0.0011-0.0047)</t>
  </si>
  <si>
    <t>0.0016
(0.0000-0.0033)</t>
  </si>
  <si>
    <t>0.0001
(0.0000-0.0025)</t>
  </si>
  <si>
    <t>0.0028
(0.0013-0.0051)</t>
  </si>
  <si>
    <t>0.0026
(0.0012-0.0047)</t>
  </si>
  <si>
    <t>0.0030
(0.0014-0.0052)</t>
  </si>
  <si>
    <t>0.0024
(0.0010-0.0045)</t>
  </si>
  <si>
    <t>0.0025
(0.0011-0.0045)</t>
  </si>
  <si>
    <t>0.0025
(0.0010-0.0045)</t>
  </si>
  <si>
    <t>0.0032
(0.0015-0.0055)</t>
  </si>
  <si>
    <t>0.0029
(0.0013-0.0053)</t>
  </si>
  <si>
    <t>0.0030
(0.0014-0.0053)</t>
  </si>
  <si>
    <t>0.0028
(0.0014-0.0050)</t>
  </si>
  <si>
    <t>0.0023
(0.0010-0.0042)</t>
  </si>
  <si>
    <t>0.0024
(0.0011-0.0045)</t>
  </si>
  <si>
    <t>0.0032
(0.0016-0.0055)</t>
  </si>
  <si>
    <t>0.0032
(0.0016-0.0057)</t>
  </si>
  <si>
    <t>0.0015
(0.0000-0.0033)</t>
  </si>
  <si>
    <t>0.0016
(0.0000-0.0034)</t>
  </si>
  <si>
    <t>0.0018
(0.0000-0.0037)</t>
  </si>
  <si>
    <t>0.0025
(0.0011-0.0047)</t>
  </si>
  <si>
    <t>0.0027
(0.0012-0.0050)</t>
  </si>
  <si>
    <t>0.0017
(0.0000-0.0032)</t>
  </si>
  <si>
    <t>0.0023
(0.0010-0.0041)</t>
  </si>
  <si>
    <t>0.0024
(0.0010-0.0044)</t>
  </si>
  <si>
    <t>0.0024
(0.0011-0.0044)</t>
  </si>
  <si>
    <t>0.0030
(0.0015-0.0052)</t>
  </si>
  <si>
    <t>0.0019
(0.0001-0.0037)</t>
  </si>
  <si>
    <t>0.0033
(0.0016-0.0057)</t>
  </si>
  <si>
    <t>0.0025
(0.0012-0.0044)</t>
  </si>
  <si>
    <t>0.0027
(0.0013-0.0048)</t>
  </si>
  <si>
    <t>0.0027
(0.0013-0.0046)</t>
  </si>
  <si>
    <t>0.0032
(0.0017-0.0054)</t>
  </si>
  <si>
    <t>0.0007
(0.0000-0.0019)</t>
  </si>
  <si>
    <t>0.0019
(0.0007-0.0036)</t>
  </si>
  <si>
    <t>0.0018
(0.0005-0.0034)</t>
  </si>
  <si>
    <t>0.0028
(0.0013-0.0048)</t>
  </si>
  <si>
    <t>0.0020
(0.0007-0.0038)</t>
  </si>
  <si>
    <t>0.0019
(0.0006-0.0036)</t>
  </si>
  <si>
    <t>0.0000
(0.0000-0.0000)</t>
  </si>
  <si>
    <t>0.0030
(0.0015-0.0051)</t>
  </si>
  <si>
    <t>0.0029
(0.0014-0.0050)</t>
  </si>
  <si>
    <t>dN</t>
  </si>
  <si>
    <t>dS</t>
  </si>
  <si>
    <t>Caducibracteata dN</t>
  </si>
  <si>
    <t>Caducibracteata dS</t>
  </si>
  <si>
    <t>Erioxylum dN</t>
  </si>
  <si>
    <t>Erioxylum dS</t>
  </si>
  <si>
    <t>Houzingenia dN</t>
  </si>
  <si>
    <t>Houzingenia dS</t>
  </si>
  <si>
    <t>Integrifolia dN</t>
  </si>
  <si>
    <t>Integrifolia dS</t>
  </si>
  <si>
    <t>min</t>
  </si>
  <si>
    <t>max</t>
  </si>
  <si>
    <t>average</t>
  </si>
  <si>
    <t>Austroamericana</t>
  </si>
  <si>
    <t>Caducibracteata</t>
  </si>
  <si>
    <t>Erioxylum</t>
  </si>
  <si>
    <t>Houzingenia</t>
  </si>
  <si>
    <t>Integrifolia</t>
  </si>
  <si>
    <t>Selera</t>
  </si>
  <si>
    <t>Table_DnDs: (lower triangle) Median dN values between species. Values in parentheses represent upper- and lower quartile, respectively. (upper triangle): Median dS values between species. Values in parentheses represent upper- and lower quartile, respectively).</t>
  </si>
  <si>
    <t>median</t>
  </si>
  <si>
    <t>mya divergence</t>
  </si>
  <si>
    <t>dn|ds/mya</t>
  </si>
  <si>
    <t>min(noI)</t>
  </si>
  <si>
    <t>dN/mya</t>
  </si>
  <si>
    <t>dS/mya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</si>
</sst>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b/>
      <i/>
      <sz val="10"/>
      <color rgb="FF000000"/>
      <name val="Courier New"/>
      <family val="3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6" borderId="11" applyNumberFormat="0" applyFont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5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164" fontId="3" fillId="5" borderId="7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164" fontId="3" fillId="5" borderId="0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164" fontId="3" fillId="5" borderId="8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2" fontId="3" fillId="5" borderId="3" xfId="0" applyNumberFormat="1" applyFont="1" applyFill="1" applyBorder="1" applyAlignment="1">
      <alignment horizontal="center" vertical="center" wrapText="1"/>
    </xf>
    <xf numFmtId="2" fontId="3" fillId="5" borderId="5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4" fillId="0" borderId="0" xfId="0" applyNumberFormat="1" applyFont="1" applyAlignment="1">
      <alignment vertical="center"/>
    </xf>
    <xf numFmtId="2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2" fontId="3" fillId="0" borderId="0" xfId="0" applyNumberFormat="1" applyFont="1" applyFill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2" fontId="3" fillId="5" borderId="0" xfId="0" applyNumberFormat="1" applyFont="1" applyFill="1" applyBorder="1" applyAlignment="1">
      <alignment horizontal="center" vertical="center" wrapText="1"/>
    </xf>
    <xf numFmtId="2" fontId="3" fillId="5" borderId="9" xfId="0" applyNumberFormat="1" applyFont="1" applyFill="1" applyBorder="1" applyAlignment="1">
      <alignment horizontal="center" vertical="center" wrapText="1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4" borderId="1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2" fontId="3" fillId="4" borderId="1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4" fontId="3" fillId="4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/>
    <xf numFmtId="164" fontId="3" fillId="6" borderId="11" xfId="3" applyNumberFormat="1" applyFont="1" applyAlignment="1">
      <alignment horizontal="center" vertical="center" wrapText="1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5" sqref="F5"/>
    </sheetView>
  </sheetViews>
  <sheetFormatPr defaultRowHeight="14.25" x14ac:dyDescent="0.45"/>
  <cols>
    <col min="1" max="1" width="16.86328125" bestFit="1" customWidth="1"/>
    <col min="2" max="2" width="20.1328125" bestFit="1" customWidth="1"/>
    <col min="3" max="14" width="20.73046875" bestFit="1" customWidth="1"/>
    <col min="15" max="15" width="19" bestFit="1" customWidth="1"/>
  </cols>
  <sheetData>
    <row r="1" spans="1:15" x14ac:dyDescent="0.45">
      <c r="C1" s="41" t="s">
        <v>164</v>
      </c>
      <c r="D1" s="41" t="s">
        <v>165</v>
      </c>
      <c r="E1" s="41" t="s">
        <v>165</v>
      </c>
      <c r="F1" s="41" t="s">
        <v>165</v>
      </c>
      <c r="G1" s="41" t="s">
        <v>166</v>
      </c>
      <c r="H1" s="41" t="s">
        <v>166</v>
      </c>
      <c r="I1" s="41" t="s">
        <v>166</v>
      </c>
      <c r="J1" s="41" t="s">
        <v>166</v>
      </c>
      <c r="K1" s="41" t="s">
        <v>167</v>
      </c>
      <c r="L1" s="41" t="s">
        <v>167</v>
      </c>
      <c r="M1" s="41" t="s">
        <v>168</v>
      </c>
      <c r="N1" s="41" t="s">
        <v>168</v>
      </c>
      <c r="O1" s="41" t="s">
        <v>169</v>
      </c>
    </row>
    <row r="2" spans="1:15" s="24" customFormat="1" ht="21" customHeight="1" thickBot="1" x14ac:dyDescent="0.5">
      <c r="A2" s="39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 t="s">
        <v>7</v>
      </c>
      <c r="K2" s="23" t="s">
        <v>8</v>
      </c>
      <c r="L2" s="23" t="s">
        <v>9</v>
      </c>
      <c r="M2" s="23" t="s">
        <v>10</v>
      </c>
      <c r="N2" s="23" t="s">
        <v>11</v>
      </c>
      <c r="O2" s="23" t="s">
        <v>12</v>
      </c>
    </row>
    <row r="3" spans="1:15" ht="26.65" thickBot="1" x14ac:dyDescent="0.5">
      <c r="A3" s="40" t="s">
        <v>164</v>
      </c>
      <c r="B3" s="22" t="s">
        <v>0</v>
      </c>
      <c r="C3" s="4"/>
      <c r="D3" s="21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 t="s">
        <v>20</v>
      </c>
      <c r="L3" s="9" t="s">
        <v>21</v>
      </c>
      <c r="M3" s="9" t="s">
        <v>22</v>
      </c>
      <c r="N3" s="9" t="s">
        <v>23</v>
      </c>
      <c r="O3" s="14" t="s">
        <v>24</v>
      </c>
    </row>
    <row r="4" spans="1:15" ht="26.65" thickBot="1" x14ac:dyDescent="0.5">
      <c r="A4" s="40" t="s">
        <v>165</v>
      </c>
      <c r="B4" s="22" t="s">
        <v>1</v>
      </c>
      <c r="C4" s="13" t="s">
        <v>92</v>
      </c>
      <c r="D4" s="4"/>
      <c r="E4" s="20" t="s">
        <v>25</v>
      </c>
      <c r="F4" s="10" t="s">
        <v>26</v>
      </c>
      <c r="G4" s="10" t="s">
        <v>27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7" t="s">
        <v>35</v>
      </c>
    </row>
    <row r="5" spans="1:15" ht="26.65" thickBot="1" x14ac:dyDescent="0.5">
      <c r="A5" s="40" t="s">
        <v>165</v>
      </c>
      <c r="B5" s="22" t="s">
        <v>2</v>
      </c>
      <c r="C5" s="6" t="s">
        <v>93</v>
      </c>
      <c r="D5" s="14" t="s">
        <v>110</v>
      </c>
      <c r="E5" s="4"/>
      <c r="F5" s="8" t="s">
        <v>36</v>
      </c>
      <c r="G5" s="11" t="s">
        <v>37</v>
      </c>
      <c r="H5" s="11" t="s">
        <v>38</v>
      </c>
      <c r="I5" s="11" t="s">
        <v>39</v>
      </c>
      <c r="J5" s="11" t="s">
        <v>40</v>
      </c>
      <c r="K5" s="11" t="s">
        <v>41</v>
      </c>
      <c r="L5" s="11" t="s">
        <v>42</v>
      </c>
      <c r="M5" s="11" t="s">
        <v>43</v>
      </c>
      <c r="N5" s="11" t="s">
        <v>44</v>
      </c>
      <c r="O5" s="18" t="s">
        <v>45</v>
      </c>
    </row>
    <row r="6" spans="1:15" ht="26.65" thickBot="1" x14ac:dyDescent="0.5">
      <c r="A6" s="40" t="s">
        <v>165</v>
      </c>
      <c r="B6" s="22" t="s">
        <v>3</v>
      </c>
      <c r="C6" s="7" t="s">
        <v>94</v>
      </c>
      <c r="D6" s="10" t="s">
        <v>110</v>
      </c>
      <c r="E6" s="15" t="s">
        <v>111</v>
      </c>
      <c r="F6" s="4"/>
      <c r="G6" s="2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7" t="s">
        <v>54</v>
      </c>
    </row>
    <row r="7" spans="1:15" ht="26.65" thickBot="1" x14ac:dyDescent="0.5">
      <c r="A7" s="40" t="s">
        <v>166</v>
      </c>
      <c r="B7" s="22" t="s">
        <v>4</v>
      </c>
      <c r="C7" s="6" t="s">
        <v>95</v>
      </c>
      <c r="D7" s="11" t="s">
        <v>109</v>
      </c>
      <c r="E7" s="11" t="s">
        <v>112</v>
      </c>
      <c r="F7" s="14" t="s">
        <v>119</v>
      </c>
      <c r="G7" s="4"/>
      <c r="H7" s="8" t="s">
        <v>55</v>
      </c>
      <c r="I7" s="11" t="s">
        <v>56</v>
      </c>
      <c r="J7" s="11" t="s">
        <v>57</v>
      </c>
      <c r="K7" s="11" t="s">
        <v>58</v>
      </c>
      <c r="L7" s="11" t="s">
        <v>59</v>
      </c>
      <c r="M7" s="11" t="s">
        <v>60</v>
      </c>
      <c r="N7" s="11" t="s">
        <v>61</v>
      </c>
      <c r="O7" s="18" t="s">
        <v>62</v>
      </c>
    </row>
    <row r="8" spans="1:15" ht="26.65" thickBot="1" x14ac:dyDescent="0.5">
      <c r="A8" s="40" t="s">
        <v>166</v>
      </c>
      <c r="B8" s="22" t="s">
        <v>5</v>
      </c>
      <c r="C8" s="7" t="s">
        <v>96</v>
      </c>
      <c r="D8" s="10" t="s">
        <v>108</v>
      </c>
      <c r="E8" s="10" t="s">
        <v>113</v>
      </c>
      <c r="F8" s="10" t="s">
        <v>95</v>
      </c>
      <c r="G8" s="15" t="s">
        <v>126</v>
      </c>
      <c r="H8" s="4"/>
      <c r="I8" s="20" t="s">
        <v>63</v>
      </c>
      <c r="J8" s="10" t="s">
        <v>64</v>
      </c>
      <c r="K8" s="10" t="s">
        <v>65</v>
      </c>
      <c r="L8" s="10" t="s">
        <v>66</v>
      </c>
      <c r="M8" s="10" t="s">
        <v>67</v>
      </c>
      <c r="N8" s="10" t="s">
        <v>68</v>
      </c>
      <c r="O8" s="17" t="s">
        <v>69</v>
      </c>
    </row>
    <row r="9" spans="1:15" ht="26.65" thickBot="1" x14ac:dyDescent="0.5">
      <c r="A9" s="40" t="s">
        <v>166</v>
      </c>
      <c r="B9" s="22" t="s">
        <v>6</v>
      </c>
      <c r="C9" s="6" t="s">
        <v>97</v>
      </c>
      <c r="D9" s="11" t="s">
        <v>70</v>
      </c>
      <c r="E9" s="11" t="s">
        <v>112</v>
      </c>
      <c r="F9" s="11" t="s">
        <v>120</v>
      </c>
      <c r="G9" s="11" t="s">
        <v>127</v>
      </c>
      <c r="H9" s="14" t="s">
        <v>110</v>
      </c>
      <c r="I9" s="4"/>
      <c r="J9" s="8" t="s">
        <v>71</v>
      </c>
      <c r="K9" s="11" t="s">
        <v>72</v>
      </c>
      <c r="L9" s="11" t="s">
        <v>73</v>
      </c>
      <c r="M9" s="11" t="s">
        <v>74</v>
      </c>
      <c r="N9" s="11" t="s">
        <v>75</v>
      </c>
      <c r="O9" s="18" t="s">
        <v>76</v>
      </c>
    </row>
    <row r="10" spans="1:15" ht="26.65" thickBot="1" x14ac:dyDescent="0.5">
      <c r="A10" s="40" t="s">
        <v>166</v>
      </c>
      <c r="B10" s="22" t="s">
        <v>7</v>
      </c>
      <c r="C10" s="7" t="s">
        <v>98</v>
      </c>
      <c r="D10" s="10" t="s">
        <v>107</v>
      </c>
      <c r="E10" s="10" t="s">
        <v>114</v>
      </c>
      <c r="F10" s="10" t="s">
        <v>121</v>
      </c>
      <c r="G10" s="10" t="s">
        <v>128</v>
      </c>
      <c r="H10" s="10" t="s">
        <v>131</v>
      </c>
      <c r="I10" s="15" t="s">
        <v>136</v>
      </c>
      <c r="J10" s="4"/>
      <c r="K10" s="20" t="s">
        <v>77</v>
      </c>
      <c r="L10" s="10" t="s">
        <v>78</v>
      </c>
      <c r="M10" s="10" t="s">
        <v>79</v>
      </c>
      <c r="N10" s="10" t="s">
        <v>80</v>
      </c>
      <c r="O10" s="17" t="s">
        <v>81</v>
      </c>
    </row>
    <row r="11" spans="1:15" ht="26.65" thickBot="1" x14ac:dyDescent="0.5">
      <c r="A11" s="40" t="s">
        <v>167</v>
      </c>
      <c r="B11" s="22" t="s">
        <v>8</v>
      </c>
      <c r="C11" s="6" t="s">
        <v>99</v>
      </c>
      <c r="D11" s="11" t="s">
        <v>106</v>
      </c>
      <c r="E11" s="11" t="s">
        <v>108</v>
      </c>
      <c r="F11" s="11" t="s">
        <v>122</v>
      </c>
      <c r="G11" s="11" t="s">
        <v>129</v>
      </c>
      <c r="H11" s="11" t="s">
        <v>132</v>
      </c>
      <c r="I11" s="11" t="s">
        <v>107</v>
      </c>
      <c r="J11" s="14" t="s">
        <v>138</v>
      </c>
      <c r="K11" s="4"/>
      <c r="L11" s="8" t="s">
        <v>82</v>
      </c>
      <c r="M11" s="11" t="s">
        <v>83</v>
      </c>
      <c r="N11" s="11" t="s">
        <v>84</v>
      </c>
      <c r="O11" s="18" t="s">
        <v>85</v>
      </c>
    </row>
    <row r="12" spans="1:15" ht="26.65" thickBot="1" x14ac:dyDescent="0.5">
      <c r="A12" s="40" t="s">
        <v>167</v>
      </c>
      <c r="B12" s="22" t="s">
        <v>9</v>
      </c>
      <c r="C12" s="7" t="s">
        <v>100</v>
      </c>
      <c r="D12" s="10" t="s">
        <v>105</v>
      </c>
      <c r="E12" s="10" t="s">
        <v>115</v>
      </c>
      <c r="F12" s="10" t="s">
        <v>115</v>
      </c>
      <c r="G12" s="10" t="s">
        <v>130</v>
      </c>
      <c r="H12" s="10" t="s">
        <v>133</v>
      </c>
      <c r="I12" s="10" t="s">
        <v>130</v>
      </c>
      <c r="J12" s="10" t="s">
        <v>107</v>
      </c>
      <c r="K12" s="15" t="s">
        <v>142</v>
      </c>
      <c r="L12" s="4"/>
      <c r="M12" s="20" t="s">
        <v>86</v>
      </c>
      <c r="N12" s="10" t="s">
        <v>87</v>
      </c>
      <c r="O12" s="17" t="s">
        <v>88</v>
      </c>
    </row>
    <row r="13" spans="1:15" ht="26.65" thickBot="1" x14ac:dyDescent="0.5">
      <c r="A13" s="40" t="s">
        <v>168</v>
      </c>
      <c r="B13" s="22" t="s">
        <v>10</v>
      </c>
      <c r="C13" s="6" t="s">
        <v>100</v>
      </c>
      <c r="D13" s="11" t="s">
        <v>104</v>
      </c>
      <c r="E13" s="11" t="s">
        <v>116</v>
      </c>
      <c r="F13" s="11" t="s">
        <v>107</v>
      </c>
      <c r="G13" s="11" t="s">
        <v>130</v>
      </c>
      <c r="H13" s="11" t="s">
        <v>116</v>
      </c>
      <c r="I13" s="11" t="s">
        <v>97</v>
      </c>
      <c r="J13" s="11" t="s">
        <v>139</v>
      </c>
      <c r="K13" s="11" t="s">
        <v>143</v>
      </c>
      <c r="L13" s="14" t="s">
        <v>146</v>
      </c>
      <c r="M13" s="4"/>
      <c r="N13" s="8" t="s">
        <v>89</v>
      </c>
      <c r="O13" s="18" t="s">
        <v>90</v>
      </c>
    </row>
    <row r="14" spans="1:15" ht="26.65" thickBot="1" x14ac:dyDescent="0.5">
      <c r="A14" s="40" t="s">
        <v>168</v>
      </c>
      <c r="B14" s="22" t="s">
        <v>11</v>
      </c>
      <c r="C14" s="7" t="s">
        <v>101</v>
      </c>
      <c r="D14" s="10" t="s">
        <v>103</v>
      </c>
      <c r="E14" s="10" t="s">
        <v>117</v>
      </c>
      <c r="F14" s="10" t="s">
        <v>123</v>
      </c>
      <c r="G14" s="10" t="s">
        <v>95</v>
      </c>
      <c r="H14" s="10" t="s">
        <v>134</v>
      </c>
      <c r="I14" s="10" t="s">
        <v>98</v>
      </c>
      <c r="J14" s="10" t="s">
        <v>140</v>
      </c>
      <c r="K14" s="10" t="s">
        <v>144</v>
      </c>
      <c r="L14" s="10" t="s">
        <v>147</v>
      </c>
      <c r="M14" s="15" t="s">
        <v>148</v>
      </c>
      <c r="N14" s="4"/>
      <c r="O14" s="19" t="s">
        <v>91</v>
      </c>
    </row>
    <row r="15" spans="1:15" ht="26.65" thickBot="1" x14ac:dyDescent="0.5">
      <c r="A15" s="40" t="s">
        <v>169</v>
      </c>
      <c r="B15" s="22" t="s">
        <v>12</v>
      </c>
      <c r="C15" s="8" t="s">
        <v>102</v>
      </c>
      <c r="D15" s="12" t="s">
        <v>97</v>
      </c>
      <c r="E15" s="12" t="s">
        <v>118</v>
      </c>
      <c r="F15" s="12" t="s">
        <v>124</v>
      </c>
      <c r="G15" s="12" t="s">
        <v>125</v>
      </c>
      <c r="H15" s="12" t="s">
        <v>135</v>
      </c>
      <c r="I15" s="12" t="s">
        <v>137</v>
      </c>
      <c r="J15" s="12" t="s">
        <v>141</v>
      </c>
      <c r="K15" s="12" t="s">
        <v>145</v>
      </c>
      <c r="L15" s="12" t="s">
        <v>121</v>
      </c>
      <c r="M15" s="12" t="s">
        <v>149</v>
      </c>
      <c r="N15" s="16" t="s">
        <v>150</v>
      </c>
      <c r="O15" s="5"/>
    </row>
    <row r="16" spans="1:15" x14ac:dyDescent="0.45">
      <c r="B16" s="1"/>
    </row>
    <row r="17" spans="1:1" x14ac:dyDescent="0.45">
      <c r="A17" s="1" t="s"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4" sqref="E4"/>
    </sheetView>
  </sheetViews>
  <sheetFormatPr defaultRowHeight="14.25" x14ac:dyDescent="0.45"/>
  <cols>
    <col min="1" max="1" width="20.1328125" bestFit="1" customWidth="1"/>
    <col min="2" max="2" width="15.3984375" bestFit="1" customWidth="1"/>
    <col min="3" max="3" width="17.86328125" bestFit="1" customWidth="1"/>
    <col min="4" max="4" width="16.59765625" bestFit="1" customWidth="1"/>
    <col min="5" max="5" width="13" bestFit="1" customWidth="1"/>
    <col min="6" max="6" width="11.86328125" bestFit="1" customWidth="1"/>
    <col min="7" max="7" width="10.73046875" bestFit="1" customWidth="1"/>
    <col min="8" max="8" width="13" bestFit="1" customWidth="1"/>
    <col min="9" max="9" width="20.1328125" bestFit="1" customWidth="1"/>
    <col min="10" max="10" width="15.3984375" bestFit="1" customWidth="1"/>
    <col min="11" max="11" width="14.265625" bestFit="1" customWidth="1"/>
    <col min="12" max="12" width="16.59765625" bestFit="1" customWidth="1"/>
    <col min="13" max="13" width="20.1328125" bestFit="1" customWidth="1"/>
    <col min="14" max="14" width="19" bestFit="1" customWidth="1"/>
  </cols>
  <sheetData>
    <row r="1" spans="1:14" s="24" customFormat="1" ht="14.65" thickBot="1" x14ac:dyDescent="0.5"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</row>
    <row r="2" spans="1:14" ht="14.65" thickBot="1" x14ac:dyDescent="0.5">
      <c r="A2" s="22" t="s">
        <v>0</v>
      </c>
      <c r="B2" s="4"/>
      <c r="C2" s="21">
        <v>1.9400000000000001E-2</v>
      </c>
      <c r="D2" s="9">
        <v>2.1499999999999998E-2</v>
      </c>
      <c r="E2" s="9">
        <v>2.1600000000000001E-2</v>
      </c>
      <c r="F2" s="9">
        <v>2.3800000000000002E-2</v>
      </c>
      <c r="G2" s="9">
        <v>2.0799999999999999E-2</v>
      </c>
      <c r="H2" s="9">
        <v>2.41E-2</v>
      </c>
      <c r="I2" s="9">
        <v>2.2800000000000001E-2</v>
      </c>
      <c r="J2" s="9">
        <v>1.66E-2</v>
      </c>
      <c r="K2" s="9">
        <v>1.77E-2</v>
      </c>
      <c r="L2" s="9">
        <v>1.78E-2</v>
      </c>
      <c r="M2" s="9">
        <v>1.7299999999999999E-2</v>
      </c>
      <c r="N2" s="14">
        <v>2.53E-2</v>
      </c>
    </row>
    <row r="3" spans="1:14" ht="14.65" thickBot="1" x14ac:dyDescent="0.5">
      <c r="A3" s="22" t="s">
        <v>1</v>
      </c>
      <c r="B3" s="13">
        <v>2.3E-3</v>
      </c>
      <c r="C3" s="4"/>
      <c r="D3" s="20">
        <v>1.44E-2</v>
      </c>
      <c r="E3" s="10">
        <v>1.4E-2</v>
      </c>
      <c r="F3" s="10">
        <v>2.29E-2</v>
      </c>
      <c r="G3" s="10">
        <v>1.9800000000000002E-2</v>
      </c>
      <c r="H3" s="10">
        <v>2.29E-2</v>
      </c>
      <c r="I3" s="10">
        <v>2.1600000000000001E-2</v>
      </c>
      <c r="J3" s="10">
        <v>1.66E-2</v>
      </c>
      <c r="K3" s="10">
        <v>1.78E-2</v>
      </c>
      <c r="L3" s="10">
        <v>1.9400000000000001E-2</v>
      </c>
      <c r="M3" s="10">
        <v>1.8700000000000001E-2</v>
      </c>
      <c r="N3" s="17">
        <v>2.41E-2</v>
      </c>
    </row>
    <row r="4" spans="1:14" ht="14.65" thickBot="1" x14ac:dyDescent="0.5">
      <c r="A4" s="22" t="s">
        <v>2</v>
      </c>
      <c r="B4" s="6">
        <v>2.5000000000000001E-3</v>
      </c>
      <c r="C4" s="14">
        <v>1.6000000000000001E-3</v>
      </c>
      <c r="D4" s="4"/>
      <c r="E4" s="8">
        <v>8.0000000000000002E-3</v>
      </c>
      <c r="F4" s="11">
        <v>2.4500000000000001E-2</v>
      </c>
      <c r="G4" s="11">
        <v>2.2499999999999999E-2</v>
      </c>
      <c r="H4" s="11">
        <v>2.46E-2</v>
      </c>
      <c r="I4" s="11">
        <v>2.41E-2</v>
      </c>
      <c r="J4" s="11">
        <v>1.9199999999999998E-2</v>
      </c>
      <c r="K4" s="11">
        <v>2.01E-2</v>
      </c>
      <c r="L4" s="11">
        <v>2.18E-2</v>
      </c>
      <c r="M4" s="11">
        <v>2.1100000000000001E-2</v>
      </c>
      <c r="N4" s="18">
        <v>2.6599999999999999E-2</v>
      </c>
    </row>
    <row r="5" spans="1:14" ht="14.65" thickBot="1" x14ac:dyDescent="0.5">
      <c r="A5" s="22" t="s">
        <v>3</v>
      </c>
      <c r="B5" s="7">
        <v>2.5999999999999999E-3</v>
      </c>
      <c r="C5" s="10">
        <v>1.6000000000000001E-3</v>
      </c>
      <c r="D5" s="15">
        <v>1E-4</v>
      </c>
      <c r="E5" s="4"/>
      <c r="F5" s="20">
        <v>2.4799999999999999E-2</v>
      </c>
      <c r="G5" s="10">
        <v>2.1399999999999999E-2</v>
      </c>
      <c r="H5" s="10">
        <v>2.4799999999999999E-2</v>
      </c>
      <c r="I5" s="10">
        <v>2.2700000000000001E-2</v>
      </c>
      <c r="J5" s="10">
        <v>1.8599999999999998E-2</v>
      </c>
      <c r="K5" s="10">
        <v>1.8599999999999998E-2</v>
      </c>
      <c r="L5" s="10">
        <v>2.01E-2</v>
      </c>
      <c r="M5" s="10">
        <v>0.02</v>
      </c>
      <c r="N5" s="17">
        <v>2.5600000000000001E-2</v>
      </c>
    </row>
    <row r="6" spans="1:14" ht="14.65" thickBot="1" x14ac:dyDescent="0.5">
      <c r="A6" s="22" t="s">
        <v>4</v>
      </c>
      <c r="B6" s="6">
        <v>2.7000000000000001E-3</v>
      </c>
      <c r="C6" s="11">
        <v>2.5999999999999999E-3</v>
      </c>
      <c r="D6" s="11">
        <v>2.8E-3</v>
      </c>
      <c r="E6" s="14">
        <v>2.8999999999999998E-3</v>
      </c>
      <c r="F6" s="4"/>
      <c r="G6" s="8">
        <v>1.4999999999999999E-2</v>
      </c>
      <c r="H6" s="11">
        <v>1.54E-2</v>
      </c>
      <c r="I6" s="11">
        <v>1.66E-2</v>
      </c>
      <c r="J6" s="11">
        <v>2.1600000000000001E-2</v>
      </c>
      <c r="K6" s="11">
        <v>2.35E-2</v>
      </c>
      <c r="L6" s="11">
        <v>2.3599999999999999E-2</v>
      </c>
      <c r="M6" s="11">
        <v>2.35E-2</v>
      </c>
      <c r="N6" s="18">
        <v>2.87E-2</v>
      </c>
    </row>
    <row r="7" spans="1:14" ht="14.65" thickBot="1" x14ac:dyDescent="0.5">
      <c r="A7" s="22" t="s">
        <v>5</v>
      </c>
      <c r="B7" s="7">
        <v>2.5999999999999999E-3</v>
      </c>
      <c r="C7" s="10">
        <v>2.3E-3</v>
      </c>
      <c r="D7" s="10">
        <v>2.5999999999999999E-3</v>
      </c>
      <c r="E7" s="10">
        <v>2.7000000000000001E-3</v>
      </c>
      <c r="F7" s="15">
        <v>1.5E-3</v>
      </c>
      <c r="G7" s="4"/>
      <c r="H7" s="20">
        <v>1.46E-2</v>
      </c>
      <c r="I7" s="10">
        <v>1.37E-2</v>
      </c>
      <c r="J7" s="10">
        <v>1.83E-2</v>
      </c>
      <c r="K7" s="10">
        <v>1.9199999999999998E-2</v>
      </c>
      <c r="L7" s="10">
        <v>2.0400000000000001E-2</v>
      </c>
      <c r="M7" s="10">
        <v>1.9900000000000001E-2</v>
      </c>
      <c r="N7" s="17">
        <v>2.47E-2</v>
      </c>
    </row>
    <row r="8" spans="1:14" ht="14.65" thickBot="1" x14ac:dyDescent="0.5">
      <c r="A8" s="22" t="s">
        <v>6</v>
      </c>
      <c r="B8" s="6">
        <v>2.8E-3</v>
      </c>
      <c r="C8" s="11">
        <v>2.5999999999999999E-3</v>
      </c>
      <c r="D8" s="11">
        <v>2.8E-3</v>
      </c>
      <c r="E8" s="11">
        <v>3.0000000000000001E-3</v>
      </c>
      <c r="F8" s="11">
        <v>1.6000000000000001E-3</v>
      </c>
      <c r="G8" s="31">
        <v>1.6000000000000001E-3</v>
      </c>
      <c r="H8" s="32"/>
      <c r="I8" s="30">
        <v>1.66E-2</v>
      </c>
      <c r="J8" s="33">
        <v>2.1499999999999998E-2</v>
      </c>
      <c r="K8" s="33">
        <v>2.3099999999999999E-2</v>
      </c>
      <c r="L8" s="33">
        <v>2.3800000000000002E-2</v>
      </c>
      <c r="M8" s="33">
        <v>2.35E-2</v>
      </c>
      <c r="N8" s="18">
        <v>2.8400000000000002E-2</v>
      </c>
    </row>
    <row r="9" spans="1:14" ht="14.65" thickBot="1" x14ac:dyDescent="0.5">
      <c r="A9" s="22" t="s">
        <v>7</v>
      </c>
      <c r="B9" s="7">
        <v>2.8E-3</v>
      </c>
      <c r="C9" s="10">
        <v>2.5999999999999999E-3</v>
      </c>
      <c r="D9" s="10">
        <v>3.0000000000000001E-3</v>
      </c>
      <c r="E9" s="10">
        <v>2.8E-3</v>
      </c>
      <c r="F9" s="10">
        <v>1.8E-3</v>
      </c>
      <c r="G9" s="34">
        <v>1.6999999999999999E-3</v>
      </c>
      <c r="H9" s="35">
        <v>1.9E-3</v>
      </c>
      <c r="I9" s="32"/>
      <c r="J9" s="36">
        <v>2.0199999999999999E-2</v>
      </c>
      <c r="K9" s="34">
        <v>2.06E-2</v>
      </c>
      <c r="L9" s="34">
        <v>2.1899999999999999E-2</v>
      </c>
      <c r="M9" s="34">
        <v>2.18E-2</v>
      </c>
      <c r="N9" s="17">
        <v>2.64E-2</v>
      </c>
    </row>
    <row r="10" spans="1:14" ht="14.65" thickBot="1" x14ac:dyDescent="0.5">
      <c r="A10" s="22" t="s">
        <v>8</v>
      </c>
      <c r="B10" s="28">
        <v>2E-3</v>
      </c>
      <c r="C10" s="11">
        <v>2E-3</v>
      </c>
      <c r="D10" s="11">
        <v>2.3E-3</v>
      </c>
      <c r="E10" s="11">
        <v>2.3E-3</v>
      </c>
      <c r="F10" s="11">
        <v>2.5000000000000001E-3</v>
      </c>
      <c r="G10" s="33">
        <v>2.3E-3</v>
      </c>
      <c r="H10" s="33">
        <v>2.5999999999999999E-3</v>
      </c>
      <c r="I10" s="31">
        <v>2.5000000000000001E-3</v>
      </c>
      <c r="J10" s="32"/>
      <c r="K10" s="30">
        <v>6.4000000000000003E-3</v>
      </c>
      <c r="L10" s="33">
        <v>1.5299999999999999E-2</v>
      </c>
      <c r="M10" s="33">
        <v>1.5100000000000001E-2</v>
      </c>
      <c r="N10" s="18">
        <v>2.29E-2</v>
      </c>
    </row>
    <row r="11" spans="1:14" ht="14.65" thickBot="1" x14ac:dyDescent="0.5">
      <c r="A11" s="22" t="s">
        <v>9</v>
      </c>
      <c r="B11" s="7">
        <v>2.0999999999999999E-3</v>
      </c>
      <c r="C11" s="10">
        <v>2E-3</v>
      </c>
      <c r="D11" s="10">
        <v>2.3999999999999998E-3</v>
      </c>
      <c r="E11" s="10">
        <v>2.3999999999999998E-3</v>
      </c>
      <c r="F11" s="10">
        <v>2.7000000000000001E-3</v>
      </c>
      <c r="G11" s="34">
        <v>2.3999999999999998E-3</v>
      </c>
      <c r="H11" s="34">
        <v>2.7000000000000001E-3</v>
      </c>
      <c r="I11" s="34">
        <v>2.5999999999999999E-3</v>
      </c>
      <c r="J11" s="35">
        <v>6.9999999999999999E-4</v>
      </c>
      <c r="K11" s="32"/>
      <c r="L11" s="36">
        <v>1.6199999999999999E-2</v>
      </c>
      <c r="M11" s="34">
        <v>1.5900000000000001E-2</v>
      </c>
      <c r="N11" s="17">
        <v>2.3599999999999999E-2</v>
      </c>
    </row>
    <row r="12" spans="1:14" ht="14.65" thickBot="1" x14ac:dyDescent="0.5">
      <c r="A12" s="22" t="s">
        <v>10</v>
      </c>
      <c r="B12" s="6">
        <v>2.0999999999999999E-3</v>
      </c>
      <c r="C12" s="11">
        <v>2.2000000000000001E-3</v>
      </c>
      <c r="D12" s="11">
        <v>2.5000000000000001E-3</v>
      </c>
      <c r="E12" s="11">
        <v>2.5999999999999999E-3</v>
      </c>
      <c r="F12" s="11">
        <v>2.7000000000000001E-3</v>
      </c>
      <c r="G12" s="33">
        <v>2.5000000000000001E-3</v>
      </c>
      <c r="H12" s="33">
        <v>2.8E-3</v>
      </c>
      <c r="I12" s="33">
        <v>2.7000000000000001E-3</v>
      </c>
      <c r="J12" s="33">
        <v>1.9E-3</v>
      </c>
      <c r="K12" s="31">
        <v>2E-3</v>
      </c>
      <c r="L12" s="32"/>
      <c r="M12" s="30">
        <v>0</v>
      </c>
      <c r="N12" s="18">
        <v>2.5100000000000001E-2</v>
      </c>
    </row>
    <row r="13" spans="1:14" ht="14.65" thickBot="1" x14ac:dyDescent="0.5">
      <c r="A13" s="22" t="s">
        <v>11</v>
      </c>
      <c r="B13" s="29">
        <v>2E-3</v>
      </c>
      <c r="C13" s="10">
        <v>2.0999999999999999E-3</v>
      </c>
      <c r="D13" s="10">
        <v>2.5000000000000001E-3</v>
      </c>
      <c r="E13" s="10">
        <v>2.3999999999999998E-3</v>
      </c>
      <c r="F13" s="10">
        <v>2.7000000000000001E-3</v>
      </c>
      <c r="G13" s="34">
        <v>2.3999999999999998E-3</v>
      </c>
      <c r="H13" s="34">
        <v>2.8E-3</v>
      </c>
      <c r="I13" s="34">
        <v>2.7000000000000001E-3</v>
      </c>
      <c r="J13" s="34">
        <v>1.8E-3</v>
      </c>
      <c r="K13" s="34">
        <v>1.9E-3</v>
      </c>
      <c r="L13" s="35">
        <v>0</v>
      </c>
      <c r="M13" s="32"/>
      <c r="N13" s="19">
        <v>2.46E-2</v>
      </c>
    </row>
    <row r="14" spans="1:14" ht="14.65" thickBot="1" x14ac:dyDescent="0.5">
      <c r="A14" s="22" t="s">
        <v>12</v>
      </c>
      <c r="B14" s="30">
        <v>3.0000000000000001E-3</v>
      </c>
      <c r="C14" s="12">
        <v>2.8E-3</v>
      </c>
      <c r="D14" s="12">
        <v>3.2000000000000002E-3</v>
      </c>
      <c r="E14" s="12">
        <v>3.2000000000000002E-3</v>
      </c>
      <c r="F14" s="12">
        <v>3.2000000000000002E-3</v>
      </c>
      <c r="G14" s="37">
        <v>3.0000000000000001E-3</v>
      </c>
      <c r="H14" s="37">
        <v>3.3E-3</v>
      </c>
      <c r="I14" s="37">
        <v>3.2000000000000002E-3</v>
      </c>
      <c r="J14" s="37">
        <v>2.8E-3</v>
      </c>
      <c r="K14" s="37">
        <v>2.8E-3</v>
      </c>
      <c r="L14" s="37">
        <v>3.0000000000000001E-3</v>
      </c>
      <c r="M14" s="38">
        <v>2.8999999999999998E-3</v>
      </c>
      <c r="N14" s="5"/>
    </row>
    <row r="17" spans="2:12" x14ac:dyDescent="0.45">
      <c r="B17" s="2"/>
      <c r="C17" s="2" t="s">
        <v>151</v>
      </c>
      <c r="D17" s="2" t="s">
        <v>152</v>
      </c>
      <c r="E17" s="3" t="s">
        <v>153</v>
      </c>
      <c r="F17" s="3" t="s">
        <v>154</v>
      </c>
      <c r="G17" s="3" t="s">
        <v>155</v>
      </c>
      <c r="H17" s="3" t="s">
        <v>156</v>
      </c>
      <c r="I17" s="3" t="s">
        <v>157</v>
      </c>
      <c r="J17" s="3" t="s">
        <v>158</v>
      </c>
      <c r="K17" s="3" t="s">
        <v>159</v>
      </c>
      <c r="L17" s="3" t="s">
        <v>160</v>
      </c>
    </row>
    <row r="18" spans="2:12" x14ac:dyDescent="0.45">
      <c r="B18" t="s">
        <v>161</v>
      </c>
      <c r="C18" s="25">
        <f>MIN(B3:B14,C4:C14,D5:D14,E6:E14,F7:F14,G8:G14,H9:H14,I10:I14,J11:J14,K12:K14,L13:L14,M14)</f>
        <v>0</v>
      </c>
      <c r="D18" s="25">
        <f>MIN(C2:N3,E4:N5,G6:N7,I8:N9,K10:N11,M12:N13)</f>
        <v>0</v>
      </c>
      <c r="E18" s="26">
        <f>MIN(C3:C5,D5)</f>
        <v>1E-4</v>
      </c>
      <c r="F18" s="26">
        <f>MIN(D3,E3,E4)</f>
        <v>8.0000000000000002E-3</v>
      </c>
      <c r="G18" s="25">
        <f>MIN(F7:F9,G8:G9,H9)</f>
        <v>1.5E-3</v>
      </c>
      <c r="H18" s="25">
        <f>MIN(G6:I6,H7:I7,I8)</f>
        <v>1.37E-2</v>
      </c>
      <c r="I18" s="27">
        <f>J11</f>
        <v>6.9999999999999999E-4</v>
      </c>
      <c r="J18" s="27">
        <f>0.0064</f>
        <v>6.4000000000000003E-3</v>
      </c>
      <c r="K18">
        <v>0</v>
      </c>
      <c r="L18">
        <v>0</v>
      </c>
    </row>
    <row r="19" spans="2:12" x14ac:dyDescent="0.45">
      <c r="B19" t="s">
        <v>162</v>
      </c>
      <c r="C19" s="25">
        <f>MAX(B3:B14,C4:C14,D5:D14,E6:E14,F7:F14,G8:G14,H9:H14,I10:I14,J11:J14,K12:K14,L13:L14,M14)</f>
        <v>3.3E-3</v>
      </c>
      <c r="D19" s="25">
        <f>MAX(C2:N3,E4:N5,G6:N7,I8:N9,K10:N11,M12:N13)</f>
        <v>2.87E-2</v>
      </c>
      <c r="E19" s="26">
        <f>MAX(C3:C5,D5)</f>
        <v>1.6000000000000001E-3</v>
      </c>
      <c r="F19" s="26">
        <f>MAX(D3,E3,E4)</f>
        <v>1.44E-2</v>
      </c>
      <c r="G19" s="25">
        <f>MAX(F7:F9,G8:G9,H9)</f>
        <v>1.9E-3</v>
      </c>
      <c r="H19" s="25">
        <f>MAX(G6:I6,H7:I7,I8)</f>
        <v>1.66E-2</v>
      </c>
      <c r="I19" s="27">
        <f>J11</f>
        <v>6.9999999999999999E-4</v>
      </c>
      <c r="J19" s="27">
        <v>6.4000000000000003E-3</v>
      </c>
      <c r="K19">
        <v>0</v>
      </c>
      <c r="L19">
        <v>0</v>
      </c>
    </row>
    <row r="20" spans="2:12" x14ac:dyDescent="0.45">
      <c r="B20" t="s">
        <v>163</v>
      </c>
      <c r="C20" s="25">
        <f>AVERAGE(B3:B14,C4:C14,D5:D14,E6:E14,F7:F14,G8:G14,H9:H14,I10:I14,J11:J14,K12:K14,L13:L14,M14)</f>
        <v>2.3923076923076927E-3</v>
      </c>
      <c r="D20" s="25">
        <f>AVERAGE(C2:N3,E4:N5,G6:N7,I8:N9,K10:N11,M12:N13)</f>
        <v>2.0276923076923074E-2</v>
      </c>
      <c r="E20" s="26">
        <f>AVERAGE(C3:C5,D5)</f>
        <v>1.1000000000000001E-3</v>
      </c>
      <c r="F20" s="26">
        <f>AVERAGE(D3,E3,E4)</f>
        <v>1.2133333333333335E-2</v>
      </c>
      <c r="G20" s="25">
        <f>AVERAGE(F7:F9,G8:G9,H9)</f>
        <v>1.6833333333333333E-3</v>
      </c>
      <c r="H20" s="25">
        <f>AVERAGE(G6:I6,H7:I7,I8)</f>
        <v>1.5316666666666668E-2</v>
      </c>
      <c r="I20" s="27">
        <f>J11</f>
        <v>6.9999999999999999E-4</v>
      </c>
      <c r="J20" s="27">
        <v>6.4000000000000003E-3</v>
      </c>
      <c r="K20">
        <v>0</v>
      </c>
      <c r="L20">
        <v>0</v>
      </c>
    </row>
    <row r="21" spans="2:12" x14ac:dyDescent="0.45">
      <c r="B21" t="s">
        <v>171</v>
      </c>
      <c r="C21" s="25">
        <f>MEDIAN(B3:B14,C4:C14,D5:D14,E6:E14,F7:F14,G8:G14,H9:H14,I10:I14,J11:J14,K12:K14,L13:L14,M14)</f>
        <v>2.5500000000000002E-3</v>
      </c>
      <c r="D21" s="25">
        <f>MEDIAN(C2:N3,E4:N5,G6:N7,I8:N9,K10:N11,M12:N13)</f>
        <v>2.1249999999999998E-2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F5" sqref="F5"/>
    </sheetView>
  </sheetViews>
  <sheetFormatPr defaultRowHeight="14.25" x14ac:dyDescent="0.45"/>
  <cols>
    <col min="1" max="1" width="15.06640625" style="47" bestFit="1" customWidth="1"/>
    <col min="2" max="2" width="18.46484375" style="47" bestFit="1" customWidth="1"/>
    <col min="3" max="3" width="15.06640625" style="47" bestFit="1" customWidth="1"/>
    <col min="4" max="4" width="16.265625" style="47" bestFit="1" customWidth="1"/>
    <col min="5" max="5" width="15.19921875" style="47" bestFit="1" customWidth="1"/>
    <col min="6" max="6" width="14.46484375" style="47" bestFit="1" customWidth="1"/>
    <col min="7" max="7" width="10.86328125" style="47" bestFit="1" customWidth="1"/>
    <col min="8" max="8" width="9.796875" style="47" bestFit="1" customWidth="1"/>
    <col min="9" max="9" width="11.9296875" style="47" bestFit="1" customWidth="1"/>
    <col min="10" max="10" width="18.46484375" style="47" bestFit="1" customWidth="1"/>
    <col min="11" max="11" width="14.1328125" style="47" bestFit="1" customWidth="1"/>
    <col min="12" max="12" width="13.06640625" style="47" bestFit="1" customWidth="1"/>
    <col min="13" max="13" width="15.19921875" style="47" bestFit="1" customWidth="1"/>
    <col min="14" max="14" width="18.46484375" style="47" bestFit="1" customWidth="1"/>
    <col min="15" max="15" width="17.3984375" style="47" bestFit="1" customWidth="1"/>
    <col min="16" max="16384" width="9.06640625" style="47"/>
  </cols>
  <sheetData>
    <row r="1" spans="1:15" x14ac:dyDescent="0.45">
      <c r="C1" s="48" t="s">
        <v>164</v>
      </c>
      <c r="D1" s="48" t="s">
        <v>165</v>
      </c>
      <c r="E1" s="48" t="s">
        <v>165</v>
      </c>
      <c r="F1" s="48" t="s">
        <v>165</v>
      </c>
      <c r="G1" s="48" t="s">
        <v>166</v>
      </c>
      <c r="H1" s="48" t="s">
        <v>166</v>
      </c>
      <c r="I1" s="48" t="s">
        <v>166</v>
      </c>
      <c r="J1" s="48" t="s">
        <v>166</v>
      </c>
      <c r="K1" s="48" t="s">
        <v>167</v>
      </c>
      <c r="L1" s="48" t="s">
        <v>167</v>
      </c>
      <c r="M1" s="48" t="s">
        <v>168</v>
      </c>
      <c r="N1" s="48" t="s">
        <v>168</v>
      </c>
      <c r="O1" s="48" t="s">
        <v>169</v>
      </c>
    </row>
    <row r="2" spans="1:15" s="49" customFormat="1" ht="14.65" thickBot="1" x14ac:dyDescent="0.5">
      <c r="A2" s="47"/>
      <c r="B2" s="49" t="s">
        <v>172</v>
      </c>
      <c r="C2" s="50" t="s">
        <v>0</v>
      </c>
      <c r="D2" s="50" t="s">
        <v>1</v>
      </c>
      <c r="E2" s="50" t="s">
        <v>2</v>
      </c>
      <c r="F2" s="50" t="s">
        <v>3</v>
      </c>
      <c r="G2" s="50" t="s">
        <v>4</v>
      </c>
      <c r="H2" s="50" t="s">
        <v>5</v>
      </c>
      <c r="I2" s="50" t="s">
        <v>6</v>
      </c>
      <c r="J2" s="50" t="s">
        <v>7</v>
      </c>
      <c r="K2" s="50" t="s">
        <v>8</v>
      </c>
      <c r="L2" s="50" t="s">
        <v>9</v>
      </c>
      <c r="M2" s="50" t="s">
        <v>10</v>
      </c>
      <c r="N2" s="50" t="s">
        <v>11</v>
      </c>
      <c r="O2" s="50" t="s">
        <v>12</v>
      </c>
    </row>
    <row r="3" spans="1:15" ht="14.65" thickBot="1" x14ac:dyDescent="0.5">
      <c r="A3" s="48" t="s">
        <v>164</v>
      </c>
      <c r="B3" s="51" t="s">
        <v>0</v>
      </c>
      <c r="C3" s="52"/>
      <c r="D3" s="64">
        <v>1.76</v>
      </c>
      <c r="E3" s="53">
        <v>1.76</v>
      </c>
      <c r="F3" s="53">
        <v>1.76</v>
      </c>
      <c r="G3" s="53">
        <v>1.91</v>
      </c>
      <c r="H3" s="53">
        <v>1.91</v>
      </c>
      <c r="I3" s="53">
        <v>1.91</v>
      </c>
      <c r="J3" s="53">
        <v>1.91</v>
      </c>
      <c r="K3" s="53">
        <v>1.56</v>
      </c>
      <c r="L3" s="53">
        <v>1.56</v>
      </c>
      <c r="M3" s="53">
        <v>1.45</v>
      </c>
      <c r="N3" s="53">
        <v>1.45</v>
      </c>
      <c r="O3" s="54">
        <v>2.56</v>
      </c>
    </row>
    <row r="4" spans="1:15" ht="14.65" thickBot="1" x14ac:dyDescent="0.5">
      <c r="A4" s="48" t="s">
        <v>165</v>
      </c>
      <c r="B4" s="51" t="s">
        <v>1</v>
      </c>
      <c r="C4" s="55">
        <v>1.76</v>
      </c>
      <c r="D4" s="52"/>
      <c r="E4" s="56">
        <v>1.17</v>
      </c>
      <c r="F4" s="57">
        <v>1.17</v>
      </c>
      <c r="G4" s="57">
        <v>1.91</v>
      </c>
      <c r="H4" s="57">
        <v>1.91</v>
      </c>
      <c r="I4" s="57">
        <v>1.91</v>
      </c>
      <c r="J4" s="57">
        <v>1.91</v>
      </c>
      <c r="K4" s="57">
        <v>1.76</v>
      </c>
      <c r="L4" s="57">
        <v>1.76</v>
      </c>
      <c r="M4" s="57">
        <v>1.76</v>
      </c>
      <c r="N4" s="57">
        <v>1.76</v>
      </c>
      <c r="O4" s="58">
        <v>2.56</v>
      </c>
    </row>
    <row r="5" spans="1:15" ht="14.65" thickBot="1" x14ac:dyDescent="0.5">
      <c r="A5" s="48" t="s">
        <v>165</v>
      </c>
      <c r="B5" s="51" t="s">
        <v>2</v>
      </c>
      <c r="C5" s="42">
        <v>1.76</v>
      </c>
      <c r="D5" s="54">
        <v>1.17</v>
      </c>
      <c r="E5" s="52"/>
      <c r="F5" s="44">
        <v>0.54</v>
      </c>
      <c r="G5" s="59">
        <v>1.91</v>
      </c>
      <c r="H5" s="59">
        <v>1.91</v>
      </c>
      <c r="I5" s="59">
        <v>1.91</v>
      </c>
      <c r="J5" s="59">
        <v>1.91</v>
      </c>
      <c r="K5" s="59">
        <v>1.76</v>
      </c>
      <c r="L5" s="59">
        <v>1.76</v>
      </c>
      <c r="M5" s="59">
        <v>1.76</v>
      </c>
      <c r="N5" s="59">
        <v>1.76</v>
      </c>
      <c r="O5" s="60">
        <v>2.56</v>
      </c>
    </row>
    <row r="6" spans="1:15" ht="14.65" thickBot="1" x14ac:dyDescent="0.5">
      <c r="A6" s="48" t="s">
        <v>165</v>
      </c>
      <c r="B6" s="51" t="s">
        <v>3</v>
      </c>
      <c r="C6" s="43">
        <v>1.76</v>
      </c>
      <c r="D6" s="57">
        <v>1.17</v>
      </c>
      <c r="E6" s="61">
        <v>0.54</v>
      </c>
      <c r="F6" s="52"/>
      <c r="G6" s="56">
        <v>1.91</v>
      </c>
      <c r="H6" s="57">
        <v>1.91</v>
      </c>
      <c r="I6" s="57">
        <v>1.91</v>
      </c>
      <c r="J6" s="57">
        <v>1.91</v>
      </c>
      <c r="K6" s="57">
        <v>1.76</v>
      </c>
      <c r="L6" s="57">
        <v>1.76</v>
      </c>
      <c r="M6" s="57">
        <v>1.76</v>
      </c>
      <c r="N6" s="57">
        <v>1.76</v>
      </c>
      <c r="O6" s="58">
        <v>2.56</v>
      </c>
    </row>
    <row r="7" spans="1:15" ht="14.65" thickBot="1" x14ac:dyDescent="0.5">
      <c r="A7" s="48" t="s">
        <v>166</v>
      </c>
      <c r="B7" s="51" t="s">
        <v>4</v>
      </c>
      <c r="C7" s="42">
        <v>1.91</v>
      </c>
      <c r="D7" s="59">
        <v>1.91</v>
      </c>
      <c r="E7" s="59">
        <v>1.91</v>
      </c>
      <c r="F7" s="54">
        <v>1.91</v>
      </c>
      <c r="G7" s="52"/>
      <c r="H7" s="44">
        <v>1.1299999999999999</v>
      </c>
      <c r="I7" s="59">
        <v>0.92</v>
      </c>
      <c r="J7" s="59">
        <v>1.05</v>
      </c>
      <c r="K7" s="59">
        <v>1.91</v>
      </c>
      <c r="L7" s="59">
        <v>1.91</v>
      </c>
      <c r="M7" s="59">
        <v>1.91</v>
      </c>
      <c r="N7" s="59">
        <v>1.91</v>
      </c>
      <c r="O7" s="60">
        <v>2.56</v>
      </c>
    </row>
    <row r="8" spans="1:15" ht="14.65" thickBot="1" x14ac:dyDescent="0.5">
      <c r="A8" s="48" t="s">
        <v>166</v>
      </c>
      <c r="B8" s="51" t="s">
        <v>5</v>
      </c>
      <c r="C8" s="43">
        <v>1.91</v>
      </c>
      <c r="D8" s="57">
        <v>1.91</v>
      </c>
      <c r="E8" s="57">
        <v>1.91</v>
      </c>
      <c r="F8" s="57">
        <v>1.91</v>
      </c>
      <c r="G8" s="61">
        <v>1.1299999999999999</v>
      </c>
      <c r="H8" s="52"/>
      <c r="I8" s="56">
        <v>1.1299999999999999</v>
      </c>
      <c r="J8" s="57">
        <v>1.1299999999999999</v>
      </c>
      <c r="K8" s="57">
        <v>1.91</v>
      </c>
      <c r="L8" s="57">
        <v>1.91</v>
      </c>
      <c r="M8" s="57">
        <v>1.91</v>
      </c>
      <c r="N8" s="57">
        <v>1.91</v>
      </c>
      <c r="O8" s="58">
        <v>2.56</v>
      </c>
    </row>
    <row r="9" spans="1:15" ht="14.65" thickBot="1" x14ac:dyDescent="0.5">
      <c r="A9" s="48" t="s">
        <v>166</v>
      </c>
      <c r="B9" s="51" t="s">
        <v>6</v>
      </c>
      <c r="C9" s="42">
        <v>1.91</v>
      </c>
      <c r="D9" s="59">
        <v>1.91</v>
      </c>
      <c r="E9" s="59">
        <v>1.91</v>
      </c>
      <c r="F9" s="59">
        <v>1.91</v>
      </c>
      <c r="G9" s="59">
        <v>0.92</v>
      </c>
      <c r="H9" s="54">
        <v>1.1299999999999999</v>
      </c>
      <c r="I9" s="52"/>
      <c r="J9" s="44">
        <v>1.05</v>
      </c>
      <c r="K9" s="59">
        <v>1.91</v>
      </c>
      <c r="L9" s="59">
        <v>1.91</v>
      </c>
      <c r="M9" s="59">
        <v>1.91</v>
      </c>
      <c r="N9" s="59">
        <v>1.91</v>
      </c>
      <c r="O9" s="60">
        <v>2.56</v>
      </c>
    </row>
    <row r="10" spans="1:15" ht="14.65" thickBot="1" x14ac:dyDescent="0.5">
      <c r="A10" s="48" t="s">
        <v>166</v>
      </c>
      <c r="B10" s="51" t="s">
        <v>7</v>
      </c>
      <c r="C10" s="43">
        <v>1.91</v>
      </c>
      <c r="D10" s="57">
        <v>1.91</v>
      </c>
      <c r="E10" s="57">
        <v>1.91</v>
      </c>
      <c r="F10" s="57">
        <v>1.91</v>
      </c>
      <c r="G10" s="57">
        <v>1.05</v>
      </c>
      <c r="H10" s="57">
        <v>1.1299999999999999</v>
      </c>
      <c r="I10" s="61">
        <v>1.05</v>
      </c>
      <c r="J10" s="52"/>
      <c r="K10" s="56">
        <v>1.91</v>
      </c>
      <c r="L10" s="57">
        <v>1.91</v>
      </c>
      <c r="M10" s="57">
        <v>1.91</v>
      </c>
      <c r="N10" s="57">
        <v>1.91</v>
      </c>
      <c r="O10" s="58">
        <v>2.56</v>
      </c>
    </row>
    <row r="11" spans="1:15" ht="14.65" thickBot="1" x14ac:dyDescent="0.5">
      <c r="A11" s="48" t="s">
        <v>167</v>
      </c>
      <c r="B11" s="51" t="s">
        <v>8</v>
      </c>
      <c r="C11" s="42">
        <v>1.56</v>
      </c>
      <c r="D11" s="59">
        <v>1.76</v>
      </c>
      <c r="E11" s="59">
        <v>1.76</v>
      </c>
      <c r="F11" s="59">
        <v>1.76</v>
      </c>
      <c r="G11" s="59">
        <v>1.91</v>
      </c>
      <c r="H11" s="59">
        <v>1.91</v>
      </c>
      <c r="I11" s="59">
        <v>1.91</v>
      </c>
      <c r="J11" s="54">
        <v>1.91</v>
      </c>
      <c r="K11" s="52"/>
      <c r="L11" s="44">
        <v>0.73</v>
      </c>
      <c r="M11" s="59">
        <v>1.56</v>
      </c>
      <c r="N11" s="59">
        <v>1.56</v>
      </c>
      <c r="O11" s="60">
        <v>2.56</v>
      </c>
    </row>
    <row r="12" spans="1:15" ht="14.65" thickBot="1" x14ac:dyDescent="0.5">
      <c r="A12" s="48" t="s">
        <v>167</v>
      </c>
      <c r="B12" s="51" t="s">
        <v>9</v>
      </c>
      <c r="C12" s="43">
        <v>1.56</v>
      </c>
      <c r="D12" s="57">
        <v>1.76</v>
      </c>
      <c r="E12" s="57">
        <v>1.76</v>
      </c>
      <c r="F12" s="57">
        <v>1.76</v>
      </c>
      <c r="G12" s="57">
        <v>1.91</v>
      </c>
      <c r="H12" s="57">
        <v>1.91</v>
      </c>
      <c r="I12" s="57">
        <v>1.91</v>
      </c>
      <c r="J12" s="57">
        <v>1.91</v>
      </c>
      <c r="K12" s="61">
        <v>0.73</v>
      </c>
      <c r="L12" s="52"/>
      <c r="M12" s="56">
        <v>1.56</v>
      </c>
      <c r="N12" s="57">
        <v>1.56</v>
      </c>
      <c r="O12" s="58">
        <v>2.56</v>
      </c>
    </row>
    <row r="13" spans="1:15" ht="14.65" thickBot="1" x14ac:dyDescent="0.5">
      <c r="A13" s="48" t="s">
        <v>168</v>
      </c>
      <c r="B13" s="51" t="s">
        <v>10</v>
      </c>
      <c r="C13" s="42">
        <v>1.45</v>
      </c>
      <c r="D13" s="59">
        <v>1.76</v>
      </c>
      <c r="E13" s="59">
        <v>1.76</v>
      </c>
      <c r="F13" s="59">
        <v>1.76</v>
      </c>
      <c r="G13" s="59">
        <v>1.91</v>
      </c>
      <c r="H13" s="59">
        <v>1.91</v>
      </c>
      <c r="I13" s="59">
        <v>1.91</v>
      </c>
      <c r="J13" s="59">
        <v>1.91</v>
      </c>
      <c r="K13" s="59">
        <v>1.56</v>
      </c>
      <c r="L13" s="54">
        <v>1.56</v>
      </c>
      <c r="M13" s="52"/>
      <c r="N13" s="44">
        <v>0.01</v>
      </c>
      <c r="O13" s="60">
        <v>2.56</v>
      </c>
    </row>
    <row r="14" spans="1:15" ht="14.65" thickBot="1" x14ac:dyDescent="0.5">
      <c r="A14" s="48" t="s">
        <v>168</v>
      </c>
      <c r="B14" s="51" t="s">
        <v>11</v>
      </c>
      <c r="C14" s="43">
        <v>1.45</v>
      </c>
      <c r="D14" s="57">
        <v>1.76</v>
      </c>
      <c r="E14" s="57">
        <v>1.76</v>
      </c>
      <c r="F14" s="57">
        <v>1.76</v>
      </c>
      <c r="G14" s="57">
        <v>1.91</v>
      </c>
      <c r="H14" s="57">
        <v>1.91</v>
      </c>
      <c r="I14" s="57">
        <v>1.91</v>
      </c>
      <c r="J14" s="57">
        <v>1.91</v>
      </c>
      <c r="K14" s="57">
        <v>1.56</v>
      </c>
      <c r="L14" s="57">
        <v>1.56</v>
      </c>
      <c r="M14" s="61">
        <v>0.01</v>
      </c>
      <c r="N14" s="52"/>
      <c r="O14" s="62">
        <v>2.56</v>
      </c>
    </row>
    <row r="15" spans="1:15" ht="14.65" thickBot="1" x14ac:dyDescent="0.5">
      <c r="A15" s="48" t="s">
        <v>169</v>
      </c>
      <c r="B15" s="51" t="s">
        <v>12</v>
      </c>
      <c r="C15" s="44">
        <v>2.56</v>
      </c>
      <c r="D15" s="45">
        <v>2.56</v>
      </c>
      <c r="E15" s="45">
        <v>2.56</v>
      </c>
      <c r="F15" s="45">
        <v>2.56</v>
      </c>
      <c r="G15" s="45">
        <v>2.56</v>
      </c>
      <c r="H15" s="45">
        <v>2.56</v>
      </c>
      <c r="I15" s="45">
        <v>2.56</v>
      </c>
      <c r="J15" s="45">
        <v>2.56</v>
      </c>
      <c r="K15" s="45">
        <v>2.56</v>
      </c>
      <c r="L15" s="45">
        <v>2.56</v>
      </c>
      <c r="M15" s="45">
        <v>2.56</v>
      </c>
      <c r="N15" s="46">
        <v>2.56</v>
      </c>
      <c r="O15" s="63"/>
    </row>
    <row r="18" spans="1:15" x14ac:dyDescent="0.45">
      <c r="C18" s="48" t="s">
        <v>164</v>
      </c>
      <c r="D18" s="48" t="s">
        <v>165</v>
      </c>
      <c r="E18" s="48" t="s">
        <v>165</v>
      </c>
      <c r="F18" s="48" t="s">
        <v>165</v>
      </c>
      <c r="G18" s="48" t="s">
        <v>166</v>
      </c>
      <c r="H18" s="48" t="s">
        <v>166</v>
      </c>
      <c r="I18" s="48" t="s">
        <v>166</v>
      </c>
      <c r="J18" s="48" t="s">
        <v>166</v>
      </c>
      <c r="K18" s="48" t="s">
        <v>167</v>
      </c>
      <c r="L18" s="48" t="s">
        <v>167</v>
      </c>
      <c r="M18" s="48" t="s">
        <v>168</v>
      </c>
      <c r="N18" s="48" t="s">
        <v>168</v>
      </c>
      <c r="O18" s="48" t="s">
        <v>169</v>
      </c>
    </row>
    <row r="19" spans="1:15" ht="14.65" thickBot="1" x14ac:dyDescent="0.5">
      <c r="B19" s="49" t="s">
        <v>173</v>
      </c>
      <c r="C19" s="50" t="s">
        <v>0</v>
      </c>
      <c r="D19" s="50" t="s">
        <v>1</v>
      </c>
      <c r="E19" s="50" t="s">
        <v>2</v>
      </c>
      <c r="F19" s="50" t="s">
        <v>3</v>
      </c>
      <c r="G19" s="50" t="s">
        <v>4</v>
      </c>
      <c r="H19" s="50" t="s">
        <v>5</v>
      </c>
      <c r="I19" s="50" t="s">
        <v>6</v>
      </c>
      <c r="J19" s="50" t="s">
        <v>7</v>
      </c>
      <c r="K19" s="50" t="s">
        <v>8</v>
      </c>
      <c r="L19" s="50" t="s">
        <v>9</v>
      </c>
      <c r="M19" s="50" t="s">
        <v>10</v>
      </c>
      <c r="N19" s="50" t="s">
        <v>11</v>
      </c>
      <c r="O19" s="50" t="s">
        <v>12</v>
      </c>
    </row>
    <row r="20" spans="1:15" ht="14.65" thickBot="1" x14ac:dyDescent="0.5">
      <c r="A20" s="48" t="s">
        <v>164</v>
      </c>
      <c r="B20" s="51" t="s">
        <v>0</v>
      </c>
      <c r="C20" s="32"/>
      <c r="D20" s="67">
        <f>Sheet2!C2/Sheet3!D3</f>
        <v>1.1022727272727273E-2</v>
      </c>
      <c r="E20" s="68">
        <f>Sheet2!D2/Sheet3!E3</f>
        <v>1.221590909090909E-2</v>
      </c>
      <c r="F20" s="68">
        <f>Sheet2!E2/Sheet3!F3</f>
        <v>1.2272727272727274E-2</v>
      </c>
      <c r="G20" s="68">
        <f>Sheet2!F2/Sheet3!G3</f>
        <v>1.2460732984293196E-2</v>
      </c>
      <c r="H20" s="68">
        <f>Sheet2!G2/Sheet3!H3</f>
        <v>1.0890052356020943E-2</v>
      </c>
      <c r="I20" s="68">
        <f>Sheet2!H2/Sheet3!I3</f>
        <v>1.261780104712042E-2</v>
      </c>
      <c r="J20" s="68">
        <f>Sheet2!I2/Sheet3!J3</f>
        <v>1.1937172774869111E-2</v>
      </c>
      <c r="K20" s="68">
        <f>Sheet2!J2/Sheet3!K3</f>
        <v>1.0641025641025641E-2</v>
      </c>
      <c r="L20" s="68">
        <f>Sheet2!K2/Sheet3!L3</f>
        <v>1.1346153846153846E-2</v>
      </c>
      <c r="M20" s="68">
        <f>Sheet2!L2/Sheet3!M3</f>
        <v>1.2275862068965518E-2</v>
      </c>
      <c r="N20" s="68">
        <f>Sheet2!M2/Sheet3!N3</f>
        <v>1.1931034482758621E-2</v>
      </c>
      <c r="O20" s="31">
        <f>Sheet2!N2/Sheet3!O3</f>
        <v>9.8828124999999992E-3</v>
      </c>
    </row>
    <row r="21" spans="1:15" ht="14.65" thickBot="1" x14ac:dyDescent="0.5">
      <c r="A21" s="48" t="s">
        <v>165</v>
      </c>
      <c r="B21" s="51" t="s">
        <v>1</v>
      </c>
      <c r="C21" s="65">
        <f>Sheet2!B3/Sheet3!C4</f>
        <v>1.3068181818181818E-3</v>
      </c>
      <c r="D21" s="32"/>
      <c r="E21" s="36">
        <f>Sheet2!D3/Sheet3!E4</f>
        <v>1.2307692307692308E-2</v>
      </c>
      <c r="F21" s="34">
        <f>Sheet2!E3/Sheet3!F4</f>
        <v>1.1965811965811967E-2</v>
      </c>
      <c r="G21" s="34">
        <f>Sheet2!F3/Sheet3!G4</f>
        <v>1.1989528795811518E-2</v>
      </c>
      <c r="H21" s="34">
        <f>Sheet2!G3/Sheet3!H4</f>
        <v>1.0366492146596859E-2</v>
      </c>
      <c r="I21" s="34">
        <f>Sheet2!H3/Sheet3!I4</f>
        <v>1.1989528795811518E-2</v>
      </c>
      <c r="J21" s="34">
        <f>Sheet2!I3/Sheet3!J4</f>
        <v>1.1308900523560211E-2</v>
      </c>
      <c r="K21" s="34">
        <f>Sheet2!J3/Sheet3!K4</f>
        <v>9.4318181818181818E-3</v>
      </c>
      <c r="L21" s="34">
        <f>Sheet2!K3/Sheet3!L4</f>
        <v>1.0113636363636363E-2</v>
      </c>
      <c r="M21" s="34">
        <f>Sheet2!L3/Sheet3!M4</f>
        <v>1.1022727272727273E-2</v>
      </c>
      <c r="N21" s="34">
        <f>Sheet2!M3/Sheet3!N4</f>
        <v>1.0625000000000001E-2</v>
      </c>
      <c r="O21" s="66">
        <f>Sheet2!N3/Sheet3!O4</f>
        <v>9.4140625000000006E-3</v>
      </c>
    </row>
    <row r="22" spans="1:15" x14ac:dyDescent="0.45">
      <c r="A22" s="48" t="s">
        <v>165</v>
      </c>
      <c r="B22" s="51" t="s">
        <v>2</v>
      </c>
      <c r="C22" s="28">
        <f>Sheet2!B4/Sheet3!C5</f>
        <v>1.4204545454545455E-3</v>
      </c>
      <c r="D22" s="31">
        <f>Sheet2!C4/Sheet3!D5</f>
        <v>1.3675213675213677E-3</v>
      </c>
      <c r="E22" s="32"/>
      <c r="F22" s="73">
        <f>Sheet2!E4/Sheet3!F5</f>
        <v>1.4814814814814814E-2</v>
      </c>
      <c r="G22" s="33">
        <f>Sheet2!F4/Sheet3!G5</f>
        <v>1.2827225130890053E-2</v>
      </c>
      <c r="H22" s="33">
        <f>Sheet2!G4/Sheet3!H5</f>
        <v>1.1780104712041885E-2</v>
      </c>
      <c r="I22" s="33">
        <f>Sheet2!H4/Sheet3!I5</f>
        <v>1.2879581151832461E-2</v>
      </c>
      <c r="J22" s="33">
        <f>Sheet2!I4/Sheet3!J5</f>
        <v>1.261780104712042E-2</v>
      </c>
      <c r="K22" s="33">
        <f>Sheet2!J4/Sheet3!K5</f>
        <v>1.0909090909090908E-2</v>
      </c>
      <c r="L22" s="33">
        <f>Sheet2!K4/Sheet3!L5</f>
        <v>1.1420454545454546E-2</v>
      </c>
      <c r="M22" s="33">
        <f>Sheet2!L4/Sheet3!M5</f>
        <v>1.2386363636363636E-2</v>
      </c>
      <c r="N22" s="33">
        <f>Sheet2!M4/Sheet3!N5</f>
        <v>1.1988636363636365E-2</v>
      </c>
      <c r="O22" s="69">
        <f>Sheet2!N4/Sheet3!O5</f>
        <v>1.0390624999999999E-2</v>
      </c>
    </row>
    <row r="23" spans="1:15" ht="14.65" thickBot="1" x14ac:dyDescent="0.5">
      <c r="A23" s="48" t="s">
        <v>165</v>
      </c>
      <c r="B23" s="51" t="s">
        <v>3</v>
      </c>
      <c r="C23" s="29">
        <f>Sheet2!B5/Sheet3!C6</f>
        <v>1.4772727272727272E-3</v>
      </c>
      <c r="D23" s="34">
        <f>Sheet2!C5/Sheet3!D6</f>
        <v>1.3675213675213677E-3</v>
      </c>
      <c r="E23" s="73">
        <f>Sheet2!D5/Sheet3!E6</f>
        <v>1.8518518518518518E-4</v>
      </c>
      <c r="F23" s="32"/>
      <c r="G23" s="36">
        <f>Sheet2!F5/Sheet3!G6</f>
        <v>1.2984293193717278E-2</v>
      </c>
      <c r="H23" s="34">
        <f>Sheet2!G5/Sheet3!H6</f>
        <v>1.1204188481675393E-2</v>
      </c>
      <c r="I23" s="34">
        <f>Sheet2!H5/Sheet3!I6</f>
        <v>1.2984293193717278E-2</v>
      </c>
      <c r="J23" s="34">
        <f>Sheet2!I5/Sheet3!J6</f>
        <v>1.1884816753926703E-2</v>
      </c>
      <c r="K23" s="34">
        <f>Sheet2!J5/Sheet3!K6</f>
        <v>1.0568181818181817E-2</v>
      </c>
      <c r="L23" s="34">
        <f>Sheet2!K5/Sheet3!L6</f>
        <v>1.0568181818181817E-2</v>
      </c>
      <c r="M23" s="34">
        <f>Sheet2!L5/Sheet3!M6</f>
        <v>1.1420454545454546E-2</v>
      </c>
      <c r="N23" s="34">
        <f>Sheet2!M5/Sheet3!N6</f>
        <v>1.1363636363636364E-2</v>
      </c>
      <c r="O23" s="66">
        <f>Sheet2!N5/Sheet3!O6</f>
        <v>0.01</v>
      </c>
    </row>
    <row r="24" spans="1:15" ht="14.65" thickBot="1" x14ac:dyDescent="0.5">
      <c r="A24" s="48" t="s">
        <v>166</v>
      </c>
      <c r="B24" s="51" t="s">
        <v>4</v>
      </c>
      <c r="C24" s="28">
        <f>Sheet2!B6/Sheet3!C7</f>
        <v>1.4136125654450264E-3</v>
      </c>
      <c r="D24" s="33">
        <f>Sheet2!C6/Sheet3!D7</f>
        <v>1.3612565445026178E-3</v>
      </c>
      <c r="E24" s="33">
        <f>Sheet2!D6/Sheet3!E7</f>
        <v>1.4659685863874347E-3</v>
      </c>
      <c r="F24" s="31">
        <f>Sheet2!E6/Sheet3!F7</f>
        <v>1.5183246073298428E-3</v>
      </c>
      <c r="G24" s="32"/>
      <c r="H24" s="30">
        <f>Sheet2!G6/Sheet3!H7</f>
        <v>1.3274336283185842E-2</v>
      </c>
      <c r="I24" s="73">
        <f>Sheet2!H6/Sheet3!I7</f>
        <v>1.6739130434782607E-2</v>
      </c>
      <c r="J24" s="73">
        <f>Sheet2!I6/Sheet3!J7</f>
        <v>1.5809523809523808E-2</v>
      </c>
      <c r="K24" s="33">
        <f>Sheet2!J6/Sheet3!K7</f>
        <v>1.1308900523560211E-2</v>
      </c>
      <c r="L24" s="33">
        <f>Sheet2!K6/Sheet3!L7</f>
        <v>1.2303664921465968E-2</v>
      </c>
      <c r="M24" s="33">
        <f>Sheet2!L6/Sheet3!M7</f>
        <v>1.2356020942408378E-2</v>
      </c>
      <c r="N24" s="33">
        <f>Sheet2!M6/Sheet3!N7</f>
        <v>1.2303664921465968E-2</v>
      </c>
      <c r="O24" s="69">
        <f>Sheet2!N6/Sheet3!O7</f>
        <v>1.12109375E-2</v>
      </c>
    </row>
    <row r="25" spans="1:15" ht="14.65" thickBot="1" x14ac:dyDescent="0.5">
      <c r="A25" s="48" t="s">
        <v>166</v>
      </c>
      <c r="B25" s="51" t="s">
        <v>5</v>
      </c>
      <c r="C25" s="29">
        <f>Sheet2!B7/Sheet3!C8</f>
        <v>1.3612565445026178E-3</v>
      </c>
      <c r="D25" s="34">
        <f>Sheet2!C7/Sheet3!D8</f>
        <v>1.2041884816753926E-3</v>
      </c>
      <c r="E25" s="34">
        <f>Sheet2!D7/Sheet3!E8</f>
        <v>1.3612565445026178E-3</v>
      </c>
      <c r="F25" s="34">
        <f>Sheet2!E7/Sheet3!F8</f>
        <v>1.4136125654450264E-3</v>
      </c>
      <c r="G25" s="35">
        <f>Sheet2!F7/Sheet3!G8</f>
        <v>1.3274336283185843E-3</v>
      </c>
      <c r="H25" s="32"/>
      <c r="I25" s="36">
        <f>Sheet2!H7/Sheet3!I8</f>
        <v>1.2920353982300885E-2</v>
      </c>
      <c r="J25" s="34">
        <f>Sheet2!I7/Sheet3!J8</f>
        <v>1.2123893805309736E-2</v>
      </c>
      <c r="K25" s="34">
        <f>Sheet2!J7/Sheet3!K8</f>
        <v>9.5811518324607336E-3</v>
      </c>
      <c r="L25" s="34">
        <f>Sheet2!K7/Sheet3!L8</f>
        <v>1.0052356020942408E-2</v>
      </c>
      <c r="M25" s="34">
        <f>Sheet2!L7/Sheet3!M8</f>
        <v>1.0680628272251309E-2</v>
      </c>
      <c r="N25" s="34">
        <f>Sheet2!M7/Sheet3!N8</f>
        <v>1.0418848167539269E-2</v>
      </c>
      <c r="O25" s="66">
        <f>Sheet2!N7/Sheet3!O8</f>
        <v>9.648437499999999E-3</v>
      </c>
    </row>
    <row r="26" spans="1:15" ht="14.65" thickBot="1" x14ac:dyDescent="0.5">
      <c r="A26" s="48" t="s">
        <v>166</v>
      </c>
      <c r="B26" s="51" t="s">
        <v>6</v>
      </c>
      <c r="C26" s="28">
        <f>Sheet2!B8/Sheet3!C9</f>
        <v>1.4659685863874347E-3</v>
      </c>
      <c r="D26" s="33">
        <f>Sheet2!C8/Sheet3!D9</f>
        <v>1.3612565445026178E-3</v>
      </c>
      <c r="E26" s="33">
        <f>Sheet2!D8/Sheet3!E9</f>
        <v>1.4659685863874347E-3</v>
      </c>
      <c r="F26" s="33">
        <f>Sheet2!E8/Sheet3!F9</f>
        <v>1.5706806282722514E-3</v>
      </c>
      <c r="G26" s="33">
        <f>Sheet2!F8/Sheet3!G9</f>
        <v>1.7391304347826088E-3</v>
      </c>
      <c r="H26" s="31">
        <f>Sheet2!G8/Sheet3!H9</f>
        <v>1.4159292035398232E-3</v>
      </c>
      <c r="I26" s="32"/>
      <c r="J26" s="73">
        <f>Sheet2!I8/Sheet3!J9</f>
        <v>1.5809523809523808E-2</v>
      </c>
      <c r="K26" s="33">
        <f>Sheet2!J8/Sheet3!K9</f>
        <v>1.12565445026178E-2</v>
      </c>
      <c r="L26" s="33">
        <f>Sheet2!K8/Sheet3!L9</f>
        <v>1.2094240837696335E-2</v>
      </c>
      <c r="M26" s="33">
        <f>Sheet2!L8/Sheet3!M9</f>
        <v>1.2460732984293196E-2</v>
      </c>
      <c r="N26" s="33">
        <f>Sheet2!M8/Sheet3!N9</f>
        <v>1.2303664921465968E-2</v>
      </c>
      <c r="O26" s="69">
        <f>Sheet2!N8/Sheet3!O9</f>
        <v>1.1093750000000001E-2</v>
      </c>
    </row>
    <row r="27" spans="1:15" ht="14.65" thickBot="1" x14ac:dyDescent="0.5">
      <c r="A27" s="48" t="s">
        <v>166</v>
      </c>
      <c r="B27" s="51" t="s">
        <v>7</v>
      </c>
      <c r="C27" s="29">
        <f>Sheet2!B9/Sheet3!C10</f>
        <v>1.4659685863874347E-3</v>
      </c>
      <c r="D27" s="34">
        <f>Sheet2!C9/Sheet3!D10</f>
        <v>1.3612565445026178E-3</v>
      </c>
      <c r="E27" s="34">
        <f>Sheet2!D9/Sheet3!E10</f>
        <v>1.5706806282722514E-3</v>
      </c>
      <c r="F27" s="34">
        <f>Sheet2!E9/Sheet3!F10</f>
        <v>1.4659685863874347E-3</v>
      </c>
      <c r="G27" s="34">
        <f>Sheet2!F9/Sheet3!G10</f>
        <v>1.7142857142857142E-3</v>
      </c>
      <c r="H27" s="34">
        <f>Sheet2!G9/Sheet3!H10</f>
        <v>1.504424778761062E-3</v>
      </c>
      <c r="I27" s="35">
        <f>Sheet2!H9/Sheet3!I10</f>
        <v>1.8095238095238095E-3</v>
      </c>
      <c r="J27" s="32"/>
      <c r="K27" s="36">
        <f>Sheet2!J9/Sheet3!K10</f>
        <v>1.0575916230366493E-2</v>
      </c>
      <c r="L27" s="34">
        <f>Sheet2!K9/Sheet3!L10</f>
        <v>1.0785340314136126E-2</v>
      </c>
      <c r="M27" s="34">
        <f>Sheet2!L9/Sheet3!M10</f>
        <v>1.1465968586387435E-2</v>
      </c>
      <c r="N27" s="34">
        <f>Sheet2!M9/Sheet3!N10</f>
        <v>1.1413612565445026E-2</v>
      </c>
      <c r="O27" s="66">
        <f>Sheet2!N9/Sheet3!O10</f>
        <v>1.03125E-2</v>
      </c>
    </row>
    <row r="28" spans="1:15" ht="14.65" thickBot="1" x14ac:dyDescent="0.5">
      <c r="A28" s="48" t="s">
        <v>167</v>
      </c>
      <c r="B28" s="51" t="s">
        <v>8</v>
      </c>
      <c r="C28" s="28">
        <f>Sheet2!B10/Sheet3!C11</f>
        <v>1.2820512820512821E-3</v>
      </c>
      <c r="D28" s="33">
        <f>Sheet2!C10/Sheet3!D11</f>
        <v>1.1363636363636363E-3</v>
      </c>
      <c r="E28" s="33">
        <f>Sheet2!D10/Sheet3!E11</f>
        <v>1.3068181818181818E-3</v>
      </c>
      <c r="F28" s="33">
        <f>Sheet2!E10/Sheet3!F11</f>
        <v>1.3068181818181818E-3</v>
      </c>
      <c r="G28" s="33">
        <f>Sheet2!F10/Sheet3!G11</f>
        <v>1.3089005235602095E-3</v>
      </c>
      <c r="H28" s="33">
        <f>Sheet2!G10/Sheet3!H11</f>
        <v>1.2041884816753926E-3</v>
      </c>
      <c r="I28" s="33">
        <f>Sheet2!H10/Sheet3!I11</f>
        <v>1.3612565445026178E-3</v>
      </c>
      <c r="J28" s="31">
        <f>Sheet2!I10/Sheet3!J11</f>
        <v>1.3089005235602095E-3</v>
      </c>
      <c r="K28" s="32"/>
      <c r="L28" s="30">
        <f>Sheet2!K10/Sheet3!L11</f>
        <v>8.767123287671234E-3</v>
      </c>
      <c r="M28" s="33">
        <f>Sheet2!L10/Sheet3!M11</f>
        <v>9.8076923076923072E-3</v>
      </c>
      <c r="N28" s="33">
        <f>Sheet2!M10/Sheet3!N11</f>
        <v>9.6794871794871791E-3</v>
      </c>
      <c r="O28" s="69">
        <f>Sheet2!N10/Sheet3!O11</f>
        <v>8.9453125000000001E-3</v>
      </c>
    </row>
    <row r="29" spans="1:15" ht="14.65" thickBot="1" x14ac:dyDescent="0.5">
      <c r="A29" s="48" t="s">
        <v>167</v>
      </c>
      <c r="B29" s="51" t="s">
        <v>9</v>
      </c>
      <c r="C29" s="29">
        <f>Sheet2!B11/Sheet3!C12</f>
        <v>1.3461538461538461E-3</v>
      </c>
      <c r="D29" s="34">
        <f>Sheet2!C11/Sheet3!D12</f>
        <v>1.1363636363636363E-3</v>
      </c>
      <c r="E29" s="34">
        <f>Sheet2!D11/Sheet3!E12</f>
        <v>1.3636363636363635E-3</v>
      </c>
      <c r="F29" s="34">
        <f>Sheet2!E11/Sheet3!F12</f>
        <v>1.3636363636363635E-3</v>
      </c>
      <c r="G29" s="34">
        <f>Sheet2!F11/Sheet3!G12</f>
        <v>1.4136125654450264E-3</v>
      </c>
      <c r="H29" s="34">
        <f>Sheet2!G11/Sheet3!H12</f>
        <v>1.256544502617801E-3</v>
      </c>
      <c r="I29" s="34">
        <f>Sheet2!H11/Sheet3!I12</f>
        <v>1.4136125654450264E-3</v>
      </c>
      <c r="J29" s="34">
        <f>Sheet2!I11/Sheet3!J12</f>
        <v>1.3612565445026178E-3</v>
      </c>
      <c r="K29" s="35">
        <f>Sheet2!J11/Sheet3!K12</f>
        <v>9.5890410958904108E-4</v>
      </c>
      <c r="L29" s="32"/>
      <c r="M29" s="36">
        <f>Sheet2!L11/Sheet3!M12</f>
        <v>1.0384615384615384E-2</v>
      </c>
      <c r="N29" s="34">
        <f>Sheet2!M11/Sheet3!N12</f>
        <v>1.0192307692307693E-2</v>
      </c>
      <c r="O29" s="66">
        <f>Sheet2!N11/Sheet3!O12</f>
        <v>9.2187499999999995E-3</v>
      </c>
    </row>
    <row r="30" spans="1:15" ht="14.65" thickBot="1" x14ac:dyDescent="0.5">
      <c r="A30" s="48" t="s">
        <v>168</v>
      </c>
      <c r="B30" s="51" t="s">
        <v>10</v>
      </c>
      <c r="C30" s="28">
        <f>Sheet2!B12/Sheet3!C13</f>
        <v>1.4482758620689654E-3</v>
      </c>
      <c r="D30" s="33">
        <f>Sheet2!C12/Sheet3!D13</f>
        <v>1.25E-3</v>
      </c>
      <c r="E30" s="33">
        <f>Sheet2!D12/Sheet3!E13</f>
        <v>1.4204545454545455E-3</v>
      </c>
      <c r="F30" s="33">
        <f>Sheet2!E12/Sheet3!F13</f>
        <v>1.4772727272727272E-3</v>
      </c>
      <c r="G30" s="33">
        <f>Sheet2!F12/Sheet3!G13</f>
        <v>1.4136125654450264E-3</v>
      </c>
      <c r="H30" s="33">
        <f>Sheet2!G12/Sheet3!H13</f>
        <v>1.3089005235602095E-3</v>
      </c>
      <c r="I30" s="33">
        <f>Sheet2!H12/Sheet3!I13</f>
        <v>1.4659685863874347E-3</v>
      </c>
      <c r="J30" s="33">
        <f>Sheet2!I12/Sheet3!J13</f>
        <v>1.4136125654450264E-3</v>
      </c>
      <c r="K30" s="33">
        <f>Sheet2!J12/Sheet3!K13</f>
        <v>1.217948717948718E-3</v>
      </c>
      <c r="L30" s="31">
        <f>Sheet2!K12/Sheet3!L13</f>
        <v>1.2820512820512821E-3</v>
      </c>
      <c r="M30" s="32"/>
      <c r="N30" s="73">
        <f>Sheet2!M12/Sheet3!N13</f>
        <v>0</v>
      </c>
      <c r="O30" s="69">
        <f>Sheet2!N12/Sheet3!O13</f>
        <v>9.8046875000000009E-3</v>
      </c>
    </row>
    <row r="31" spans="1:15" ht="14.65" thickBot="1" x14ac:dyDescent="0.5">
      <c r="A31" s="48" t="s">
        <v>168</v>
      </c>
      <c r="B31" s="51" t="s">
        <v>11</v>
      </c>
      <c r="C31" s="29">
        <f>Sheet2!B13/Sheet3!C14</f>
        <v>1.3793103448275863E-3</v>
      </c>
      <c r="D31" s="34">
        <f>Sheet2!C13/Sheet3!D14</f>
        <v>1.1931818181818181E-3</v>
      </c>
      <c r="E31" s="34">
        <f>Sheet2!D13/Sheet3!E14</f>
        <v>1.4204545454545455E-3</v>
      </c>
      <c r="F31" s="34">
        <f>Sheet2!E13/Sheet3!F14</f>
        <v>1.3636363636363635E-3</v>
      </c>
      <c r="G31" s="34">
        <f>Sheet2!F13/Sheet3!G14</f>
        <v>1.4136125654450264E-3</v>
      </c>
      <c r="H31" s="34">
        <f>Sheet2!G13/Sheet3!H14</f>
        <v>1.256544502617801E-3</v>
      </c>
      <c r="I31" s="34">
        <f>Sheet2!H13/Sheet3!I14</f>
        <v>1.4659685863874347E-3</v>
      </c>
      <c r="J31" s="34">
        <f>Sheet2!I13/Sheet3!J14</f>
        <v>1.4136125654450264E-3</v>
      </c>
      <c r="K31" s="34">
        <f>Sheet2!J13/Sheet3!K14</f>
        <v>1.1538461538461537E-3</v>
      </c>
      <c r="L31" s="34">
        <f>Sheet2!K13/Sheet3!L14</f>
        <v>1.217948717948718E-3</v>
      </c>
      <c r="M31" s="35">
        <f>Sheet2!L13/Sheet3!M14</f>
        <v>0</v>
      </c>
      <c r="N31" s="32"/>
      <c r="O31" s="70">
        <f>Sheet2!N13/Sheet3!O14</f>
        <v>9.6093749999999999E-3</v>
      </c>
    </row>
    <row r="32" spans="1:15" ht="14.65" thickBot="1" x14ac:dyDescent="0.5">
      <c r="A32" s="48" t="s">
        <v>169</v>
      </c>
      <c r="B32" s="51" t="s">
        <v>12</v>
      </c>
      <c r="C32" s="30">
        <f>Sheet2!B14/Sheet3!C15</f>
        <v>1.171875E-3</v>
      </c>
      <c r="D32" s="37">
        <f>Sheet2!C14/Sheet3!D15</f>
        <v>1.0937499999999999E-3</v>
      </c>
      <c r="E32" s="37">
        <f>Sheet2!D14/Sheet3!E15</f>
        <v>1.25E-3</v>
      </c>
      <c r="F32" s="37">
        <f>Sheet2!E14/Sheet3!F15</f>
        <v>1.25E-3</v>
      </c>
      <c r="G32" s="37">
        <f>Sheet2!F14/Sheet3!G15</f>
        <v>1.25E-3</v>
      </c>
      <c r="H32" s="37">
        <f>Sheet2!G14/Sheet3!H15</f>
        <v>1.171875E-3</v>
      </c>
      <c r="I32" s="37">
        <f>Sheet2!H14/Sheet3!I15</f>
        <v>1.2890625000000001E-3</v>
      </c>
      <c r="J32" s="37">
        <f>Sheet2!I14/Sheet3!J15</f>
        <v>1.25E-3</v>
      </c>
      <c r="K32" s="37">
        <f>Sheet2!J14/Sheet3!K15</f>
        <v>1.0937499999999999E-3</v>
      </c>
      <c r="L32" s="37">
        <f>Sheet2!K14/Sheet3!L15</f>
        <v>1.0937499999999999E-3</v>
      </c>
      <c r="M32" s="37">
        <f>Sheet2!L14/Sheet3!M15</f>
        <v>1.171875E-3</v>
      </c>
      <c r="N32" s="38">
        <f>Sheet2!M14/Sheet3!N15</f>
        <v>1.1328124999999999E-3</v>
      </c>
      <c r="O32" s="7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workbookViewId="0">
      <selection activeCell="C74" sqref="C74"/>
    </sheetView>
  </sheetViews>
  <sheetFormatPr defaultRowHeight="14.25" x14ac:dyDescent="0.45"/>
  <cols>
    <col min="2" max="2" width="9.19921875" style="25" bestFit="1" customWidth="1"/>
  </cols>
  <sheetData>
    <row r="1" spans="2:11" x14ac:dyDescent="0.45">
      <c r="C1" t="s">
        <v>151</v>
      </c>
      <c r="F1" t="s">
        <v>175</v>
      </c>
      <c r="G1" t="s">
        <v>176</v>
      </c>
      <c r="K1" t="s">
        <v>152</v>
      </c>
    </row>
    <row r="2" spans="2:11" x14ac:dyDescent="0.45">
      <c r="B2" s="25">
        <v>0</v>
      </c>
      <c r="C2" s="25">
        <f>ROUND(B2,4)</f>
        <v>0</v>
      </c>
      <c r="E2" t="s">
        <v>161</v>
      </c>
      <c r="F2">
        <f>MIN(C:C)</f>
        <v>0</v>
      </c>
      <c r="G2">
        <f>MIN(D:D)</f>
        <v>0.89743589743589747</v>
      </c>
      <c r="J2">
        <v>0</v>
      </c>
      <c r="K2" s="72">
        <f>ROUND(J2,3)</f>
        <v>0</v>
      </c>
    </row>
    <row r="3" spans="2:11" x14ac:dyDescent="0.45">
      <c r="B3" s="25">
        <v>1.8518518518518518E-4</v>
      </c>
      <c r="C3" s="25">
        <f>ROUND(B3,4)</f>
        <v>2.0000000000000001E-4</v>
      </c>
      <c r="E3" t="s">
        <v>174</v>
      </c>
      <c r="F3" s="25">
        <f>MIN(C3:C79)</f>
        <v>2.0000000000000001E-4</v>
      </c>
      <c r="G3" s="72">
        <f>MIN(K3:K83)</f>
        <v>8.9999999999999993E-3</v>
      </c>
      <c r="J3">
        <v>8.9453125000000001E-3</v>
      </c>
      <c r="K3" s="72">
        <f>ROUND(J3,3)</f>
        <v>8.9999999999999993E-3</v>
      </c>
    </row>
    <row r="4" spans="2:11" x14ac:dyDescent="0.45">
      <c r="B4" s="25">
        <v>9.5890410958904108E-4</v>
      </c>
      <c r="C4" s="25">
        <f>ROUND(B4,4)</f>
        <v>1E-3</v>
      </c>
      <c r="E4" t="s">
        <v>162</v>
      </c>
      <c r="F4" s="25">
        <f>MAX(C:C)</f>
        <v>1.8E-3</v>
      </c>
      <c r="G4">
        <f>MAX(K:K)</f>
        <v>1.7000000000000001E-2</v>
      </c>
      <c r="J4">
        <v>9.2187499999999995E-3</v>
      </c>
      <c r="K4" s="72">
        <f>ROUND(J4,3)</f>
        <v>8.9999999999999993E-3</v>
      </c>
    </row>
    <row r="5" spans="2:11" x14ac:dyDescent="0.45">
      <c r="B5" s="25">
        <v>1.0937499999999999E-3</v>
      </c>
      <c r="C5" s="25">
        <f>ROUND(B5,4)</f>
        <v>1.1000000000000001E-3</v>
      </c>
      <c r="E5" t="s">
        <v>171</v>
      </c>
      <c r="F5" s="25">
        <f>MEDIAN(C:C)</f>
        <v>1.4E-3</v>
      </c>
      <c r="G5">
        <f>MEDIAN(K:K)</f>
        <v>1.0999999999999999E-2</v>
      </c>
      <c r="J5">
        <v>9.4140625000000006E-3</v>
      </c>
      <c r="K5" s="72">
        <f>ROUND(J5,3)</f>
        <v>8.9999999999999993E-3</v>
      </c>
    </row>
    <row r="6" spans="2:11" x14ac:dyDescent="0.45">
      <c r="B6" s="25">
        <v>1.1363636363636363E-3</v>
      </c>
      <c r="C6" s="25">
        <f>ROUND(B6,4)</f>
        <v>1.1000000000000001E-3</v>
      </c>
      <c r="E6" t="s">
        <v>163</v>
      </c>
      <c r="F6" s="25">
        <f>AVERAGE(C:C)</f>
        <v>1.324358974358974E-3</v>
      </c>
      <c r="G6" s="72">
        <f>AVERAGE(K:K)</f>
        <v>1.1256410256410264E-2</v>
      </c>
      <c r="J6">
        <v>9.4318181818181818E-3</v>
      </c>
      <c r="K6" s="72">
        <f>ROUND(J6,3)</f>
        <v>8.9999999999999993E-3</v>
      </c>
    </row>
    <row r="7" spans="2:11" x14ac:dyDescent="0.45">
      <c r="B7" s="25">
        <v>1.1363636363636363E-3</v>
      </c>
      <c r="C7" s="25">
        <f>ROUND(B7,4)</f>
        <v>1.1000000000000001E-3</v>
      </c>
      <c r="D7">
        <f>70/78</f>
        <v>0.89743589743589747</v>
      </c>
      <c r="J7">
        <v>8.767123287671234E-3</v>
      </c>
      <c r="K7" s="72">
        <f>ROUND(J7,3)</f>
        <v>8.9999999999999993E-3</v>
      </c>
    </row>
    <row r="8" spans="2:11" x14ac:dyDescent="0.45">
      <c r="B8" s="25">
        <v>1.0937499999999999E-3</v>
      </c>
      <c r="C8" s="25">
        <f>ROUND(B8,4)</f>
        <v>1.1000000000000001E-3</v>
      </c>
      <c r="J8">
        <v>9.5811518324607336E-3</v>
      </c>
      <c r="K8" s="72">
        <f>ROUND(J8,3)</f>
        <v>0.01</v>
      </c>
    </row>
    <row r="9" spans="2:11" x14ac:dyDescent="0.45">
      <c r="B9" s="25">
        <v>1.0937499999999999E-3</v>
      </c>
      <c r="C9" s="25">
        <f>ROUND(B9,4)</f>
        <v>1.1000000000000001E-3</v>
      </c>
      <c r="J9">
        <v>9.6093749999999999E-3</v>
      </c>
      <c r="K9" s="72">
        <f>ROUND(J9,3)</f>
        <v>0.01</v>
      </c>
    </row>
    <row r="10" spans="2:11" x14ac:dyDescent="0.45">
      <c r="B10" s="25">
        <v>1.1328124999999999E-3</v>
      </c>
      <c r="C10" s="25">
        <f>ROUND(B10,4)</f>
        <v>1.1000000000000001E-3</v>
      </c>
      <c r="J10">
        <v>9.648437499999999E-3</v>
      </c>
      <c r="K10" s="72">
        <f>ROUND(J10,3)</f>
        <v>0.01</v>
      </c>
    </row>
    <row r="11" spans="2:11" x14ac:dyDescent="0.45">
      <c r="B11" s="25">
        <v>1.171875E-3</v>
      </c>
      <c r="C11" s="25">
        <f>ROUND(B11,4)</f>
        <v>1.1999999999999999E-3</v>
      </c>
      <c r="J11">
        <v>9.6794871794871791E-3</v>
      </c>
      <c r="K11" s="72">
        <f>ROUND(J11,3)</f>
        <v>0.01</v>
      </c>
    </row>
    <row r="12" spans="2:11" x14ac:dyDescent="0.45">
      <c r="B12" s="25">
        <v>1.1931818181818181E-3</v>
      </c>
      <c r="C12" s="25">
        <f>ROUND(B12,4)</f>
        <v>1.1999999999999999E-3</v>
      </c>
      <c r="J12">
        <v>9.8046875000000009E-3</v>
      </c>
      <c r="K12" s="72">
        <f>ROUND(J12,3)</f>
        <v>0.01</v>
      </c>
    </row>
    <row r="13" spans="2:11" x14ac:dyDescent="0.45">
      <c r="B13" s="25">
        <v>1.2041884816753926E-3</v>
      </c>
      <c r="C13" s="25">
        <f>ROUND(B13,4)</f>
        <v>1.1999999999999999E-3</v>
      </c>
      <c r="J13">
        <v>9.8828124999999992E-3</v>
      </c>
      <c r="K13" s="72">
        <f>ROUND(J13,3)</f>
        <v>0.01</v>
      </c>
    </row>
    <row r="14" spans="2:11" x14ac:dyDescent="0.45">
      <c r="B14" s="25">
        <v>1.1538461538461537E-3</v>
      </c>
      <c r="C14" s="25">
        <f>ROUND(B14,4)</f>
        <v>1.1999999999999999E-3</v>
      </c>
      <c r="J14">
        <v>0.01</v>
      </c>
      <c r="K14" s="72">
        <f>ROUND(J14,3)</f>
        <v>0.01</v>
      </c>
    </row>
    <row r="15" spans="2:11" x14ac:dyDescent="0.45">
      <c r="B15" s="25">
        <v>1.171875E-3</v>
      </c>
      <c r="C15" s="25">
        <f>ROUND(B15,4)</f>
        <v>1.1999999999999999E-3</v>
      </c>
      <c r="J15">
        <v>1.0192307692307693E-2</v>
      </c>
      <c r="K15" s="72">
        <f>ROUND(J15,3)</f>
        <v>0.01</v>
      </c>
    </row>
    <row r="16" spans="2:11" x14ac:dyDescent="0.45">
      <c r="B16" s="25">
        <v>1.171875E-3</v>
      </c>
      <c r="C16" s="25">
        <f>ROUND(B16,4)</f>
        <v>1.1999999999999999E-3</v>
      </c>
      <c r="J16">
        <v>1.03125E-2</v>
      </c>
      <c r="K16" s="72">
        <f>ROUND(J16,3)</f>
        <v>0.01</v>
      </c>
    </row>
    <row r="17" spans="2:11" x14ac:dyDescent="0.45">
      <c r="B17" s="25">
        <v>1.2041884816753926E-3</v>
      </c>
      <c r="C17" s="25">
        <f>ROUND(B17,4)</f>
        <v>1.1999999999999999E-3</v>
      </c>
      <c r="J17">
        <v>1.0390624999999999E-2</v>
      </c>
      <c r="K17" s="72">
        <f>ROUND(J17,3)</f>
        <v>0.01</v>
      </c>
    </row>
    <row r="18" spans="2:11" x14ac:dyDescent="0.45">
      <c r="B18" s="25">
        <v>1.217948717948718E-3</v>
      </c>
      <c r="C18" s="25">
        <f>ROUND(B18,4)</f>
        <v>1.1999999999999999E-3</v>
      </c>
      <c r="J18">
        <v>1.0418848167539269E-2</v>
      </c>
      <c r="K18" s="72">
        <f>ROUND(J18,3)</f>
        <v>0.01</v>
      </c>
    </row>
    <row r="19" spans="2:11" x14ac:dyDescent="0.45">
      <c r="B19" s="25">
        <v>1.217948717948718E-3</v>
      </c>
      <c r="C19" s="25">
        <f>ROUND(B19,4)</f>
        <v>1.1999999999999999E-3</v>
      </c>
      <c r="J19">
        <v>9.8076923076923072E-3</v>
      </c>
      <c r="K19" s="72">
        <f>ROUND(J19,3)</f>
        <v>0.01</v>
      </c>
    </row>
    <row r="20" spans="2:11" x14ac:dyDescent="0.45">
      <c r="B20" s="25">
        <v>1.25E-3</v>
      </c>
      <c r="C20" s="25">
        <f>ROUND(B20,4)</f>
        <v>1.2999999999999999E-3</v>
      </c>
      <c r="J20">
        <v>1.0052356020942408E-2</v>
      </c>
      <c r="K20" s="72">
        <f>ROUND(J20,3)</f>
        <v>0.01</v>
      </c>
    </row>
    <row r="21" spans="2:11" x14ac:dyDescent="0.45">
      <c r="B21" s="25">
        <v>1.25E-3</v>
      </c>
      <c r="C21" s="25">
        <f>ROUND(B21,4)</f>
        <v>1.2999999999999999E-3</v>
      </c>
      <c r="J21">
        <v>1.0113636363636363E-2</v>
      </c>
      <c r="K21" s="72">
        <f>ROUND(J21,3)</f>
        <v>0.01</v>
      </c>
    </row>
    <row r="22" spans="2:11" x14ac:dyDescent="0.45">
      <c r="B22" s="25">
        <v>1.25E-3</v>
      </c>
      <c r="C22" s="25">
        <f>ROUND(B22,4)</f>
        <v>1.2999999999999999E-3</v>
      </c>
      <c r="J22">
        <v>1.0366492146596859E-2</v>
      </c>
      <c r="K22" s="72">
        <f>ROUND(J22,3)</f>
        <v>0.01</v>
      </c>
    </row>
    <row r="23" spans="2:11" x14ac:dyDescent="0.45">
      <c r="B23" s="25">
        <v>1.25E-3</v>
      </c>
      <c r="C23" s="25">
        <f>ROUND(B23,4)</f>
        <v>1.2999999999999999E-3</v>
      </c>
      <c r="J23">
        <v>1.0384615384615384E-2</v>
      </c>
      <c r="K23" s="72">
        <f>ROUND(J23,3)</f>
        <v>0.01</v>
      </c>
    </row>
    <row r="24" spans="2:11" x14ac:dyDescent="0.45">
      <c r="B24" s="25">
        <v>1.2820512820512821E-3</v>
      </c>
      <c r="C24" s="25">
        <f>ROUND(B24,4)</f>
        <v>1.2999999999999999E-3</v>
      </c>
      <c r="J24">
        <v>1.0568181818181817E-2</v>
      </c>
      <c r="K24" s="72">
        <f>ROUND(J24,3)</f>
        <v>1.0999999999999999E-2</v>
      </c>
    </row>
    <row r="25" spans="2:11" x14ac:dyDescent="0.45">
      <c r="B25" s="25">
        <v>1.3068181818181818E-3</v>
      </c>
      <c r="C25" s="25">
        <f>ROUND(B25,4)</f>
        <v>1.2999999999999999E-3</v>
      </c>
      <c r="J25">
        <v>1.0575916230366493E-2</v>
      </c>
      <c r="K25" s="72">
        <f>ROUND(J25,3)</f>
        <v>1.0999999999999999E-2</v>
      </c>
    </row>
    <row r="26" spans="2:11" x14ac:dyDescent="0.45">
      <c r="B26" s="25">
        <v>1.3068181818181818E-3</v>
      </c>
      <c r="C26" s="25">
        <f>ROUND(B26,4)</f>
        <v>1.2999999999999999E-3</v>
      </c>
      <c r="J26">
        <v>1.0625000000000001E-2</v>
      </c>
      <c r="K26" s="72">
        <f>ROUND(J26,3)</f>
        <v>1.0999999999999999E-2</v>
      </c>
    </row>
    <row r="27" spans="2:11" x14ac:dyDescent="0.45">
      <c r="B27" s="25">
        <v>1.3068181818181818E-3</v>
      </c>
      <c r="C27" s="25">
        <f>ROUND(B27,4)</f>
        <v>1.2999999999999999E-3</v>
      </c>
      <c r="J27">
        <v>1.0641025641025641E-2</v>
      </c>
      <c r="K27" s="72">
        <f>ROUND(J27,3)</f>
        <v>1.0999999999999999E-2</v>
      </c>
    </row>
    <row r="28" spans="2:11" x14ac:dyDescent="0.45">
      <c r="B28" s="25">
        <v>1.3089005235602095E-3</v>
      </c>
      <c r="C28" s="25">
        <f>ROUND(B28,4)</f>
        <v>1.2999999999999999E-3</v>
      </c>
      <c r="J28">
        <v>1.0909090909090908E-2</v>
      </c>
      <c r="K28" s="72">
        <f>ROUND(J28,3)</f>
        <v>1.0999999999999999E-2</v>
      </c>
    </row>
    <row r="29" spans="2:11" x14ac:dyDescent="0.45">
      <c r="B29" s="25">
        <v>1.3274336283185843E-3</v>
      </c>
      <c r="C29" s="25">
        <f>ROUND(B29,4)</f>
        <v>1.2999999999999999E-3</v>
      </c>
      <c r="J29">
        <v>1.1093750000000001E-2</v>
      </c>
      <c r="K29" s="72">
        <f>ROUND(J29,3)</f>
        <v>1.0999999999999999E-2</v>
      </c>
    </row>
    <row r="30" spans="2:11" x14ac:dyDescent="0.45">
      <c r="B30" s="25">
        <v>1.3461538461538461E-3</v>
      </c>
      <c r="C30" s="25">
        <f>ROUND(B30,4)</f>
        <v>1.2999999999999999E-3</v>
      </c>
      <c r="J30">
        <v>1.12109375E-2</v>
      </c>
      <c r="K30" s="72">
        <f>ROUND(J30,3)</f>
        <v>1.0999999999999999E-2</v>
      </c>
    </row>
    <row r="31" spans="2:11" x14ac:dyDescent="0.45">
      <c r="B31" s="25">
        <v>1.25E-3</v>
      </c>
      <c r="C31" s="25">
        <f>ROUND(B31,4)</f>
        <v>1.2999999999999999E-3</v>
      </c>
      <c r="J31">
        <v>1.12565445026178E-2</v>
      </c>
      <c r="K31" s="72">
        <f>ROUND(J31,3)</f>
        <v>1.0999999999999999E-2</v>
      </c>
    </row>
    <row r="32" spans="2:11" x14ac:dyDescent="0.45">
      <c r="B32" s="25">
        <v>1.256544502617801E-3</v>
      </c>
      <c r="C32" s="25">
        <f>ROUND(B32,4)</f>
        <v>1.2999999999999999E-3</v>
      </c>
      <c r="J32">
        <v>1.1308900523560211E-2</v>
      </c>
      <c r="K32" s="72">
        <f>ROUND(J32,3)</f>
        <v>1.0999999999999999E-2</v>
      </c>
    </row>
    <row r="33" spans="2:11" x14ac:dyDescent="0.45">
      <c r="B33" s="25">
        <v>1.256544502617801E-3</v>
      </c>
      <c r="C33" s="25">
        <f>ROUND(B33,4)</f>
        <v>1.2999999999999999E-3</v>
      </c>
      <c r="J33">
        <v>1.1308900523560211E-2</v>
      </c>
      <c r="K33" s="72">
        <f>ROUND(J33,3)</f>
        <v>1.0999999999999999E-2</v>
      </c>
    </row>
    <row r="34" spans="2:11" x14ac:dyDescent="0.45">
      <c r="B34" s="25">
        <v>1.2820512820512821E-3</v>
      </c>
      <c r="C34" s="25">
        <f>ROUND(B34,4)</f>
        <v>1.2999999999999999E-3</v>
      </c>
      <c r="J34">
        <v>1.1363636363636364E-2</v>
      </c>
      <c r="K34" s="72">
        <f>ROUND(J34,3)</f>
        <v>1.0999999999999999E-2</v>
      </c>
    </row>
    <row r="35" spans="2:11" x14ac:dyDescent="0.45">
      <c r="B35" s="25">
        <v>1.2890625000000001E-3</v>
      </c>
      <c r="C35" s="25">
        <f>ROUND(B35,4)</f>
        <v>1.2999999999999999E-3</v>
      </c>
      <c r="J35">
        <v>1.1413612565445026E-2</v>
      </c>
      <c r="K35" s="72">
        <f>ROUND(J35,3)</f>
        <v>1.0999999999999999E-2</v>
      </c>
    </row>
    <row r="36" spans="2:11" x14ac:dyDescent="0.45">
      <c r="B36" s="25">
        <v>1.3089005235602095E-3</v>
      </c>
      <c r="C36" s="25">
        <f>ROUND(B36,4)</f>
        <v>1.2999999999999999E-3</v>
      </c>
      <c r="J36">
        <v>1.0568181818181817E-2</v>
      </c>
      <c r="K36" s="72">
        <f>ROUND(J36,3)</f>
        <v>1.0999999999999999E-2</v>
      </c>
    </row>
    <row r="37" spans="2:11" x14ac:dyDescent="0.45">
      <c r="B37" s="25">
        <v>1.3089005235602095E-3</v>
      </c>
      <c r="C37" s="25">
        <f>ROUND(B37,4)</f>
        <v>1.2999999999999999E-3</v>
      </c>
      <c r="J37">
        <v>1.0680628272251309E-2</v>
      </c>
      <c r="K37" s="72">
        <f>ROUND(J37,3)</f>
        <v>1.0999999999999999E-2</v>
      </c>
    </row>
    <row r="38" spans="2:11" x14ac:dyDescent="0.45">
      <c r="B38" s="25">
        <v>1.3612565445026178E-3</v>
      </c>
      <c r="C38" s="25">
        <f>ROUND(B38,4)</f>
        <v>1.4E-3</v>
      </c>
      <c r="J38">
        <v>1.0785340314136126E-2</v>
      </c>
      <c r="K38" s="72">
        <f>ROUND(J38,3)</f>
        <v>1.0999999999999999E-2</v>
      </c>
    </row>
    <row r="39" spans="2:11" x14ac:dyDescent="0.45">
      <c r="B39" s="25">
        <v>1.3612565445026178E-3</v>
      </c>
      <c r="C39" s="25">
        <f>ROUND(B39,4)</f>
        <v>1.4E-3</v>
      </c>
      <c r="J39">
        <v>1.0890052356020943E-2</v>
      </c>
      <c r="K39" s="72">
        <f>ROUND(J39,3)</f>
        <v>1.0999999999999999E-2</v>
      </c>
    </row>
    <row r="40" spans="2:11" x14ac:dyDescent="0.45">
      <c r="B40" s="25">
        <v>1.3612565445026178E-3</v>
      </c>
      <c r="C40" s="25">
        <f>ROUND(B40,4)</f>
        <v>1.4E-3</v>
      </c>
      <c r="J40">
        <v>1.1022727272727273E-2</v>
      </c>
      <c r="K40" s="72">
        <f>ROUND(J40,3)</f>
        <v>1.0999999999999999E-2</v>
      </c>
    </row>
    <row r="41" spans="2:11" x14ac:dyDescent="0.45">
      <c r="B41" s="25">
        <v>1.3612565445026178E-3</v>
      </c>
      <c r="C41" s="25">
        <f>ROUND(B41,4)</f>
        <v>1.4E-3</v>
      </c>
      <c r="J41">
        <v>1.1022727272727273E-2</v>
      </c>
      <c r="K41" s="72">
        <f>ROUND(J41,3)</f>
        <v>1.0999999999999999E-2</v>
      </c>
    </row>
    <row r="42" spans="2:11" x14ac:dyDescent="0.45">
      <c r="B42" s="25">
        <v>1.3612565445026178E-3</v>
      </c>
      <c r="C42" s="25">
        <f>ROUND(B42,4)</f>
        <v>1.4E-3</v>
      </c>
      <c r="J42">
        <v>1.1204188481675393E-2</v>
      </c>
      <c r="K42" s="72">
        <f>ROUND(J42,3)</f>
        <v>1.0999999999999999E-2</v>
      </c>
    </row>
    <row r="43" spans="2:11" x14ac:dyDescent="0.45">
      <c r="B43" s="25">
        <v>1.3636363636363635E-3</v>
      </c>
      <c r="C43" s="25">
        <f>ROUND(B43,4)</f>
        <v>1.4E-3</v>
      </c>
      <c r="J43">
        <v>1.1346153846153846E-2</v>
      </c>
      <c r="K43" s="72">
        <f>ROUND(J43,3)</f>
        <v>1.0999999999999999E-2</v>
      </c>
    </row>
    <row r="44" spans="2:11" x14ac:dyDescent="0.45">
      <c r="B44" s="25">
        <v>1.3636363636363635E-3</v>
      </c>
      <c r="C44" s="25">
        <f>ROUND(B44,4)</f>
        <v>1.4E-3</v>
      </c>
      <c r="J44">
        <v>1.1420454545454546E-2</v>
      </c>
      <c r="K44" s="72">
        <f>ROUND(J44,3)</f>
        <v>1.0999999999999999E-2</v>
      </c>
    </row>
    <row r="45" spans="2:11" x14ac:dyDescent="0.45">
      <c r="B45" s="25">
        <v>1.3636363636363635E-3</v>
      </c>
      <c r="C45" s="25">
        <f>ROUND(B45,4)</f>
        <v>1.4E-3</v>
      </c>
      <c r="J45">
        <v>1.1420454545454546E-2</v>
      </c>
      <c r="K45" s="72">
        <f>ROUND(J45,3)</f>
        <v>1.0999999999999999E-2</v>
      </c>
    </row>
    <row r="46" spans="2:11" x14ac:dyDescent="0.45">
      <c r="B46" s="25">
        <v>1.3675213675213677E-3</v>
      </c>
      <c r="C46" s="25">
        <f>ROUND(B46,4)</f>
        <v>1.4E-3</v>
      </c>
      <c r="J46">
        <v>1.1465968586387435E-2</v>
      </c>
      <c r="K46" s="72">
        <f>ROUND(J46,3)</f>
        <v>1.0999999999999999E-2</v>
      </c>
    </row>
    <row r="47" spans="2:11" x14ac:dyDescent="0.45">
      <c r="B47" s="25">
        <v>1.3675213675213677E-3</v>
      </c>
      <c r="C47" s="25">
        <f>ROUND(B47,4)</f>
        <v>1.4E-3</v>
      </c>
      <c r="J47">
        <v>1.1884816753926703E-2</v>
      </c>
      <c r="K47" s="72">
        <f>ROUND(J47,3)</f>
        <v>1.2E-2</v>
      </c>
    </row>
    <row r="48" spans="2:11" x14ac:dyDescent="0.45">
      <c r="B48" s="25">
        <v>1.3793103448275863E-3</v>
      </c>
      <c r="C48" s="25">
        <f>ROUND(B48,4)</f>
        <v>1.4E-3</v>
      </c>
      <c r="J48">
        <v>1.1931034482758621E-2</v>
      </c>
      <c r="K48" s="72">
        <f>ROUND(J48,3)</f>
        <v>1.2E-2</v>
      </c>
    </row>
    <row r="49" spans="2:11" x14ac:dyDescent="0.45">
      <c r="B49" s="25">
        <v>1.4136125654450264E-3</v>
      </c>
      <c r="C49" s="25">
        <f>ROUND(B49,4)</f>
        <v>1.4E-3</v>
      </c>
      <c r="J49">
        <v>1.1937172774869111E-2</v>
      </c>
      <c r="K49" s="72">
        <f>ROUND(J49,3)</f>
        <v>1.2E-2</v>
      </c>
    </row>
    <row r="50" spans="2:11" x14ac:dyDescent="0.45">
      <c r="B50" s="25">
        <v>1.4136125654450264E-3</v>
      </c>
      <c r="C50" s="25">
        <f>ROUND(B50,4)</f>
        <v>1.4E-3</v>
      </c>
      <c r="J50">
        <v>1.1965811965811967E-2</v>
      </c>
      <c r="K50" s="72">
        <f>ROUND(J50,3)</f>
        <v>1.2E-2</v>
      </c>
    </row>
    <row r="51" spans="2:11" x14ac:dyDescent="0.45">
      <c r="B51" s="25">
        <v>1.4136125654450264E-3</v>
      </c>
      <c r="C51" s="25">
        <f>ROUND(B51,4)</f>
        <v>1.4E-3</v>
      </c>
      <c r="J51">
        <v>1.1988636363636365E-2</v>
      </c>
      <c r="K51" s="72">
        <f>ROUND(J51,3)</f>
        <v>1.2E-2</v>
      </c>
    </row>
    <row r="52" spans="2:11" x14ac:dyDescent="0.45">
      <c r="B52" s="25">
        <v>1.4136125654450264E-3</v>
      </c>
      <c r="C52" s="25">
        <f>ROUND(B52,4)</f>
        <v>1.4E-3</v>
      </c>
      <c r="J52">
        <v>1.1989528795811518E-2</v>
      </c>
      <c r="K52" s="72">
        <f>ROUND(J52,3)</f>
        <v>1.2E-2</v>
      </c>
    </row>
    <row r="53" spans="2:11" x14ac:dyDescent="0.45">
      <c r="B53" s="25">
        <v>1.4136125654450264E-3</v>
      </c>
      <c r="C53" s="25">
        <f>ROUND(B53,4)</f>
        <v>1.4E-3</v>
      </c>
      <c r="J53">
        <v>1.2123893805309736E-2</v>
      </c>
      <c r="K53" s="72">
        <f>ROUND(J53,3)</f>
        <v>1.2E-2</v>
      </c>
    </row>
    <row r="54" spans="2:11" x14ac:dyDescent="0.45">
      <c r="B54" s="25">
        <v>1.4204545454545455E-3</v>
      </c>
      <c r="C54" s="25">
        <f>ROUND(B54,4)</f>
        <v>1.4E-3</v>
      </c>
      <c r="J54">
        <v>1.2272727272727274E-2</v>
      </c>
      <c r="K54" s="72">
        <f>ROUND(J54,3)</f>
        <v>1.2E-2</v>
      </c>
    </row>
    <row r="55" spans="2:11" x14ac:dyDescent="0.45">
      <c r="B55" s="25">
        <v>1.4204545454545455E-3</v>
      </c>
      <c r="C55" s="25">
        <f>ROUND(B55,4)</f>
        <v>1.4E-3</v>
      </c>
      <c r="J55">
        <v>1.2303664921465968E-2</v>
      </c>
      <c r="K55" s="72">
        <f>ROUND(J55,3)</f>
        <v>1.2E-2</v>
      </c>
    </row>
    <row r="56" spans="2:11" x14ac:dyDescent="0.45">
      <c r="B56" s="25">
        <v>1.4204545454545455E-3</v>
      </c>
      <c r="C56" s="25">
        <f>ROUND(B56,4)</f>
        <v>1.4E-3</v>
      </c>
      <c r="J56">
        <v>1.2303664921465968E-2</v>
      </c>
      <c r="K56" s="72">
        <f>ROUND(J56,3)</f>
        <v>1.2E-2</v>
      </c>
    </row>
    <row r="57" spans="2:11" x14ac:dyDescent="0.45">
      <c r="B57" s="25">
        <v>1.4482758620689654E-3</v>
      </c>
      <c r="C57" s="25">
        <f>ROUND(B57,4)</f>
        <v>1.4E-3</v>
      </c>
      <c r="J57">
        <v>1.2460732984293196E-2</v>
      </c>
      <c r="K57" s="72">
        <f>ROUND(J57,3)</f>
        <v>1.2E-2</v>
      </c>
    </row>
    <row r="58" spans="2:11" x14ac:dyDescent="0.45">
      <c r="B58" s="25">
        <v>1.3612565445026178E-3</v>
      </c>
      <c r="C58" s="25">
        <f>ROUND(B58,4)</f>
        <v>1.4E-3</v>
      </c>
      <c r="J58">
        <v>1.1780104712041885E-2</v>
      </c>
      <c r="K58" s="72">
        <f>ROUND(J58,3)</f>
        <v>1.2E-2</v>
      </c>
    </row>
    <row r="59" spans="2:11" x14ac:dyDescent="0.45">
      <c r="B59" s="25">
        <v>1.3612565445026178E-3</v>
      </c>
      <c r="C59" s="25">
        <f>ROUND(B59,4)</f>
        <v>1.4E-3</v>
      </c>
      <c r="J59">
        <v>1.1989528795811518E-2</v>
      </c>
      <c r="K59" s="72">
        <f>ROUND(J59,3)</f>
        <v>1.2E-2</v>
      </c>
    </row>
    <row r="60" spans="2:11" x14ac:dyDescent="0.45">
      <c r="B60" s="25">
        <v>1.4136125654450264E-3</v>
      </c>
      <c r="C60" s="25">
        <f>ROUND(B60,4)</f>
        <v>1.4E-3</v>
      </c>
      <c r="J60">
        <v>1.2094240837696335E-2</v>
      </c>
      <c r="K60" s="72">
        <f>ROUND(J60,3)</f>
        <v>1.2E-2</v>
      </c>
    </row>
    <row r="61" spans="2:11" x14ac:dyDescent="0.45">
      <c r="B61" s="25">
        <v>1.4136125654450264E-3</v>
      </c>
      <c r="C61" s="25">
        <f>ROUND(B61,4)</f>
        <v>1.4E-3</v>
      </c>
      <c r="J61">
        <v>1.221590909090909E-2</v>
      </c>
      <c r="K61" s="72">
        <f>ROUND(J61,3)</f>
        <v>1.2E-2</v>
      </c>
    </row>
    <row r="62" spans="2:11" x14ac:dyDescent="0.45">
      <c r="B62" s="25">
        <v>1.4136125654450264E-3</v>
      </c>
      <c r="C62" s="25">
        <f>ROUND(B62,4)</f>
        <v>1.4E-3</v>
      </c>
      <c r="J62">
        <v>1.2275862068965518E-2</v>
      </c>
      <c r="K62" s="72">
        <f>ROUND(J62,3)</f>
        <v>1.2E-2</v>
      </c>
    </row>
    <row r="63" spans="2:11" x14ac:dyDescent="0.45">
      <c r="B63" s="25">
        <v>1.4159292035398232E-3</v>
      </c>
      <c r="C63" s="25">
        <f>ROUND(B63,4)</f>
        <v>1.4E-3</v>
      </c>
      <c r="J63">
        <v>1.2303664921465968E-2</v>
      </c>
      <c r="K63" s="72">
        <f>ROUND(J63,3)</f>
        <v>1.2E-2</v>
      </c>
    </row>
    <row r="64" spans="2:11" x14ac:dyDescent="0.45">
      <c r="B64" s="25">
        <v>1.4659685863874347E-3</v>
      </c>
      <c r="C64" s="25">
        <f>ROUND(B64,4)</f>
        <v>1.5E-3</v>
      </c>
      <c r="J64">
        <v>1.2307692307692308E-2</v>
      </c>
      <c r="K64" s="72">
        <f>ROUND(J64,3)</f>
        <v>1.2E-2</v>
      </c>
    </row>
    <row r="65" spans="2:13" x14ac:dyDescent="0.45">
      <c r="B65" s="25">
        <v>1.4659685863874347E-3</v>
      </c>
      <c r="C65" s="25">
        <f>ROUND(B65,4)</f>
        <v>1.5E-3</v>
      </c>
      <c r="J65">
        <v>1.2356020942408378E-2</v>
      </c>
      <c r="K65" s="72">
        <f>ROUND(J65,3)</f>
        <v>1.2E-2</v>
      </c>
    </row>
    <row r="66" spans="2:13" x14ac:dyDescent="0.45">
      <c r="B66" s="25">
        <v>1.4659685863874347E-3</v>
      </c>
      <c r="C66" s="25">
        <f>ROUND(B66,4)</f>
        <v>1.5E-3</v>
      </c>
      <c r="J66">
        <v>1.2386363636363636E-2</v>
      </c>
      <c r="K66" s="72">
        <f>ROUND(J66,3)</f>
        <v>1.2E-2</v>
      </c>
    </row>
    <row r="67" spans="2:13" x14ac:dyDescent="0.45">
      <c r="B67" s="25">
        <v>1.4659685863874347E-3</v>
      </c>
      <c r="C67" s="25">
        <f>ROUND(B67,4)</f>
        <v>1.5E-3</v>
      </c>
      <c r="J67">
        <v>1.2460732984293196E-2</v>
      </c>
      <c r="K67" s="72">
        <f>ROUND(J67,3)</f>
        <v>1.2E-2</v>
      </c>
    </row>
    <row r="68" spans="2:13" x14ac:dyDescent="0.45">
      <c r="B68" s="25">
        <v>1.4659685863874347E-3</v>
      </c>
      <c r="C68" s="25">
        <f>ROUND(B68,4)</f>
        <v>1.5E-3</v>
      </c>
      <c r="J68">
        <v>1.261780104712042E-2</v>
      </c>
      <c r="K68" s="72">
        <f>ROUND(J68,3)</f>
        <v>1.2999999999999999E-2</v>
      </c>
    </row>
    <row r="69" spans="2:13" x14ac:dyDescent="0.45">
      <c r="B69" s="25">
        <v>1.4772727272727272E-3</v>
      </c>
      <c r="C69" s="25">
        <f>ROUND(B69,4)</f>
        <v>1.5E-3</v>
      </c>
      <c r="J69">
        <v>1.2827225130890053E-2</v>
      </c>
      <c r="K69" s="72">
        <f>ROUND(J69,3)</f>
        <v>1.2999999999999999E-2</v>
      </c>
    </row>
    <row r="70" spans="2:13" x14ac:dyDescent="0.45">
      <c r="B70" s="25">
        <v>1.4772727272727272E-3</v>
      </c>
      <c r="C70" s="25">
        <f>ROUND(B70,4)</f>
        <v>1.5E-3</v>
      </c>
      <c r="J70">
        <v>1.2984293193717278E-2</v>
      </c>
      <c r="K70" s="72">
        <f>ROUND(J70,3)</f>
        <v>1.2999999999999999E-2</v>
      </c>
    </row>
    <row r="71" spans="2:13" x14ac:dyDescent="0.45">
      <c r="B71" s="25">
        <v>1.5183246073298428E-3</v>
      </c>
      <c r="C71" s="25">
        <f>ROUND(B71,4)</f>
        <v>1.5E-3</v>
      </c>
      <c r="J71">
        <v>1.261780104712042E-2</v>
      </c>
      <c r="K71" s="72">
        <f>ROUND(J71,3)</f>
        <v>1.2999999999999999E-2</v>
      </c>
    </row>
    <row r="72" spans="2:13" x14ac:dyDescent="0.45">
      <c r="B72" s="25">
        <v>1.4659685863874347E-3</v>
      </c>
      <c r="C72" s="25">
        <f>ROUND(B72,4)</f>
        <v>1.5E-3</v>
      </c>
      <c r="J72">
        <v>1.2879581151832461E-2</v>
      </c>
      <c r="K72" s="72">
        <f>ROUND(J72,3)</f>
        <v>1.2999999999999999E-2</v>
      </c>
      <c r="M72">
        <f>73/78</f>
        <v>0.9358974358974359</v>
      </c>
    </row>
    <row r="73" spans="2:13" x14ac:dyDescent="0.45">
      <c r="B73" s="25">
        <v>1.4659685863874347E-3</v>
      </c>
      <c r="C73" s="25">
        <f>ROUND(B73,4)</f>
        <v>1.5E-3</v>
      </c>
      <c r="J73">
        <v>1.2920353982300885E-2</v>
      </c>
      <c r="K73" s="72">
        <f>ROUND(J73,3)</f>
        <v>1.2999999999999999E-2</v>
      </c>
    </row>
    <row r="74" spans="2:13" x14ac:dyDescent="0.45">
      <c r="B74" s="25">
        <v>1.504424778761062E-3</v>
      </c>
      <c r="C74" s="25">
        <f>ROUND(B74,4)</f>
        <v>1.5E-3</v>
      </c>
      <c r="J74">
        <v>1.2984293193717278E-2</v>
      </c>
      <c r="K74" s="72">
        <f>ROUND(J74,3)</f>
        <v>1.2999999999999999E-2</v>
      </c>
    </row>
    <row r="75" spans="2:13" x14ac:dyDescent="0.45">
      <c r="B75" s="25">
        <v>1.5706806282722514E-3</v>
      </c>
      <c r="C75" s="25">
        <f>ROUND(B75,4)</f>
        <v>1.6000000000000001E-3</v>
      </c>
      <c r="J75">
        <v>1.3274336283185842E-2</v>
      </c>
      <c r="K75" s="72">
        <f>ROUND(J75,3)</f>
        <v>1.2999999999999999E-2</v>
      </c>
    </row>
    <row r="76" spans="2:13" x14ac:dyDescent="0.45">
      <c r="B76" s="25">
        <v>1.5706806282722514E-3</v>
      </c>
      <c r="C76" s="25">
        <f>ROUND(B76,4)</f>
        <v>1.6000000000000001E-3</v>
      </c>
      <c r="J76">
        <v>1.4814814814814814E-2</v>
      </c>
      <c r="K76" s="72">
        <f>ROUND(J76,3)</f>
        <v>1.4999999999999999E-2</v>
      </c>
    </row>
    <row r="77" spans="2:13" x14ac:dyDescent="0.45">
      <c r="B77" s="25">
        <v>1.7142857142857142E-3</v>
      </c>
      <c r="C77" s="25">
        <f>ROUND(B77,4)</f>
        <v>1.6999999999999999E-3</v>
      </c>
      <c r="J77">
        <v>1.5809523809523808E-2</v>
      </c>
      <c r="K77" s="72">
        <f>ROUND(J77,3)</f>
        <v>1.6E-2</v>
      </c>
    </row>
    <row r="78" spans="2:13" x14ac:dyDescent="0.45">
      <c r="B78" s="25">
        <v>1.7391304347826088E-3</v>
      </c>
      <c r="C78" s="25">
        <f>ROUND(B78,4)</f>
        <v>1.6999999999999999E-3</v>
      </c>
      <c r="J78">
        <v>1.5809523809523808E-2</v>
      </c>
      <c r="K78" s="72">
        <f>ROUND(J78,3)</f>
        <v>1.6E-2</v>
      </c>
    </row>
    <row r="79" spans="2:13" x14ac:dyDescent="0.45">
      <c r="B79" s="25">
        <v>1.8095238095238095E-3</v>
      </c>
      <c r="C79" s="25">
        <f>ROUND(B79,4)</f>
        <v>1.8E-3</v>
      </c>
      <c r="J79">
        <v>1.6739130434782607E-2</v>
      </c>
      <c r="K79" s="72">
        <f>ROUND(J79,3)</f>
        <v>1.7000000000000001E-2</v>
      </c>
    </row>
  </sheetData>
  <sortState ref="B2:C79">
    <sortCondition ref="C2:C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2017-12-06T00:25:16Z</dcterms:created>
  <dcterms:modified xsi:type="dcterms:W3CDTF">2018-01-24T20:10:02Z</dcterms:modified>
</cp:coreProperties>
</file>