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mc:AlternateContent xmlns:mc="http://schemas.openxmlformats.org/markup-compatibility/2006">
    <mc:Choice Requires="x15">
      <x15ac:absPath xmlns:x15ac="http://schemas.microsoft.com/office/spreadsheetml/2010/11/ac" url="/Users/wuting2013/Desktop/Daniel Bauer/IGVF/IGVF data submittion/"/>
    </mc:Choice>
  </mc:AlternateContent>
  <xr:revisionPtr revIDLastSave="0" documentId="13_ncr:1_{29A5D360-C294-8847-8530-ECC610CA4550}" xr6:coauthVersionLast="40" xr6:coauthVersionMax="47" xr10:uidLastSave="{00000000-0000-0000-0000-000000000000}"/>
  <bookViews>
    <workbookView xWindow="0" yWindow="520" windowWidth="28800" windowHeight="16320" xr2:uid="{00000000-000D-0000-FFFF-FFFF00000000}"/>
  </bookViews>
  <sheets>
    <sheet name="Experimental table" sheetId="5" r:id="rId1"/>
    <sheet name="original experimental tables" sheetId="1" r:id="rId2"/>
  </sheets>
  <calcPr calcId="191028"/>
</workbook>
</file>

<file path=xl/calcChain.xml><?xml version="1.0" encoding="utf-8"?>
<calcChain xmlns="http://schemas.openxmlformats.org/spreadsheetml/2006/main">
  <c r="AO52" i="5" l="1"/>
  <c r="AJ52" i="5"/>
  <c r="AO51" i="5"/>
  <c r="AJ51" i="5"/>
  <c r="AO50" i="5"/>
  <c r="AJ50" i="5"/>
  <c r="AO49" i="5"/>
  <c r="AJ49" i="5"/>
  <c r="AO48" i="5"/>
  <c r="AJ48" i="5"/>
  <c r="AO47" i="5"/>
  <c r="AJ47" i="5"/>
  <c r="AO46" i="5"/>
  <c r="AJ46" i="5"/>
  <c r="AO45" i="5"/>
  <c r="AJ45" i="5"/>
  <c r="AO44" i="5"/>
  <c r="AJ44" i="5"/>
  <c r="AO43" i="5"/>
  <c r="AJ43" i="5"/>
  <c r="AO42" i="5"/>
  <c r="AJ42" i="5"/>
  <c r="AO41" i="5"/>
  <c r="AJ41" i="5"/>
  <c r="AO40" i="5"/>
  <c r="AJ40" i="5"/>
  <c r="AO39" i="5"/>
  <c r="AJ39" i="5"/>
  <c r="AO38" i="5"/>
  <c r="AJ38" i="5"/>
  <c r="AO37" i="5"/>
  <c r="AJ37" i="5"/>
  <c r="AO35" i="5"/>
  <c r="AJ35" i="5"/>
  <c r="AO34" i="5"/>
  <c r="AJ34" i="5"/>
  <c r="AO33" i="5"/>
  <c r="AJ33" i="5"/>
  <c r="AO32" i="5"/>
  <c r="AJ32" i="5"/>
  <c r="AO31" i="5"/>
  <c r="AJ31" i="5"/>
  <c r="AO30" i="5"/>
  <c r="AJ30" i="5"/>
  <c r="AO29" i="5"/>
  <c r="AJ29" i="5"/>
  <c r="AO28" i="5"/>
  <c r="AJ28" i="5"/>
  <c r="AO27" i="5"/>
  <c r="AJ27" i="5"/>
  <c r="AO26" i="5"/>
  <c r="AJ26" i="5"/>
  <c r="AO25" i="5"/>
  <c r="AJ25" i="5"/>
  <c r="AO24" i="5"/>
  <c r="AJ24" i="5"/>
  <c r="AO23" i="5"/>
  <c r="AJ23" i="5"/>
  <c r="AO22" i="5"/>
  <c r="AJ22" i="5"/>
  <c r="AO21" i="5"/>
  <c r="AJ21" i="5"/>
  <c r="AO20" i="5"/>
  <c r="AJ20" i="5"/>
  <c r="AO18" i="5"/>
  <c r="AJ18" i="5"/>
  <c r="AO17" i="5"/>
  <c r="AJ17" i="5"/>
  <c r="AO16" i="5"/>
  <c r="AJ16" i="5"/>
  <c r="AO15" i="5"/>
  <c r="AJ15" i="5"/>
  <c r="AO14" i="5"/>
  <c r="AJ14" i="5"/>
  <c r="AO13" i="5"/>
  <c r="AJ13" i="5"/>
  <c r="AO12" i="5"/>
  <c r="AJ12" i="5"/>
  <c r="AO11" i="5"/>
  <c r="AJ11" i="5"/>
  <c r="AO10" i="5"/>
  <c r="AJ10" i="5"/>
  <c r="AO9" i="5"/>
  <c r="AJ9" i="5"/>
  <c r="AO8" i="5"/>
  <c r="AJ8" i="5"/>
  <c r="AO7" i="5"/>
  <c r="AJ7" i="5"/>
  <c r="AO6" i="5"/>
  <c r="AJ6" i="5"/>
  <c r="AO5" i="5"/>
  <c r="AJ5" i="5"/>
  <c r="AO4" i="5"/>
  <c r="AJ4" i="5"/>
  <c r="AO3" i="5"/>
  <c r="AJ3" i="5"/>
  <c r="M58" i="1" l="1"/>
  <c r="M57" i="1"/>
  <c r="M56" i="1"/>
  <c r="M5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Microsoft Office User</author>
  </authors>
  <commentList>
    <comment ref="A2" authorId="0" shapeId="0" xr:uid="{711793AD-39EA-1B4E-B804-E8BE54BC6845}">
      <text>
        <r>
          <rPr>
            <sz val="10"/>
            <color rgb="FF000000"/>
            <rFont val="Arial"/>
            <family val="2"/>
          </rPr>
          <t xml:space="preserve">* title
</t>
        </r>
        <r>
          <rPr>
            <sz val="10"/>
            <color rgb="FF000000"/>
            <rFont val="Arial"/>
            <family val="2"/>
          </rPr>
          <t xml:space="preserve">Name
</t>
        </r>
        <r>
          <rPr>
            <sz val="10"/>
            <color rgb="FF000000"/>
            <rFont val="Arial"/>
            <family val="2"/>
          </rPr>
          <t xml:space="preserve">
</t>
        </r>
        <r>
          <rPr>
            <sz val="10"/>
            <color rgb="FF000000"/>
            <rFont val="Arial"/>
            <family val="2"/>
          </rPr>
          <t xml:space="preserve">* comment
</t>
        </r>
        <r>
          <rPr>
            <sz val="10"/>
            <color rgb="FF000000"/>
            <rFont val="Arial"/>
            <family val="2"/>
          </rPr>
          <t xml:space="preserve">A short unique name for the source, current convention is lowercase and hyphen-delimited version of title (e.g. john-doe).
</t>
        </r>
        <r>
          <rPr>
            <sz val="10"/>
            <color rgb="FF000000"/>
            <rFont val="Arial"/>
            <family val="2"/>
          </rPr>
          <t xml:space="preserve">
</t>
        </r>
        <r>
          <rPr>
            <sz val="10"/>
            <color rgb="FF000000"/>
            <rFont val="Arial"/>
            <family val="2"/>
          </rPr>
          <t xml:space="preserve">* type
</t>
        </r>
        <r>
          <rPr>
            <sz val="10"/>
            <color rgb="FF000000"/>
            <rFont val="Arial"/>
            <family val="2"/>
          </rPr>
          <t>string</t>
        </r>
      </text>
    </comment>
    <comment ref="B2" authorId="0" shapeId="0" xr:uid="{F814E524-5325-2840-89A2-07619E559B8B}">
      <text>
        <r>
          <rPr>
            <sz val="10"/>
            <color rgb="FF000000"/>
            <rFont val="Arial"/>
            <family val="2"/>
          </rPr>
          <t xml:space="preserve">* title
</t>
        </r>
        <r>
          <rPr>
            <sz val="10"/>
            <color rgb="FF000000"/>
            <rFont val="Arial"/>
            <family val="2"/>
          </rPr>
          <t xml:space="preserve">Title
</t>
        </r>
        <r>
          <rPr>
            <sz val="10"/>
            <color rgb="FF000000"/>
            <rFont val="Arial"/>
            <family val="2"/>
          </rPr>
          <t xml:space="preserve">
</t>
        </r>
        <r>
          <rPr>
            <sz val="10"/>
            <color rgb="FF000000"/>
            <rFont val="Arial"/>
            <family val="2"/>
          </rPr>
          <t xml:space="preserve">* description
</t>
        </r>
        <r>
          <rPr>
            <sz val="10"/>
            <color rgb="FF000000"/>
            <rFont val="Arial"/>
            <family val="2"/>
          </rPr>
          <t xml:space="preserve">The complete name of the originating lab or vendor.
</t>
        </r>
        <r>
          <rPr>
            <sz val="10"/>
            <color rgb="FF000000"/>
            <rFont val="Arial"/>
            <family val="2"/>
          </rPr>
          <t xml:space="preserve">
</t>
        </r>
        <r>
          <rPr>
            <sz val="10"/>
            <color rgb="FF000000"/>
            <rFont val="Arial"/>
            <family val="2"/>
          </rPr>
          <t xml:space="preserve">* type
</t>
        </r>
        <r>
          <rPr>
            <sz val="10"/>
            <color rgb="FF000000"/>
            <rFont val="Arial"/>
            <family val="2"/>
          </rPr>
          <t>string</t>
        </r>
      </text>
    </comment>
    <comment ref="C2" authorId="0" shapeId="0" xr:uid="{9B2B8F0B-8F80-0144-BD2A-0D87DA5565F4}">
      <text>
        <r>
          <rPr>
            <sz val="10"/>
            <color rgb="FF000000"/>
            <rFont val="Arial"/>
            <family val="2"/>
          </rPr>
          <t xml:space="preserve">* title
</t>
        </r>
        <r>
          <rPr>
            <sz val="10"/>
            <color rgb="FF000000"/>
            <rFont val="Arial"/>
            <family val="2"/>
          </rPr>
          <t xml:space="preserve">UUID
</t>
        </r>
        <r>
          <rPr>
            <sz val="10"/>
            <color rgb="FF000000"/>
            <rFont val="Arial"/>
            <family val="2"/>
          </rPr>
          <t xml:space="preserve">
</t>
        </r>
        <r>
          <rPr>
            <sz val="10"/>
            <color rgb="FF000000"/>
            <rFont val="Arial"/>
            <family val="2"/>
          </rPr>
          <t xml:space="preserve">* description
</t>
        </r>
        <r>
          <rPr>
            <sz val="10"/>
            <color rgb="FF000000"/>
            <rFont val="Arial"/>
            <family val="2"/>
          </rPr>
          <t xml:space="preserve">The unique identifier associated with every object.
</t>
        </r>
        <r>
          <rPr>
            <sz val="10"/>
            <color rgb="FF000000"/>
            <rFont val="Arial"/>
            <family val="2"/>
          </rPr>
          <t xml:space="preserve">
</t>
        </r>
        <r>
          <rPr>
            <sz val="10"/>
            <color rgb="FF000000"/>
            <rFont val="Arial"/>
            <family val="2"/>
          </rPr>
          <t xml:space="preserve">* comment
</t>
        </r>
        <r>
          <rPr>
            <sz val="10"/>
            <color rgb="FF000000"/>
            <rFont val="Arial"/>
            <family val="2"/>
          </rPr>
          <t xml:space="preserve">Do not submit. The uuid is set by the server.
</t>
        </r>
        <r>
          <rPr>
            <sz val="10"/>
            <color rgb="FF000000"/>
            <rFont val="Arial"/>
            <family val="2"/>
          </rPr>
          <t xml:space="preserve">
</t>
        </r>
        <r>
          <rPr>
            <sz val="10"/>
            <color rgb="FF000000"/>
            <rFont val="Arial"/>
            <family val="2"/>
          </rPr>
          <t xml:space="preserve">* type
</t>
        </r>
        <r>
          <rPr>
            <sz val="10"/>
            <color rgb="FF000000"/>
            <rFont val="Arial"/>
            <family val="2"/>
          </rPr>
          <t xml:space="preserve">string
</t>
        </r>
        <r>
          <rPr>
            <sz val="10"/>
            <color rgb="FF000000"/>
            <rFont val="Arial"/>
            <family val="2"/>
          </rPr>
          <t xml:space="preserve">
</t>
        </r>
        <r>
          <rPr>
            <sz val="10"/>
            <color rgb="FF000000"/>
            <rFont val="Arial"/>
            <family val="2"/>
          </rPr>
          <t xml:space="preserve">* readonly
</t>
        </r>
        <r>
          <rPr>
            <sz val="10"/>
            <color rgb="FF000000"/>
            <rFont val="Arial"/>
            <family val="2"/>
          </rPr>
          <t>true</t>
        </r>
      </text>
    </comment>
    <comment ref="D2" authorId="0" shapeId="0" xr:uid="{2C460B48-3640-AA41-BED8-11A3BBB353B2}">
      <text>
        <r>
          <rPr>
            <sz val="10"/>
            <color rgb="FF000000"/>
            <rFont val="Arial"/>
            <family val="2"/>
          </rPr>
          <t xml:space="preserve">* title
</t>
        </r>
        <r>
          <rPr>
            <sz val="10"/>
            <color rgb="FF000000"/>
            <rFont val="Arial"/>
            <family val="2"/>
          </rPr>
          <t xml:space="preserve">Aliases
</t>
        </r>
        <r>
          <rPr>
            <sz val="10"/>
            <color rgb="FF000000"/>
            <rFont val="Arial"/>
            <family val="2"/>
          </rPr>
          <t xml:space="preserve">
</t>
        </r>
        <r>
          <rPr>
            <sz val="10"/>
            <color rgb="FF000000"/>
            <rFont val="Arial"/>
            <family val="2"/>
          </rPr>
          <t xml:space="preserve">* description
</t>
        </r>
        <r>
          <rPr>
            <sz val="10"/>
            <color rgb="FF000000"/>
            <rFont val="Arial"/>
            <family val="2"/>
          </rPr>
          <t xml:space="preserve">Lab specific identifiers to reference an object.
</t>
        </r>
        <r>
          <rPr>
            <sz val="10"/>
            <color rgb="FF000000"/>
            <rFont val="Arial"/>
            <family val="2"/>
          </rPr>
          <t xml:space="preserve">
</t>
        </r>
        <r>
          <rPr>
            <sz val="10"/>
            <color rgb="FF000000"/>
            <rFont val="Arial"/>
            <family val="2"/>
          </rPr>
          <t xml:space="preserve">* comment
</t>
        </r>
        <r>
          <rPr>
            <sz val="10"/>
            <color rgb="FF000000"/>
            <rFont val="Arial"/>
            <family val="2"/>
          </rPr>
          <t xml:space="preserve">The purpose of this field is to provide a link into the lab LIMS and to facilitate shared objects.
</t>
        </r>
        <r>
          <rPr>
            <sz val="10"/>
            <color rgb="FF000000"/>
            <rFont val="Arial"/>
            <family val="2"/>
          </rPr>
          <t xml:space="preserve">
</t>
        </r>
        <r>
          <rPr>
            <sz val="10"/>
            <color rgb="FF000000"/>
            <rFont val="Arial"/>
            <family val="2"/>
          </rPr>
          <t xml:space="preserve">* type
</t>
        </r>
        <r>
          <rPr>
            <sz val="10"/>
            <color rgb="FF000000"/>
            <rFont val="Arial"/>
            <family val="2"/>
          </rPr>
          <t>array</t>
        </r>
      </text>
    </comment>
    <comment ref="E2" authorId="0" shapeId="0" xr:uid="{8ABD3039-D4D6-4046-BA5C-F6578E309044}">
      <text>
        <r>
          <rPr>
            <sz val="10"/>
            <color rgb="FF000000"/>
            <rFont val="Arial"/>
            <family val="2"/>
          </rPr>
          <t xml:space="preserve">SEARCH AVAILABLE
</t>
        </r>
        <r>
          <rPr>
            <sz val="10"/>
            <color rgb="FF000000"/>
            <rFont val="Arial"/>
            <family val="2"/>
          </rPr>
          <t xml:space="preserve">
</t>
        </r>
        <r>
          <rPr>
            <sz val="10"/>
            <color rgb="FF000000"/>
            <rFont val="Arial"/>
            <family val="2"/>
          </rPr>
          <t xml:space="preserve">* title
</t>
        </r>
        <r>
          <rPr>
            <sz val="10"/>
            <color rgb="FF000000"/>
            <rFont val="Arial"/>
            <family val="2"/>
          </rPr>
          <t xml:space="preserve">Award
</t>
        </r>
        <r>
          <rPr>
            <sz val="10"/>
            <color rgb="FF000000"/>
            <rFont val="Arial"/>
            <family val="2"/>
          </rPr>
          <t xml:space="preserve">
</t>
        </r>
        <r>
          <rPr>
            <sz val="10"/>
            <color rgb="FF000000"/>
            <rFont val="Arial"/>
            <family val="2"/>
          </rPr>
          <t xml:space="preserve">* description
</t>
        </r>
        <r>
          <rPr>
            <sz val="10"/>
            <color rgb="FF000000"/>
            <rFont val="Arial"/>
            <family val="2"/>
          </rPr>
          <t xml:space="preserve">Grant associated with the submission.
</t>
        </r>
        <r>
          <rPr>
            <sz val="10"/>
            <color rgb="FF000000"/>
            <rFont val="Arial"/>
            <family val="2"/>
          </rPr>
          <t xml:space="preserve">
</t>
        </r>
        <r>
          <rPr>
            <sz val="10"/>
            <color rgb="FF000000"/>
            <rFont val="Arial"/>
            <family val="2"/>
          </rPr>
          <t xml:space="preserve">* comment
</t>
        </r>
        <r>
          <rPr>
            <sz val="10"/>
            <color rgb="FF000000"/>
            <rFont val="Arial"/>
            <family val="2"/>
          </rPr>
          <t xml:space="preserve">Required. See award.json for list of available identifiers.
</t>
        </r>
        <r>
          <rPr>
            <sz val="10"/>
            <color rgb="FF000000"/>
            <rFont val="Arial"/>
            <family val="2"/>
          </rPr>
          <t xml:space="preserve">
</t>
        </r>
        <r>
          <rPr>
            <sz val="10"/>
            <color rgb="FF000000"/>
            <rFont val="Arial"/>
            <family val="2"/>
          </rPr>
          <t xml:space="preserve">* type
</t>
        </r>
        <r>
          <rPr>
            <sz val="10"/>
            <color rgb="FF000000"/>
            <rFont val="Arial"/>
            <family val="2"/>
          </rPr>
          <t>string</t>
        </r>
      </text>
    </comment>
    <comment ref="F2" authorId="0" shapeId="0" xr:uid="{99A933DB-3B05-2541-BCDE-FE29D7A9566B}">
      <text>
        <r>
          <rPr>
            <sz val="10"/>
            <color rgb="FF000000"/>
            <rFont val="Arial"/>
            <family val="2"/>
          </rPr>
          <t xml:space="preserve">SEARCH AVAILABLE
</t>
        </r>
        <r>
          <rPr>
            <sz val="10"/>
            <color rgb="FF000000"/>
            <rFont val="Arial"/>
            <family val="2"/>
          </rPr>
          <t xml:space="preserve">
</t>
        </r>
        <r>
          <rPr>
            <sz val="10"/>
            <color rgb="FF000000"/>
            <rFont val="Arial"/>
            <family val="2"/>
          </rPr>
          <t xml:space="preserve">* title
</t>
        </r>
        <r>
          <rPr>
            <sz val="10"/>
            <color rgb="FF000000"/>
            <rFont val="Arial"/>
            <family val="2"/>
          </rPr>
          <t xml:space="preserve">Lab
</t>
        </r>
        <r>
          <rPr>
            <sz val="10"/>
            <color rgb="FF000000"/>
            <rFont val="Arial"/>
            <family val="2"/>
          </rPr>
          <t xml:space="preserve">
</t>
        </r>
        <r>
          <rPr>
            <sz val="10"/>
            <color rgb="FF000000"/>
            <rFont val="Arial"/>
            <family val="2"/>
          </rPr>
          <t xml:space="preserve">* description
</t>
        </r>
        <r>
          <rPr>
            <sz val="10"/>
            <color rgb="FF000000"/>
            <rFont val="Arial"/>
            <family val="2"/>
          </rPr>
          <t xml:space="preserve">Lab associated with the submission.
</t>
        </r>
        <r>
          <rPr>
            <sz val="10"/>
            <color rgb="FF000000"/>
            <rFont val="Arial"/>
            <family val="2"/>
          </rPr>
          <t xml:space="preserve">
</t>
        </r>
        <r>
          <rPr>
            <sz val="10"/>
            <color rgb="FF000000"/>
            <rFont val="Arial"/>
            <family val="2"/>
          </rPr>
          <t xml:space="preserve">* comment
</t>
        </r>
        <r>
          <rPr>
            <sz val="10"/>
            <color rgb="FF000000"/>
            <rFont val="Arial"/>
            <family val="2"/>
          </rPr>
          <t xml:space="preserve">Required. See lab.json for list of available identifiers.
</t>
        </r>
        <r>
          <rPr>
            <sz val="10"/>
            <color rgb="FF000000"/>
            <rFont val="Arial"/>
            <family val="2"/>
          </rPr>
          <t xml:space="preserve">
</t>
        </r>
        <r>
          <rPr>
            <sz val="10"/>
            <color rgb="FF000000"/>
            <rFont val="Arial"/>
            <family val="2"/>
          </rPr>
          <t xml:space="preserve">* type
</t>
        </r>
        <r>
          <rPr>
            <sz val="10"/>
            <color rgb="FF000000"/>
            <rFont val="Arial"/>
            <family val="2"/>
          </rPr>
          <t>string</t>
        </r>
      </text>
    </comment>
    <comment ref="G2" authorId="0" shapeId="0" xr:uid="{2ACBD586-8199-C844-8996-C08F14B0B361}">
      <text>
        <r>
          <rPr>
            <sz val="10"/>
            <color rgb="FF000000"/>
            <rFont val="Arial"/>
            <family val="2"/>
          </rPr>
          <t xml:space="preserve">SEARCH AVAILABLE
</t>
        </r>
        <r>
          <rPr>
            <sz val="10"/>
            <color rgb="FF000000"/>
            <rFont val="Arial"/>
            <family val="2"/>
          </rPr>
          <t xml:space="preserve">
</t>
        </r>
        <r>
          <rPr>
            <sz val="10"/>
            <color rgb="FF000000"/>
            <rFont val="Arial"/>
            <family val="2"/>
          </rPr>
          <t xml:space="preserve">* title
</t>
        </r>
        <r>
          <rPr>
            <sz val="10"/>
            <color rgb="FF000000"/>
            <rFont val="Arial"/>
            <family val="2"/>
          </rPr>
          <t xml:space="preserve">Source
</t>
        </r>
        <r>
          <rPr>
            <sz val="10"/>
            <color rgb="FF000000"/>
            <rFont val="Arial"/>
            <family val="2"/>
          </rPr>
          <t xml:space="preserve">
</t>
        </r>
        <r>
          <rPr>
            <sz val="10"/>
            <color rgb="FF000000"/>
            <rFont val="Arial"/>
            <family val="2"/>
          </rPr>
          <t xml:space="preserve">* description
</t>
        </r>
        <r>
          <rPr>
            <sz val="10"/>
            <color rgb="FF000000"/>
            <rFont val="Arial"/>
            <family val="2"/>
          </rPr>
          <t xml:space="preserve">The originating lab or vendor.
</t>
        </r>
        <r>
          <rPr>
            <sz val="10"/>
            <color rgb="FF000000"/>
            <rFont val="Arial"/>
            <family val="2"/>
          </rPr>
          <t xml:space="preserve">
</t>
        </r>
        <r>
          <rPr>
            <sz val="10"/>
            <color rgb="FF000000"/>
            <rFont val="Arial"/>
            <family val="2"/>
          </rPr>
          <t xml:space="preserve">* comment
</t>
        </r>
        <r>
          <rPr>
            <sz val="10"/>
            <color rgb="FF000000"/>
            <rFont val="Arial"/>
            <family val="2"/>
          </rPr>
          <t xml:space="preserve">See source.json for available identifiers.
</t>
        </r>
        <r>
          <rPr>
            <sz val="10"/>
            <color rgb="FF000000"/>
            <rFont val="Arial"/>
            <family val="2"/>
          </rPr>
          <t xml:space="preserve">
</t>
        </r>
        <r>
          <rPr>
            <sz val="10"/>
            <color rgb="FF000000"/>
            <rFont val="Arial"/>
            <family val="2"/>
          </rPr>
          <t xml:space="preserve">* type
</t>
        </r>
        <r>
          <rPr>
            <sz val="10"/>
            <color rgb="FF000000"/>
            <rFont val="Arial"/>
            <family val="2"/>
          </rPr>
          <t>string</t>
        </r>
      </text>
    </comment>
    <comment ref="H2" authorId="0" shapeId="0" xr:uid="{87A5024D-6E0C-854D-A478-0F06A57B0E8D}">
      <text>
        <r>
          <rPr>
            <sz val="10"/>
            <color rgb="FF000000"/>
            <rFont val="Arial"/>
            <family val="2"/>
          </rPr>
          <t xml:space="preserve">SEARCH AVAILABLE
</t>
        </r>
        <r>
          <rPr>
            <sz val="10"/>
            <color rgb="FF000000"/>
            <rFont val="Arial"/>
            <family val="2"/>
          </rPr>
          <t xml:space="preserve">
</t>
        </r>
        <r>
          <rPr>
            <sz val="10"/>
            <color rgb="FF000000"/>
            <rFont val="Arial"/>
            <family val="2"/>
          </rPr>
          <t xml:space="preserve">* title
</t>
        </r>
        <r>
          <rPr>
            <sz val="10"/>
            <color rgb="FF000000"/>
            <rFont val="Arial"/>
            <family val="2"/>
          </rPr>
          <t xml:space="preserve">Donors
</t>
        </r>
        <r>
          <rPr>
            <sz val="10"/>
            <color rgb="FF000000"/>
            <rFont val="Arial"/>
            <family val="2"/>
          </rPr>
          <t xml:space="preserve">
</t>
        </r>
        <r>
          <rPr>
            <sz val="10"/>
            <color rgb="FF000000"/>
            <rFont val="Arial"/>
            <family val="2"/>
          </rPr>
          <t xml:space="preserve">* description
</t>
        </r>
        <r>
          <rPr>
            <sz val="10"/>
            <color rgb="FF000000"/>
            <rFont val="Arial"/>
            <family val="2"/>
          </rPr>
          <t xml:space="preserve">Donor(s) the sample was derived from.
</t>
        </r>
        <r>
          <rPr>
            <sz val="10"/>
            <color rgb="FF000000"/>
            <rFont val="Arial"/>
            <family val="2"/>
          </rPr>
          <t xml:space="preserve">
</t>
        </r>
        <r>
          <rPr>
            <sz val="10"/>
            <color rgb="FF000000"/>
            <rFont val="Arial"/>
            <family val="2"/>
          </rPr>
          <t xml:space="preserve">* type
</t>
        </r>
        <r>
          <rPr>
            <sz val="10"/>
            <color rgb="FF000000"/>
            <rFont val="Arial"/>
            <family val="2"/>
          </rPr>
          <t>array</t>
        </r>
      </text>
    </comment>
    <comment ref="I2" authorId="0" shapeId="0" xr:uid="{40E3E0BB-986C-6946-A47E-01CE822BC393}">
      <text>
        <r>
          <rPr>
            <sz val="10"/>
            <color rgb="FF000000"/>
            <rFont val="Arial"/>
            <family val="2"/>
          </rPr>
          <t xml:space="preserve">* title
</t>
        </r>
        <r>
          <rPr>
            <sz val="10"/>
            <color rgb="FF000000"/>
            <rFont val="Arial"/>
            <family val="2"/>
          </rPr>
          <t xml:space="preserve">Taxa
</t>
        </r>
        <r>
          <rPr>
            <sz val="10"/>
            <color rgb="FF000000"/>
            <rFont val="Arial"/>
            <family val="2"/>
          </rPr>
          <t xml:space="preserve">
</t>
        </r>
        <r>
          <rPr>
            <sz val="10"/>
            <color rgb="FF000000"/>
            <rFont val="Arial"/>
            <family val="2"/>
          </rPr>
          <t xml:space="preserve">* type
</t>
        </r>
        <r>
          <rPr>
            <sz val="10"/>
            <color rgb="FF000000"/>
            <rFont val="Arial"/>
            <family val="2"/>
          </rPr>
          <t>string</t>
        </r>
      </text>
    </comment>
    <comment ref="J2" authorId="0" shapeId="0" xr:uid="{C6E20229-5654-AD4C-8B17-87C3D10631F0}">
      <text>
        <r>
          <rPr>
            <sz val="10"/>
            <color rgb="FF000000"/>
            <rFont val="Arial"/>
            <family val="2"/>
          </rPr>
          <t xml:space="preserve">SEARCH AVAILABLE
</t>
        </r>
        <r>
          <rPr>
            <sz val="10"/>
            <color rgb="FF000000"/>
            <rFont val="Arial"/>
            <family val="2"/>
          </rPr>
          <t xml:space="preserve">
</t>
        </r>
        <r>
          <rPr>
            <sz val="10"/>
            <color rgb="FF000000"/>
            <rFont val="Arial"/>
            <family val="2"/>
          </rPr>
          <t xml:space="preserve">* title
</t>
        </r>
        <r>
          <rPr>
            <sz val="10"/>
            <color rgb="FF000000"/>
            <rFont val="Arial"/>
            <family val="2"/>
          </rPr>
          <t xml:space="preserve">Biosample Term
</t>
        </r>
        <r>
          <rPr>
            <sz val="10"/>
            <color rgb="FF000000"/>
            <rFont val="Arial"/>
            <family val="2"/>
          </rPr>
          <t xml:space="preserve">
</t>
        </r>
        <r>
          <rPr>
            <sz val="10"/>
            <color rgb="FF000000"/>
            <rFont val="Arial"/>
            <family val="2"/>
          </rPr>
          <t xml:space="preserve">* description
</t>
        </r>
        <r>
          <rPr>
            <sz val="10"/>
            <color rgb="FF000000"/>
            <rFont val="Arial"/>
            <family val="2"/>
          </rPr>
          <t xml:space="preserve">Ontology term identifying a biosample.
</t>
        </r>
        <r>
          <rPr>
            <sz val="10"/>
            <color rgb="FF000000"/>
            <rFont val="Arial"/>
            <family val="2"/>
          </rPr>
          <t xml:space="preserve">
</t>
        </r>
        <r>
          <rPr>
            <sz val="10"/>
            <color rgb="FF000000"/>
            <rFont val="Arial"/>
            <family val="2"/>
          </rPr>
          <t xml:space="preserve">* type
</t>
        </r>
        <r>
          <rPr>
            <sz val="10"/>
            <color rgb="FF000000"/>
            <rFont val="Arial"/>
            <family val="2"/>
          </rPr>
          <t>string</t>
        </r>
      </text>
    </comment>
    <comment ref="K2" authorId="0" shapeId="0" xr:uid="{15482188-6A60-EF42-986F-893D88702E97}">
      <text>
        <r>
          <rPr>
            <sz val="10"/>
            <color rgb="FF000000"/>
            <rFont val="Arial"/>
            <family val="2"/>
          </rPr>
          <t xml:space="preserve">* title
</t>
        </r>
        <r>
          <rPr>
            <sz val="10"/>
            <color rgb="FF000000"/>
            <rFont val="Arial"/>
            <family val="2"/>
          </rPr>
          <t xml:space="preserve">Classification
</t>
        </r>
        <r>
          <rPr>
            <sz val="10"/>
            <color rgb="FF000000"/>
            <rFont val="Arial"/>
            <family val="2"/>
          </rPr>
          <t xml:space="preserve">
</t>
        </r>
        <r>
          <rPr>
            <sz val="10"/>
            <color rgb="FF000000"/>
            <rFont val="Arial"/>
            <family val="2"/>
          </rPr>
          <t xml:space="preserve">* description
</t>
        </r>
        <r>
          <rPr>
            <sz val="10"/>
            <color rgb="FF000000"/>
            <rFont val="Arial"/>
            <family val="2"/>
          </rPr>
          <t xml:space="preserve">The general category of this type of in vitro system.
</t>
        </r>
        <r>
          <rPr>
            <sz val="10"/>
            <color rgb="FF000000"/>
            <rFont val="Arial"/>
            <family val="2"/>
          </rPr>
          <t xml:space="preserve">
</t>
        </r>
        <r>
          <rPr>
            <sz val="10"/>
            <color rgb="FF000000"/>
            <rFont val="Arial"/>
            <family val="2"/>
          </rPr>
          <t xml:space="preserve">* comment
</t>
        </r>
        <r>
          <rPr>
            <sz val="10"/>
            <color rgb="FF000000"/>
            <rFont val="Arial"/>
            <family val="2"/>
          </rPr>
          <t xml:space="preserve">Required property. The specified category should match the ontology type used to describe this type of in vitro system. For example 'brain organoid' uses UBERON ontology, cell lines use CL ontology, etc.
</t>
        </r>
        <r>
          <rPr>
            <sz val="10"/>
            <color rgb="FF000000"/>
            <rFont val="Arial"/>
            <family val="2"/>
          </rPr>
          <t xml:space="preserve">
</t>
        </r>
        <r>
          <rPr>
            <sz val="10"/>
            <color rgb="FF000000"/>
            <rFont val="Arial"/>
            <family val="2"/>
          </rPr>
          <t xml:space="preserve">* type
</t>
        </r>
        <r>
          <rPr>
            <sz val="10"/>
            <color rgb="FF000000"/>
            <rFont val="Arial"/>
            <family val="2"/>
          </rPr>
          <t xml:space="preserve">string
</t>
        </r>
        <r>
          <rPr>
            <sz val="10"/>
            <color rgb="FF000000"/>
            <rFont val="Arial"/>
            <family val="2"/>
          </rPr>
          <t xml:space="preserve">
</t>
        </r>
        <r>
          <rPr>
            <sz val="10"/>
            <color rgb="FF000000"/>
            <rFont val="Arial"/>
            <family val="2"/>
          </rPr>
          <t xml:space="preserve">* readonly
</t>
        </r>
        <r>
          <rPr>
            <sz val="10"/>
            <color rgb="FF000000"/>
            <rFont val="Arial"/>
            <family val="2"/>
          </rPr>
          <t>true</t>
        </r>
      </text>
    </comment>
    <comment ref="L2" authorId="0" shapeId="0" xr:uid="{50EFCB46-721D-594F-99A0-D5B28455BCE0}">
      <text>
        <r>
          <rPr>
            <sz val="10"/>
            <color rgb="FF000000"/>
            <rFont val="Arial"/>
            <family val="2"/>
          </rPr>
          <t xml:space="preserve">* title
</t>
        </r>
        <r>
          <rPr>
            <sz val="10"/>
            <color rgb="FF000000"/>
            <rFont val="Arial"/>
            <family val="2"/>
          </rPr>
          <t xml:space="preserve">Term ID
</t>
        </r>
        <r>
          <rPr>
            <sz val="10"/>
            <color rgb="FF000000"/>
            <rFont val="Arial"/>
            <family val="2"/>
          </rPr>
          <t xml:space="preserve">
</t>
        </r>
        <r>
          <rPr>
            <sz val="10"/>
            <color rgb="FF000000"/>
            <rFont val="Arial"/>
            <family val="2"/>
          </rPr>
          <t xml:space="preserve">* description
</t>
        </r>
        <r>
          <rPr>
            <sz val="10"/>
            <color rgb="FF000000"/>
            <rFont val="Arial"/>
            <family val="2"/>
          </rPr>
          <t xml:space="preserve">An ontology identifier describing a biological sample
</t>
        </r>
        <r>
          <rPr>
            <sz val="10"/>
            <color rgb="FF000000"/>
            <rFont val="Arial"/>
            <family val="2"/>
          </rPr>
          <t xml:space="preserve">
</t>
        </r>
        <r>
          <rPr>
            <sz val="10"/>
            <color rgb="FF000000"/>
            <rFont val="Arial"/>
            <family val="2"/>
          </rPr>
          <t xml:space="preserve">* type
</t>
        </r>
        <r>
          <rPr>
            <sz val="10"/>
            <color rgb="FF000000"/>
            <rFont val="Arial"/>
            <family val="2"/>
          </rPr>
          <t xml:space="preserve">string
</t>
        </r>
        <r>
          <rPr>
            <sz val="10"/>
            <color rgb="FF000000"/>
            <rFont val="Arial"/>
            <family val="2"/>
          </rPr>
          <t xml:space="preserve">
</t>
        </r>
        <r>
          <rPr>
            <sz val="10"/>
            <color rgb="FF000000"/>
            <rFont val="Arial"/>
            <family val="2"/>
          </rPr>
          <t xml:space="preserve">* readonly
</t>
        </r>
        <r>
          <rPr>
            <sz val="10"/>
            <color rgb="FF000000"/>
            <rFont val="Arial"/>
            <family val="2"/>
          </rPr>
          <t>true</t>
        </r>
      </text>
    </comment>
    <comment ref="M2" authorId="0" shapeId="0" xr:uid="{34CFE74D-7C50-E540-AFD1-1887E92BAD7F}">
      <text>
        <r>
          <rPr>
            <sz val="10"/>
            <color rgb="FF000000"/>
            <rFont val="Arial"/>
            <family val="2"/>
          </rPr>
          <t xml:space="preserve">* title
</t>
        </r>
        <r>
          <rPr>
            <sz val="10"/>
            <color rgb="FF000000"/>
            <rFont val="Arial"/>
            <family val="2"/>
          </rPr>
          <t xml:space="preserve">Term Name
</t>
        </r>
        <r>
          <rPr>
            <sz val="10"/>
            <color rgb="FF000000"/>
            <rFont val="Arial"/>
            <family val="2"/>
          </rPr>
          <t xml:space="preserve">
</t>
        </r>
        <r>
          <rPr>
            <sz val="10"/>
            <color rgb="FF000000"/>
            <rFont val="Arial"/>
            <family val="2"/>
          </rPr>
          <t xml:space="preserve">* description
</t>
        </r>
        <r>
          <rPr>
            <sz val="10"/>
            <color rgb="FF000000"/>
            <rFont val="Arial"/>
            <family val="2"/>
          </rPr>
          <t xml:space="preserve">Ontology term describing a biological sample, assay, trait, or disease.
</t>
        </r>
        <r>
          <rPr>
            <sz val="10"/>
            <color rgb="FF000000"/>
            <rFont val="Arial"/>
            <family val="2"/>
          </rPr>
          <t xml:space="preserve">
</t>
        </r>
        <r>
          <rPr>
            <sz val="10"/>
            <color rgb="FF000000"/>
            <rFont val="Arial"/>
            <family val="2"/>
          </rPr>
          <t xml:space="preserve">* comment
</t>
        </r>
        <r>
          <rPr>
            <sz val="10"/>
            <color rgb="FF000000"/>
            <rFont val="Arial"/>
            <family val="2"/>
          </rPr>
          <t xml:space="preserve">The term should match the term identifiers specified in term_id.
</t>
        </r>
        <r>
          <rPr>
            <sz val="10"/>
            <color rgb="FF000000"/>
            <rFont val="Arial"/>
            <family val="2"/>
          </rPr>
          <t xml:space="preserve">
</t>
        </r>
        <r>
          <rPr>
            <sz val="10"/>
            <color rgb="FF000000"/>
            <rFont val="Arial"/>
            <family val="2"/>
          </rPr>
          <t xml:space="preserve">* type
</t>
        </r>
        <r>
          <rPr>
            <sz val="10"/>
            <color rgb="FF000000"/>
            <rFont val="Arial"/>
            <family val="2"/>
          </rPr>
          <t xml:space="preserve">string
</t>
        </r>
        <r>
          <rPr>
            <sz val="10"/>
            <color rgb="FF000000"/>
            <rFont val="Arial"/>
            <family val="2"/>
          </rPr>
          <t xml:space="preserve">
</t>
        </r>
        <r>
          <rPr>
            <sz val="10"/>
            <color rgb="FF000000"/>
            <rFont val="Arial"/>
            <family val="2"/>
          </rPr>
          <t xml:space="preserve">* readonly
</t>
        </r>
        <r>
          <rPr>
            <sz val="10"/>
            <color rgb="FF000000"/>
            <rFont val="Arial"/>
            <family val="2"/>
          </rPr>
          <t>true</t>
        </r>
      </text>
    </comment>
    <comment ref="S2" authorId="0" shapeId="0" xr:uid="{4C2DB59D-8D2D-FC43-A668-AFE334E98557}">
      <text>
        <r>
          <rPr>
            <sz val="10"/>
            <color rgb="FF000000"/>
            <rFont val="Arial"/>
            <family val="2"/>
          </rPr>
          <t xml:space="preserve">* title
</t>
        </r>
        <r>
          <rPr>
            <sz val="10"/>
            <color rgb="FF000000"/>
            <rFont val="Arial"/>
            <family val="2"/>
          </rPr>
          <t xml:space="preserve">Library Construct Scope
</t>
        </r>
        <r>
          <rPr>
            <sz val="10"/>
            <color rgb="FF000000"/>
            <rFont val="Arial"/>
            <family val="2"/>
          </rPr>
          <t xml:space="preserve">
</t>
        </r>
        <r>
          <rPr>
            <sz val="10"/>
            <color rgb="FF000000"/>
            <rFont val="Arial"/>
            <family val="2"/>
          </rPr>
          <t xml:space="preserve">* description
</t>
        </r>
        <r>
          <rPr>
            <sz val="10"/>
            <color rgb="FF000000"/>
            <rFont val="Arial"/>
            <family val="2"/>
          </rPr>
          <t xml:space="preserve">The scope or scale that this construct library is designed to target. If the scope is across gene(s) or loci, these will need to be specified in the targeted_genes or targeted_loci property.
</t>
        </r>
        <r>
          <rPr>
            <sz val="10"/>
            <color rgb="FF000000"/>
            <rFont val="Arial"/>
            <family val="2"/>
          </rPr>
          <t xml:space="preserve">
</t>
        </r>
        <r>
          <rPr>
            <sz val="10"/>
            <color rgb="FF000000"/>
            <rFont val="Arial"/>
            <family val="2"/>
          </rPr>
          <t xml:space="preserve">* type
</t>
        </r>
        <r>
          <rPr>
            <sz val="10"/>
            <color rgb="FF000000"/>
            <rFont val="Arial"/>
            <family val="2"/>
          </rPr>
          <t>string</t>
        </r>
      </text>
    </comment>
    <comment ref="W2" authorId="0" shapeId="0" xr:uid="{96D298B8-97A3-7D4F-A51C-69E700613E6A}">
      <text>
        <r>
          <rPr>
            <sz val="10"/>
            <color rgb="FF000000"/>
            <rFont val="Arial"/>
            <family val="2"/>
          </rPr>
          <t xml:space="preserve">SEARCH AVAILABLE
</t>
        </r>
        <r>
          <rPr>
            <sz val="10"/>
            <color rgb="FF000000"/>
            <rFont val="Arial"/>
            <family val="2"/>
          </rPr>
          <t xml:space="preserve">
</t>
        </r>
        <r>
          <rPr>
            <sz val="10"/>
            <color rgb="FF000000"/>
            <rFont val="Arial"/>
            <family val="2"/>
          </rPr>
          <t xml:space="preserve">* title
</t>
        </r>
        <r>
          <rPr>
            <sz val="10"/>
            <color rgb="FF000000"/>
            <rFont val="Arial"/>
            <family val="2"/>
          </rPr>
          <t xml:space="preserve">Assay Term
</t>
        </r>
        <r>
          <rPr>
            <sz val="10"/>
            <color rgb="FF000000"/>
            <rFont val="Arial"/>
            <family val="2"/>
          </rPr>
          <t xml:space="preserve">
</t>
        </r>
        <r>
          <rPr>
            <sz val="10"/>
            <color rgb="FF000000"/>
            <rFont val="Arial"/>
            <family val="2"/>
          </rPr>
          <t xml:space="preserve">* description
</t>
        </r>
        <r>
          <rPr>
            <sz val="10"/>
            <color rgb="FF000000"/>
            <rFont val="Arial"/>
            <family val="2"/>
          </rPr>
          <t xml:space="preserve">The assay used to produce data in this measurement set.
</t>
        </r>
        <r>
          <rPr>
            <sz val="10"/>
            <color rgb="FF000000"/>
            <rFont val="Arial"/>
            <family val="2"/>
          </rPr>
          <t xml:space="preserve">
</t>
        </r>
        <r>
          <rPr>
            <sz val="10"/>
            <color rgb="FF000000"/>
            <rFont val="Arial"/>
            <family val="2"/>
          </rPr>
          <t xml:space="preserve">* comment
</t>
        </r>
        <r>
          <rPr>
            <sz val="10"/>
            <color rgb="FF000000"/>
            <rFont val="Arial"/>
            <family val="2"/>
          </rPr>
          <t xml:space="preserve">See assay_term.json for available identifiers.
</t>
        </r>
        <r>
          <rPr>
            <sz val="10"/>
            <color rgb="FF000000"/>
            <rFont val="Arial"/>
            <family val="2"/>
          </rPr>
          <t xml:space="preserve">
</t>
        </r>
        <r>
          <rPr>
            <sz val="10"/>
            <color rgb="FF000000"/>
            <rFont val="Arial"/>
            <family val="2"/>
          </rPr>
          <t xml:space="preserve">* type
</t>
        </r>
        <r>
          <rPr>
            <sz val="10"/>
            <color rgb="FF000000"/>
            <rFont val="Arial"/>
            <family val="2"/>
          </rPr>
          <t>string</t>
        </r>
      </text>
    </comment>
    <comment ref="J3" authorId="1" shapeId="0" xr:uid="{1F72970D-E3F1-A64A-96ED-2827970CE46C}">
      <text>
        <r>
          <rPr>
            <b/>
            <sz val="10"/>
            <color rgb="FF000000"/>
            <rFont val="Tahoma"/>
            <family val="2"/>
          </rPr>
          <t>Microsoft Office User:</t>
        </r>
        <r>
          <rPr>
            <sz val="10"/>
            <color rgb="FF000000"/>
            <rFont val="Tahoma"/>
            <family val="2"/>
          </rPr>
          <t xml:space="preserve">
</t>
        </r>
        <r>
          <rPr>
            <sz val="10"/>
            <color rgb="FF000000"/>
            <rFont val="Arial"/>
            <family val="2"/>
          </rPr>
          <t>Show the EFO (Experimental Factor Ontology) of the cell line. The EFO of the HL-60 is 0002793. (the “NTR…” terms indicate they are placeholder that may be eventually replaced with an official term from EFO or other ontologies.)</t>
        </r>
      </text>
    </comment>
  </commentList>
</comments>
</file>

<file path=xl/sharedStrings.xml><?xml version="1.0" encoding="utf-8"?>
<sst xmlns="http://schemas.openxmlformats.org/spreadsheetml/2006/main" count="2901" uniqueCount="485">
  <si>
    <t xml:space="preserve">Design tables </t>
  </si>
  <si>
    <t>Table  GWAS statistics</t>
  </si>
  <si>
    <t>string</t>
  </si>
  <si>
    <t>float</t>
  </si>
  <si>
    <t>integer</t>
  </si>
  <si>
    <t xml:space="preserve">float </t>
  </si>
  <si>
    <t>GWAS STUDY</t>
  </si>
  <si>
    <t>PrioritizedVariantID_hg38</t>
  </si>
  <si>
    <t>PrioritizedVariantID_hg19</t>
  </si>
  <si>
    <t>SentinelID</t>
  </si>
  <si>
    <t>rsid</t>
  </si>
  <si>
    <t>hg38_chromosome</t>
  </si>
  <si>
    <t>hg38_base_pair_location</t>
  </si>
  <si>
    <t>hg38_ref</t>
  </si>
  <si>
    <t>hg38_effect_allele</t>
  </si>
  <si>
    <t>hg38_other_allele</t>
  </si>
  <si>
    <t>effect_allele_frequency</t>
  </si>
  <si>
    <t>beta</t>
  </si>
  <si>
    <t>se</t>
  </si>
  <si>
    <t>p_value</t>
  </si>
  <si>
    <t>trait</t>
  </si>
  <si>
    <t>study_accession</t>
  </si>
  <si>
    <t>TotalSampleSize</t>
  </si>
  <si>
    <t>N_effective</t>
  </si>
  <si>
    <t>p-value</t>
  </si>
  <si>
    <t>hg19_chromosome</t>
  </si>
  <si>
    <t>hg19_base_pair_location</t>
  </si>
  <si>
    <t>hg19_ref</t>
  </si>
  <si>
    <t>hg19_effect_allele</t>
  </si>
  <si>
    <t>hg19_other_allele</t>
  </si>
  <si>
    <t xml:space="preserve">CAD </t>
  </si>
  <si>
    <t>chr10_18130197_hg38_C_T</t>
  </si>
  <si>
    <t>chr10_18130197_hg19_C_T</t>
  </si>
  <si>
    <t>rs4373814</t>
  </si>
  <si>
    <t>NA</t>
  </si>
  <si>
    <t>A</t>
  </si>
  <si>
    <t>SBP</t>
  </si>
  <si>
    <t>C</t>
  </si>
  <si>
    <t xml:space="preserve">CAD study 2 </t>
  </si>
  <si>
    <t>chr10_18130197_hg38_G_A</t>
  </si>
  <si>
    <t>chr10_18130197_hg19_G_A</t>
  </si>
  <si>
    <t>G</t>
  </si>
  <si>
    <t>BP</t>
  </si>
  <si>
    <t>chr21</t>
  </si>
  <si>
    <t>rs2823139</t>
  </si>
  <si>
    <t>T</t>
  </si>
  <si>
    <t>Table  Prioritized scores</t>
  </si>
  <si>
    <t>Library name</t>
  </si>
  <si>
    <t>ldr2_EAS</t>
  </si>
  <si>
    <t>ldr2_SAS</t>
  </si>
  <si>
    <t>ldr2_EUR</t>
  </si>
  <si>
    <t>ldr2_AFR</t>
  </si>
  <si>
    <t>finemappingscore_method1</t>
  </si>
  <si>
    <t>finemappingscore_FinucaneLab_FINEMAP</t>
  </si>
  <si>
    <t>FinucaneLab_SuSiE</t>
  </si>
  <si>
    <t>BCX_FINEMAP</t>
  </si>
  <si>
    <t>BCX_Trans_MRMEGA</t>
  </si>
  <si>
    <t>GLGC_Trans_MRMEGA</t>
  </si>
  <si>
    <t>MAF_EAS</t>
  </si>
  <si>
    <t>MAF_SAS</t>
  </si>
  <si>
    <t>MAF_EUR</t>
  </si>
  <si>
    <t>MAF_AFR</t>
  </si>
  <si>
    <t>CAD library</t>
  </si>
  <si>
    <t>BP_library</t>
  </si>
  <si>
    <t>NA (if liftover fail) PROBABLY we will not test these variants</t>
  </si>
  <si>
    <t>Table  sgRNA design</t>
  </si>
  <si>
    <t>Needed?</t>
  </si>
  <si>
    <t>GWAS study</t>
  </si>
  <si>
    <t>Editor</t>
  </si>
  <si>
    <t>id_sgrna</t>
  </si>
  <si>
    <t>seq_sgrna</t>
  </si>
  <si>
    <t>coordinate_sgrna_hg38</t>
  </si>
  <si>
    <t>strand</t>
  </si>
  <si>
    <t>PAM</t>
  </si>
  <si>
    <t>CAD</t>
  </si>
  <si>
    <t>MNW652 (Kleinstiver's lab)</t>
  </si>
  <si>
    <t>rs7895735</t>
  </si>
  <si>
    <t>rs7895735_46</t>
  </si>
  <si>
    <t>GATACCACTTCACGTCCGTT</t>
  </si>
  <si>
    <t>10_18130195-18130214</t>
  </si>
  <si>
    <t>neg</t>
  </si>
  <si>
    <t>NGG</t>
  </si>
  <si>
    <t>ABE5</t>
  </si>
  <si>
    <t>rs7895735_62</t>
  </si>
  <si>
    <t>TCATCCTAACGGACGTGAAG</t>
  </si>
  <si>
    <t>10_18130188-18130207</t>
  </si>
  <si>
    <t>pos</t>
  </si>
  <si>
    <t>rs11596960</t>
  </si>
  <si>
    <t>rs11596960_68</t>
  </si>
  <si>
    <t>CTGTCGTCTGTCCGCTCACT</t>
  </si>
  <si>
    <t>10_18131417-18131436</t>
  </si>
  <si>
    <t>CBE</t>
  </si>
  <si>
    <t xml:space="preserve">NA
</t>
  </si>
  <si>
    <t xml:space="preserve">rs11089092_91
</t>
  </si>
  <si>
    <t>ACACAGCTGCAGCCAGGTGA</t>
  </si>
  <si>
    <t>21_43701133-43701152</t>
  </si>
  <si>
    <t>rs1997596</t>
  </si>
  <si>
    <t>rs1997596_42</t>
  </si>
  <si>
    <t>TGTCAACATTTAGGTTGTCT</t>
  </si>
  <si>
    <t>21_15206099-15206118</t>
  </si>
  <si>
    <t>Table Annotations</t>
  </si>
  <si>
    <t>annotation_ID</t>
  </si>
  <si>
    <t>annotation_name</t>
  </si>
  <si>
    <t>source_filename</t>
  </si>
  <si>
    <t>cell type</t>
  </si>
  <si>
    <t>hg38_chrom</t>
  </si>
  <si>
    <t>hg38_start</t>
  </si>
  <si>
    <t>hg38_end</t>
  </si>
  <si>
    <t>hg19_chrom</t>
  </si>
  <si>
    <t>hg19_start</t>
  </si>
  <si>
    <t>hg19_end</t>
  </si>
  <si>
    <t>score</t>
  </si>
  <si>
    <t>ENC423423</t>
  </si>
  <si>
    <t>Chip-seq H3k27ac</t>
  </si>
  <si>
    <t>ENC423423.bed</t>
  </si>
  <si>
    <t>Hudep2</t>
  </si>
  <si>
    <t>chr2</t>
  </si>
  <si>
    <t>phastcons1.3</t>
  </si>
  <si>
    <t>conservation</t>
  </si>
  <si>
    <t>conservation.bed</t>
  </si>
  <si>
    <t>chr10</t>
  </si>
  <si>
    <t>chr10_18130198_hg38_A_T</t>
  </si>
  <si>
    <t>ENC124343</t>
  </si>
  <si>
    <t>Blacklist</t>
  </si>
  <si>
    <t>blacklist_encode.bed</t>
  </si>
  <si>
    <t>chr11</t>
  </si>
  <si>
    <t>MHC_region_hg38</t>
  </si>
  <si>
    <t>MHC region</t>
  </si>
  <si>
    <t>MHC_region.bed</t>
  </si>
  <si>
    <t>chr12</t>
  </si>
  <si>
    <t xml:space="preserve">Experimental tables </t>
  </si>
  <si>
    <t>Table Experiments</t>
  </si>
  <si>
    <t>Experiment name</t>
  </si>
  <si>
    <t>Library vector</t>
  </si>
  <si>
    <t>Starting cell number (prior to infection)</t>
  </si>
  <si>
    <t>Library diversity (gRNA numbers)</t>
  </si>
  <si>
    <t>MOI</t>
  </si>
  <si>
    <t>selection condition</t>
  </si>
  <si>
    <t>Ending population number total</t>
  </si>
  <si>
    <t>Ending condition description</t>
  </si>
  <si>
    <t>Ending population assigment for different phenotypes</t>
  </si>
  <si>
    <t>phenotype(s) selected</t>
  </si>
  <si>
    <t>organism</t>
  </si>
  <si>
    <r>
      <t xml:space="preserve">characteristics: </t>
    </r>
    <r>
      <rPr>
        <b/>
        <sz val="10"/>
        <color indexed="10"/>
        <rFont val="Arial"/>
        <family val="2"/>
      </rPr>
      <t>cell type</t>
    </r>
  </si>
  <si>
    <t>characteristics: Primary or cell line</t>
  </si>
  <si>
    <t>growth protocol</t>
  </si>
  <si>
    <t xml:space="preserve">treatment protocol </t>
  </si>
  <si>
    <t>extract protocol</t>
  </si>
  <si>
    <t>library construction protocol</t>
  </si>
  <si>
    <t>CAD_library with  MNW652</t>
  </si>
  <si>
    <t>CAD_library</t>
  </si>
  <si>
    <t>pHKO9-Neo-CM</t>
  </si>
  <si>
    <t>15M</t>
  </si>
  <si>
    <t xml:space="preserve">G418 </t>
  </si>
  <si>
    <t>15.000.000</t>
  </si>
  <si>
    <t>2 weeks</t>
  </si>
  <si>
    <t>750000 for Phenotyoe 1 and  750000 Phenotype 2…</t>
  </si>
  <si>
    <t>Phenotype1, Phenotype2</t>
  </si>
  <si>
    <t>Homo Sapiens</t>
  </si>
  <si>
    <t>ES-derived neural progenitor cells</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</si>
  <si>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</si>
  <si>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maybe here we describe nucleofection or treatment </t>
  </si>
  <si>
    <t xml:space="preserve">Lysates were clarified from sonicated nuclei and histone-DNA complexes were isolated with antibody. </t>
  </si>
  <si>
    <t>Targeted amplicon sequencing</t>
  </si>
  <si>
    <t>CAD_library with  dffsdfds</t>
  </si>
  <si>
    <t>CAD_library_2</t>
  </si>
  <si>
    <t>MNW784 (Kleinstiver's lab)</t>
  </si>
  <si>
    <t>Phenotype1</t>
  </si>
  <si>
    <t>REQUIRED</t>
  </si>
  <si>
    <t>CAD_library_3</t>
  </si>
  <si>
    <t>pHR-SFFV-dCas9-BFP-KRAB</t>
  </si>
  <si>
    <t>130M</t>
  </si>
  <si>
    <t>65M</t>
  </si>
  <si>
    <t>Phenotype3</t>
  </si>
  <si>
    <t xml:space="preserve">Activity-normalized LDLvar ABE Library </t>
  </si>
  <si>
    <t>ABE8 (from the Liu Lab)</t>
  </si>
  <si>
    <t>CRISPR-V2-FE</t>
  </si>
  <si>
    <t>6.25M</t>
  </si>
  <si>
    <t>Puromycin</t>
  </si>
  <si>
    <t xml:space="preserve"> two days before Exp. End</t>
  </si>
  <si>
    <t>10M LDL Uptake with Fluorescent, 10M Bodipy LDL followed by FACS sorting</t>
  </si>
  <si>
    <t>LDL Uptake with Fluorescent, Bodipy LDL followed by FACS sorting</t>
  </si>
  <si>
    <t>LIPID library</t>
  </si>
  <si>
    <t>HbF_library</t>
  </si>
  <si>
    <t>SpRY-ABE8e (modified by Bauer lab)</t>
  </si>
  <si>
    <t>CROP-seq-opti</t>
  </si>
  <si>
    <t>36M</t>
  </si>
  <si>
    <t>puromycin</t>
  </si>
  <si>
    <t>12M</t>
  </si>
  <si>
    <t>Table Replicates on the Tube level for Experiment (each virus generation)</t>
  </si>
  <si>
    <t>Sample name</t>
  </si>
  <si>
    <t>Replicate</t>
  </si>
  <si>
    <t>Phenotype</t>
  </si>
  <si>
    <t>FACS image with gates</t>
  </si>
  <si>
    <t>Gating strategy</t>
  </si>
  <si>
    <t>sorted cell number</t>
  </si>
  <si>
    <t>Desired reads</t>
  </si>
  <si>
    <t>Min read 1 length</t>
  </si>
  <si>
    <t>Min read 2 length</t>
  </si>
  <si>
    <t>gDNA conc (ng/uL)</t>
  </si>
  <si>
    <t>Volume (uL)</t>
  </si>
  <si>
    <t>ug total</t>
  </si>
  <si>
    <t>qPCR1 CT</t>
  </si>
  <si>
    <t>PCR1 volume ul</t>
  </si>
  <si>
    <t>amount of ug in pcr1 (sum of wells)</t>
  </si>
  <si>
    <t>PCR1 cycles</t>
  </si>
  <si>
    <t>qPCR2 CT</t>
  </si>
  <si>
    <t>PCR2 cycles</t>
  </si>
  <si>
    <t xml:space="preserve">Finished library product size </t>
  </si>
  <si>
    <t>U6 Bc primer</t>
  </si>
  <si>
    <t>Read 1 beginning sequence(primer sequence)</t>
  </si>
  <si>
    <t>Index 1 (i7) Primer</t>
  </si>
  <si>
    <t>Index 1 (i7) sequence</t>
  </si>
  <si>
    <t>Index 2 (i5) primer</t>
  </si>
  <si>
    <t>Index 2 (i5) sequence</t>
  </si>
  <si>
    <t>raw file name Read1 or single end</t>
  </si>
  <si>
    <t>raw file name Read2</t>
  </si>
  <si>
    <t>file type</t>
  </si>
  <si>
    <t>file checksum</t>
  </si>
  <si>
    <t>instrument model</t>
  </si>
  <si>
    <t>single or paired-end</t>
  </si>
  <si>
    <t>sequencing facility</t>
  </si>
  <si>
    <t>CAD_library_CrisprI_Sele+</t>
  </si>
  <si>
    <t>Sele</t>
  </si>
  <si>
    <r>
      <rPr>
        <b/>
        <sz val="10"/>
        <color theme="4"/>
        <rFont val="Arial"/>
        <family val="2"/>
      </rPr>
      <t>CAD_library_CrisprI_Sele+</t>
    </r>
    <r>
      <rPr>
        <sz val="10"/>
        <color rgb="FF000000"/>
        <rFont val="Arial"/>
        <family val="2"/>
      </rPr>
      <t>_FACS_HIGH_sort.png</t>
    </r>
  </si>
  <si>
    <t>Sele+</t>
  </si>
  <si>
    <t>4.8M</t>
  </si>
  <si>
    <t>5M</t>
  </si>
  <si>
    <t>TraCR-REV1</t>
  </si>
  <si>
    <t>CAAGGCGA</t>
  </si>
  <si>
    <t>pool of 10 fwd from Julai Joung Nat prot 2017</t>
  </si>
  <si>
    <t>sample1_CAD_library_CrisprI_Sele+_R1.fastq</t>
  </si>
  <si>
    <t>sample1_CAD_library_CrisprI_Sele+_R2.fastq</t>
  </si>
  <si>
    <t>Fastq</t>
  </si>
  <si>
    <t>we will autofill this</t>
  </si>
  <si>
    <t>Nextseq</t>
  </si>
  <si>
    <t>paired-end</t>
  </si>
  <si>
    <t>optional</t>
  </si>
  <si>
    <t>CAD_library_CrisprI_Sele-</t>
  </si>
  <si>
    <r>
      <rPr>
        <b/>
        <sz val="10"/>
        <color theme="4"/>
        <rFont val="Arial"/>
        <family val="2"/>
      </rPr>
      <t>CAD_library_CrisprI_Sele+</t>
    </r>
    <r>
      <rPr>
        <sz val="10"/>
        <color rgb="FF000000"/>
        <rFont val="Arial"/>
        <family val="2"/>
      </rPr>
      <t>_FACS_MID_sort.png</t>
    </r>
  </si>
  <si>
    <t>TraCR-REV2</t>
  </si>
  <si>
    <t>GACGCTAT</t>
  </si>
  <si>
    <t>single-end</t>
  </si>
  <si>
    <t>CAD_library_CrisprI_CD31+</t>
  </si>
  <si>
    <t>CD31</t>
  </si>
  <si>
    <r>
      <rPr>
        <b/>
        <sz val="10"/>
        <color theme="4"/>
        <rFont val="Arial"/>
        <family val="2"/>
      </rPr>
      <t>CAD_library_CrisprI_Sele+</t>
    </r>
    <r>
      <rPr>
        <sz val="10"/>
        <color rgb="FF000000"/>
        <rFont val="Arial"/>
        <family val="2"/>
      </rPr>
      <t>_FACS_LOW_sort.png</t>
    </r>
  </si>
  <si>
    <t>2.6M</t>
  </si>
  <si>
    <t>TraCR-REV3</t>
  </si>
  <si>
    <t>ACTTCTTC</t>
  </si>
  <si>
    <t>CAD_library_CrisprI_CD31-</t>
  </si>
  <si>
    <t>3.1M</t>
  </si>
  <si>
    <t>TraCR-REV4</t>
  </si>
  <si>
    <t>CCTAGAAT</t>
  </si>
  <si>
    <t>HepG2 LDLvar ABE rep9 bot 20%</t>
  </si>
  <si>
    <t xml:space="preserve">LDL Uptake </t>
  </si>
  <si>
    <t>bot 40%</t>
  </si>
  <si>
    <t>980K</t>
  </si>
  <si>
    <t>2M</t>
  </si>
  <si>
    <t>021021_U6PE1_BcV</t>
  </si>
  <si>
    <t>TCGGGAAAGGACGAAACACCG</t>
  </si>
  <si>
    <t>022520_r2seqfull_N706</t>
  </si>
  <si>
    <t>TAGGCATG</t>
  </si>
  <si>
    <t>HepG2 LDLvar ABE rep9 bot 40%</t>
  </si>
  <si>
    <t>660K</t>
  </si>
  <si>
    <t>021021_U6PE1_BcW</t>
  </si>
  <si>
    <t>CCAATtGGAAAGGACGAAACACCG</t>
  </si>
  <si>
    <t>HepG2 LDLvar ABE rep9 top 40%</t>
  </si>
  <si>
    <t>965K</t>
  </si>
  <si>
    <t>021021_U6PE1_BcX</t>
  </si>
  <si>
    <t>GTCTGGGAAAGGACGAAACACCG</t>
  </si>
  <si>
    <t>HepG2 LDLvar ABE rep9 top 20%</t>
  </si>
  <si>
    <t>732K</t>
  </si>
  <si>
    <t>092018_U6PE1_BcAA</t>
  </si>
  <si>
    <t>ACTAGGGAAAGGACGAAACACCG</t>
  </si>
  <si>
    <t>HbF_library_ABE8e_HbF high</t>
  </si>
  <si>
    <t>HbF high</t>
  </si>
  <si>
    <t>HbF_library_ABE8e_HbF low</t>
  </si>
  <si>
    <t>HbF low</t>
  </si>
  <si>
    <t>ChrX_Screen</t>
  </si>
  <si>
    <t>RBC proliferation</t>
  </si>
  <si>
    <t>pHKO9-3xBsmBI</t>
  </si>
  <si>
    <t>ChrX_Screen_no_deaminase_day7</t>
  </si>
  <si>
    <t>ChrX_Screen_ABE8e_day7</t>
  </si>
  <si>
    <t>ChrX_Screen_eA3A_SpRY_day7</t>
  </si>
  <si>
    <t>ChrX_Screen_BE4max_SpG_day7</t>
  </si>
  <si>
    <t>ChrX_Screen_dCas9_day7</t>
  </si>
  <si>
    <t>ChrX_Screen_dCas9_VP64_day7</t>
  </si>
  <si>
    <t>ChrX_Screen_ZIM3_KRAB_day7</t>
  </si>
  <si>
    <t>ChrX_Screen_no_deaminase_day14</t>
  </si>
  <si>
    <t>ChrX_Screen_ABE8e_day14</t>
  </si>
  <si>
    <t>ChrX_Screen_eA3A_SpRY_day14</t>
  </si>
  <si>
    <t>ChrX_Screen_BE4max_SpG_day14</t>
  </si>
  <si>
    <t>ChrX_Screen_dCas9_day14</t>
  </si>
  <si>
    <t>ChrX_Screen_dCas9_VP64_day14</t>
  </si>
  <si>
    <t>ChrX_Screen_ZIM3_KRAB_day14</t>
  </si>
  <si>
    <t>ChrX_plasmid_lib</t>
  </si>
  <si>
    <t>ChrX_Screen_eA3A_T44D_S45A_SpRY_day7</t>
  </si>
  <si>
    <t>ChrX_Screen_eA3A_T44D_S45A_SpRY_day14</t>
  </si>
  <si>
    <t>ABE8e_SpRY</t>
  </si>
  <si>
    <t>eA3A_SpRY</t>
  </si>
  <si>
    <t>BE4max_SpG</t>
  </si>
  <si>
    <t>eA3A_T44D_S45A_SpRY</t>
  </si>
  <si>
    <t>no_deaminase_SpRY</t>
  </si>
  <si>
    <t>101317_U6PE1_BcA_0</t>
  </si>
  <si>
    <t>101317_U6PE1_BcB_n1</t>
  </si>
  <si>
    <t>101317_U6PE1_BcC_n2</t>
  </si>
  <si>
    <t>101317_U6PE1_BcE_p2</t>
  </si>
  <si>
    <t>101317_U6PE1_BcF_p3</t>
  </si>
  <si>
    <t>101317_U6PE1_BcG_p4</t>
  </si>
  <si>
    <t>101317_U6PE1_BcH_0</t>
  </si>
  <si>
    <t>101317_U6PE1_BcI_n1</t>
  </si>
  <si>
    <t>101317_U6PE1_BcJ_n2</t>
  </si>
  <si>
    <t>101317_U6PE1_BcK_p1</t>
  </si>
  <si>
    <t>101317_U6PE1_BcL_p2</t>
  </si>
  <si>
    <t>101317_U6PE1_BcM_p3</t>
  </si>
  <si>
    <t>101317_U6PE1_BcN_p4</t>
  </si>
  <si>
    <t>021021_U6PE1_BcO_0</t>
  </si>
  <si>
    <t>021021_U6PE1_BcP_n1</t>
  </si>
  <si>
    <t>021021_U6PE1_BcQ_n2</t>
  </si>
  <si>
    <t>021021_U6PE1_BcR_p1</t>
  </si>
  <si>
    <t>021021_U6PE1_BcS_p2</t>
  </si>
  <si>
    <t>021021_U6PE1_BcT_p3</t>
  </si>
  <si>
    <t>021021_U6PE1_BcU_0</t>
  </si>
  <si>
    <t>021021_U6PE1_BcV_n1</t>
  </si>
  <si>
    <t>021021_U6PE1_BcW_n2</t>
  </si>
  <si>
    <t>021021_U6PE1_BcX_p1</t>
  </si>
  <si>
    <t>092018_U6PE1_BcAA_0</t>
  </si>
  <si>
    <t>20230228_ChrX_Screen_no_deaminase_day7_replicate1_R1</t>
  </si>
  <si>
    <t>20230228_ChrX_Screen_no_deaminase_day7_replicate1_R2</t>
  </si>
  <si>
    <t>20230228_ChrX_Screen_ABE8e_day7_replicate1_R1</t>
  </si>
  <si>
    <t>20230228_ChrX_Screen_ABE8e_day7_replicate1_R2</t>
  </si>
  <si>
    <t>20230228_ChrX_Screen_eA3A_SpRY_day7_replicate1_R1</t>
  </si>
  <si>
    <t>20230228_ChrX_Screen_eA3A_SpRY_day7_replicate1_R2</t>
  </si>
  <si>
    <t>20230228_ChrX_Screen_BE4max_SpG_day7_replicate1_R1</t>
  </si>
  <si>
    <t>20230228_ChrX_Screen_BE4max_SpG_day7_replicate1_R2</t>
  </si>
  <si>
    <t>20230228_ChrX_Screen_eA3A_T44D_S45A_SpRY__day7_replicate1_R1</t>
  </si>
  <si>
    <t>20230228_ChrX_Screen_eA3A_T44D_S45A_SpRY__day7_replicate1_R2</t>
  </si>
  <si>
    <t>20230228_ChrX_Screen_dCas9_day7_replicate1_R1</t>
  </si>
  <si>
    <t>20230228_ChrX_Screen_dCas9_day7_replicate1_R2</t>
  </si>
  <si>
    <t>20230228_ChrX_Screen_dCas9_VP64_day7_replicate1_R1</t>
  </si>
  <si>
    <t>20230228_ChrX_Screen_dCas9_VP64_day7_replicate1_R2</t>
  </si>
  <si>
    <t>20230228_ChrX_Screen_ZIM3_KRAB_day7_replicate1_R1</t>
  </si>
  <si>
    <t>20230228_ChrX_Screen_ZIM3_KRAB_day7_replicate1_R2</t>
  </si>
  <si>
    <t>20230228_ChrX_Screen_no_deaminase_day14_replicate1_R1</t>
  </si>
  <si>
    <t>20230228_ChrX_Screen_no_deaminase_day14_replicate1_R2</t>
  </si>
  <si>
    <t>20230228_ChrX_Screen_ABE8e_day14_replicate1_R1</t>
  </si>
  <si>
    <t>20230228_ChrX_Screen_ABE8e_day14_replicate1_R2</t>
  </si>
  <si>
    <t>20230228_ChrX_Screen_eA3A_SpRY_day14_replicate1_R1</t>
  </si>
  <si>
    <t>20230228_ChrX_Screen_eA3A_SpRY_day14_replicate1_R2</t>
  </si>
  <si>
    <t>20230228_ChrX_Screen_BE4max_SpG_day14_replicate1_R1</t>
  </si>
  <si>
    <t>20230228_ChrX_Screen_BE4max_SpG_day14_replicate1_R2</t>
  </si>
  <si>
    <t>20230228_ChrX_Screen_eA3A_T44D_S45A_SpRY__day14_replicate1_R1</t>
  </si>
  <si>
    <t>20230228_ChrX_Screen_eA3A_T44D_S45A_SpRY__day14_replicate1_R2</t>
  </si>
  <si>
    <t>20230228_ChrX_Screen_dCas9_day14_replicate1_R1</t>
  </si>
  <si>
    <t>20230228_ChrX_Screen_dCas9_day14_replicate1_R2</t>
  </si>
  <si>
    <t>20230228_ChrX_Screen_dCas9_VP64_day14_replicate1_R1</t>
  </si>
  <si>
    <t>20230228_ChrX_Screen_dCas9_VP64_day14_replicate1_R2</t>
  </si>
  <si>
    <t>20230228_ChrX_Screen_ZIM3_KRAB_day14_replicate1_R1</t>
  </si>
  <si>
    <t>20230228_ChrX_Screen_ZIM3_KRAB_day14_replicate1_R2</t>
  </si>
  <si>
    <t>20230228_ChrX_plasmid_lib_replicate1_R1</t>
  </si>
  <si>
    <t>20230228_ChrX_plasmid_lib_replicate1_R2</t>
  </si>
  <si>
    <t>20230228_ChrX_Screen_no_deaminase_day7_replicate2_R1</t>
  </si>
  <si>
    <t>20230228_ChrX_Screen_no_deaminase_day7_replicate2_R2</t>
  </si>
  <si>
    <t>20230228_ChrX_Screen_ABE8e_day7_replicate2_R1</t>
  </si>
  <si>
    <t>20230228_ChrX_Screen_ABE8e_day7_replicate2_R2</t>
  </si>
  <si>
    <t>20230228_ChrX_Screen_eA3A_SpRY_day7_replicate2_R1</t>
  </si>
  <si>
    <t>20230228_ChrX_Screen_eA3A_SpRY_day7_replicate2_R2</t>
  </si>
  <si>
    <t>20230228_ChrX_Screen_BE4max_SpG_day7_replicate2_R1</t>
  </si>
  <si>
    <t>20230228_ChrX_Screen_BE4max_SpG_day7_replicate2_R2</t>
  </si>
  <si>
    <t>20230228_ChrX_Screen_eA3A_T44D_S45A_SpRY__day7_replicate2_R1</t>
  </si>
  <si>
    <t>20230228_ChrX_Screen_eA3A_T44D_S45A_SpRY__day7_replicate2_R2</t>
  </si>
  <si>
    <t>20230228_ChrX_Screen_dCas9_day7_replicate2_R1</t>
  </si>
  <si>
    <t>20230228_ChrX_Screen_dCas9_day7_replicate2_R2</t>
  </si>
  <si>
    <t>20230228_ChrX_Screen_dCas9_VP64_day7_replicate2_R1</t>
  </si>
  <si>
    <t>20230228_ChrX_Screen_dCas9_VP64_day7_replicate2_R2</t>
  </si>
  <si>
    <t>20230228_ChrX_Screen_ZIM3_KRAB_day7_replicate2_R1</t>
  </si>
  <si>
    <t>20230228_ChrX_Screen_ZIM3_KRAB_day7_replicate2_R2</t>
  </si>
  <si>
    <t>20230228_ChrX_Screen_no_deaminase_day14_replicate2_R1</t>
  </si>
  <si>
    <t>20230228_ChrX_Screen_no_deaminase_day14_replicate2_R2</t>
  </si>
  <si>
    <t>20230228_ChrX_Screen_ABE8e_day14_replicate2_R1</t>
  </si>
  <si>
    <t>20230228_ChrX_Screen_ABE8e_day14_replicate2_R2</t>
  </si>
  <si>
    <t>20230228_ChrX_Screen_eA3A_SpRY_day14_replicate2_R1</t>
  </si>
  <si>
    <t>20230228_ChrX_Screen_eA3A_SpRY_day14_replicate2_R2</t>
  </si>
  <si>
    <t>20230228_ChrX_Screen_BE4max_SpG_day14_replicate2_R1</t>
  </si>
  <si>
    <t>20230228_ChrX_Screen_BE4max_SpG_day14_replicate2_R2</t>
  </si>
  <si>
    <t>20230228_ChrX_Screen_eA3A_T44D_S45A_SpRY__day14_replicate2_R1</t>
  </si>
  <si>
    <t>20230228_ChrX_Screen_eA3A_T44D_S45A_SpRY__day14_replicate2_R2</t>
  </si>
  <si>
    <t>20230228_ChrX_Screen_dCas9_day14_replicate2_R1</t>
  </si>
  <si>
    <t>20230228_ChrX_Screen_dCas9_day14_replicate2_R2</t>
  </si>
  <si>
    <t>20230228_ChrX_Screen_dCas9_VP64_day14_replicate2_R1</t>
  </si>
  <si>
    <t>20230228_ChrX_Screen_dCas9_VP64_day14_replicate2_R2</t>
  </si>
  <si>
    <t>20230228_ChrX_Screen_ZIM3_KRAB_day14_replicate2_R1</t>
  </si>
  <si>
    <t>20230228_ChrX_Screen_ZIM3_KRAB_day14_replicate2_R2</t>
  </si>
  <si>
    <t>20230228_ChrX_plasmid_lib_replicate2_R1</t>
  </si>
  <si>
    <t>20230228_ChrX_plasmid_lib_replicate2_R2</t>
  </si>
  <si>
    <t>20230228_ChrX_Screen_no_deaminase_day7_replicate3_R1</t>
  </si>
  <si>
    <t>20230228_ChrX_Screen_no_deaminase_day7_replicate3_R2</t>
  </si>
  <si>
    <t>20230228_ChrX_Screen_ABE8e_day7_replicate3_R1</t>
  </si>
  <si>
    <t>20230228_ChrX_Screen_ABE8e_day7_replicate3_R2</t>
  </si>
  <si>
    <t>20230228_ChrX_Screen_eA3A_SpRY_day7_replicate3_R1</t>
  </si>
  <si>
    <t>20230228_ChrX_Screen_eA3A_SpRY_day7_replicate3_R2</t>
  </si>
  <si>
    <t>20230228_ChrX_Screen_BE4max_SpG_day7_replicate3_R1</t>
  </si>
  <si>
    <t>20230228_ChrX_Screen_BE4max_SpG_day7_replicate3_R2</t>
  </si>
  <si>
    <t>20230228_ChrX_Screen_eA3A_T44D_S45A_SpRY__day7_replicate3_R1</t>
  </si>
  <si>
    <t>20230228_ChrX_Screen_eA3A_T44D_S45A_SpRY__day7_replicate3_R2</t>
  </si>
  <si>
    <t>20230228_ChrX_Screen_dCas9_day7_replicate3_R1</t>
  </si>
  <si>
    <t>20230228_ChrX_Screen_dCas9_day7_replicate3_R2</t>
  </si>
  <si>
    <t>20230228_ChrX_Screen_dCas9_VP64_day7_replicate3_R1</t>
  </si>
  <si>
    <t>20230228_ChrX_Screen_dCas9_VP64_day7_replicate3_R2</t>
  </si>
  <si>
    <t>20230228_ChrX_Screen_ZIM3_KRAB_day7_replicate3_R1</t>
  </si>
  <si>
    <t>20230228_ChrX_Screen_ZIM3_KRAB_day7_replicate3_R2</t>
  </si>
  <si>
    <t>20230228_ChrX_Screen_no_deaminase_day14_replicate3_R1</t>
  </si>
  <si>
    <t>20230228_ChrX_Screen_no_deaminase_day14_replicate3_R2</t>
  </si>
  <si>
    <t>20230228_ChrX_Screen_ABE8e_day14_replicate3_R1</t>
  </si>
  <si>
    <t>20230228_ChrX_Screen_ABE8e_day14_replicate3_R2</t>
  </si>
  <si>
    <t>20230228_ChrX_Screen_eA3A_SpRY_day14_replicate3_R1</t>
  </si>
  <si>
    <t>20230228_ChrX_Screen_eA3A_SpRY_day14_replicate3_R2</t>
  </si>
  <si>
    <t>20230228_ChrX_Screen_BE4max_SpG_day14_replicate3_R1</t>
  </si>
  <si>
    <t>20230228_ChrX_Screen_BE4max_SpG_day14_replicate3_R2</t>
  </si>
  <si>
    <t>20230228_ChrX_Screen_eA3A_T44D_S45A_SpRY__day14_replicate3_R1</t>
  </si>
  <si>
    <t>20230228_ChrX_Screen_eA3A_T44D_S45A_SpRY__day14_replicate3_R2</t>
  </si>
  <si>
    <t>20230228_ChrX_Screen_dCas9_day14_replicate3_R1</t>
  </si>
  <si>
    <t>20230228_ChrX_Screen_dCas9_day14_replicate3_R2</t>
  </si>
  <si>
    <t>20230228_ChrX_Screen_dCas9_VP64_day14_replicate3_R1</t>
  </si>
  <si>
    <t>20230228_ChrX_Screen_dCas9_VP64_day14_replicate3_R2</t>
  </si>
  <si>
    <t>20230228_ChrX_Screen_ZIM3_KRAB_day14_replicate3_R1</t>
  </si>
  <si>
    <t>20230228_ChrX_Screen_ZIM3_KRAB_day14_replicate3_R2</t>
  </si>
  <si>
    <t>20230228_ChrX_plasmid_lib_replicate3_R1</t>
  </si>
  <si>
    <t>20230228_ChrX_plasmid_lib_replicate3_R2</t>
  </si>
  <si>
    <t>100822_NEBNext_i511</t>
  </si>
  <si>
    <t>AATGATACGGCGACCACCGAGATCTACAC ACCTGGTT ACACTCTTTCCCTACACGACGCTCTTCCGATC*T</t>
  </si>
  <si>
    <t>100822_NEBNext_i512</t>
  </si>
  <si>
    <t>AATGATACGGCGACCACCGAGATCTACAC AAGCGGAA ACACTCTTTCCCTACACGACGCTCTTCCGATC*T</t>
  </si>
  <si>
    <t>100822_NEBNext_i513</t>
  </si>
  <si>
    <t>AATGATACGGCGACCACCGAGATCTACAC CGGAACAA ACACTCTTTCCCTACACGACGCTCTTCCGATC*T</t>
  </si>
  <si>
    <t>Novogene</t>
  </si>
  <si>
    <t>PCR2 con. (ng/uL)</t>
  </si>
  <si>
    <t>elute volume of PCR2 (uL)</t>
  </si>
  <si>
    <t>TCTTTCCCTACACGACGCTCTTCC</t>
  </si>
  <si>
    <t>Human erythroid progenitor cell line derived from umbilical cord blood cells</t>
  </si>
  <si>
    <t>HUDEP2 cells were cultured in SFEM media supplemented with SCF, Dox, Dex and Epo. For erythroid differeniation, HUDEP2 cells were cultured in IMDM media supplemented with human plasma, tranfferrin, Herparin, Epo, SCF, Dox for 14 days.</t>
  </si>
  <si>
    <t>dCas9_NGG</t>
  </si>
  <si>
    <t>dCas9_VP64_NGG</t>
  </si>
  <si>
    <t>ZIM3_KRAB_NGG</t>
  </si>
  <si>
    <t xml:space="preserve">QIAGEN DNeasy Blood &amp; Tissue mini Kits were used for gDNA extraction </t>
  </si>
  <si>
    <t>aliases</t>
  </si>
  <si>
    <t>award</t>
  </si>
  <si>
    <t>lab</t>
  </si>
  <si>
    <t>source</t>
  </si>
  <si>
    <t>donors</t>
  </si>
  <si>
    <t>taxa</t>
  </si>
  <si>
    <t>biosample_term</t>
  </si>
  <si>
    <t>classification</t>
  </si>
  <si>
    <t>assay_term</t>
  </si>
  <si>
    <t>term_id</t>
  </si>
  <si>
    <t>term_name</t>
  </si>
  <si>
    <t>HUDEP-2</t>
  </si>
  <si>
    <t>name</t>
  </si>
  <si>
    <t>title</t>
  </si>
  <si>
    <t>/awards/HG012010/</t>
  </si>
  <si>
    <t>Homo sapiens</t>
  </si>
  <si>
    <t>cell line</t>
  </si>
  <si>
    <t>base editing</t>
  </si>
  <si>
    <t>uuid</t>
  </si>
  <si>
    <t>scope</t>
  </si>
  <si>
    <t>260/280</t>
  </si>
  <si>
    <t>260/230</t>
  </si>
  <si>
    <t>description of collection condition</t>
  </si>
  <si>
    <t xml:space="preserve">2 weeks in EDMII media, collected </t>
  </si>
  <si>
    <t>transduce efficiecncy</t>
  </si>
  <si>
    <t>gDNA recovery %</t>
  </si>
  <si>
    <t>daniel-bauer</t>
  </si>
  <si>
    <t>ting-wu</t>
  </si>
  <si>
    <t>bauer</t>
  </si>
  <si>
    <t xml:space="preserve"> cell number</t>
  </si>
  <si>
    <t>gDNA extract protocol</t>
  </si>
  <si>
    <t>/labs/daniel-bauer/</t>
  </si>
  <si>
    <r>
      <t>/sample-terms/</t>
    </r>
    <r>
      <rPr>
        <sz val="10"/>
        <color theme="1"/>
        <rFont val="Arial (Body)_x0000_"/>
      </rPr>
      <t>NTR_0000752</t>
    </r>
  </si>
  <si>
    <t>NTR_0000752</t>
  </si>
  <si>
    <t xml:space="preserve">20220516_ChrX_RBC_library </t>
  </si>
  <si>
    <t>whole genome</t>
  </si>
  <si>
    <t>ID of editor plasmid</t>
  </si>
  <si>
    <t>ID of vector plasmid</t>
  </si>
  <si>
    <t>NWM742</t>
  </si>
  <si>
    <t>NWM652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</si>
</sst>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0"/>
      <color rgb="FF000000"/>
      <name val="Arial"/>
    </font>
    <font>
      <b/>
      <sz val="12"/>
      <color rgb="FF000000"/>
      <name val="Calibri"/>
      <family val="2"/>
    </font>
    <font>
      <b/>
      <sz val="11"/>
      <color rgb="FF000000"/>
      <name val="Arial"/>
      <family val="2"/>
    </font>
    <font>
      <b/>
      <sz val="10"/>
      <color theme="1"/>
      <name val="Arial"/>
      <family val="2"/>
    </font>
    <font>
      <b/>
      <sz val="12"/>
      <color rgb="FFFF0000"/>
      <name val="Calibri"/>
      <family val="2"/>
    </font>
    <font>
      <sz val="10"/>
      <color theme="1"/>
      <name val="Arial"/>
      <family val="2"/>
    </font>
    <font>
      <sz val="12"/>
      <color rgb="FF000000"/>
      <name val="Calibri"/>
      <family val="2"/>
    </font>
    <font>
      <sz val="10"/>
      <color rgb="FF000000"/>
      <name val="Arial"/>
      <family val="2"/>
    </font>
    <font>
      <sz val="10"/>
      <color rgb="FFFF0000"/>
      <name val="Arial"/>
      <family val="2"/>
    </font>
    <font>
      <b/>
      <sz val="10"/>
      <color rgb="FF000000"/>
      <name val="Arial"/>
      <family val="2"/>
    </font>
    <font>
      <sz val="11"/>
      <color rgb="FF000000"/>
      <name val="Calibri"/>
      <family val="2"/>
    </font>
    <font>
      <sz val="9"/>
      <color rgb="FF222222"/>
      <name val="Monospace"/>
    </font>
    <font>
      <b/>
      <sz val="10"/>
      <color rgb="FFEA4335"/>
      <name val="Arial"/>
      <family val="2"/>
    </font>
    <font>
      <sz val="10"/>
      <color theme="1"/>
      <name val="Arial"/>
      <family val="2"/>
    </font>
    <font>
      <b/>
      <sz val="10"/>
      <color rgb="FF000000"/>
      <name val="Arial"/>
      <family val="2"/>
    </font>
    <font>
      <sz val="10"/>
      <color rgb="FF000000"/>
      <name val="Arial"/>
      <family val="2"/>
    </font>
    <font>
      <sz val="12"/>
      <color rgb="FF000000"/>
      <name val="Calibri"/>
      <family val="2"/>
    </font>
    <font>
      <sz val="8"/>
      <name val="Arial"/>
      <family val="2"/>
    </font>
    <font>
      <b/>
      <sz val="10"/>
      <color rgb="FFFF0000"/>
      <name val="Arial"/>
      <family val="2"/>
    </font>
    <font>
      <b/>
      <sz val="10"/>
      <color rgb="FF000000"/>
      <name val="Calibri"/>
      <family val="2"/>
    </font>
    <font>
      <sz val="10"/>
      <name val="Arial"/>
      <family val="2"/>
    </font>
    <font>
      <sz val="10"/>
      <name val="Arial"/>
      <family val="2"/>
    </font>
    <font>
      <b/>
      <sz val="10"/>
      <color indexed="12"/>
      <name val="Arial"/>
      <family val="2"/>
    </font>
    <font>
      <b/>
      <sz val="10"/>
      <color indexed="10"/>
      <name val="Arial"/>
      <family val="2"/>
    </font>
    <font>
      <sz val="10"/>
      <color indexed="12"/>
      <name val="Arial"/>
      <family val="2"/>
    </font>
    <font>
      <b/>
      <sz val="10"/>
      <color rgb="FF0000FF"/>
      <name val="Arial"/>
      <family val="2"/>
    </font>
    <font>
      <sz val="10"/>
      <color rgb="FF0000FF"/>
      <name val="Arial"/>
      <family val="2"/>
    </font>
    <font>
      <b/>
      <sz val="10"/>
      <color theme="4"/>
      <name val="Arial"/>
      <family val="2"/>
    </font>
    <font>
      <sz val="10"/>
      <color theme="4"/>
      <name val="Arial"/>
      <family val="2"/>
    </font>
    <font>
      <sz val="13"/>
      <color rgb="FF1D1C1D"/>
      <name val="Inherit"/>
    </font>
    <font>
      <sz val="11"/>
      <color rgb="FF000000"/>
      <name val="Calibri"/>
      <family val="2"/>
    </font>
    <font>
      <b/>
      <sz val="18"/>
      <color rgb="FF000000"/>
      <name val="Arial"/>
      <family val="2"/>
      <scheme val="major"/>
    </font>
    <font>
      <sz val="12"/>
      <color theme="1"/>
      <name val="Calibri"/>
      <family val="2"/>
    </font>
    <font>
      <sz val="11"/>
      <color theme="1"/>
      <name val="Calibri"/>
      <family val="2"/>
    </font>
    <font>
      <b/>
      <sz val="10"/>
      <color rgb="FF0044F4"/>
      <name val="Arial"/>
      <family val="2"/>
    </font>
    <font>
      <b/>
      <i/>
      <sz val="10"/>
      <color rgb="FF0000FF"/>
      <name val="Arial"/>
      <family val="2"/>
      <scheme val="minor"/>
    </font>
    <font>
      <b/>
      <u/>
      <sz val="10"/>
      <color rgb="FFFF0000"/>
      <name val="Arial"/>
      <family val="2"/>
      <scheme val="minor"/>
    </font>
    <font>
      <b/>
      <i/>
      <u/>
      <sz val="10"/>
      <color rgb="FFFF0000"/>
      <name val="Arial"/>
      <family val="2"/>
      <scheme val="minor"/>
    </font>
    <font>
      <b/>
      <sz val="10"/>
      <color rgb="FFFF0000"/>
      <name val="Arial"/>
      <family val="2"/>
      <scheme val="minor"/>
    </font>
    <font>
      <sz val="10"/>
      <color rgb="FFFF0000"/>
      <name val="Arial"/>
      <family val="2"/>
      <scheme val="minor"/>
    </font>
    <font>
      <sz val="10"/>
      <color theme="1"/>
      <name val="Arial"/>
      <family val="2"/>
      <scheme val="minor"/>
    </font>
    <font>
      <b/>
      <sz val="12"/>
      <color rgb="FF0044F4"/>
      <name val="Calibri"/>
      <family val="2"/>
    </font>
    <font>
      <sz val="10"/>
      <color rgb="FF0000FF"/>
      <name val="Arial"/>
      <family val="2"/>
      <scheme val="minor"/>
    </font>
    <font>
      <sz val="10"/>
      <color rgb="FF000000"/>
      <name val="Tahoma"/>
      <family val="2"/>
    </font>
    <font>
      <b/>
      <sz val="10"/>
      <color rgb="FF000000"/>
      <name val="Tahoma"/>
      <family val="2"/>
    </font>
    <font>
      <sz val="10"/>
      <color theme="1"/>
      <name val="Arial (Body)_x0000_"/>
    </font>
  </fonts>
  <fills count="7">
    <fill>
      <patternFill patternType="none"/>
    </fill>
    <fill>
      <patternFill patternType="gray125"/>
    </fill>
    <fill>
      <patternFill patternType="solid">
        <fgColor theme="6" tint="0.79998168889431442"/>
        <bgColor indexed="64"/>
      </patternFill>
    </fill>
    <fill>
      <patternFill patternType="solid">
        <fgColor theme="6"/>
        <bgColor indexed="64"/>
      </patternFill>
    </fill>
    <fill>
      <patternFill patternType="solid">
        <fgColor theme="9"/>
        <bgColor indexed="64"/>
      </patternFill>
    </fill>
    <fill>
      <patternFill patternType="solid">
        <fgColor rgb="FFFFFF00"/>
        <bgColor indexed="64"/>
      </patternFill>
    </fill>
    <fill>
      <patternFill patternType="solid">
        <fgColor theme="8" tint="0.39997558519241921"/>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20" fillId="0" borderId="0"/>
    <xf numFmtId="0" fontId="21" fillId="0" borderId="0"/>
  </cellStyleXfs>
  <cellXfs count="104">
    <xf numFmtId="0" fontId="0" fillId="0" borderId="0" xfId="0"/>
    <xf numFmtId="0" fontId="24" fillId="0" borderId="0" xfId="1" applyFont="1"/>
    <xf numFmtId="0" fontId="22" fillId="0" borderId="0" xfId="1" applyFont="1"/>
    <xf numFmtId="0" fontId="21" fillId="0" borderId="0" xfId="1" applyFont="1" applyAlignment="1">
      <alignment vertical="center"/>
    </xf>
    <xf numFmtId="0" fontId="15" fillId="0" borderId="0" xfId="0" applyFont="1"/>
    <xf numFmtId="0" fontId="14" fillId="0" borderId="0" xfId="0" applyFont="1"/>
    <xf numFmtId="0" fontId="1" fillId="0" borderId="0" xfId="0" applyFont="1"/>
    <xf numFmtId="0" fontId="2" fillId="0" borderId="0" xfId="0" applyFont="1" applyAlignment="1">
      <alignment horizontal="center"/>
    </xf>
    <xf numFmtId="0" fontId="3" fillId="0" borderId="0" xfId="0" applyFont="1"/>
    <xf numFmtId="0" fontId="4" fillId="0" borderId="0" xfId="0" applyFont="1"/>
    <xf numFmtId="0" fontId="18" fillId="0" borderId="0" xfId="0" applyFont="1" applyAlignment="1">
      <alignment horizontal="center"/>
    </xf>
    <xf numFmtId="0" fontId="18" fillId="0" borderId="0" xfId="0" applyFont="1"/>
    <xf numFmtId="0" fontId="16" fillId="0" borderId="0" xfId="0" applyFont="1" applyAlignment="1">
      <alignment vertical="center"/>
    </xf>
    <xf numFmtId="0" fontId="6" fillId="0" borderId="0" xfId="0" applyFont="1" applyAlignment="1">
      <alignment vertical="center"/>
    </xf>
    <xf numFmtId="3" fontId="6" fillId="0" borderId="0" xfId="0" applyNumberFormat="1" applyFont="1" applyAlignment="1">
      <alignment vertical="center"/>
    </xf>
    <xf numFmtId="0" fontId="5" fillId="0" borderId="0" xfId="0" applyFont="1" applyAlignment="1">
      <alignment vertical="center"/>
    </xf>
    <xf numFmtId="0" fontId="13" fillId="0" borderId="0" xfId="0" applyFont="1" applyAlignment="1">
      <alignment vertical="center"/>
    </xf>
    <xf numFmtId="0" fontId="0" fillId="0" borderId="0" xfId="0" applyAlignment="1">
      <alignment vertical="center"/>
    </xf>
    <xf numFmtId="0" fontId="21" fillId="0" borderId="0" xfId="1" applyFont="1" applyAlignment="1">
      <alignment horizontal="left" vertical="center" wrapText="1"/>
    </xf>
    <xf numFmtId="0" fontId="0" fillId="0" borderId="0" xfId="0" applyAlignment="1">
      <alignment vertical="center" wrapText="1"/>
    </xf>
    <xf numFmtId="0" fontId="0" fillId="0" borderId="0" xfId="0" applyAlignment="1">
      <alignment horizontal="center" vertical="center"/>
    </xf>
    <xf numFmtId="0" fontId="16" fillId="0" borderId="0" xfId="0" applyFont="1"/>
    <xf numFmtId="0" fontId="6" fillId="0" borderId="0" xfId="0" applyFont="1"/>
    <xf numFmtId="3" fontId="6" fillId="0" borderId="0" xfId="0" applyNumberFormat="1" applyFont="1"/>
    <xf numFmtId="0" fontId="5" fillId="0" borderId="0" xfId="0" applyFont="1"/>
    <xf numFmtId="0" fontId="13" fillId="0" borderId="0" xfId="0" applyFont="1"/>
    <xf numFmtId="0" fontId="7" fillId="0" borderId="0" xfId="0" applyFont="1" applyAlignment="1">
      <alignment horizontal="center"/>
    </xf>
    <xf numFmtId="0" fontId="8" fillId="0" borderId="0" xfId="0" applyFont="1" applyAlignment="1">
      <alignment horizontal="center"/>
    </xf>
    <xf numFmtId="3" fontId="5" fillId="0" borderId="0" xfId="0" applyNumberFormat="1" applyFont="1"/>
    <xf numFmtId="0" fontId="2" fillId="0" borderId="0" xfId="0" applyFont="1"/>
    <xf numFmtId="0" fontId="9" fillId="0" borderId="0" xfId="0" applyFont="1" applyAlignment="1">
      <alignment horizontal="left"/>
    </xf>
    <xf numFmtId="0" fontId="19" fillId="0" borderId="0" xfId="0" applyFont="1" applyAlignment="1">
      <alignment horizontal="left"/>
    </xf>
    <xf numFmtId="0" fontId="25" fillId="0" borderId="0" xfId="1" applyFont="1"/>
    <xf numFmtId="0" fontId="26" fillId="0" borderId="0" xfId="1" applyFont="1"/>
    <xf numFmtId="0" fontId="28" fillId="0" borderId="0" xfId="0" applyFont="1" applyAlignment="1">
      <alignment horizontal="left"/>
    </xf>
    <xf numFmtId="0" fontId="0" fillId="0" borderId="0" xfId="0" applyAlignment="1">
      <alignment horizontal="left"/>
    </xf>
    <xf numFmtId="0" fontId="5" fillId="0" borderId="0" xfId="0" applyFont="1" applyAlignment="1">
      <alignment horizontal="left"/>
    </xf>
    <xf numFmtId="49" fontId="13" fillId="0" borderId="0" xfId="0" applyNumberFormat="1" applyFont="1" applyAlignment="1">
      <alignment horizontal="left"/>
    </xf>
    <xf numFmtId="0" fontId="6" fillId="0" borderId="0" xfId="0" applyFont="1" applyAlignment="1">
      <alignment horizontal="center"/>
    </xf>
    <xf numFmtId="0" fontId="16" fillId="0" borderId="0" xfId="0" applyFont="1" applyAlignment="1">
      <alignment horizontal="center"/>
    </xf>
    <xf numFmtId="0" fontId="9" fillId="0" borderId="0" xfId="0" applyFont="1" applyAlignment="1">
      <alignment horizontal="center"/>
    </xf>
    <xf numFmtId="0" fontId="14" fillId="0" borderId="0" xfId="0" applyFont="1" applyAlignment="1">
      <alignment horizontal="center"/>
    </xf>
    <xf numFmtId="0" fontId="5" fillId="0" borderId="0" xfId="0" applyFont="1" applyAlignment="1">
      <alignment horizontal="center"/>
    </xf>
    <xf numFmtId="0" fontId="13" fillId="0" borderId="0" xfId="0" applyFont="1" applyAlignment="1">
      <alignment horizontal="center"/>
    </xf>
    <xf numFmtId="0" fontId="10" fillId="0" borderId="0" xfId="0" applyFont="1" applyAlignment="1">
      <alignment horizontal="center"/>
    </xf>
    <xf numFmtId="0" fontId="9" fillId="0" borderId="1" xfId="0" applyFont="1" applyBorder="1" applyAlignment="1">
      <alignment horizontal="center"/>
    </xf>
    <xf numFmtId="0" fontId="9" fillId="0" borderId="2" xfId="0" applyFont="1" applyBorder="1" applyAlignment="1">
      <alignment horizontal="center"/>
    </xf>
    <xf numFmtId="0" fontId="15" fillId="0" borderId="0" xfId="0" applyFont="1" applyAlignment="1">
      <alignment horizontal="center" wrapText="1"/>
    </xf>
    <xf numFmtId="0" fontId="11" fillId="0" borderId="0" xfId="0" applyFont="1" applyAlignment="1">
      <alignment horizontal="left"/>
    </xf>
    <xf numFmtId="0" fontId="12" fillId="0" borderId="0" xfId="0" applyFont="1" applyAlignment="1">
      <alignment horizontal="center"/>
    </xf>
    <xf numFmtId="0" fontId="13" fillId="0" borderId="0" xfId="0" applyFont="1" applyAlignment="1">
      <alignment horizontal="center" wrapText="1"/>
    </xf>
    <xf numFmtId="0" fontId="14" fillId="0" borderId="0" xfId="0" applyFont="1" applyAlignment="1">
      <alignment horizontal="center" vertical="center"/>
    </xf>
    <xf numFmtId="0" fontId="29" fillId="0" borderId="0" xfId="0" applyFont="1" applyAlignment="1">
      <alignment horizontal="center"/>
    </xf>
    <xf numFmtId="0" fontId="0" fillId="0" borderId="0" xfId="0" applyAlignment="1">
      <alignment horizontal="center"/>
    </xf>
    <xf numFmtId="0" fontId="15" fillId="0" borderId="0" xfId="0" applyFont="1" applyAlignment="1">
      <alignment horizontal="center"/>
    </xf>
    <xf numFmtId="0" fontId="30" fillId="0" borderId="0" xfId="0" applyFont="1" applyAlignment="1">
      <alignment horizontal="center"/>
    </xf>
    <xf numFmtId="0" fontId="14" fillId="3" borderId="0" xfId="0" applyFont="1" applyFill="1"/>
    <xf numFmtId="0" fontId="14" fillId="4" borderId="0" xfId="0" applyFont="1" applyFill="1" applyAlignment="1">
      <alignment horizontal="center"/>
    </xf>
    <xf numFmtId="0" fontId="31" fillId="0" borderId="0" xfId="0" applyFont="1"/>
    <xf numFmtId="0" fontId="31" fillId="5" borderId="0" xfId="0" applyFont="1" applyFill="1"/>
    <xf numFmtId="0" fontId="0" fillId="5" borderId="0" xfId="0" applyFill="1"/>
    <xf numFmtId="0" fontId="6" fillId="5" borderId="0" xfId="0" applyFont="1" applyFill="1" applyAlignment="1">
      <alignment horizontal="center"/>
    </xf>
    <xf numFmtId="0" fontId="9" fillId="6" borderId="0" xfId="0" applyFont="1" applyFill="1" applyAlignment="1">
      <alignment horizontal="center"/>
    </xf>
    <xf numFmtId="0" fontId="13" fillId="0" borderId="0" xfId="0" applyFont="1" applyAlignment="1">
      <alignment horizontal="left"/>
    </xf>
    <xf numFmtId="0" fontId="9" fillId="2" borderId="0" xfId="0" applyFont="1" applyFill="1" applyAlignment="1">
      <alignment horizontal="center"/>
    </xf>
    <xf numFmtId="0" fontId="9" fillId="0" borderId="3" xfId="0" applyFont="1" applyBorder="1" applyAlignment="1">
      <alignment horizontal="center"/>
    </xf>
    <xf numFmtId="3" fontId="5" fillId="0" borderId="0" xfId="0" applyNumberFormat="1" applyFont="1" applyAlignment="1">
      <alignment horizontal="left"/>
    </xf>
    <xf numFmtId="1" fontId="5" fillId="0" borderId="0" xfId="0" applyNumberFormat="1" applyFont="1" applyAlignment="1">
      <alignment horizontal="left"/>
    </xf>
    <xf numFmtId="2" fontId="5" fillId="0" borderId="0" xfId="0" applyNumberFormat="1" applyFont="1" applyAlignment="1">
      <alignment horizontal="left"/>
    </xf>
    <xf numFmtId="49" fontId="5" fillId="0" borderId="0" xfId="0" applyNumberFormat="1" applyFont="1" applyAlignment="1">
      <alignment horizontal="left"/>
    </xf>
    <xf numFmtId="0" fontId="7" fillId="0" borderId="0" xfId="0" applyFont="1"/>
    <xf numFmtId="0" fontId="18" fillId="0" borderId="0" xfId="0" applyFont="1" applyAlignment="1">
      <alignment horizontal="left"/>
    </xf>
    <xf numFmtId="0" fontId="7" fillId="0" borderId="0" xfId="0" applyFont="1" applyFill="1" applyBorder="1"/>
    <xf numFmtId="3" fontId="32" fillId="0" borderId="0" xfId="0" applyNumberFormat="1" applyFont="1" applyFill="1" applyBorder="1"/>
    <xf numFmtId="3" fontId="32" fillId="0" borderId="0" xfId="0" applyNumberFormat="1" applyFont="1" applyFill="1" applyBorder="1" applyAlignment="1">
      <alignment horizontal="center"/>
    </xf>
    <xf numFmtId="0" fontId="32" fillId="0" borderId="0" xfId="0" applyFont="1" applyFill="1" applyBorder="1" applyAlignment="1">
      <alignment horizontal="center"/>
    </xf>
    <xf numFmtId="0" fontId="10" fillId="0" borderId="0" xfId="0" applyFont="1" applyFill="1" applyBorder="1"/>
    <xf numFmtId="0" fontId="33" fillId="0" borderId="0" xfId="0" applyFont="1" applyFill="1" applyBorder="1"/>
    <xf numFmtId="0" fontId="5" fillId="0" borderId="0" xfId="0" applyFont="1" applyFill="1" applyBorder="1" applyAlignment="1">
      <alignment horizontal="left"/>
    </xf>
    <xf numFmtId="0" fontId="31" fillId="0" borderId="0" xfId="0" applyFont="1" applyAlignment="1"/>
    <xf numFmtId="0" fontId="0" fillId="0" borderId="0" xfId="0" applyAlignment="1"/>
    <xf numFmtId="0" fontId="1" fillId="0" borderId="0" xfId="0" applyFont="1" applyAlignment="1"/>
    <xf numFmtId="0" fontId="3" fillId="0" borderId="0" xfId="0" applyFont="1" applyAlignment="1"/>
    <xf numFmtId="0" fontId="22" fillId="0" borderId="0" xfId="1" applyFont="1" applyAlignment="1"/>
    <xf numFmtId="0" fontId="24" fillId="0" borderId="0" xfId="1" applyFont="1" applyAlignment="1"/>
    <xf numFmtId="0" fontId="5" fillId="0" borderId="0" xfId="0" applyFont="1" applyAlignment="1"/>
    <xf numFmtId="0" fontId="7" fillId="0" borderId="0" xfId="0" applyFont="1" applyAlignment="1"/>
    <xf numFmtId="11" fontId="7" fillId="0" borderId="0" xfId="0" applyNumberFormat="1" applyFont="1" applyAlignment="1"/>
    <xf numFmtId="3" fontId="0" fillId="0" borderId="0" xfId="0" applyNumberFormat="1" applyAlignment="1"/>
    <xf numFmtId="0" fontId="34" fillId="0" borderId="0" xfId="0" applyFont="1" applyAlignment="1">
      <alignment horizontal="center"/>
    </xf>
    <xf numFmtId="0" fontId="34" fillId="0" borderId="0" xfId="0" applyFont="1" applyAlignment="1"/>
    <xf numFmtId="0" fontId="35" fillId="0" borderId="0" xfId="0" applyFont="1" applyAlignment="1">
      <alignment vertical="top"/>
    </xf>
    <xf numFmtId="0" fontId="36" fillId="0" borderId="0" xfId="0" applyFont="1" applyAlignment="1">
      <alignment vertical="top"/>
    </xf>
    <xf numFmtId="0" fontId="37" fillId="0" borderId="0" xfId="0" applyFont="1" applyAlignment="1">
      <alignment vertical="top"/>
    </xf>
    <xf numFmtId="0" fontId="38" fillId="0" borderId="0" xfId="0" applyFont="1" applyAlignment="1">
      <alignment vertical="top"/>
    </xf>
    <xf numFmtId="0" fontId="39" fillId="0" borderId="0" xfId="0" applyFont="1" applyAlignment="1">
      <alignment vertical="top"/>
    </xf>
    <xf numFmtId="0" fontId="40" fillId="0" borderId="0" xfId="0" applyFont="1"/>
    <xf numFmtId="0" fontId="40" fillId="0" borderId="0" xfId="0" applyFont="1" applyAlignment="1">
      <alignment vertical="top"/>
    </xf>
    <xf numFmtId="0" fontId="41" fillId="0" borderId="0" xfId="0" applyFont="1" applyAlignment="1"/>
    <xf numFmtId="0" fontId="7" fillId="0" borderId="0" xfId="0" applyFont="1" applyAlignment="1">
      <alignment horizontal="center" vertical="center"/>
    </xf>
    <xf numFmtId="0" fontId="42" fillId="0" borderId="0" xfId="0" applyFont="1" applyAlignment="1">
      <alignment vertical="top"/>
    </xf>
    <xf numFmtId="0" fontId="9" fillId="0" borderId="0" xfId="0" applyFont="1" applyAlignment="1"/>
    <xf numFmtId="11" fontId="7" fillId="0" borderId="0" xfId="0" applyNumberFormat="1" applyFont="1" applyAlignment="1">
      <alignment horizontal="left"/>
    </xf>
    <xf numFmtId="0" fontId="9" fillId="3" borderId="0" xfId="0" applyFont="1" applyFill="1" applyAlignment="1"/>
  </cellXfs>
  <cellStyles count="3">
    <cellStyle name="Normal" xfId="0" builtinId="0"/>
    <cellStyle name="Normal 2" xfId="2" xr:uid="{9E05EB21-8566-47C0-95A2-2E9505FEAB09}"/>
    <cellStyle name="Normal 3" xfId="1" xr:uid="{D5D946EE-CAF9-40CD-A6F1-809982202ECB}"/>
  </cellStyles>
  <dxfs count="0"/>
  <tableStyles count="0" defaultTableStyle="TableStyleMedium2" defaultPivotStyle="PivotStyleLight16"/>
  <colors>
    <mruColors>
      <color rgb="FF0044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7658E-0D76-A349-9A1C-D842353005F0}">
  <dimension ref="A1:BO53"/>
  <sheetViews>
    <sheetView tabSelected="1" zoomScale="117" workbookViewId="0">
      <selection activeCell="K16" sqref="K16"/>
    </sheetView>
  </sheetViews>
  <sheetFormatPr baseColWidth="10" defaultColWidth="31.6640625" defaultRowHeight="13"/>
  <cols>
    <col min="1" max="11" width="31.6640625" style="80"/>
    <col min="12" max="12" width="31.6640625" style="80" customWidth="1"/>
    <col min="13" max="15" width="31.6640625" style="80"/>
    <col min="16" max="16" width="31.6640625" style="101"/>
    <col min="17" max="20" width="31.6640625" style="80"/>
    <col min="21" max="22" width="24.1640625" style="80" customWidth="1"/>
    <col min="23" max="23" width="31.6640625" style="80"/>
    <col min="24" max="25" width="25.83203125" style="80" customWidth="1"/>
    <col min="26" max="26" width="13" style="80" customWidth="1"/>
    <col min="27" max="27" width="31.6640625" style="80"/>
    <col min="28" max="28" width="20.5" style="80" customWidth="1"/>
    <col min="29" max="29" width="22.33203125" style="80" customWidth="1"/>
    <col min="30" max="30" width="31.6640625" style="80"/>
    <col min="31" max="31" width="17.5" style="80" customWidth="1"/>
    <col min="32" max="41" width="31.6640625" style="80"/>
    <col min="42" max="44" width="31.6640625" style="80" customWidth="1"/>
    <col min="45" max="50" width="31.6640625" style="80"/>
    <col min="51" max="51" width="11.6640625" style="80" bestFit="1" customWidth="1"/>
    <col min="52" max="52" width="15.6640625" style="80" bestFit="1" customWidth="1"/>
    <col min="53" max="53" width="22.5" style="80" bestFit="1" customWidth="1"/>
    <col min="54" max="54" width="25.33203125" style="80" bestFit="1" customWidth="1"/>
    <col min="55" max="55" width="20.33203125" style="80" bestFit="1" customWidth="1"/>
    <col min="56" max="60" width="31.6640625" style="80"/>
    <col min="61" max="62" width="62" style="80" bestFit="1" customWidth="1"/>
    <col min="63" max="16384" width="31.6640625" style="80"/>
  </cols>
  <sheetData>
    <row r="1" spans="1:67" ht="23">
      <c r="A1" s="79" t="s">
        <v>131</v>
      </c>
    </row>
    <row r="2" spans="1:67" ht="16">
      <c r="A2" s="95" t="s">
        <v>457</v>
      </c>
      <c r="B2" s="95" t="s">
        <v>458</v>
      </c>
      <c r="C2" s="100" t="s">
        <v>463</v>
      </c>
      <c r="D2" s="91" t="s">
        <v>445</v>
      </c>
      <c r="E2" s="92" t="s">
        <v>446</v>
      </c>
      <c r="F2" s="92" t="s">
        <v>447</v>
      </c>
      <c r="G2" s="92" t="s">
        <v>448</v>
      </c>
      <c r="H2" s="93" t="s">
        <v>449</v>
      </c>
      <c r="I2" s="94" t="s">
        <v>450</v>
      </c>
      <c r="J2" s="92" t="s">
        <v>451</v>
      </c>
      <c r="K2" s="94" t="s">
        <v>452</v>
      </c>
      <c r="L2" s="95" t="s">
        <v>454</v>
      </c>
      <c r="M2" s="95" t="s">
        <v>455</v>
      </c>
      <c r="N2" s="83" t="s">
        <v>143</v>
      </c>
      <c r="O2" s="84" t="s">
        <v>145</v>
      </c>
      <c r="P2" s="103" t="s">
        <v>132</v>
      </c>
      <c r="Q2" s="30" t="s">
        <v>190</v>
      </c>
      <c r="R2" s="64" t="s">
        <v>47</v>
      </c>
      <c r="S2" s="94" t="s">
        <v>464</v>
      </c>
      <c r="T2" s="7" t="s">
        <v>135</v>
      </c>
      <c r="U2" s="81" t="s">
        <v>133</v>
      </c>
      <c r="V2" s="81" t="s">
        <v>482</v>
      </c>
      <c r="W2" s="92" t="s">
        <v>453</v>
      </c>
      <c r="X2" s="81" t="s">
        <v>68</v>
      </c>
      <c r="Y2" s="81" t="s">
        <v>481</v>
      </c>
      <c r="Z2" s="5" t="s">
        <v>191</v>
      </c>
      <c r="AA2" s="81" t="s">
        <v>134</v>
      </c>
      <c r="AB2" s="82" t="s">
        <v>469</v>
      </c>
      <c r="AC2" s="98" t="s">
        <v>137</v>
      </c>
      <c r="AD2" s="90" t="s">
        <v>141</v>
      </c>
      <c r="AE2" s="84" t="s">
        <v>146</v>
      </c>
      <c r="AF2" s="89" t="s">
        <v>467</v>
      </c>
      <c r="AG2" s="5" t="s">
        <v>193</v>
      </c>
      <c r="AH2" s="5" t="s">
        <v>194</v>
      </c>
      <c r="AI2" s="30" t="s">
        <v>195</v>
      </c>
      <c r="AJ2" s="71" t="s">
        <v>474</v>
      </c>
      <c r="AK2" s="83" t="s">
        <v>475</v>
      </c>
      <c r="AL2" s="83" t="s">
        <v>148</v>
      </c>
      <c r="AM2" s="30" t="s">
        <v>199</v>
      </c>
      <c r="AN2" s="30" t="s">
        <v>200</v>
      </c>
      <c r="AO2" s="30" t="s">
        <v>201</v>
      </c>
      <c r="AP2" s="30" t="s">
        <v>470</v>
      </c>
      <c r="AQ2" s="30" t="s">
        <v>465</v>
      </c>
      <c r="AR2" s="30" t="s">
        <v>466</v>
      </c>
      <c r="AS2" s="30" t="s">
        <v>197</v>
      </c>
      <c r="AT2" s="30" t="s">
        <v>198</v>
      </c>
      <c r="AU2" s="30" t="s">
        <v>204</v>
      </c>
      <c r="AV2" s="30" t="s">
        <v>202</v>
      </c>
      <c r="AW2" s="30" t="s">
        <v>205</v>
      </c>
      <c r="AX2" s="30" t="s">
        <v>206</v>
      </c>
      <c r="AY2" s="30" t="s">
        <v>207</v>
      </c>
      <c r="AZ2" s="71" t="s">
        <v>436</v>
      </c>
      <c r="BA2" s="71" t="s">
        <v>437</v>
      </c>
      <c r="BB2" s="30" t="s">
        <v>208</v>
      </c>
      <c r="BC2" s="30" t="s">
        <v>209</v>
      </c>
      <c r="BD2" s="30" t="s">
        <v>210</v>
      </c>
      <c r="BE2" s="30" t="s">
        <v>211</v>
      </c>
      <c r="BF2" s="30" t="s">
        <v>212</v>
      </c>
      <c r="BG2" s="30" t="s">
        <v>213</v>
      </c>
      <c r="BH2" s="30" t="s">
        <v>214</v>
      </c>
      <c r="BI2" s="32" t="s">
        <v>215</v>
      </c>
      <c r="BJ2" s="32" t="s">
        <v>216</v>
      </c>
      <c r="BK2" s="32" t="s">
        <v>217</v>
      </c>
      <c r="BL2" s="33" t="s">
        <v>218</v>
      </c>
      <c r="BM2" s="32" t="s">
        <v>219</v>
      </c>
      <c r="BN2" s="32" t="s">
        <v>220</v>
      </c>
      <c r="BO2" s="32" t="s">
        <v>221</v>
      </c>
    </row>
    <row r="3" spans="1:67" ht="16">
      <c r="A3" s="96" t="s">
        <v>472</v>
      </c>
      <c r="B3" s="96" t="s">
        <v>471</v>
      </c>
      <c r="C3" s="96"/>
      <c r="D3" s="96" t="s">
        <v>473</v>
      </c>
      <c r="E3" s="97" t="s">
        <v>459</v>
      </c>
      <c r="F3" s="97" t="s">
        <v>476</v>
      </c>
      <c r="G3" s="97" t="s">
        <v>476</v>
      </c>
      <c r="H3" s="86" t="s">
        <v>34</v>
      </c>
      <c r="I3" s="97" t="s">
        <v>460</v>
      </c>
      <c r="J3" s="96" t="s">
        <v>477</v>
      </c>
      <c r="K3" s="97" t="s">
        <v>461</v>
      </c>
      <c r="L3" s="97" t="s">
        <v>478</v>
      </c>
      <c r="M3" s="96" t="s">
        <v>456</v>
      </c>
      <c r="N3" s="86" t="s">
        <v>439</v>
      </c>
      <c r="O3" s="86" t="s">
        <v>440</v>
      </c>
      <c r="P3" s="101" t="s">
        <v>278</v>
      </c>
      <c r="Q3" s="72" t="s">
        <v>281</v>
      </c>
      <c r="R3" s="86" t="s">
        <v>479</v>
      </c>
      <c r="S3" s="97" t="s">
        <v>480</v>
      </c>
      <c r="T3" s="88">
        <v>11034</v>
      </c>
      <c r="U3" s="86" t="s">
        <v>280</v>
      </c>
      <c r="V3" s="86"/>
      <c r="W3" s="86" t="s">
        <v>462</v>
      </c>
      <c r="X3" s="86" t="s">
        <v>302</v>
      </c>
      <c r="Y3" s="86" t="s">
        <v>483</v>
      </c>
      <c r="Z3" s="72">
        <v>1</v>
      </c>
      <c r="AA3" s="87">
        <v>38400000</v>
      </c>
      <c r="AB3" s="80">
        <v>0.3</v>
      </c>
      <c r="AC3" s="85" t="s">
        <v>187</v>
      </c>
      <c r="AD3" s="80" t="s">
        <v>279</v>
      </c>
      <c r="AE3" s="86" t="s">
        <v>34</v>
      </c>
      <c r="AF3" s="102" t="s">
        <v>468</v>
      </c>
      <c r="AG3" s="72" t="s">
        <v>34</v>
      </c>
      <c r="AH3" s="72" t="s">
        <v>34</v>
      </c>
      <c r="AI3" s="72" t="s">
        <v>34</v>
      </c>
      <c r="AJ3" s="73">
        <f>446000*25</f>
        <v>11150000</v>
      </c>
      <c r="AK3" s="86" t="s">
        <v>444</v>
      </c>
      <c r="AL3" s="99" t="s">
        <v>163</v>
      </c>
      <c r="AM3" s="74">
        <v>118</v>
      </c>
      <c r="AN3" s="74">
        <v>300</v>
      </c>
      <c r="AO3" s="74">
        <f t="shared" ref="AO3:AO18" si="0">AM3*AN3/1000</f>
        <v>35.4</v>
      </c>
      <c r="AP3" s="74"/>
      <c r="AQ3" s="74"/>
      <c r="AR3" s="74"/>
      <c r="AS3" s="72">
        <v>50</v>
      </c>
      <c r="AT3" s="72">
        <v>36</v>
      </c>
      <c r="AU3" s="72">
        <v>35</v>
      </c>
      <c r="AV3" s="72" t="s">
        <v>34</v>
      </c>
      <c r="AW3" s="72">
        <v>13</v>
      </c>
      <c r="AX3" s="72" t="s">
        <v>34</v>
      </c>
      <c r="AY3" s="72">
        <v>12</v>
      </c>
      <c r="AZ3" s="75">
        <v>41.2</v>
      </c>
      <c r="BA3" s="72">
        <v>30</v>
      </c>
      <c r="BB3" s="72">
        <v>300</v>
      </c>
      <c r="BC3" s="76" t="s">
        <v>303</v>
      </c>
      <c r="BD3" s="72" t="s">
        <v>438</v>
      </c>
      <c r="BE3" s="72" t="s">
        <v>34</v>
      </c>
      <c r="BF3" s="72" t="s">
        <v>34</v>
      </c>
      <c r="BG3" s="77" t="s">
        <v>429</v>
      </c>
      <c r="BH3" s="77" t="s">
        <v>430</v>
      </c>
      <c r="BI3" s="72" t="s">
        <v>327</v>
      </c>
      <c r="BJ3" s="72" t="s">
        <v>328</v>
      </c>
      <c r="BK3" s="78" t="s">
        <v>233</v>
      </c>
      <c r="BL3" s="72"/>
      <c r="BM3" s="78" t="s">
        <v>235</v>
      </c>
      <c r="BN3" s="78" t="s">
        <v>236</v>
      </c>
      <c r="BO3" s="78" t="s">
        <v>435</v>
      </c>
    </row>
    <row r="4" spans="1:67" ht="16">
      <c r="A4" s="96" t="s">
        <v>472</v>
      </c>
      <c r="B4" s="96" t="s">
        <v>471</v>
      </c>
      <c r="C4" s="96"/>
      <c r="D4" s="96" t="s">
        <v>473</v>
      </c>
      <c r="E4" s="97" t="s">
        <v>459</v>
      </c>
      <c r="F4" s="97" t="s">
        <v>476</v>
      </c>
      <c r="G4" s="97" t="s">
        <v>476</v>
      </c>
      <c r="H4" s="86" t="s">
        <v>34</v>
      </c>
      <c r="I4" s="97" t="s">
        <v>460</v>
      </c>
      <c r="J4" s="96" t="s">
        <v>477</v>
      </c>
      <c r="K4" s="97" t="s">
        <v>461</v>
      </c>
      <c r="L4" s="97" t="s">
        <v>478</v>
      </c>
      <c r="M4" s="96" t="s">
        <v>456</v>
      </c>
      <c r="N4" s="86" t="s">
        <v>439</v>
      </c>
      <c r="O4" s="86" t="s">
        <v>440</v>
      </c>
      <c r="P4" s="101" t="s">
        <v>278</v>
      </c>
      <c r="Q4" s="72" t="s">
        <v>282</v>
      </c>
      <c r="R4" s="86" t="s">
        <v>479</v>
      </c>
      <c r="S4" s="97" t="s">
        <v>480</v>
      </c>
      <c r="T4" s="88">
        <v>11034</v>
      </c>
      <c r="U4" s="86" t="s">
        <v>280</v>
      </c>
      <c r="V4" s="86"/>
      <c r="W4" s="86" t="s">
        <v>462</v>
      </c>
      <c r="X4" s="85" t="s">
        <v>298</v>
      </c>
      <c r="Y4" s="85" t="s">
        <v>484</v>
      </c>
      <c r="Z4" s="72">
        <v>1</v>
      </c>
      <c r="AA4" s="87">
        <v>38400000</v>
      </c>
      <c r="AB4" s="80">
        <v>0.3</v>
      </c>
      <c r="AC4" s="85" t="s">
        <v>187</v>
      </c>
      <c r="AD4" s="80" t="s">
        <v>279</v>
      </c>
      <c r="AE4" s="86" t="s">
        <v>34</v>
      </c>
      <c r="AF4" s="102" t="s">
        <v>468</v>
      </c>
      <c r="AG4" s="72" t="s">
        <v>34</v>
      </c>
      <c r="AH4" s="72" t="s">
        <v>34</v>
      </c>
      <c r="AI4" s="72" t="s">
        <v>34</v>
      </c>
      <c r="AJ4" s="73">
        <f>639000*25</f>
        <v>15975000</v>
      </c>
      <c r="AK4" s="86" t="s">
        <v>444</v>
      </c>
      <c r="AL4" s="20" t="s">
        <v>163</v>
      </c>
      <c r="AM4" s="74">
        <v>195</v>
      </c>
      <c r="AN4" s="74">
        <v>400</v>
      </c>
      <c r="AO4" s="74">
        <f t="shared" si="0"/>
        <v>78</v>
      </c>
      <c r="AP4" s="74"/>
      <c r="AQ4" s="74"/>
      <c r="AR4" s="74"/>
      <c r="AS4" s="72">
        <v>50</v>
      </c>
      <c r="AT4" s="72">
        <v>36</v>
      </c>
      <c r="AU4" s="72">
        <v>35</v>
      </c>
      <c r="AV4" s="72" t="s">
        <v>34</v>
      </c>
      <c r="AW4" s="72">
        <v>13</v>
      </c>
      <c r="AX4" s="72" t="s">
        <v>34</v>
      </c>
      <c r="AY4" s="72">
        <v>12</v>
      </c>
      <c r="AZ4" s="75">
        <v>7.62</v>
      </c>
      <c r="BA4" s="72">
        <v>30</v>
      </c>
      <c r="BB4" s="72">
        <v>300</v>
      </c>
      <c r="BC4" s="76" t="s">
        <v>304</v>
      </c>
      <c r="BD4" s="72" t="s">
        <v>438</v>
      </c>
      <c r="BE4" s="72" t="s">
        <v>34</v>
      </c>
      <c r="BF4" s="72" t="s">
        <v>34</v>
      </c>
      <c r="BG4" s="77" t="s">
        <v>429</v>
      </c>
      <c r="BH4" s="77" t="s">
        <v>430</v>
      </c>
      <c r="BI4" s="72" t="s">
        <v>329</v>
      </c>
      <c r="BJ4" s="72" t="s">
        <v>330</v>
      </c>
      <c r="BK4" s="78" t="s">
        <v>233</v>
      </c>
      <c r="BL4" s="72"/>
      <c r="BM4" s="78" t="s">
        <v>235</v>
      </c>
      <c r="BN4" s="78" t="s">
        <v>236</v>
      </c>
      <c r="BO4" s="78" t="s">
        <v>435</v>
      </c>
    </row>
    <row r="5" spans="1:67" ht="16">
      <c r="A5" s="96" t="s">
        <v>472</v>
      </c>
      <c r="B5" s="96" t="s">
        <v>471</v>
      </c>
      <c r="C5" s="96"/>
      <c r="D5" s="96" t="s">
        <v>473</v>
      </c>
      <c r="E5" s="97" t="s">
        <v>459</v>
      </c>
      <c r="F5" s="97" t="s">
        <v>476</v>
      </c>
      <c r="G5" s="97" t="s">
        <v>476</v>
      </c>
      <c r="H5" s="86" t="s">
        <v>34</v>
      </c>
      <c r="I5" s="97" t="s">
        <v>460</v>
      </c>
      <c r="J5" s="96" t="s">
        <v>477</v>
      </c>
      <c r="K5" s="97" t="s">
        <v>461</v>
      </c>
      <c r="L5" s="97" t="s">
        <v>478</v>
      </c>
      <c r="M5" s="96" t="s">
        <v>456</v>
      </c>
      <c r="N5" s="86" t="s">
        <v>439</v>
      </c>
      <c r="O5" s="86" t="s">
        <v>440</v>
      </c>
      <c r="P5" s="101" t="s">
        <v>278</v>
      </c>
      <c r="Q5" s="72" t="s">
        <v>283</v>
      </c>
      <c r="R5" s="86" t="s">
        <v>479</v>
      </c>
      <c r="S5" s="97" t="s">
        <v>480</v>
      </c>
      <c r="T5" s="88">
        <v>11034</v>
      </c>
      <c r="U5" s="86" t="s">
        <v>280</v>
      </c>
      <c r="V5" s="86"/>
      <c r="W5" s="86" t="s">
        <v>462</v>
      </c>
      <c r="X5" s="86" t="s">
        <v>299</v>
      </c>
      <c r="Y5" s="86"/>
      <c r="Z5" s="72">
        <v>1</v>
      </c>
      <c r="AA5" s="87">
        <v>38400000</v>
      </c>
      <c r="AB5" s="80">
        <v>0.3</v>
      </c>
      <c r="AC5" s="85" t="s">
        <v>187</v>
      </c>
      <c r="AD5" s="80" t="s">
        <v>279</v>
      </c>
      <c r="AE5" s="86" t="s">
        <v>34</v>
      </c>
      <c r="AF5" s="102" t="s">
        <v>468</v>
      </c>
      <c r="AG5" s="72" t="s">
        <v>34</v>
      </c>
      <c r="AH5" s="72" t="s">
        <v>34</v>
      </c>
      <c r="AI5" s="72" t="s">
        <v>34</v>
      </c>
      <c r="AJ5" s="73">
        <f>1180000*16</f>
        <v>18880000</v>
      </c>
      <c r="AK5" s="86" t="s">
        <v>444</v>
      </c>
      <c r="AL5" s="20" t="s">
        <v>163</v>
      </c>
      <c r="AM5" s="74">
        <v>463</v>
      </c>
      <c r="AN5" s="74">
        <v>400</v>
      </c>
      <c r="AO5" s="74">
        <f t="shared" si="0"/>
        <v>185.2</v>
      </c>
      <c r="AP5" s="74"/>
      <c r="AQ5" s="74"/>
      <c r="AR5" s="74"/>
      <c r="AS5" s="72">
        <v>50</v>
      </c>
      <c r="AT5" s="72">
        <v>36</v>
      </c>
      <c r="AU5" s="72">
        <v>35</v>
      </c>
      <c r="AV5" s="72" t="s">
        <v>34</v>
      </c>
      <c r="AW5" s="72">
        <v>13</v>
      </c>
      <c r="AX5" s="72" t="s">
        <v>34</v>
      </c>
      <c r="AY5" s="72">
        <v>12</v>
      </c>
      <c r="AZ5" s="75">
        <v>9.52</v>
      </c>
      <c r="BA5" s="72">
        <v>30</v>
      </c>
      <c r="BB5" s="72">
        <v>300</v>
      </c>
      <c r="BC5" s="76" t="s">
        <v>305</v>
      </c>
      <c r="BD5" s="72" t="s">
        <v>438</v>
      </c>
      <c r="BE5" s="72" t="s">
        <v>34</v>
      </c>
      <c r="BF5" s="72" t="s">
        <v>34</v>
      </c>
      <c r="BG5" s="77" t="s">
        <v>429</v>
      </c>
      <c r="BH5" s="77" t="s">
        <v>430</v>
      </c>
      <c r="BI5" s="72" t="s">
        <v>331</v>
      </c>
      <c r="BJ5" s="72" t="s">
        <v>332</v>
      </c>
      <c r="BK5" s="78" t="s">
        <v>233</v>
      </c>
      <c r="BL5" s="72"/>
      <c r="BM5" s="78" t="s">
        <v>235</v>
      </c>
      <c r="BN5" s="78" t="s">
        <v>236</v>
      </c>
      <c r="BO5" s="78" t="s">
        <v>435</v>
      </c>
    </row>
    <row r="6" spans="1:67" ht="16">
      <c r="A6" s="96" t="s">
        <v>472</v>
      </c>
      <c r="B6" s="96" t="s">
        <v>471</v>
      </c>
      <c r="C6" s="96"/>
      <c r="D6" s="96" t="s">
        <v>473</v>
      </c>
      <c r="E6" s="97" t="s">
        <v>459</v>
      </c>
      <c r="F6" s="97" t="s">
        <v>476</v>
      </c>
      <c r="G6" s="97" t="s">
        <v>476</v>
      </c>
      <c r="H6" s="86" t="s">
        <v>34</v>
      </c>
      <c r="I6" s="97" t="s">
        <v>460</v>
      </c>
      <c r="J6" s="96" t="s">
        <v>477</v>
      </c>
      <c r="K6" s="97" t="s">
        <v>461</v>
      </c>
      <c r="L6" s="97" t="s">
        <v>478</v>
      </c>
      <c r="M6" s="96" t="s">
        <v>456</v>
      </c>
      <c r="N6" s="86" t="s">
        <v>439</v>
      </c>
      <c r="O6" s="86" t="s">
        <v>440</v>
      </c>
      <c r="P6" s="101" t="s">
        <v>278</v>
      </c>
      <c r="Q6" s="72" t="s">
        <v>284</v>
      </c>
      <c r="R6" s="86" t="s">
        <v>479</v>
      </c>
      <c r="S6" s="97" t="s">
        <v>480</v>
      </c>
      <c r="T6" s="88">
        <v>11034</v>
      </c>
      <c r="U6" s="86" t="s">
        <v>280</v>
      </c>
      <c r="V6" s="86"/>
      <c r="W6" s="86" t="s">
        <v>462</v>
      </c>
      <c r="X6" s="80" t="s">
        <v>300</v>
      </c>
      <c r="Z6" s="72">
        <v>1</v>
      </c>
      <c r="AA6" s="87">
        <v>38400000</v>
      </c>
      <c r="AB6" s="80">
        <v>0.3</v>
      </c>
      <c r="AC6" s="85" t="s">
        <v>187</v>
      </c>
      <c r="AD6" s="80" t="s">
        <v>279</v>
      </c>
      <c r="AE6" s="86" t="s">
        <v>34</v>
      </c>
      <c r="AF6" s="102" t="s">
        <v>468</v>
      </c>
      <c r="AG6" s="72" t="s">
        <v>34</v>
      </c>
      <c r="AH6" s="72" t="s">
        <v>34</v>
      </c>
      <c r="AI6" s="72" t="s">
        <v>34</v>
      </c>
      <c r="AJ6" s="73">
        <f>516000*12.5*2</f>
        <v>12900000</v>
      </c>
      <c r="AK6" s="86" t="s">
        <v>444</v>
      </c>
      <c r="AL6" s="20" t="s">
        <v>163</v>
      </c>
      <c r="AM6" s="74">
        <v>249</v>
      </c>
      <c r="AN6" s="74">
        <v>300</v>
      </c>
      <c r="AO6" s="74">
        <f t="shared" si="0"/>
        <v>74.7</v>
      </c>
      <c r="AP6" s="74"/>
      <c r="AQ6" s="74"/>
      <c r="AR6" s="74"/>
      <c r="AS6" s="72">
        <v>50</v>
      </c>
      <c r="AT6" s="72">
        <v>36</v>
      </c>
      <c r="AU6" s="72">
        <v>35</v>
      </c>
      <c r="AV6" s="72" t="s">
        <v>34</v>
      </c>
      <c r="AW6" s="72">
        <v>13</v>
      </c>
      <c r="AX6" s="72" t="s">
        <v>34</v>
      </c>
      <c r="AY6" s="72">
        <v>12</v>
      </c>
      <c r="AZ6" s="75">
        <v>11.3</v>
      </c>
      <c r="BA6" s="72">
        <v>30</v>
      </c>
      <c r="BB6" s="72">
        <v>300</v>
      </c>
      <c r="BC6" s="76" t="s">
        <v>306</v>
      </c>
      <c r="BD6" s="72" t="s">
        <v>438</v>
      </c>
      <c r="BE6" s="72" t="s">
        <v>34</v>
      </c>
      <c r="BF6" s="72" t="s">
        <v>34</v>
      </c>
      <c r="BG6" s="77" t="s">
        <v>429</v>
      </c>
      <c r="BH6" s="77" t="s">
        <v>430</v>
      </c>
      <c r="BI6" s="72" t="s">
        <v>333</v>
      </c>
      <c r="BJ6" s="72" t="s">
        <v>334</v>
      </c>
      <c r="BK6" s="78" t="s">
        <v>233</v>
      </c>
      <c r="BL6" s="72"/>
      <c r="BM6" s="78" t="s">
        <v>235</v>
      </c>
      <c r="BN6" s="78" t="s">
        <v>236</v>
      </c>
      <c r="BO6" s="78" t="s">
        <v>435</v>
      </c>
    </row>
    <row r="7" spans="1:67" ht="16">
      <c r="A7" s="96" t="s">
        <v>472</v>
      </c>
      <c r="B7" s="96" t="s">
        <v>471</v>
      </c>
      <c r="C7" s="96"/>
      <c r="D7" s="96" t="s">
        <v>473</v>
      </c>
      <c r="E7" s="97" t="s">
        <v>459</v>
      </c>
      <c r="F7" s="97" t="s">
        <v>476</v>
      </c>
      <c r="G7" s="97" t="s">
        <v>476</v>
      </c>
      <c r="H7" s="86" t="s">
        <v>34</v>
      </c>
      <c r="I7" s="97" t="s">
        <v>460</v>
      </c>
      <c r="J7" s="96" t="s">
        <v>477</v>
      </c>
      <c r="K7" s="97" t="s">
        <v>461</v>
      </c>
      <c r="L7" s="97" t="s">
        <v>478</v>
      </c>
      <c r="M7" s="96" t="s">
        <v>456</v>
      </c>
      <c r="N7" s="86" t="s">
        <v>439</v>
      </c>
      <c r="O7" s="86" t="s">
        <v>440</v>
      </c>
      <c r="P7" s="101" t="s">
        <v>278</v>
      </c>
      <c r="Q7" s="72" t="s">
        <v>296</v>
      </c>
      <c r="R7" s="86" t="s">
        <v>479</v>
      </c>
      <c r="S7" s="97" t="s">
        <v>480</v>
      </c>
      <c r="T7" s="88">
        <v>11034</v>
      </c>
      <c r="U7" s="86" t="s">
        <v>280</v>
      </c>
      <c r="V7" s="86"/>
      <c r="W7" s="86" t="s">
        <v>462</v>
      </c>
      <c r="X7" s="80" t="s">
        <v>301</v>
      </c>
      <c r="Z7" s="72">
        <v>1</v>
      </c>
      <c r="AA7" s="87">
        <v>38400000</v>
      </c>
      <c r="AB7" s="80">
        <v>0.3</v>
      </c>
      <c r="AC7" s="85" t="s">
        <v>187</v>
      </c>
      <c r="AD7" s="80" t="s">
        <v>279</v>
      </c>
      <c r="AE7" s="86" t="s">
        <v>34</v>
      </c>
      <c r="AF7" s="102" t="s">
        <v>468</v>
      </c>
      <c r="AG7" s="72" t="s">
        <v>34</v>
      </c>
      <c r="AH7" s="72" t="s">
        <v>34</v>
      </c>
      <c r="AI7" s="72" t="s">
        <v>34</v>
      </c>
      <c r="AJ7" s="73">
        <f>880000*15</f>
        <v>13200000</v>
      </c>
      <c r="AK7" s="86" t="s">
        <v>444</v>
      </c>
      <c r="AL7" s="20" t="s">
        <v>163</v>
      </c>
      <c r="AM7" s="74">
        <v>168</v>
      </c>
      <c r="AN7" s="74">
        <v>300</v>
      </c>
      <c r="AO7" s="74">
        <f t="shared" si="0"/>
        <v>50.4</v>
      </c>
      <c r="AP7" s="74"/>
      <c r="AQ7" s="74"/>
      <c r="AR7" s="74"/>
      <c r="AS7" s="72">
        <v>50</v>
      </c>
      <c r="AT7" s="72">
        <v>36</v>
      </c>
      <c r="AU7" s="72">
        <v>35</v>
      </c>
      <c r="AV7" s="72" t="s">
        <v>34</v>
      </c>
      <c r="AW7" s="72">
        <v>13</v>
      </c>
      <c r="AX7" s="72" t="s">
        <v>34</v>
      </c>
      <c r="AY7" s="72">
        <v>12</v>
      </c>
      <c r="AZ7" s="75">
        <v>16.2</v>
      </c>
      <c r="BA7" s="72">
        <v>30</v>
      </c>
      <c r="BB7" s="72">
        <v>300</v>
      </c>
      <c r="BC7" s="76" t="s">
        <v>307</v>
      </c>
      <c r="BD7" s="72" t="s">
        <v>438</v>
      </c>
      <c r="BE7" s="72" t="s">
        <v>34</v>
      </c>
      <c r="BF7" s="72" t="s">
        <v>34</v>
      </c>
      <c r="BG7" s="77" t="s">
        <v>429</v>
      </c>
      <c r="BH7" s="77" t="s">
        <v>430</v>
      </c>
      <c r="BI7" s="72" t="s">
        <v>335</v>
      </c>
      <c r="BJ7" s="72" t="s">
        <v>336</v>
      </c>
      <c r="BK7" s="78" t="s">
        <v>233</v>
      </c>
      <c r="BL7" s="72"/>
      <c r="BM7" s="78" t="s">
        <v>235</v>
      </c>
      <c r="BN7" s="78" t="s">
        <v>236</v>
      </c>
      <c r="BO7" s="78" t="s">
        <v>435</v>
      </c>
    </row>
    <row r="8" spans="1:67" ht="16">
      <c r="A8" s="96" t="s">
        <v>472</v>
      </c>
      <c r="B8" s="96" t="s">
        <v>471</v>
      </c>
      <c r="C8" s="96"/>
      <c r="D8" s="96" t="s">
        <v>473</v>
      </c>
      <c r="E8" s="97" t="s">
        <v>459</v>
      </c>
      <c r="F8" s="97" t="s">
        <v>476</v>
      </c>
      <c r="G8" s="97" t="s">
        <v>476</v>
      </c>
      <c r="H8" s="86" t="s">
        <v>34</v>
      </c>
      <c r="I8" s="97" t="s">
        <v>460</v>
      </c>
      <c r="J8" s="96" t="s">
        <v>477</v>
      </c>
      <c r="K8" s="97" t="s">
        <v>461</v>
      </c>
      <c r="L8" s="97" t="s">
        <v>478</v>
      </c>
      <c r="M8" s="96" t="s">
        <v>456</v>
      </c>
      <c r="N8" s="86" t="s">
        <v>439</v>
      </c>
      <c r="O8" s="86" t="s">
        <v>440</v>
      </c>
      <c r="P8" s="101" t="s">
        <v>278</v>
      </c>
      <c r="Q8" s="72" t="s">
        <v>285</v>
      </c>
      <c r="R8" s="86" t="s">
        <v>479</v>
      </c>
      <c r="S8" s="97" t="s">
        <v>480</v>
      </c>
      <c r="T8" s="88">
        <v>11034</v>
      </c>
      <c r="U8" s="86" t="s">
        <v>280</v>
      </c>
      <c r="V8" s="86"/>
      <c r="W8" s="86" t="s">
        <v>462</v>
      </c>
      <c r="X8" s="86" t="s">
        <v>441</v>
      </c>
      <c r="Y8" s="86"/>
      <c r="Z8" s="72">
        <v>1</v>
      </c>
      <c r="AA8" s="87">
        <v>38400000</v>
      </c>
      <c r="AB8" s="80">
        <v>0.3</v>
      </c>
      <c r="AC8" s="85" t="s">
        <v>187</v>
      </c>
      <c r="AD8" s="80" t="s">
        <v>279</v>
      </c>
      <c r="AE8" s="86" t="s">
        <v>34</v>
      </c>
      <c r="AF8" s="102" t="s">
        <v>468</v>
      </c>
      <c r="AG8" s="72" t="s">
        <v>34</v>
      </c>
      <c r="AH8" s="72" t="s">
        <v>34</v>
      </c>
      <c r="AI8" s="72" t="s">
        <v>34</v>
      </c>
      <c r="AJ8" s="73">
        <f>1300000*16</f>
        <v>20800000</v>
      </c>
      <c r="AK8" s="86" t="s">
        <v>444</v>
      </c>
      <c r="AL8" s="20" t="s">
        <v>163</v>
      </c>
      <c r="AM8" s="74">
        <v>580</v>
      </c>
      <c r="AN8" s="74">
        <v>400</v>
      </c>
      <c r="AO8" s="74">
        <f t="shared" si="0"/>
        <v>232</v>
      </c>
      <c r="AP8" s="74"/>
      <c r="AQ8" s="74"/>
      <c r="AR8" s="74"/>
      <c r="AS8" s="72">
        <v>50</v>
      </c>
      <c r="AT8" s="72">
        <v>36</v>
      </c>
      <c r="AU8" s="72">
        <v>35</v>
      </c>
      <c r="AV8" s="72" t="s">
        <v>34</v>
      </c>
      <c r="AW8" s="72">
        <v>13</v>
      </c>
      <c r="AX8" s="72" t="s">
        <v>34</v>
      </c>
      <c r="AY8" s="72">
        <v>12</v>
      </c>
      <c r="AZ8" s="75">
        <v>11.9</v>
      </c>
      <c r="BA8" s="72">
        <v>30</v>
      </c>
      <c r="BB8" s="72">
        <v>300</v>
      </c>
      <c r="BC8" s="76" t="s">
        <v>308</v>
      </c>
      <c r="BD8" s="72" t="s">
        <v>438</v>
      </c>
      <c r="BE8" s="72" t="s">
        <v>34</v>
      </c>
      <c r="BF8" s="72" t="s">
        <v>34</v>
      </c>
      <c r="BG8" s="77" t="s">
        <v>429</v>
      </c>
      <c r="BH8" s="77" t="s">
        <v>430</v>
      </c>
      <c r="BI8" s="72" t="s">
        <v>337</v>
      </c>
      <c r="BJ8" s="72" t="s">
        <v>338</v>
      </c>
      <c r="BK8" s="78" t="s">
        <v>233</v>
      </c>
      <c r="BL8" s="72"/>
      <c r="BM8" s="78" t="s">
        <v>235</v>
      </c>
      <c r="BN8" s="78" t="s">
        <v>236</v>
      </c>
      <c r="BO8" s="78" t="s">
        <v>435</v>
      </c>
    </row>
    <row r="9" spans="1:67" ht="16">
      <c r="A9" s="96" t="s">
        <v>472</v>
      </c>
      <c r="B9" s="96" t="s">
        <v>471</v>
      </c>
      <c r="C9" s="96"/>
      <c r="D9" s="96" t="s">
        <v>473</v>
      </c>
      <c r="E9" s="97" t="s">
        <v>459</v>
      </c>
      <c r="F9" s="97" t="s">
        <v>476</v>
      </c>
      <c r="G9" s="97" t="s">
        <v>476</v>
      </c>
      <c r="H9" s="86" t="s">
        <v>34</v>
      </c>
      <c r="I9" s="97" t="s">
        <v>460</v>
      </c>
      <c r="J9" s="96" t="s">
        <v>477</v>
      </c>
      <c r="K9" s="97" t="s">
        <v>461</v>
      </c>
      <c r="L9" s="97" t="s">
        <v>478</v>
      </c>
      <c r="M9" s="96" t="s">
        <v>456</v>
      </c>
      <c r="N9" s="86" t="s">
        <v>439</v>
      </c>
      <c r="O9" s="86" t="s">
        <v>440</v>
      </c>
      <c r="P9" s="101" t="s">
        <v>278</v>
      </c>
      <c r="Q9" s="72" t="s">
        <v>286</v>
      </c>
      <c r="R9" s="86" t="s">
        <v>479</v>
      </c>
      <c r="S9" s="97" t="s">
        <v>480</v>
      </c>
      <c r="T9" s="88">
        <v>11034</v>
      </c>
      <c r="U9" s="86" t="s">
        <v>280</v>
      </c>
      <c r="V9" s="86"/>
      <c r="W9" s="86" t="s">
        <v>462</v>
      </c>
      <c r="X9" s="86" t="s">
        <v>442</v>
      </c>
      <c r="Y9" s="86"/>
      <c r="Z9" s="72">
        <v>1</v>
      </c>
      <c r="AA9" s="87">
        <v>38400000</v>
      </c>
      <c r="AB9" s="80">
        <v>0.3</v>
      </c>
      <c r="AC9" s="85" t="s">
        <v>187</v>
      </c>
      <c r="AD9" s="80" t="s">
        <v>279</v>
      </c>
      <c r="AE9" s="86" t="s">
        <v>34</v>
      </c>
      <c r="AF9" s="102" t="s">
        <v>468</v>
      </c>
      <c r="AG9" s="72" t="s">
        <v>34</v>
      </c>
      <c r="AH9" s="72" t="s">
        <v>34</v>
      </c>
      <c r="AI9" s="72" t="s">
        <v>34</v>
      </c>
      <c r="AJ9" s="73">
        <f>1110000*16</f>
        <v>17760000</v>
      </c>
      <c r="AK9" s="86" t="s">
        <v>444</v>
      </c>
      <c r="AL9" s="20" t="s">
        <v>163</v>
      </c>
      <c r="AM9" s="74">
        <v>436</v>
      </c>
      <c r="AN9" s="74">
        <v>400</v>
      </c>
      <c r="AO9" s="74">
        <f t="shared" si="0"/>
        <v>174.4</v>
      </c>
      <c r="AP9" s="74"/>
      <c r="AQ9" s="74"/>
      <c r="AR9" s="74"/>
      <c r="AS9" s="72">
        <v>50</v>
      </c>
      <c r="AT9" s="72">
        <v>36</v>
      </c>
      <c r="AU9" s="72">
        <v>35</v>
      </c>
      <c r="AV9" s="72" t="s">
        <v>34</v>
      </c>
      <c r="AW9" s="72">
        <v>13</v>
      </c>
      <c r="AX9" s="72" t="s">
        <v>34</v>
      </c>
      <c r="AY9" s="72">
        <v>12</v>
      </c>
      <c r="AZ9" s="75">
        <v>5.18</v>
      </c>
      <c r="BA9" s="72">
        <v>30</v>
      </c>
      <c r="BB9" s="72">
        <v>300</v>
      </c>
      <c r="BC9" s="76" t="s">
        <v>309</v>
      </c>
      <c r="BD9" s="72" t="s">
        <v>438</v>
      </c>
      <c r="BE9" s="72" t="s">
        <v>34</v>
      </c>
      <c r="BF9" s="72" t="s">
        <v>34</v>
      </c>
      <c r="BG9" s="77" t="s">
        <v>429</v>
      </c>
      <c r="BH9" s="77" t="s">
        <v>430</v>
      </c>
      <c r="BI9" s="72" t="s">
        <v>339</v>
      </c>
      <c r="BJ9" s="72" t="s">
        <v>340</v>
      </c>
      <c r="BK9" s="78" t="s">
        <v>233</v>
      </c>
      <c r="BL9" s="72"/>
      <c r="BM9" s="78" t="s">
        <v>235</v>
      </c>
      <c r="BN9" s="78" t="s">
        <v>236</v>
      </c>
      <c r="BO9" s="78" t="s">
        <v>435</v>
      </c>
    </row>
    <row r="10" spans="1:67" ht="16">
      <c r="A10" s="96" t="s">
        <v>472</v>
      </c>
      <c r="B10" s="96" t="s">
        <v>471</v>
      </c>
      <c r="C10" s="96"/>
      <c r="D10" s="96" t="s">
        <v>473</v>
      </c>
      <c r="E10" s="97" t="s">
        <v>459</v>
      </c>
      <c r="F10" s="97" t="s">
        <v>476</v>
      </c>
      <c r="G10" s="97" t="s">
        <v>476</v>
      </c>
      <c r="H10" s="86" t="s">
        <v>34</v>
      </c>
      <c r="I10" s="97" t="s">
        <v>460</v>
      </c>
      <c r="J10" s="96" t="s">
        <v>477</v>
      </c>
      <c r="K10" s="97" t="s">
        <v>461</v>
      </c>
      <c r="L10" s="97" t="s">
        <v>478</v>
      </c>
      <c r="M10" s="96" t="s">
        <v>456</v>
      </c>
      <c r="N10" s="86" t="s">
        <v>439</v>
      </c>
      <c r="O10" s="86" t="s">
        <v>440</v>
      </c>
      <c r="P10" s="101" t="s">
        <v>278</v>
      </c>
      <c r="Q10" s="72" t="s">
        <v>287</v>
      </c>
      <c r="R10" s="86" t="s">
        <v>479</v>
      </c>
      <c r="S10" s="97" t="s">
        <v>480</v>
      </c>
      <c r="T10" s="88">
        <v>11034</v>
      </c>
      <c r="U10" s="86" t="s">
        <v>280</v>
      </c>
      <c r="V10" s="86"/>
      <c r="W10" s="86" t="s">
        <v>462</v>
      </c>
      <c r="X10" s="86" t="s">
        <v>443</v>
      </c>
      <c r="Y10" s="86"/>
      <c r="Z10" s="72">
        <v>1</v>
      </c>
      <c r="AA10" s="87">
        <v>38400000</v>
      </c>
      <c r="AB10" s="80">
        <v>0.3</v>
      </c>
      <c r="AC10" s="85" t="s">
        <v>187</v>
      </c>
      <c r="AD10" s="80" t="s">
        <v>279</v>
      </c>
      <c r="AE10" s="86" t="s">
        <v>34</v>
      </c>
      <c r="AF10" s="102" t="s">
        <v>468</v>
      </c>
      <c r="AG10" s="72" t="s">
        <v>34</v>
      </c>
      <c r="AH10" s="72" t="s">
        <v>34</v>
      </c>
      <c r="AI10" s="72" t="s">
        <v>34</v>
      </c>
      <c r="AJ10" s="73">
        <f>956000*27</f>
        <v>25812000</v>
      </c>
      <c r="AK10" s="86" t="s">
        <v>444</v>
      </c>
      <c r="AL10" s="20" t="s">
        <v>163</v>
      </c>
      <c r="AM10" s="74">
        <v>207</v>
      </c>
      <c r="AN10" s="74">
        <v>400</v>
      </c>
      <c r="AO10" s="74">
        <f t="shared" si="0"/>
        <v>82.8</v>
      </c>
      <c r="AP10" s="74"/>
      <c r="AQ10" s="74"/>
      <c r="AR10" s="74"/>
      <c r="AS10" s="72">
        <v>50</v>
      </c>
      <c r="AT10" s="72">
        <v>36</v>
      </c>
      <c r="AU10" s="72">
        <v>35</v>
      </c>
      <c r="AV10" s="72" t="s">
        <v>34</v>
      </c>
      <c r="AW10" s="72">
        <v>13</v>
      </c>
      <c r="AX10" s="72" t="s">
        <v>34</v>
      </c>
      <c r="AY10" s="72">
        <v>12</v>
      </c>
      <c r="AZ10" s="75">
        <v>5.76</v>
      </c>
      <c r="BA10" s="72">
        <v>30</v>
      </c>
      <c r="BB10" s="72">
        <v>300</v>
      </c>
      <c r="BC10" s="76" t="s">
        <v>310</v>
      </c>
      <c r="BD10" s="72" t="s">
        <v>438</v>
      </c>
      <c r="BE10" s="72" t="s">
        <v>34</v>
      </c>
      <c r="BF10" s="72" t="s">
        <v>34</v>
      </c>
      <c r="BG10" s="77" t="s">
        <v>429</v>
      </c>
      <c r="BH10" s="77" t="s">
        <v>430</v>
      </c>
      <c r="BI10" s="72" t="s">
        <v>341</v>
      </c>
      <c r="BJ10" s="72" t="s">
        <v>342</v>
      </c>
      <c r="BK10" s="78" t="s">
        <v>233</v>
      </c>
      <c r="BL10" s="72"/>
      <c r="BM10" s="78" t="s">
        <v>235</v>
      </c>
      <c r="BN10" s="78" t="s">
        <v>236</v>
      </c>
      <c r="BO10" s="78" t="s">
        <v>435</v>
      </c>
    </row>
    <row r="11" spans="1:67" ht="16">
      <c r="A11" s="96" t="s">
        <v>472</v>
      </c>
      <c r="B11" s="96" t="s">
        <v>471</v>
      </c>
      <c r="D11" s="96" t="s">
        <v>473</v>
      </c>
      <c r="E11" s="97" t="s">
        <v>459</v>
      </c>
      <c r="F11" s="97" t="s">
        <v>476</v>
      </c>
      <c r="G11" s="97" t="s">
        <v>476</v>
      </c>
      <c r="H11" s="86" t="s">
        <v>34</v>
      </c>
      <c r="I11" s="97" t="s">
        <v>460</v>
      </c>
      <c r="J11" s="96" t="s">
        <v>477</v>
      </c>
      <c r="K11" s="97" t="s">
        <v>461</v>
      </c>
      <c r="L11" s="97" t="s">
        <v>478</v>
      </c>
      <c r="M11" s="96" t="s">
        <v>456</v>
      </c>
      <c r="N11" s="86" t="s">
        <v>439</v>
      </c>
      <c r="O11" s="86" t="s">
        <v>440</v>
      </c>
      <c r="P11" s="101" t="s">
        <v>278</v>
      </c>
      <c r="Q11" s="72" t="s">
        <v>288</v>
      </c>
      <c r="R11" s="86" t="s">
        <v>479</v>
      </c>
      <c r="S11" s="97" t="s">
        <v>480</v>
      </c>
      <c r="T11" s="88">
        <v>11034</v>
      </c>
      <c r="U11" s="86" t="s">
        <v>280</v>
      </c>
      <c r="V11" s="86"/>
      <c r="W11" s="86" t="s">
        <v>462</v>
      </c>
      <c r="Z11" s="72">
        <v>1</v>
      </c>
      <c r="AA11" s="87">
        <v>38400000</v>
      </c>
      <c r="AB11" s="80">
        <v>0.3</v>
      </c>
      <c r="AC11" s="85" t="s">
        <v>187</v>
      </c>
      <c r="AD11" s="80" t="s">
        <v>279</v>
      </c>
      <c r="AE11" s="86" t="s">
        <v>34</v>
      </c>
      <c r="AF11" s="102" t="s">
        <v>468</v>
      </c>
      <c r="AG11" s="72" t="s">
        <v>34</v>
      </c>
      <c r="AH11" s="72" t="s">
        <v>34</v>
      </c>
      <c r="AI11" s="72" t="s">
        <v>34</v>
      </c>
      <c r="AJ11" s="73">
        <f>317000*60</f>
        <v>19020000</v>
      </c>
      <c r="AK11" s="86" t="s">
        <v>444</v>
      </c>
      <c r="AL11" s="20" t="s">
        <v>163</v>
      </c>
      <c r="AM11" s="74">
        <v>227</v>
      </c>
      <c r="AN11" s="74">
        <v>400</v>
      </c>
      <c r="AO11" s="74">
        <f t="shared" si="0"/>
        <v>90.8</v>
      </c>
      <c r="AP11" s="74"/>
      <c r="AQ11" s="74"/>
      <c r="AR11" s="74"/>
      <c r="AS11" s="72">
        <v>50</v>
      </c>
      <c r="AT11" s="72">
        <v>36</v>
      </c>
      <c r="AU11" s="72">
        <v>35</v>
      </c>
      <c r="AV11" s="72" t="s">
        <v>34</v>
      </c>
      <c r="AW11" s="72">
        <v>13</v>
      </c>
      <c r="AX11" s="72" t="s">
        <v>34</v>
      </c>
      <c r="AY11" s="72">
        <v>12</v>
      </c>
      <c r="AZ11" s="75">
        <v>10.3</v>
      </c>
      <c r="BA11" s="72">
        <v>30</v>
      </c>
      <c r="BB11" s="72">
        <v>300</v>
      </c>
      <c r="BC11" s="76" t="s">
        <v>311</v>
      </c>
      <c r="BD11" s="72" t="s">
        <v>438</v>
      </c>
      <c r="BE11" s="72" t="s">
        <v>34</v>
      </c>
      <c r="BF11" s="72" t="s">
        <v>34</v>
      </c>
      <c r="BG11" s="77" t="s">
        <v>429</v>
      </c>
      <c r="BH11" s="77" t="s">
        <v>430</v>
      </c>
      <c r="BI11" s="72" t="s">
        <v>343</v>
      </c>
      <c r="BJ11" s="72" t="s">
        <v>344</v>
      </c>
      <c r="BK11" s="78" t="s">
        <v>233</v>
      </c>
      <c r="BL11" s="72"/>
      <c r="BM11" s="78" t="s">
        <v>235</v>
      </c>
      <c r="BN11" s="78" t="s">
        <v>236</v>
      </c>
      <c r="BO11" s="78" t="s">
        <v>435</v>
      </c>
    </row>
    <row r="12" spans="1:67" ht="16">
      <c r="A12" s="96" t="s">
        <v>472</v>
      </c>
      <c r="B12" s="96" t="s">
        <v>471</v>
      </c>
      <c r="D12" s="96" t="s">
        <v>473</v>
      </c>
      <c r="E12" s="97" t="s">
        <v>459</v>
      </c>
      <c r="F12" s="97" t="s">
        <v>476</v>
      </c>
      <c r="G12" s="97" t="s">
        <v>476</v>
      </c>
      <c r="H12" s="86" t="s">
        <v>34</v>
      </c>
      <c r="I12" s="97" t="s">
        <v>460</v>
      </c>
      <c r="J12" s="96" t="s">
        <v>477</v>
      </c>
      <c r="K12" s="97" t="s">
        <v>461</v>
      </c>
      <c r="L12" s="97" t="s">
        <v>478</v>
      </c>
      <c r="M12" s="96" t="s">
        <v>456</v>
      </c>
      <c r="N12" s="86" t="s">
        <v>439</v>
      </c>
      <c r="O12" s="86" t="s">
        <v>440</v>
      </c>
      <c r="P12" s="101" t="s">
        <v>278</v>
      </c>
      <c r="Q12" s="72" t="s">
        <v>289</v>
      </c>
      <c r="R12" s="86" t="s">
        <v>479</v>
      </c>
      <c r="S12" s="97" t="s">
        <v>480</v>
      </c>
      <c r="T12" s="88">
        <v>11034</v>
      </c>
      <c r="U12" s="86" t="s">
        <v>280</v>
      </c>
      <c r="V12" s="86"/>
      <c r="W12" s="86" t="s">
        <v>462</v>
      </c>
      <c r="Z12" s="72">
        <v>1</v>
      </c>
      <c r="AA12" s="87">
        <v>38400000</v>
      </c>
      <c r="AB12" s="80">
        <v>0.3</v>
      </c>
      <c r="AC12" s="85" t="s">
        <v>187</v>
      </c>
      <c r="AD12" s="80" t="s">
        <v>279</v>
      </c>
      <c r="AE12" s="86" t="s">
        <v>34</v>
      </c>
      <c r="AF12" s="102" t="s">
        <v>468</v>
      </c>
      <c r="AG12" s="72" t="s">
        <v>34</v>
      </c>
      <c r="AH12" s="72" t="s">
        <v>34</v>
      </c>
      <c r="AI12" s="72" t="s">
        <v>34</v>
      </c>
      <c r="AJ12" s="73">
        <f>874000*25</f>
        <v>21850000</v>
      </c>
      <c r="AK12" s="86" t="s">
        <v>444</v>
      </c>
      <c r="AL12" s="20" t="s">
        <v>163</v>
      </c>
      <c r="AM12" s="74">
        <v>227</v>
      </c>
      <c r="AN12" s="74">
        <v>400</v>
      </c>
      <c r="AO12" s="74">
        <f t="shared" si="0"/>
        <v>90.8</v>
      </c>
      <c r="AP12" s="74"/>
      <c r="AQ12" s="74"/>
      <c r="AR12" s="74"/>
      <c r="AS12" s="72">
        <v>50</v>
      </c>
      <c r="AT12" s="72">
        <v>36</v>
      </c>
      <c r="AU12" s="72">
        <v>35</v>
      </c>
      <c r="AV12" s="72" t="s">
        <v>34</v>
      </c>
      <c r="AW12" s="72">
        <v>13</v>
      </c>
      <c r="AX12" s="72" t="s">
        <v>34</v>
      </c>
      <c r="AY12" s="72">
        <v>12</v>
      </c>
      <c r="AZ12" s="75">
        <v>9.6199999999999992</v>
      </c>
      <c r="BA12" s="72">
        <v>30</v>
      </c>
      <c r="BB12" s="72">
        <v>300</v>
      </c>
      <c r="BC12" s="76" t="s">
        <v>312</v>
      </c>
      <c r="BD12" s="72" t="s">
        <v>438</v>
      </c>
      <c r="BE12" s="72" t="s">
        <v>34</v>
      </c>
      <c r="BF12" s="72" t="s">
        <v>34</v>
      </c>
      <c r="BG12" s="77" t="s">
        <v>429</v>
      </c>
      <c r="BH12" s="77" t="s">
        <v>430</v>
      </c>
      <c r="BI12" s="72" t="s">
        <v>345</v>
      </c>
      <c r="BJ12" s="72" t="s">
        <v>346</v>
      </c>
      <c r="BK12" s="78" t="s">
        <v>233</v>
      </c>
      <c r="BL12" s="72"/>
      <c r="BM12" s="78" t="s">
        <v>235</v>
      </c>
      <c r="BN12" s="78" t="s">
        <v>236</v>
      </c>
      <c r="BO12" s="78" t="s">
        <v>435</v>
      </c>
    </row>
    <row r="13" spans="1:67" ht="16">
      <c r="A13" s="96" t="s">
        <v>472</v>
      </c>
      <c r="B13" s="96" t="s">
        <v>471</v>
      </c>
      <c r="D13" s="96" t="s">
        <v>473</v>
      </c>
      <c r="E13" s="97" t="s">
        <v>459</v>
      </c>
      <c r="F13" s="97" t="s">
        <v>476</v>
      </c>
      <c r="G13" s="97" t="s">
        <v>476</v>
      </c>
      <c r="H13" s="86" t="s">
        <v>34</v>
      </c>
      <c r="I13" s="97" t="s">
        <v>460</v>
      </c>
      <c r="J13" s="96" t="s">
        <v>477</v>
      </c>
      <c r="K13" s="97" t="s">
        <v>461</v>
      </c>
      <c r="L13" s="97" t="s">
        <v>478</v>
      </c>
      <c r="M13" s="96" t="s">
        <v>456</v>
      </c>
      <c r="N13" s="86" t="s">
        <v>439</v>
      </c>
      <c r="O13" s="86" t="s">
        <v>440</v>
      </c>
      <c r="P13" s="101" t="s">
        <v>278</v>
      </c>
      <c r="Q13" s="72" t="s">
        <v>290</v>
      </c>
      <c r="R13" s="86" t="s">
        <v>479</v>
      </c>
      <c r="S13" s="97" t="s">
        <v>480</v>
      </c>
      <c r="T13" s="88">
        <v>11034</v>
      </c>
      <c r="U13" s="86" t="s">
        <v>280</v>
      </c>
      <c r="V13" s="86"/>
      <c r="W13" s="86" t="s">
        <v>462</v>
      </c>
      <c r="Z13" s="72">
        <v>1</v>
      </c>
      <c r="AA13" s="87">
        <v>38400000</v>
      </c>
      <c r="AB13" s="80">
        <v>0.3</v>
      </c>
      <c r="AC13" s="85" t="s">
        <v>187</v>
      </c>
      <c r="AD13" s="80" t="s">
        <v>279</v>
      </c>
      <c r="AE13" s="86" t="s">
        <v>34</v>
      </c>
      <c r="AF13" s="102" t="s">
        <v>468</v>
      </c>
      <c r="AG13" s="72" t="s">
        <v>34</v>
      </c>
      <c r="AH13" s="72" t="s">
        <v>34</v>
      </c>
      <c r="AI13" s="72" t="s">
        <v>34</v>
      </c>
      <c r="AJ13" s="73">
        <f>1720000*25</f>
        <v>43000000</v>
      </c>
      <c r="AK13" s="86" t="s">
        <v>444</v>
      </c>
      <c r="AL13" s="20" t="s">
        <v>163</v>
      </c>
      <c r="AM13" s="74">
        <v>119</v>
      </c>
      <c r="AN13" s="74">
        <v>400</v>
      </c>
      <c r="AO13" s="74">
        <f t="shared" si="0"/>
        <v>47.6</v>
      </c>
      <c r="AP13" s="74"/>
      <c r="AQ13" s="74"/>
      <c r="AR13" s="74"/>
      <c r="AS13" s="72">
        <v>50</v>
      </c>
      <c r="AT13" s="72">
        <v>36</v>
      </c>
      <c r="AU13" s="72">
        <v>35</v>
      </c>
      <c r="AV13" s="72" t="s">
        <v>34</v>
      </c>
      <c r="AW13" s="72">
        <v>13</v>
      </c>
      <c r="AX13" s="72" t="s">
        <v>34</v>
      </c>
      <c r="AY13" s="72">
        <v>12</v>
      </c>
      <c r="AZ13" s="75">
        <v>10</v>
      </c>
      <c r="BA13" s="72">
        <v>30</v>
      </c>
      <c r="BB13" s="72">
        <v>300</v>
      </c>
      <c r="BC13" s="76" t="s">
        <v>313</v>
      </c>
      <c r="BD13" s="72" t="s">
        <v>438</v>
      </c>
      <c r="BE13" s="72" t="s">
        <v>34</v>
      </c>
      <c r="BF13" s="72" t="s">
        <v>34</v>
      </c>
      <c r="BG13" s="77" t="s">
        <v>429</v>
      </c>
      <c r="BH13" s="77" t="s">
        <v>430</v>
      </c>
      <c r="BI13" s="72" t="s">
        <v>347</v>
      </c>
      <c r="BJ13" s="72" t="s">
        <v>348</v>
      </c>
      <c r="BK13" s="78" t="s">
        <v>233</v>
      </c>
      <c r="BL13" s="72"/>
      <c r="BM13" s="78" t="s">
        <v>235</v>
      </c>
      <c r="BN13" s="78" t="s">
        <v>236</v>
      </c>
      <c r="BO13" s="78" t="s">
        <v>435</v>
      </c>
    </row>
    <row r="14" spans="1:67" ht="16">
      <c r="A14" s="96" t="s">
        <v>472</v>
      </c>
      <c r="B14" s="96" t="s">
        <v>471</v>
      </c>
      <c r="D14" s="96" t="s">
        <v>473</v>
      </c>
      <c r="E14" s="97" t="s">
        <v>459</v>
      </c>
      <c r="F14" s="97" t="s">
        <v>476</v>
      </c>
      <c r="G14" s="97" t="s">
        <v>476</v>
      </c>
      <c r="H14" s="86" t="s">
        <v>34</v>
      </c>
      <c r="I14" s="97" t="s">
        <v>460</v>
      </c>
      <c r="J14" s="96" t="s">
        <v>477</v>
      </c>
      <c r="K14" s="97" t="s">
        <v>461</v>
      </c>
      <c r="L14" s="97" t="s">
        <v>478</v>
      </c>
      <c r="M14" s="96" t="s">
        <v>456</v>
      </c>
      <c r="N14" s="86" t="s">
        <v>439</v>
      </c>
      <c r="O14" s="86" t="s">
        <v>440</v>
      </c>
      <c r="P14" s="101" t="s">
        <v>278</v>
      </c>
      <c r="Q14" s="72" t="s">
        <v>291</v>
      </c>
      <c r="R14" s="86" t="s">
        <v>479</v>
      </c>
      <c r="S14" s="97" t="s">
        <v>480</v>
      </c>
      <c r="T14" s="88">
        <v>11034</v>
      </c>
      <c r="U14" s="86" t="s">
        <v>280</v>
      </c>
      <c r="V14" s="86"/>
      <c r="W14" s="86" t="s">
        <v>462</v>
      </c>
      <c r="Z14" s="72">
        <v>1</v>
      </c>
      <c r="AA14" s="87">
        <v>38400000</v>
      </c>
      <c r="AB14" s="80">
        <v>0.3</v>
      </c>
      <c r="AC14" s="85" t="s">
        <v>187</v>
      </c>
      <c r="AD14" s="80" t="s">
        <v>279</v>
      </c>
      <c r="AE14" s="86" t="s">
        <v>34</v>
      </c>
      <c r="AF14" s="102" t="s">
        <v>468</v>
      </c>
      <c r="AG14" s="72" t="s">
        <v>34</v>
      </c>
      <c r="AH14" s="72" t="s">
        <v>34</v>
      </c>
      <c r="AI14" s="72" t="s">
        <v>34</v>
      </c>
      <c r="AJ14" s="73">
        <f>1040000*25</f>
        <v>26000000</v>
      </c>
      <c r="AK14" s="86" t="s">
        <v>444</v>
      </c>
      <c r="AL14" s="20" t="s">
        <v>163</v>
      </c>
      <c r="AM14" s="74">
        <v>73.5</v>
      </c>
      <c r="AN14" s="74">
        <v>500</v>
      </c>
      <c r="AO14" s="74">
        <f t="shared" si="0"/>
        <v>36.75</v>
      </c>
      <c r="AP14" s="74"/>
      <c r="AQ14" s="74"/>
      <c r="AR14" s="74"/>
      <c r="AS14" s="72">
        <v>50</v>
      </c>
      <c r="AT14" s="72">
        <v>36</v>
      </c>
      <c r="AU14" s="72">
        <v>35</v>
      </c>
      <c r="AV14" s="72" t="s">
        <v>34</v>
      </c>
      <c r="AW14" s="72">
        <v>13</v>
      </c>
      <c r="AX14" s="72" t="s">
        <v>34</v>
      </c>
      <c r="AY14" s="72">
        <v>12</v>
      </c>
      <c r="AZ14" s="75">
        <v>13.1</v>
      </c>
      <c r="BA14" s="72">
        <v>30</v>
      </c>
      <c r="BB14" s="72">
        <v>300</v>
      </c>
      <c r="BC14" s="76" t="s">
        <v>314</v>
      </c>
      <c r="BD14" s="72" t="s">
        <v>438</v>
      </c>
      <c r="BE14" s="72" t="s">
        <v>34</v>
      </c>
      <c r="BF14" s="72" t="s">
        <v>34</v>
      </c>
      <c r="BG14" s="77" t="s">
        <v>429</v>
      </c>
      <c r="BH14" s="77" t="s">
        <v>430</v>
      </c>
      <c r="BI14" s="72" t="s">
        <v>349</v>
      </c>
      <c r="BJ14" s="72" t="s">
        <v>350</v>
      </c>
      <c r="BK14" s="78" t="s">
        <v>233</v>
      </c>
      <c r="BL14" s="72"/>
      <c r="BM14" s="78" t="s">
        <v>235</v>
      </c>
      <c r="BN14" s="78" t="s">
        <v>236</v>
      </c>
      <c r="BO14" s="78" t="s">
        <v>435</v>
      </c>
    </row>
    <row r="15" spans="1:67" ht="16">
      <c r="A15" s="96" t="s">
        <v>472</v>
      </c>
      <c r="B15" s="96" t="s">
        <v>471</v>
      </c>
      <c r="D15" s="96" t="s">
        <v>473</v>
      </c>
      <c r="E15" s="97" t="s">
        <v>459</v>
      </c>
      <c r="F15" s="97" t="s">
        <v>476</v>
      </c>
      <c r="G15" s="97" t="s">
        <v>476</v>
      </c>
      <c r="H15" s="86" t="s">
        <v>34</v>
      </c>
      <c r="I15" s="97" t="s">
        <v>460</v>
      </c>
      <c r="J15" s="96" t="s">
        <v>477</v>
      </c>
      <c r="K15" s="97" t="s">
        <v>461</v>
      </c>
      <c r="L15" s="97" t="s">
        <v>478</v>
      </c>
      <c r="M15" s="96" t="s">
        <v>456</v>
      </c>
      <c r="N15" s="86" t="s">
        <v>439</v>
      </c>
      <c r="O15" s="86" t="s">
        <v>440</v>
      </c>
      <c r="P15" s="101" t="s">
        <v>278</v>
      </c>
      <c r="Q15" s="72" t="s">
        <v>297</v>
      </c>
      <c r="R15" s="86" t="s">
        <v>479</v>
      </c>
      <c r="S15" s="97" t="s">
        <v>480</v>
      </c>
      <c r="T15" s="88">
        <v>11034</v>
      </c>
      <c r="U15" s="86" t="s">
        <v>280</v>
      </c>
      <c r="V15" s="86"/>
      <c r="W15" s="86" t="s">
        <v>462</v>
      </c>
      <c r="Z15" s="72">
        <v>1</v>
      </c>
      <c r="AA15" s="87">
        <v>38400000</v>
      </c>
      <c r="AB15" s="80">
        <v>0.3</v>
      </c>
      <c r="AC15" s="85" t="s">
        <v>187</v>
      </c>
      <c r="AD15" s="80" t="s">
        <v>279</v>
      </c>
      <c r="AE15" s="86" t="s">
        <v>34</v>
      </c>
      <c r="AF15" s="102" t="s">
        <v>468</v>
      </c>
      <c r="AG15" s="72" t="s">
        <v>34</v>
      </c>
      <c r="AH15" s="72" t="s">
        <v>34</v>
      </c>
      <c r="AI15" s="72" t="s">
        <v>34</v>
      </c>
      <c r="AJ15" s="73">
        <f>1080000*25</f>
        <v>27000000</v>
      </c>
      <c r="AK15" s="86" t="s">
        <v>444</v>
      </c>
      <c r="AL15" s="20" t="s">
        <v>163</v>
      </c>
      <c r="AM15" s="74">
        <v>116</v>
      </c>
      <c r="AN15" s="74">
        <v>500</v>
      </c>
      <c r="AO15" s="74">
        <f t="shared" si="0"/>
        <v>58</v>
      </c>
      <c r="AP15" s="74"/>
      <c r="AQ15" s="74"/>
      <c r="AR15" s="74"/>
      <c r="AS15" s="72">
        <v>50</v>
      </c>
      <c r="AT15" s="72">
        <v>36</v>
      </c>
      <c r="AU15" s="72">
        <v>35</v>
      </c>
      <c r="AV15" s="72" t="s">
        <v>34</v>
      </c>
      <c r="AW15" s="72">
        <v>13</v>
      </c>
      <c r="AX15" s="72" t="s">
        <v>34</v>
      </c>
      <c r="AY15" s="72">
        <v>12</v>
      </c>
      <c r="AZ15" s="75">
        <v>6.04</v>
      </c>
      <c r="BA15" s="72">
        <v>30</v>
      </c>
      <c r="BB15" s="72">
        <v>300</v>
      </c>
      <c r="BC15" s="76" t="s">
        <v>315</v>
      </c>
      <c r="BD15" s="72" t="s">
        <v>438</v>
      </c>
      <c r="BE15" s="72" t="s">
        <v>34</v>
      </c>
      <c r="BF15" s="72" t="s">
        <v>34</v>
      </c>
      <c r="BG15" s="77" t="s">
        <v>429</v>
      </c>
      <c r="BH15" s="77" t="s">
        <v>430</v>
      </c>
      <c r="BI15" s="72" t="s">
        <v>351</v>
      </c>
      <c r="BJ15" s="72" t="s">
        <v>352</v>
      </c>
      <c r="BK15" s="78" t="s">
        <v>233</v>
      </c>
      <c r="BL15" s="72"/>
      <c r="BM15" s="78" t="s">
        <v>235</v>
      </c>
      <c r="BN15" s="78" t="s">
        <v>236</v>
      </c>
      <c r="BO15" s="78" t="s">
        <v>435</v>
      </c>
    </row>
    <row r="16" spans="1:67" ht="16">
      <c r="A16" s="96" t="s">
        <v>472</v>
      </c>
      <c r="B16" s="96" t="s">
        <v>471</v>
      </c>
      <c r="D16" s="96" t="s">
        <v>473</v>
      </c>
      <c r="E16" s="97" t="s">
        <v>459</v>
      </c>
      <c r="F16" s="97" t="s">
        <v>476</v>
      </c>
      <c r="G16" s="97" t="s">
        <v>476</v>
      </c>
      <c r="H16" s="86" t="s">
        <v>34</v>
      </c>
      <c r="I16" s="97" t="s">
        <v>460</v>
      </c>
      <c r="J16" s="96" t="s">
        <v>477</v>
      </c>
      <c r="K16" s="97" t="s">
        <v>461</v>
      </c>
      <c r="L16" s="97" t="s">
        <v>478</v>
      </c>
      <c r="M16" s="96" t="s">
        <v>456</v>
      </c>
      <c r="N16" s="86" t="s">
        <v>439</v>
      </c>
      <c r="O16" s="86" t="s">
        <v>440</v>
      </c>
      <c r="P16" s="101" t="s">
        <v>278</v>
      </c>
      <c r="Q16" s="72" t="s">
        <v>292</v>
      </c>
      <c r="R16" s="86" t="s">
        <v>479</v>
      </c>
      <c r="S16" s="97" t="s">
        <v>480</v>
      </c>
      <c r="T16" s="88">
        <v>11034</v>
      </c>
      <c r="U16" s="86" t="s">
        <v>280</v>
      </c>
      <c r="V16" s="86"/>
      <c r="W16" s="86" t="s">
        <v>462</v>
      </c>
      <c r="Z16" s="72">
        <v>1</v>
      </c>
      <c r="AA16" s="87">
        <v>38400000</v>
      </c>
      <c r="AB16" s="80">
        <v>0.3</v>
      </c>
      <c r="AC16" s="85" t="s">
        <v>187</v>
      </c>
      <c r="AD16" s="80" t="s">
        <v>279</v>
      </c>
      <c r="AE16" s="86" t="s">
        <v>34</v>
      </c>
      <c r="AF16" s="102" t="s">
        <v>468</v>
      </c>
      <c r="AG16" s="72" t="s">
        <v>34</v>
      </c>
      <c r="AH16" s="72" t="s">
        <v>34</v>
      </c>
      <c r="AI16" s="72" t="s">
        <v>34</v>
      </c>
      <c r="AJ16" s="73">
        <f>375000*60</f>
        <v>22500000</v>
      </c>
      <c r="AK16" s="86" t="s">
        <v>444</v>
      </c>
      <c r="AL16" s="20" t="s">
        <v>163</v>
      </c>
      <c r="AM16" s="74">
        <v>158</v>
      </c>
      <c r="AN16" s="74">
        <v>500</v>
      </c>
      <c r="AO16" s="74">
        <f t="shared" si="0"/>
        <v>79</v>
      </c>
      <c r="AP16" s="74"/>
      <c r="AQ16" s="74"/>
      <c r="AR16" s="74"/>
      <c r="AS16" s="72">
        <v>50</v>
      </c>
      <c r="AT16" s="72">
        <v>36</v>
      </c>
      <c r="AU16" s="72">
        <v>35</v>
      </c>
      <c r="AV16" s="72" t="s">
        <v>34</v>
      </c>
      <c r="AW16" s="72">
        <v>13</v>
      </c>
      <c r="AX16" s="72" t="s">
        <v>34</v>
      </c>
      <c r="AY16" s="72">
        <v>12</v>
      </c>
      <c r="AZ16" s="75">
        <v>3.8</v>
      </c>
      <c r="BA16" s="72">
        <v>30</v>
      </c>
      <c r="BB16" s="72">
        <v>300</v>
      </c>
      <c r="BC16" s="76" t="s">
        <v>316</v>
      </c>
      <c r="BD16" s="72" t="s">
        <v>438</v>
      </c>
      <c r="BE16" s="72" t="s">
        <v>34</v>
      </c>
      <c r="BF16" s="72" t="s">
        <v>34</v>
      </c>
      <c r="BG16" s="77" t="s">
        <v>429</v>
      </c>
      <c r="BH16" s="77" t="s">
        <v>430</v>
      </c>
      <c r="BI16" s="72" t="s">
        <v>353</v>
      </c>
      <c r="BJ16" s="72" t="s">
        <v>354</v>
      </c>
      <c r="BK16" s="78" t="s">
        <v>233</v>
      </c>
      <c r="BL16" s="72"/>
      <c r="BM16" s="78" t="s">
        <v>235</v>
      </c>
      <c r="BN16" s="78" t="s">
        <v>236</v>
      </c>
      <c r="BO16" s="78" t="s">
        <v>435</v>
      </c>
    </row>
    <row r="17" spans="1:67" ht="16">
      <c r="A17" s="96" t="s">
        <v>472</v>
      </c>
      <c r="B17" s="96" t="s">
        <v>471</v>
      </c>
      <c r="D17" s="96" t="s">
        <v>473</v>
      </c>
      <c r="E17" s="97" t="s">
        <v>459</v>
      </c>
      <c r="F17" s="97" t="s">
        <v>476</v>
      </c>
      <c r="G17" s="97" t="s">
        <v>476</v>
      </c>
      <c r="H17" s="86" t="s">
        <v>34</v>
      </c>
      <c r="I17" s="97" t="s">
        <v>460</v>
      </c>
      <c r="J17" s="96" t="s">
        <v>477</v>
      </c>
      <c r="K17" s="97" t="s">
        <v>461</v>
      </c>
      <c r="L17" s="97" t="s">
        <v>478</v>
      </c>
      <c r="M17" s="96" t="s">
        <v>456</v>
      </c>
      <c r="N17" s="86" t="s">
        <v>439</v>
      </c>
      <c r="O17" s="86" t="s">
        <v>440</v>
      </c>
      <c r="P17" s="101" t="s">
        <v>278</v>
      </c>
      <c r="Q17" s="72" t="s">
        <v>293</v>
      </c>
      <c r="R17" s="86" t="s">
        <v>479</v>
      </c>
      <c r="S17" s="97" t="s">
        <v>480</v>
      </c>
      <c r="T17" s="88">
        <v>11034</v>
      </c>
      <c r="U17" s="86" t="s">
        <v>280</v>
      </c>
      <c r="V17" s="86"/>
      <c r="W17" s="86" t="s">
        <v>462</v>
      </c>
      <c r="Z17" s="72">
        <v>1</v>
      </c>
      <c r="AA17" s="87">
        <v>38400000</v>
      </c>
      <c r="AB17" s="80">
        <v>0.3</v>
      </c>
      <c r="AC17" s="85" t="s">
        <v>187</v>
      </c>
      <c r="AD17" s="80" t="s">
        <v>279</v>
      </c>
      <c r="AE17" s="86" t="s">
        <v>34</v>
      </c>
      <c r="AF17" s="102" t="s">
        <v>468</v>
      </c>
      <c r="AG17" s="72" t="s">
        <v>34</v>
      </c>
      <c r="AH17" s="72" t="s">
        <v>34</v>
      </c>
      <c r="AI17" s="72" t="s">
        <v>34</v>
      </c>
      <c r="AJ17" s="73">
        <f>235000*60</f>
        <v>14100000</v>
      </c>
      <c r="AK17" s="86" t="s">
        <v>444</v>
      </c>
      <c r="AL17" s="20" t="s">
        <v>163</v>
      </c>
      <c r="AM17" s="74">
        <v>170</v>
      </c>
      <c r="AN17" s="74">
        <v>300</v>
      </c>
      <c r="AO17" s="74">
        <f t="shared" si="0"/>
        <v>51</v>
      </c>
      <c r="AP17" s="74"/>
      <c r="AQ17" s="74"/>
      <c r="AR17" s="74"/>
      <c r="AS17" s="72">
        <v>50</v>
      </c>
      <c r="AT17" s="72">
        <v>36</v>
      </c>
      <c r="AU17" s="72">
        <v>35</v>
      </c>
      <c r="AV17" s="72" t="s">
        <v>34</v>
      </c>
      <c r="AW17" s="72">
        <v>13</v>
      </c>
      <c r="AX17" s="72" t="s">
        <v>34</v>
      </c>
      <c r="AY17" s="72">
        <v>12</v>
      </c>
      <c r="AZ17" s="75">
        <v>9.98</v>
      </c>
      <c r="BA17" s="72">
        <v>30</v>
      </c>
      <c r="BB17" s="72">
        <v>300</v>
      </c>
      <c r="BC17" s="76" t="s">
        <v>317</v>
      </c>
      <c r="BD17" s="72" t="s">
        <v>438</v>
      </c>
      <c r="BE17" s="72" t="s">
        <v>34</v>
      </c>
      <c r="BF17" s="72" t="s">
        <v>34</v>
      </c>
      <c r="BG17" s="77" t="s">
        <v>429</v>
      </c>
      <c r="BH17" s="77" t="s">
        <v>430</v>
      </c>
      <c r="BI17" s="72" t="s">
        <v>355</v>
      </c>
      <c r="BJ17" s="72" t="s">
        <v>356</v>
      </c>
      <c r="BK17" s="78" t="s">
        <v>233</v>
      </c>
      <c r="BL17" s="72"/>
      <c r="BM17" s="78" t="s">
        <v>235</v>
      </c>
      <c r="BN17" s="78" t="s">
        <v>236</v>
      </c>
      <c r="BO17" s="78" t="s">
        <v>435</v>
      </c>
    </row>
    <row r="18" spans="1:67" ht="16">
      <c r="A18" s="96" t="s">
        <v>472</v>
      </c>
      <c r="B18" s="96" t="s">
        <v>471</v>
      </c>
      <c r="D18" s="96" t="s">
        <v>473</v>
      </c>
      <c r="E18" s="97" t="s">
        <v>459</v>
      </c>
      <c r="F18" s="97" t="s">
        <v>476</v>
      </c>
      <c r="G18" s="97" t="s">
        <v>476</v>
      </c>
      <c r="H18" s="86" t="s">
        <v>34</v>
      </c>
      <c r="I18" s="97" t="s">
        <v>460</v>
      </c>
      <c r="J18" s="96" t="s">
        <v>477</v>
      </c>
      <c r="K18" s="97" t="s">
        <v>461</v>
      </c>
      <c r="L18" s="97" t="s">
        <v>478</v>
      </c>
      <c r="M18" s="96" t="s">
        <v>456</v>
      </c>
      <c r="N18" s="86" t="s">
        <v>439</v>
      </c>
      <c r="O18" s="86" t="s">
        <v>440</v>
      </c>
      <c r="P18" s="101" t="s">
        <v>278</v>
      </c>
      <c r="Q18" s="72" t="s">
        <v>294</v>
      </c>
      <c r="R18" s="86" t="s">
        <v>479</v>
      </c>
      <c r="S18" s="97" t="s">
        <v>480</v>
      </c>
      <c r="T18" s="88">
        <v>11034</v>
      </c>
      <c r="U18" s="86" t="s">
        <v>280</v>
      </c>
      <c r="V18" s="86"/>
      <c r="W18" s="86" t="s">
        <v>462</v>
      </c>
      <c r="Z18" s="72">
        <v>1</v>
      </c>
      <c r="AA18" s="87">
        <v>38400000</v>
      </c>
      <c r="AB18" s="80">
        <v>0.3</v>
      </c>
      <c r="AC18" s="85" t="s">
        <v>187</v>
      </c>
      <c r="AD18" s="80" t="s">
        <v>279</v>
      </c>
      <c r="AE18" s="86" t="s">
        <v>34</v>
      </c>
      <c r="AF18" s="102" t="s">
        <v>468</v>
      </c>
      <c r="AG18" s="72" t="s">
        <v>34</v>
      </c>
      <c r="AH18" s="72" t="s">
        <v>34</v>
      </c>
      <c r="AI18" s="72" t="s">
        <v>34</v>
      </c>
      <c r="AJ18" s="73">
        <f>1770000*12.9</f>
        <v>22833000</v>
      </c>
      <c r="AK18" s="86" t="s">
        <v>444</v>
      </c>
      <c r="AL18" s="20" t="s">
        <v>163</v>
      </c>
      <c r="AM18" s="74">
        <v>295</v>
      </c>
      <c r="AN18" s="74">
        <v>400</v>
      </c>
      <c r="AO18" s="74">
        <f t="shared" si="0"/>
        <v>118</v>
      </c>
      <c r="AP18" s="74"/>
      <c r="AQ18" s="74"/>
      <c r="AR18" s="74"/>
      <c r="AS18" s="72">
        <v>50</v>
      </c>
      <c r="AT18" s="72">
        <v>36</v>
      </c>
      <c r="AU18" s="72">
        <v>35</v>
      </c>
      <c r="AV18" s="72" t="s">
        <v>34</v>
      </c>
      <c r="AW18" s="72">
        <v>13</v>
      </c>
      <c r="AX18" s="72" t="s">
        <v>34</v>
      </c>
      <c r="AY18" s="72">
        <v>12</v>
      </c>
      <c r="AZ18" s="75">
        <v>10.8</v>
      </c>
      <c r="BA18" s="72">
        <v>30</v>
      </c>
      <c r="BB18" s="72">
        <v>300</v>
      </c>
      <c r="BC18" s="76" t="s">
        <v>318</v>
      </c>
      <c r="BD18" s="72" t="s">
        <v>438</v>
      </c>
      <c r="BE18" s="72" t="s">
        <v>34</v>
      </c>
      <c r="BF18" s="72" t="s">
        <v>34</v>
      </c>
      <c r="BG18" s="77" t="s">
        <v>429</v>
      </c>
      <c r="BH18" s="77" t="s">
        <v>430</v>
      </c>
      <c r="BI18" s="72" t="s">
        <v>357</v>
      </c>
      <c r="BJ18" s="72" t="s">
        <v>358</v>
      </c>
      <c r="BK18" s="78" t="s">
        <v>233</v>
      </c>
      <c r="BL18" s="72"/>
      <c r="BM18" s="78" t="s">
        <v>235</v>
      </c>
      <c r="BN18" s="78" t="s">
        <v>236</v>
      </c>
      <c r="BO18" s="78" t="s">
        <v>435</v>
      </c>
    </row>
    <row r="19" spans="1:67" ht="16">
      <c r="A19" s="96" t="s">
        <v>472</v>
      </c>
      <c r="B19" s="96" t="s">
        <v>471</v>
      </c>
      <c r="D19" s="96" t="s">
        <v>473</v>
      </c>
      <c r="E19" s="97" t="s">
        <v>459</v>
      </c>
      <c r="F19" s="97" t="s">
        <v>476</v>
      </c>
      <c r="G19" s="97" t="s">
        <v>476</v>
      </c>
      <c r="H19" s="86" t="s">
        <v>34</v>
      </c>
      <c r="I19" s="97" t="s">
        <v>460</v>
      </c>
      <c r="J19" s="96" t="s">
        <v>477</v>
      </c>
      <c r="K19" s="97" t="s">
        <v>461</v>
      </c>
      <c r="L19" s="97" t="s">
        <v>478</v>
      </c>
      <c r="M19" s="96" t="s">
        <v>456</v>
      </c>
      <c r="N19" s="86" t="s">
        <v>439</v>
      </c>
      <c r="O19" s="86" t="s">
        <v>440</v>
      </c>
      <c r="P19" s="101" t="s">
        <v>278</v>
      </c>
      <c r="Q19" s="72" t="s">
        <v>295</v>
      </c>
      <c r="R19" s="86" t="s">
        <v>479</v>
      </c>
      <c r="S19" s="97" t="s">
        <v>480</v>
      </c>
      <c r="T19" s="88">
        <v>11034</v>
      </c>
      <c r="U19" s="86" t="s">
        <v>280</v>
      </c>
      <c r="V19" s="86"/>
      <c r="W19" s="86" t="s">
        <v>462</v>
      </c>
      <c r="Z19" s="72">
        <v>1</v>
      </c>
      <c r="AA19" s="87">
        <v>38400000</v>
      </c>
      <c r="AB19" s="80">
        <v>0.3</v>
      </c>
      <c r="AC19" s="85" t="s">
        <v>187</v>
      </c>
      <c r="AD19" s="80" t="s">
        <v>279</v>
      </c>
      <c r="AE19" s="86" t="s">
        <v>34</v>
      </c>
      <c r="AF19" s="102" t="s">
        <v>468</v>
      </c>
      <c r="AG19" s="72" t="s">
        <v>34</v>
      </c>
      <c r="AH19" s="72" t="s">
        <v>34</v>
      </c>
      <c r="AI19" s="72" t="s">
        <v>34</v>
      </c>
      <c r="AJ19" s="73" t="s">
        <v>34</v>
      </c>
      <c r="AK19" s="86" t="s">
        <v>444</v>
      </c>
      <c r="AL19" s="20" t="s">
        <v>163</v>
      </c>
      <c r="AM19" s="74" t="s">
        <v>34</v>
      </c>
      <c r="AN19" s="74" t="s">
        <v>34</v>
      </c>
      <c r="AO19" s="74" t="s">
        <v>34</v>
      </c>
      <c r="AP19" s="74"/>
      <c r="AQ19" s="74"/>
      <c r="AR19" s="74"/>
      <c r="AS19" s="72">
        <v>50</v>
      </c>
      <c r="AT19" s="72">
        <v>36</v>
      </c>
      <c r="AU19" s="72">
        <v>35</v>
      </c>
      <c r="AV19" s="72" t="s">
        <v>34</v>
      </c>
      <c r="AW19" s="72">
        <v>7</v>
      </c>
      <c r="AX19" s="72" t="s">
        <v>34</v>
      </c>
      <c r="AY19" s="72">
        <v>11</v>
      </c>
      <c r="AZ19" s="75">
        <v>23.6</v>
      </c>
      <c r="BA19" s="72">
        <v>30</v>
      </c>
      <c r="BB19" s="72">
        <v>300</v>
      </c>
      <c r="BC19" s="76" t="s">
        <v>319</v>
      </c>
      <c r="BD19" s="72" t="s">
        <v>438</v>
      </c>
      <c r="BE19" s="72" t="s">
        <v>34</v>
      </c>
      <c r="BF19" s="72" t="s">
        <v>34</v>
      </c>
      <c r="BG19" s="77" t="s">
        <v>429</v>
      </c>
      <c r="BH19" s="77" t="s">
        <v>430</v>
      </c>
      <c r="BI19" s="72" t="s">
        <v>359</v>
      </c>
      <c r="BJ19" s="72" t="s">
        <v>360</v>
      </c>
      <c r="BK19" s="78" t="s">
        <v>233</v>
      </c>
      <c r="BL19" s="72"/>
      <c r="BM19" s="78" t="s">
        <v>235</v>
      </c>
      <c r="BN19" s="78" t="s">
        <v>236</v>
      </c>
      <c r="BO19" s="78" t="s">
        <v>435</v>
      </c>
    </row>
    <row r="20" spans="1:67" ht="16">
      <c r="A20" s="96" t="s">
        <v>472</v>
      </c>
      <c r="B20" s="96" t="s">
        <v>471</v>
      </c>
      <c r="D20" s="96" t="s">
        <v>473</v>
      </c>
      <c r="E20" s="97" t="s">
        <v>459</v>
      </c>
      <c r="F20" s="97" t="s">
        <v>476</v>
      </c>
      <c r="G20" s="97" t="s">
        <v>476</v>
      </c>
      <c r="H20" s="86" t="s">
        <v>34</v>
      </c>
      <c r="I20" s="97" t="s">
        <v>460</v>
      </c>
      <c r="J20" s="96" t="s">
        <v>477</v>
      </c>
      <c r="K20" s="97" t="s">
        <v>461</v>
      </c>
      <c r="L20" s="97" t="s">
        <v>478</v>
      </c>
      <c r="M20" s="96" t="s">
        <v>456</v>
      </c>
      <c r="N20" s="86" t="s">
        <v>439</v>
      </c>
      <c r="O20" s="86" t="s">
        <v>440</v>
      </c>
      <c r="P20" s="101" t="s">
        <v>278</v>
      </c>
      <c r="Q20" s="72" t="s">
        <v>281</v>
      </c>
      <c r="R20" s="86" t="s">
        <v>479</v>
      </c>
      <c r="S20" s="97" t="s">
        <v>480</v>
      </c>
      <c r="T20" s="88">
        <v>11034</v>
      </c>
      <c r="U20" s="86" t="s">
        <v>280</v>
      </c>
      <c r="V20" s="86"/>
      <c r="W20" s="86" t="s">
        <v>462</v>
      </c>
      <c r="Z20" s="72">
        <v>2</v>
      </c>
      <c r="AA20" s="87">
        <v>38400000</v>
      </c>
      <c r="AB20" s="80">
        <v>0.3</v>
      </c>
      <c r="AC20" s="85" t="s">
        <v>187</v>
      </c>
      <c r="AD20" s="80" t="s">
        <v>279</v>
      </c>
      <c r="AE20" s="86" t="s">
        <v>34</v>
      </c>
      <c r="AF20" s="102" t="s">
        <v>468</v>
      </c>
      <c r="AG20" s="72" t="s">
        <v>34</v>
      </c>
      <c r="AH20" s="72" t="s">
        <v>34</v>
      </c>
      <c r="AI20" s="72" t="s">
        <v>34</v>
      </c>
      <c r="AJ20" s="73">
        <f>815000*15.5</f>
        <v>12632500</v>
      </c>
      <c r="AK20" s="86" t="s">
        <v>444</v>
      </c>
      <c r="AL20" s="20" t="s">
        <v>163</v>
      </c>
      <c r="AM20" s="74">
        <v>125</v>
      </c>
      <c r="AN20" s="74">
        <v>300</v>
      </c>
      <c r="AO20" s="74">
        <f t="shared" ref="AO20:AO35" si="1">AM20*AN20/1000</f>
        <v>37.5</v>
      </c>
      <c r="AP20" s="74"/>
      <c r="AQ20" s="74"/>
      <c r="AR20" s="74"/>
      <c r="AS20" s="72">
        <v>50</v>
      </c>
      <c r="AT20" s="72">
        <v>36</v>
      </c>
      <c r="AU20" s="72">
        <v>35</v>
      </c>
      <c r="AV20" s="72" t="s">
        <v>34</v>
      </c>
      <c r="AW20" s="72">
        <v>13</v>
      </c>
      <c r="AX20" s="72" t="s">
        <v>34</v>
      </c>
      <c r="AY20" s="72">
        <v>12</v>
      </c>
      <c r="AZ20" s="75">
        <v>24</v>
      </c>
      <c r="BA20" s="72">
        <v>30</v>
      </c>
      <c r="BB20" s="72">
        <v>300</v>
      </c>
      <c r="BC20" s="76" t="s">
        <v>320</v>
      </c>
      <c r="BD20" s="72" t="s">
        <v>438</v>
      </c>
      <c r="BE20" s="72" t="s">
        <v>34</v>
      </c>
      <c r="BF20" s="72" t="s">
        <v>34</v>
      </c>
      <c r="BG20" s="77" t="s">
        <v>429</v>
      </c>
      <c r="BH20" s="77" t="s">
        <v>430</v>
      </c>
      <c r="BI20" s="72" t="s">
        <v>361</v>
      </c>
      <c r="BJ20" s="72" t="s">
        <v>362</v>
      </c>
      <c r="BK20" s="78" t="s">
        <v>233</v>
      </c>
      <c r="BL20" s="72"/>
      <c r="BM20" s="78" t="s">
        <v>235</v>
      </c>
      <c r="BN20" s="78" t="s">
        <v>236</v>
      </c>
      <c r="BO20" s="78" t="s">
        <v>435</v>
      </c>
    </row>
    <row r="21" spans="1:67" ht="16">
      <c r="A21" s="96" t="s">
        <v>472</v>
      </c>
      <c r="B21" s="96" t="s">
        <v>471</v>
      </c>
      <c r="D21" s="96" t="s">
        <v>473</v>
      </c>
      <c r="E21" s="97" t="s">
        <v>459</v>
      </c>
      <c r="F21" s="97" t="s">
        <v>476</v>
      </c>
      <c r="G21" s="97" t="s">
        <v>476</v>
      </c>
      <c r="H21" s="86" t="s">
        <v>34</v>
      </c>
      <c r="I21" s="97" t="s">
        <v>460</v>
      </c>
      <c r="J21" s="96" t="s">
        <v>477</v>
      </c>
      <c r="K21" s="97" t="s">
        <v>461</v>
      </c>
      <c r="L21" s="97" t="s">
        <v>478</v>
      </c>
      <c r="M21" s="96" t="s">
        <v>456</v>
      </c>
      <c r="N21" s="86" t="s">
        <v>439</v>
      </c>
      <c r="O21" s="86" t="s">
        <v>440</v>
      </c>
      <c r="P21" s="101" t="s">
        <v>278</v>
      </c>
      <c r="Q21" s="72" t="s">
        <v>282</v>
      </c>
      <c r="R21" s="86" t="s">
        <v>479</v>
      </c>
      <c r="S21" s="97" t="s">
        <v>480</v>
      </c>
      <c r="T21" s="88">
        <v>11034</v>
      </c>
      <c r="U21" s="86" t="s">
        <v>280</v>
      </c>
      <c r="V21" s="86"/>
      <c r="W21" s="86" t="s">
        <v>462</v>
      </c>
      <c r="Z21" s="72">
        <v>2</v>
      </c>
      <c r="AA21" s="87">
        <v>38400000</v>
      </c>
      <c r="AB21" s="80">
        <v>0.3</v>
      </c>
      <c r="AC21" s="85" t="s">
        <v>187</v>
      </c>
      <c r="AD21" s="80" t="s">
        <v>279</v>
      </c>
      <c r="AE21" s="86" t="s">
        <v>34</v>
      </c>
      <c r="AF21" s="102" t="s">
        <v>468</v>
      </c>
      <c r="AG21" s="72" t="s">
        <v>34</v>
      </c>
      <c r="AH21" s="72" t="s">
        <v>34</v>
      </c>
      <c r="AI21" s="72" t="s">
        <v>34</v>
      </c>
      <c r="AJ21" s="73">
        <f>651000*38.5</f>
        <v>25063500</v>
      </c>
      <c r="AK21" s="86" t="s">
        <v>444</v>
      </c>
      <c r="AL21" s="20" t="s">
        <v>163</v>
      </c>
      <c r="AM21" s="74">
        <v>225</v>
      </c>
      <c r="AN21" s="74">
        <v>500</v>
      </c>
      <c r="AO21" s="74">
        <f t="shared" si="1"/>
        <v>112.5</v>
      </c>
      <c r="AP21" s="74"/>
      <c r="AQ21" s="74"/>
      <c r="AR21" s="74"/>
      <c r="AS21" s="72">
        <v>50</v>
      </c>
      <c r="AT21" s="72">
        <v>36</v>
      </c>
      <c r="AU21" s="72">
        <v>35</v>
      </c>
      <c r="AV21" s="72" t="s">
        <v>34</v>
      </c>
      <c r="AW21" s="72">
        <v>13</v>
      </c>
      <c r="AX21" s="72" t="s">
        <v>34</v>
      </c>
      <c r="AY21" s="72">
        <v>12</v>
      </c>
      <c r="AZ21" s="75">
        <v>9.02</v>
      </c>
      <c r="BA21" s="72">
        <v>30</v>
      </c>
      <c r="BB21" s="72">
        <v>300</v>
      </c>
      <c r="BC21" s="76" t="s">
        <v>321</v>
      </c>
      <c r="BD21" s="72" t="s">
        <v>438</v>
      </c>
      <c r="BE21" s="72" t="s">
        <v>34</v>
      </c>
      <c r="BF21" s="72" t="s">
        <v>34</v>
      </c>
      <c r="BG21" s="77" t="s">
        <v>429</v>
      </c>
      <c r="BH21" s="77" t="s">
        <v>430</v>
      </c>
      <c r="BI21" s="72" t="s">
        <v>363</v>
      </c>
      <c r="BJ21" s="72" t="s">
        <v>364</v>
      </c>
      <c r="BK21" s="78" t="s">
        <v>233</v>
      </c>
      <c r="BL21" s="72"/>
      <c r="BM21" s="78" t="s">
        <v>235</v>
      </c>
      <c r="BN21" s="78" t="s">
        <v>236</v>
      </c>
      <c r="BO21" s="78" t="s">
        <v>435</v>
      </c>
    </row>
    <row r="22" spans="1:67" ht="16">
      <c r="A22" s="96" t="s">
        <v>472</v>
      </c>
      <c r="B22" s="96" t="s">
        <v>471</v>
      </c>
      <c r="D22" s="96" t="s">
        <v>473</v>
      </c>
      <c r="E22" s="97" t="s">
        <v>459</v>
      </c>
      <c r="F22" s="97" t="s">
        <v>476</v>
      </c>
      <c r="G22" s="97" t="s">
        <v>476</v>
      </c>
      <c r="H22" s="86" t="s">
        <v>34</v>
      </c>
      <c r="I22" s="97" t="s">
        <v>460</v>
      </c>
      <c r="J22" s="96" t="s">
        <v>477</v>
      </c>
      <c r="K22" s="97" t="s">
        <v>461</v>
      </c>
      <c r="L22" s="97" t="s">
        <v>478</v>
      </c>
      <c r="M22" s="96" t="s">
        <v>456</v>
      </c>
      <c r="N22" s="86" t="s">
        <v>439</v>
      </c>
      <c r="O22" s="86" t="s">
        <v>440</v>
      </c>
      <c r="P22" s="101" t="s">
        <v>278</v>
      </c>
      <c r="Q22" s="72" t="s">
        <v>283</v>
      </c>
      <c r="R22" s="86" t="s">
        <v>479</v>
      </c>
      <c r="S22" s="97" t="s">
        <v>480</v>
      </c>
      <c r="T22" s="88">
        <v>11034</v>
      </c>
      <c r="U22" s="86" t="s">
        <v>280</v>
      </c>
      <c r="V22" s="86"/>
      <c r="W22" s="86" t="s">
        <v>462</v>
      </c>
      <c r="Z22" s="72">
        <v>2</v>
      </c>
      <c r="AA22" s="87">
        <v>38400000</v>
      </c>
      <c r="AB22" s="80">
        <v>0.3</v>
      </c>
      <c r="AC22" s="85" t="s">
        <v>187</v>
      </c>
      <c r="AD22" s="80" t="s">
        <v>279</v>
      </c>
      <c r="AE22" s="86" t="s">
        <v>34</v>
      </c>
      <c r="AF22" s="102" t="s">
        <v>468</v>
      </c>
      <c r="AG22" s="72" t="s">
        <v>34</v>
      </c>
      <c r="AH22" s="72" t="s">
        <v>34</v>
      </c>
      <c r="AI22" s="72" t="s">
        <v>34</v>
      </c>
      <c r="AJ22" s="73">
        <f>1110000*28</f>
        <v>31080000</v>
      </c>
      <c r="AK22" s="86" t="s">
        <v>444</v>
      </c>
      <c r="AL22" s="20" t="s">
        <v>163</v>
      </c>
      <c r="AM22" s="74">
        <v>174</v>
      </c>
      <c r="AN22" s="74">
        <v>400</v>
      </c>
      <c r="AO22" s="74">
        <f t="shared" si="1"/>
        <v>69.599999999999994</v>
      </c>
      <c r="AP22" s="74"/>
      <c r="AQ22" s="74"/>
      <c r="AR22" s="74"/>
      <c r="AS22" s="72">
        <v>50</v>
      </c>
      <c r="AT22" s="72">
        <v>36</v>
      </c>
      <c r="AU22" s="72">
        <v>35</v>
      </c>
      <c r="AV22" s="72" t="s">
        <v>34</v>
      </c>
      <c r="AW22" s="72">
        <v>13</v>
      </c>
      <c r="AX22" s="72" t="s">
        <v>34</v>
      </c>
      <c r="AY22" s="72">
        <v>12</v>
      </c>
      <c r="AZ22" s="75">
        <v>14.3</v>
      </c>
      <c r="BA22" s="72">
        <v>30</v>
      </c>
      <c r="BB22" s="72">
        <v>300</v>
      </c>
      <c r="BC22" s="76" t="s">
        <v>322</v>
      </c>
      <c r="BD22" s="72" t="s">
        <v>438</v>
      </c>
      <c r="BE22" s="72" t="s">
        <v>34</v>
      </c>
      <c r="BF22" s="72" t="s">
        <v>34</v>
      </c>
      <c r="BG22" s="77" t="s">
        <v>429</v>
      </c>
      <c r="BH22" s="77" t="s">
        <v>430</v>
      </c>
      <c r="BI22" s="72" t="s">
        <v>365</v>
      </c>
      <c r="BJ22" s="72" t="s">
        <v>366</v>
      </c>
      <c r="BK22" s="78" t="s">
        <v>233</v>
      </c>
      <c r="BL22" s="72"/>
      <c r="BM22" s="78" t="s">
        <v>235</v>
      </c>
      <c r="BN22" s="78" t="s">
        <v>236</v>
      </c>
      <c r="BO22" s="78" t="s">
        <v>435</v>
      </c>
    </row>
    <row r="23" spans="1:67" ht="16">
      <c r="A23" s="96" t="s">
        <v>472</v>
      </c>
      <c r="B23" s="96" t="s">
        <v>471</v>
      </c>
      <c r="D23" s="96" t="s">
        <v>473</v>
      </c>
      <c r="E23" s="97" t="s">
        <v>459</v>
      </c>
      <c r="F23" s="97" t="s">
        <v>476</v>
      </c>
      <c r="G23" s="97" t="s">
        <v>476</v>
      </c>
      <c r="H23" s="86" t="s">
        <v>34</v>
      </c>
      <c r="I23" s="97" t="s">
        <v>460</v>
      </c>
      <c r="J23" s="96" t="s">
        <v>477</v>
      </c>
      <c r="K23" s="97" t="s">
        <v>461</v>
      </c>
      <c r="L23" s="97" t="s">
        <v>478</v>
      </c>
      <c r="M23" s="96" t="s">
        <v>456</v>
      </c>
      <c r="N23" s="86" t="s">
        <v>439</v>
      </c>
      <c r="O23" s="86" t="s">
        <v>440</v>
      </c>
      <c r="P23" s="101" t="s">
        <v>278</v>
      </c>
      <c r="Q23" s="72" t="s">
        <v>284</v>
      </c>
      <c r="R23" s="86" t="s">
        <v>479</v>
      </c>
      <c r="S23" s="97" t="s">
        <v>480</v>
      </c>
      <c r="T23" s="88">
        <v>11034</v>
      </c>
      <c r="U23" s="86" t="s">
        <v>280</v>
      </c>
      <c r="V23" s="86"/>
      <c r="W23" s="86" t="s">
        <v>462</v>
      </c>
      <c r="Z23" s="72">
        <v>2</v>
      </c>
      <c r="AA23" s="87">
        <v>38400000</v>
      </c>
      <c r="AB23" s="80">
        <v>0.3</v>
      </c>
      <c r="AC23" s="85" t="s">
        <v>187</v>
      </c>
      <c r="AD23" s="80" t="s">
        <v>279</v>
      </c>
      <c r="AE23" s="86" t="s">
        <v>34</v>
      </c>
      <c r="AF23" s="102" t="s">
        <v>468</v>
      </c>
      <c r="AG23" s="72" t="s">
        <v>34</v>
      </c>
      <c r="AH23" s="72" t="s">
        <v>34</v>
      </c>
      <c r="AI23" s="72" t="s">
        <v>34</v>
      </c>
      <c r="AJ23" s="73">
        <f>604000*22.5</f>
        <v>13590000</v>
      </c>
      <c r="AK23" s="86" t="s">
        <v>444</v>
      </c>
      <c r="AL23" s="20" t="s">
        <v>163</v>
      </c>
      <c r="AM23" s="74">
        <v>250</v>
      </c>
      <c r="AN23" s="74">
        <v>300</v>
      </c>
      <c r="AO23" s="74">
        <f t="shared" si="1"/>
        <v>75</v>
      </c>
      <c r="AP23" s="74"/>
      <c r="AQ23" s="74"/>
      <c r="AR23" s="74"/>
      <c r="AS23" s="72">
        <v>50</v>
      </c>
      <c r="AT23" s="72">
        <v>36</v>
      </c>
      <c r="AU23" s="72">
        <v>35</v>
      </c>
      <c r="AV23" s="72" t="s">
        <v>34</v>
      </c>
      <c r="AW23" s="72">
        <v>13</v>
      </c>
      <c r="AX23" s="72" t="s">
        <v>34</v>
      </c>
      <c r="AY23" s="72">
        <v>12</v>
      </c>
      <c r="AZ23" s="75">
        <v>11</v>
      </c>
      <c r="BA23" s="72">
        <v>30</v>
      </c>
      <c r="BB23" s="72">
        <v>300</v>
      </c>
      <c r="BC23" s="76" t="s">
        <v>323</v>
      </c>
      <c r="BD23" s="72" t="s">
        <v>438</v>
      </c>
      <c r="BE23" s="72" t="s">
        <v>34</v>
      </c>
      <c r="BF23" s="72" t="s">
        <v>34</v>
      </c>
      <c r="BG23" s="77" t="s">
        <v>429</v>
      </c>
      <c r="BH23" s="77" t="s">
        <v>430</v>
      </c>
      <c r="BI23" s="72" t="s">
        <v>367</v>
      </c>
      <c r="BJ23" s="72" t="s">
        <v>368</v>
      </c>
      <c r="BK23" s="78" t="s">
        <v>233</v>
      </c>
      <c r="BL23" s="72"/>
      <c r="BM23" s="78" t="s">
        <v>235</v>
      </c>
      <c r="BN23" s="78" t="s">
        <v>236</v>
      </c>
      <c r="BO23" s="78" t="s">
        <v>435</v>
      </c>
    </row>
    <row r="24" spans="1:67" ht="16">
      <c r="A24" s="96" t="s">
        <v>472</v>
      </c>
      <c r="B24" s="96" t="s">
        <v>471</v>
      </c>
      <c r="D24" s="96" t="s">
        <v>473</v>
      </c>
      <c r="E24" s="97" t="s">
        <v>459</v>
      </c>
      <c r="F24" s="97" t="s">
        <v>476</v>
      </c>
      <c r="G24" s="97" t="s">
        <v>476</v>
      </c>
      <c r="H24" s="86" t="s">
        <v>34</v>
      </c>
      <c r="I24" s="97" t="s">
        <v>460</v>
      </c>
      <c r="J24" s="96" t="s">
        <v>477</v>
      </c>
      <c r="K24" s="97" t="s">
        <v>461</v>
      </c>
      <c r="L24" s="97" t="s">
        <v>478</v>
      </c>
      <c r="M24" s="96" t="s">
        <v>456</v>
      </c>
      <c r="N24" s="86" t="s">
        <v>439</v>
      </c>
      <c r="O24" s="86" t="s">
        <v>440</v>
      </c>
      <c r="P24" s="101" t="s">
        <v>278</v>
      </c>
      <c r="Q24" s="72" t="s">
        <v>296</v>
      </c>
      <c r="R24" s="86" t="s">
        <v>479</v>
      </c>
      <c r="S24" s="97" t="s">
        <v>480</v>
      </c>
      <c r="T24" s="88">
        <v>11034</v>
      </c>
      <c r="U24" s="86" t="s">
        <v>280</v>
      </c>
      <c r="V24" s="86"/>
      <c r="W24" s="86" t="s">
        <v>462</v>
      </c>
      <c r="Z24" s="72">
        <v>2</v>
      </c>
      <c r="AA24" s="87">
        <v>38400000</v>
      </c>
      <c r="AB24" s="80">
        <v>0.3</v>
      </c>
      <c r="AC24" s="85" t="s">
        <v>187</v>
      </c>
      <c r="AD24" s="80" t="s">
        <v>279</v>
      </c>
      <c r="AE24" s="86" t="s">
        <v>34</v>
      </c>
      <c r="AF24" s="102" t="s">
        <v>468</v>
      </c>
      <c r="AG24" s="72" t="s">
        <v>34</v>
      </c>
      <c r="AH24" s="72" t="s">
        <v>34</v>
      </c>
      <c r="AI24" s="72" t="s">
        <v>34</v>
      </c>
      <c r="AJ24" s="73">
        <f>839000*12.5*2</f>
        <v>20975000</v>
      </c>
      <c r="AK24" s="86" t="s">
        <v>444</v>
      </c>
      <c r="AL24" s="20" t="s">
        <v>163</v>
      </c>
      <c r="AM24" s="74">
        <v>272</v>
      </c>
      <c r="AN24" s="74">
        <v>400</v>
      </c>
      <c r="AO24" s="74">
        <f t="shared" si="1"/>
        <v>108.8</v>
      </c>
      <c r="AP24" s="74"/>
      <c r="AQ24" s="74"/>
      <c r="AR24" s="74"/>
      <c r="AS24" s="72">
        <v>50</v>
      </c>
      <c r="AT24" s="72">
        <v>36</v>
      </c>
      <c r="AU24" s="72">
        <v>35</v>
      </c>
      <c r="AV24" s="72" t="s">
        <v>34</v>
      </c>
      <c r="AW24" s="72">
        <v>13</v>
      </c>
      <c r="AX24" s="72" t="s">
        <v>34</v>
      </c>
      <c r="AY24" s="72">
        <v>12</v>
      </c>
      <c r="AZ24" s="75">
        <v>11.9</v>
      </c>
      <c r="BA24" s="72">
        <v>30</v>
      </c>
      <c r="BB24" s="72">
        <v>300</v>
      </c>
      <c r="BC24" s="76" t="s">
        <v>324</v>
      </c>
      <c r="BD24" s="72" t="s">
        <v>438</v>
      </c>
      <c r="BE24" s="72" t="s">
        <v>34</v>
      </c>
      <c r="BF24" s="72" t="s">
        <v>34</v>
      </c>
      <c r="BG24" s="77" t="s">
        <v>429</v>
      </c>
      <c r="BH24" s="77" t="s">
        <v>430</v>
      </c>
      <c r="BI24" s="72" t="s">
        <v>369</v>
      </c>
      <c r="BJ24" s="72" t="s">
        <v>370</v>
      </c>
      <c r="BK24" s="78" t="s">
        <v>233</v>
      </c>
      <c r="BL24" s="72"/>
      <c r="BM24" s="78" t="s">
        <v>235</v>
      </c>
      <c r="BN24" s="78" t="s">
        <v>236</v>
      </c>
      <c r="BO24" s="78" t="s">
        <v>435</v>
      </c>
    </row>
    <row r="25" spans="1:67" ht="16">
      <c r="A25" s="96" t="s">
        <v>472</v>
      </c>
      <c r="B25" s="96" t="s">
        <v>471</v>
      </c>
      <c r="D25" s="96" t="s">
        <v>473</v>
      </c>
      <c r="E25" s="97" t="s">
        <v>459</v>
      </c>
      <c r="F25" s="97" t="s">
        <v>476</v>
      </c>
      <c r="G25" s="97" t="s">
        <v>476</v>
      </c>
      <c r="H25" s="86" t="s">
        <v>34</v>
      </c>
      <c r="I25" s="97" t="s">
        <v>460</v>
      </c>
      <c r="J25" s="96" t="s">
        <v>477</v>
      </c>
      <c r="K25" s="97" t="s">
        <v>461</v>
      </c>
      <c r="L25" s="97" t="s">
        <v>478</v>
      </c>
      <c r="M25" s="96" t="s">
        <v>456</v>
      </c>
      <c r="N25" s="86" t="s">
        <v>439</v>
      </c>
      <c r="O25" s="86" t="s">
        <v>440</v>
      </c>
      <c r="P25" s="101" t="s">
        <v>278</v>
      </c>
      <c r="Q25" s="72" t="s">
        <v>285</v>
      </c>
      <c r="R25" s="86" t="s">
        <v>479</v>
      </c>
      <c r="S25" s="97" t="s">
        <v>480</v>
      </c>
      <c r="T25" s="88">
        <v>11034</v>
      </c>
      <c r="U25" s="86" t="s">
        <v>280</v>
      </c>
      <c r="V25" s="86"/>
      <c r="W25" s="86" t="s">
        <v>462</v>
      </c>
      <c r="Z25" s="72">
        <v>2</v>
      </c>
      <c r="AA25" s="87">
        <v>38400000</v>
      </c>
      <c r="AB25" s="80">
        <v>0.3</v>
      </c>
      <c r="AC25" s="85" t="s">
        <v>187</v>
      </c>
      <c r="AD25" s="80" t="s">
        <v>279</v>
      </c>
      <c r="AE25" s="86" t="s">
        <v>34</v>
      </c>
      <c r="AF25" s="102" t="s">
        <v>468</v>
      </c>
      <c r="AG25" s="72" t="s">
        <v>34</v>
      </c>
      <c r="AH25" s="72" t="s">
        <v>34</v>
      </c>
      <c r="AI25" s="72" t="s">
        <v>34</v>
      </c>
      <c r="AJ25" s="73">
        <f>903000*26.5</f>
        <v>23929500</v>
      </c>
      <c r="AK25" s="86" t="s">
        <v>444</v>
      </c>
      <c r="AL25" s="20" t="s">
        <v>163</v>
      </c>
      <c r="AM25" s="74">
        <v>107</v>
      </c>
      <c r="AN25" s="74">
        <v>500</v>
      </c>
      <c r="AO25" s="74">
        <f t="shared" si="1"/>
        <v>53.5</v>
      </c>
      <c r="AP25" s="74"/>
      <c r="AQ25" s="74"/>
      <c r="AR25" s="74"/>
      <c r="AS25" s="72">
        <v>50</v>
      </c>
      <c r="AT25" s="72">
        <v>36</v>
      </c>
      <c r="AU25" s="72">
        <v>35</v>
      </c>
      <c r="AV25" s="72" t="s">
        <v>34</v>
      </c>
      <c r="AW25" s="72">
        <v>13</v>
      </c>
      <c r="AX25" s="72" t="s">
        <v>34</v>
      </c>
      <c r="AY25" s="72">
        <v>12</v>
      </c>
      <c r="AZ25" s="75">
        <v>3.94</v>
      </c>
      <c r="BA25" s="72">
        <v>30</v>
      </c>
      <c r="BB25" s="72">
        <v>300</v>
      </c>
      <c r="BC25" s="76" t="s">
        <v>325</v>
      </c>
      <c r="BD25" s="72" t="s">
        <v>438</v>
      </c>
      <c r="BE25" s="72" t="s">
        <v>34</v>
      </c>
      <c r="BF25" s="72" t="s">
        <v>34</v>
      </c>
      <c r="BG25" s="77" t="s">
        <v>429</v>
      </c>
      <c r="BH25" s="77" t="s">
        <v>430</v>
      </c>
      <c r="BI25" s="72" t="s">
        <v>371</v>
      </c>
      <c r="BJ25" s="72" t="s">
        <v>372</v>
      </c>
      <c r="BK25" s="78" t="s">
        <v>233</v>
      </c>
      <c r="BL25" s="72"/>
      <c r="BM25" s="78" t="s">
        <v>235</v>
      </c>
      <c r="BN25" s="78" t="s">
        <v>236</v>
      </c>
      <c r="BO25" s="78" t="s">
        <v>435</v>
      </c>
    </row>
    <row r="26" spans="1:67" ht="16">
      <c r="A26" s="96" t="s">
        <v>472</v>
      </c>
      <c r="B26" s="96" t="s">
        <v>471</v>
      </c>
      <c r="D26" s="96" t="s">
        <v>473</v>
      </c>
      <c r="E26" s="97" t="s">
        <v>459</v>
      </c>
      <c r="F26" s="97" t="s">
        <v>476</v>
      </c>
      <c r="G26" s="97" t="s">
        <v>476</v>
      </c>
      <c r="H26" s="86" t="s">
        <v>34</v>
      </c>
      <c r="I26" s="97" t="s">
        <v>460</v>
      </c>
      <c r="J26" s="96" t="s">
        <v>477</v>
      </c>
      <c r="K26" s="97" t="s">
        <v>461</v>
      </c>
      <c r="L26" s="97" t="s">
        <v>478</v>
      </c>
      <c r="M26" s="96" t="s">
        <v>456</v>
      </c>
      <c r="N26" s="86" t="s">
        <v>439</v>
      </c>
      <c r="O26" s="86" t="s">
        <v>440</v>
      </c>
      <c r="P26" s="101" t="s">
        <v>278</v>
      </c>
      <c r="Q26" s="72" t="s">
        <v>286</v>
      </c>
      <c r="R26" s="86" t="s">
        <v>479</v>
      </c>
      <c r="S26" s="97" t="s">
        <v>480</v>
      </c>
      <c r="T26" s="88">
        <v>11034</v>
      </c>
      <c r="U26" s="86" t="s">
        <v>280</v>
      </c>
      <c r="V26" s="86"/>
      <c r="W26" s="86" t="s">
        <v>462</v>
      </c>
      <c r="Z26" s="72">
        <v>2</v>
      </c>
      <c r="AA26" s="87">
        <v>38400000</v>
      </c>
      <c r="AB26" s="80">
        <v>0.3</v>
      </c>
      <c r="AC26" s="85" t="s">
        <v>187</v>
      </c>
      <c r="AD26" s="80" t="s">
        <v>279</v>
      </c>
      <c r="AE26" s="86" t="s">
        <v>34</v>
      </c>
      <c r="AF26" s="102" t="s">
        <v>468</v>
      </c>
      <c r="AG26" s="72" t="s">
        <v>34</v>
      </c>
      <c r="AH26" s="72" t="s">
        <v>34</v>
      </c>
      <c r="AI26" s="72" t="s">
        <v>34</v>
      </c>
      <c r="AJ26" s="73">
        <f>1010000*27.5</f>
        <v>27775000</v>
      </c>
      <c r="AK26" s="86" t="s">
        <v>444</v>
      </c>
      <c r="AL26" s="20" t="s">
        <v>163</v>
      </c>
      <c r="AM26" s="74">
        <v>186</v>
      </c>
      <c r="AN26" s="74">
        <v>500</v>
      </c>
      <c r="AO26" s="74">
        <f t="shared" si="1"/>
        <v>93</v>
      </c>
      <c r="AP26" s="74"/>
      <c r="AQ26" s="74"/>
      <c r="AR26" s="74"/>
      <c r="AS26" s="72">
        <v>50</v>
      </c>
      <c r="AT26" s="72">
        <v>36</v>
      </c>
      <c r="AU26" s="72">
        <v>35</v>
      </c>
      <c r="AV26" s="72" t="s">
        <v>34</v>
      </c>
      <c r="AW26" s="72">
        <v>13</v>
      </c>
      <c r="AX26" s="72" t="s">
        <v>34</v>
      </c>
      <c r="AY26" s="72">
        <v>12</v>
      </c>
      <c r="AZ26" s="75">
        <v>4.1399999999999997</v>
      </c>
      <c r="BA26" s="72">
        <v>30</v>
      </c>
      <c r="BB26" s="72">
        <v>300</v>
      </c>
      <c r="BC26" s="76" t="s">
        <v>326</v>
      </c>
      <c r="BD26" s="72" t="s">
        <v>438</v>
      </c>
      <c r="BE26" s="72" t="s">
        <v>34</v>
      </c>
      <c r="BF26" s="72" t="s">
        <v>34</v>
      </c>
      <c r="BG26" s="77" t="s">
        <v>429</v>
      </c>
      <c r="BH26" s="77" t="s">
        <v>430</v>
      </c>
      <c r="BI26" s="72" t="s">
        <v>373</v>
      </c>
      <c r="BJ26" s="72" t="s">
        <v>374</v>
      </c>
      <c r="BK26" s="78" t="s">
        <v>233</v>
      </c>
      <c r="BL26" s="72"/>
      <c r="BM26" s="78" t="s">
        <v>235</v>
      </c>
      <c r="BN26" s="78" t="s">
        <v>236</v>
      </c>
      <c r="BO26" s="78" t="s">
        <v>435</v>
      </c>
    </row>
    <row r="27" spans="1:67" ht="16">
      <c r="A27" s="96" t="s">
        <v>472</v>
      </c>
      <c r="B27" s="96" t="s">
        <v>471</v>
      </c>
      <c r="D27" s="96" t="s">
        <v>473</v>
      </c>
      <c r="E27" s="97" t="s">
        <v>459</v>
      </c>
      <c r="F27" s="97" t="s">
        <v>476</v>
      </c>
      <c r="G27" s="97" t="s">
        <v>476</v>
      </c>
      <c r="H27" s="86" t="s">
        <v>34</v>
      </c>
      <c r="I27" s="97" t="s">
        <v>460</v>
      </c>
      <c r="J27" s="96" t="s">
        <v>477</v>
      </c>
      <c r="K27" s="97" t="s">
        <v>461</v>
      </c>
      <c r="L27" s="97" t="s">
        <v>478</v>
      </c>
      <c r="M27" s="96" t="s">
        <v>456</v>
      </c>
      <c r="N27" s="86" t="s">
        <v>439</v>
      </c>
      <c r="O27" s="86" t="s">
        <v>440</v>
      </c>
      <c r="P27" s="101" t="s">
        <v>278</v>
      </c>
      <c r="Q27" s="72" t="s">
        <v>287</v>
      </c>
      <c r="R27" s="86" t="s">
        <v>479</v>
      </c>
      <c r="S27" s="97" t="s">
        <v>480</v>
      </c>
      <c r="T27" s="88">
        <v>11034</v>
      </c>
      <c r="U27" s="86" t="s">
        <v>280</v>
      </c>
      <c r="V27" s="86"/>
      <c r="W27" s="86" t="s">
        <v>462</v>
      </c>
      <c r="Z27" s="72">
        <v>2</v>
      </c>
      <c r="AA27" s="87">
        <v>38400000</v>
      </c>
      <c r="AB27" s="80">
        <v>0.3</v>
      </c>
      <c r="AC27" s="85" t="s">
        <v>187</v>
      </c>
      <c r="AD27" s="80" t="s">
        <v>279</v>
      </c>
      <c r="AE27" s="86" t="s">
        <v>34</v>
      </c>
      <c r="AF27" s="102" t="s">
        <v>468</v>
      </c>
      <c r="AG27" s="72" t="s">
        <v>34</v>
      </c>
      <c r="AH27" s="72" t="s">
        <v>34</v>
      </c>
      <c r="AI27" s="72" t="s">
        <v>34</v>
      </c>
      <c r="AJ27" s="73">
        <f>499000*25</f>
        <v>12475000</v>
      </c>
      <c r="AK27" s="86" t="s">
        <v>444</v>
      </c>
      <c r="AL27" s="20" t="s">
        <v>163</v>
      </c>
      <c r="AM27" s="74">
        <v>257</v>
      </c>
      <c r="AN27" s="74">
        <v>300</v>
      </c>
      <c r="AO27" s="74">
        <f t="shared" si="1"/>
        <v>77.099999999999994</v>
      </c>
      <c r="AP27" s="74"/>
      <c r="AQ27" s="74"/>
      <c r="AR27" s="74"/>
      <c r="AS27" s="72">
        <v>50</v>
      </c>
      <c r="AT27" s="72">
        <v>36</v>
      </c>
      <c r="AU27" s="72">
        <v>35</v>
      </c>
      <c r="AV27" s="72" t="s">
        <v>34</v>
      </c>
      <c r="AW27" s="72">
        <v>13</v>
      </c>
      <c r="AX27" s="72" t="s">
        <v>34</v>
      </c>
      <c r="AY27" s="72">
        <v>12</v>
      </c>
      <c r="AZ27" s="75">
        <v>2.84</v>
      </c>
      <c r="BA27" s="72">
        <v>30</v>
      </c>
      <c r="BB27" s="72">
        <v>300</v>
      </c>
      <c r="BC27" s="76" t="s">
        <v>303</v>
      </c>
      <c r="BD27" s="72" t="s">
        <v>438</v>
      </c>
      <c r="BE27" s="72" t="s">
        <v>34</v>
      </c>
      <c r="BF27" s="72" t="s">
        <v>34</v>
      </c>
      <c r="BG27" s="77" t="s">
        <v>431</v>
      </c>
      <c r="BH27" s="77" t="s">
        <v>432</v>
      </c>
      <c r="BI27" s="72" t="s">
        <v>375</v>
      </c>
      <c r="BJ27" s="72" t="s">
        <v>376</v>
      </c>
      <c r="BK27" s="78" t="s">
        <v>233</v>
      </c>
      <c r="BL27" s="72"/>
      <c r="BM27" s="78" t="s">
        <v>235</v>
      </c>
      <c r="BN27" s="78" t="s">
        <v>236</v>
      </c>
      <c r="BO27" s="78" t="s">
        <v>435</v>
      </c>
    </row>
    <row r="28" spans="1:67" ht="16">
      <c r="A28" s="96" t="s">
        <v>472</v>
      </c>
      <c r="B28" s="96" t="s">
        <v>471</v>
      </c>
      <c r="D28" s="96" t="s">
        <v>473</v>
      </c>
      <c r="E28" s="97" t="s">
        <v>459</v>
      </c>
      <c r="F28" s="97" t="s">
        <v>476</v>
      </c>
      <c r="G28" s="97" t="s">
        <v>476</v>
      </c>
      <c r="H28" s="86" t="s">
        <v>34</v>
      </c>
      <c r="I28" s="97" t="s">
        <v>460</v>
      </c>
      <c r="J28" s="96" t="s">
        <v>477</v>
      </c>
      <c r="K28" s="97" t="s">
        <v>461</v>
      </c>
      <c r="L28" s="97" t="s">
        <v>478</v>
      </c>
      <c r="M28" s="96" t="s">
        <v>456</v>
      </c>
      <c r="N28" s="86" t="s">
        <v>439</v>
      </c>
      <c r="O28" s="86" t="s">
        <v>440</v>
      </c>
      <c r="P28" s="101" t="s">
        <v>278</v>
      </c>
      <c r="Q28" s="72" t="s">
        <v>288</v>
      </c>
      <c r="R28" s="86" t="s">
        <v>479</v>
      </c>
      <c r="S28" s="97" t="s">
        <v>480</v>
      </c>
      <c r="T28" s="88">
        <v>11034</v>
      </c>
      <c r="U28" s="86" t="s">
        <v>280</v>
      </c>
      <c r="V28" s="86"/>
      <c r="W28" s="86" t="s">
        <v>462</v>
      </c>
      <c r="Z28" s="72">
        <v>2</v>
      </c>
      <c r="AA28" s="87">
        <v>38400000</v>
      </c>
      <c r="AB28" s="80">
        <v>0.3</v>
      </c>
      <c r="AC28" s="85" t="s">
        <v>187</v>
      </c>
      <c r="AD28" s="80" t="s">
        <v>279</v>
      </c>
      <c r="AE28" s="86" t="s">
        <v>34</v>
      </c>
      <c r="AF28" s="102" t="s">
        <v>468</v>
      </c>
      <c r="AG28" s="72" t="s">
        <v>34</v>
      </c>
      <c r="AH28" s="72" t="s">
        <v>34</v>
      </c>
      <c r="AI28" s="72" t="s">
        <v>34</v>
      </c>
      <c r="AJ28" s="73">
        <f>457000*50</f>
        <v>22850000</v>
      </c>
      <c r="AK28" s="86" t="s">
        <v>444</v>
      </c>
      <c r="AL28" s="20" t="s">
        <v>163</v>
      </c>
      <c r="AM28" s="74">
        <v>162</v>
      </c>
      <c r="AN28" s="74">
        <v>500</v>
      </c>
      <c r="AO28" s="74">
        <f t="shared" si="1"/>
        <v>81</v>
      </c>
      <c r="AP28" s="74"/>
      <c r="AQ28" s="74"/>
      <c r="AR28" s="74"/>
      <c r="AS28" s="72">
        <v>50</v>
      </c>
      <c r="AT28" s="72">
        <v>36</v>
      </c>
      <c r="AU28" s="72">
        <v>35</v>
      </c>
      <c r="AV28" s="72" t="s">
        <v>34</v>
      </c>
      <c r="AW28" s="72">
        <v>13</v>
      </c>
      <c r="AX28" s="72" t="s">
        <v>34</v>
      </c>
      <c r="AY28" s="72">
        <v>12</v>
      </c>
      <c r="AZ28" s="75">
        <v>34.6</v>
      </c>
      <c r="BA28" s="72">
        <v>30</v>
      </c>
      <c r="BB28" s="72">
        <v>300</v>
      </c>
      <c r="BC28" s="76" t="s">
        <v>304</v>
      </c>
      <c r="BD28" s="72" t="s">
        <v>438</v>
      </c>
      <c r="BE28" s="72" t="s">
        <v>34</v>
      </c>
      <c r="BF28" s="72" t="s">
        <v>34</v>
      </c>
      <c r="BG28" s="77" t="s">
        <v>431</v>
      </c>
      <c r="BH28" s="77" t="s">
        <v>432</v>
      </c>
      <c r="BI28" s="72" t="s">
        <v>377</v>
      </c>
      <c r="BJ28" s="72" t="s">
        <v>378</v>
      </c>
      <c r="BK28" s="78" t="s">
        <v>233</v>
      </c>
      <c r="BL28" s="72"/>
      <c r="BM28" s="78" t="s">
        <v>235</v>
      </c>
      <c r="BN28" s="78" t="s">
        <v>236</v>
      </c>
      <c r="BO28" s="78" t="s">
        <v>435</v>
      </c>
    </row>
    <row r="29" spans="1:67" ht="16">
      <c r="A29" s="96" t="s">
        <v>472</v>
      </c>
      <c r="B29" s="96" t="s">
        <v>471</v>
      </c>
      <c r="D29" s="96" t="s">
        <v>473</v>
      </c>
      <c r="E29" s="97" t="s">
        <v>459</v>
      </c>
      <c r="F29" s="97" t="s">
        <v>476</v>
      </c>
      <c r="G29" s="97" t="s">
        <v>476</v>
      </c>
      <c r="H29" s="86" t="s">
        <v>34</v>
      </c>
      <c r="I29" s="97" t="s">
        <v>460</v>
      </c>
      <c r="J29" s="96" t="s">
        <v>477</v>
      </c>
      <c r="K29" s="97" t="s">
        <v>461</v>
      </c>
      <c r="L29" s="97" t="s">
        <v>478</v>
      </c>
      <c r="M29" s="96" t="s">
        <v>456</v>
      </c>
      <c r="N29" s="86" t="s">
        <v>439</v>
      </c>
      <c r="O29" s="86" t="s">
        <v>440</v>
      </c>
      <c r="P29" s="101" t="s">
        <v>278</v>
      </c>
      <c r="Q29" s="72" t="s">
        <v>289</v>
      </c>
      <c r="R29" s="86" t="s">
        <v>479</v>
      </c>
      <c r="S29" s="97" t="s">
        <v>480</v>
      </c>
      <c r="T29" s="88">
        <v>11034</v>
      </c>
      <c r="U29" s="86" t="s">
        <v>280</v>
      </c>
      <c r="V29" s="86"/>
      <c r="W29" s="86" t="s">
        <v>462</v>
      </c>
      <c r="Z29" s="72">
        <v>2</v>
      </c>
      <c r="AA29" s="87">
        <v>38400000</v>
      </c>
      <c r="AB29" s="80">
        <v>0.3</v>
      </c>
      <c r="AC29" s="85" t="s">
        <v>187</v>
      </c>
      <c r="AD29" s="80" t="s">
        <v>279</v>
      </c>
      <c r="AE29" s="86" t="s">
        <v>34</v>
      </c>
      <c r="AF29" s="102" t="s">
        <v>468</v>
      </c>
      <c r="AG29" s="72" t="s">
        <v>34</v>
      </c>
      <c r="AH29" s="72" t="s">
        <v>34</v>
      </c>
      <c r="AI29" s="72" t="s">
        <v>34</v>
      </c>
      <c r="AJ29" s="73">
        <f>1510000*15.1</f>
        <v>22801000</v>
      </c>
      <c r="AK29" s="86" t="s">
        <v>444</v>
      </c>
      <c r="AL29" s="20" t="s">
        <v>163</v>
      </c>
      <c r="AM29" s="74">
        <v>210</v>
      </c>
      <c r="AN29" s="74">
        <v>500</v>
      </c>
      <c r="AO29" s="74">
        <f t="shared" si="1"/>
        <v>105</v>
      </c>
      <c r="AP29" s="74"/>
      <c r="AQ29" s="74"/>
      <c r="AR29" s="74"/>
      <c r="AS29" s="72">
        <v>50</v>
      </c>
      <c r="AT29" s="72">
        <v>36</v>
      </c>
      <c r="AU29" s="72">
        <v>35</v>
      </c>
      <c r="AV29" s="72" t="s">
        <v>34</v>
      </c>
      <c r="AW29" s="72">
        <v>13</v>
      </c>
      <c r="AX29" s="72" t="s">
        <v>34</v>
      </c>
      <c r="AY29" s="72">
        <v>12</v>
      </c>
      <c r="AZ29" s="75">
        <v>10.9</v>
      </c>
      <c r="BA29" s="72">
        <v>30</v>
      </c>
      <c r="BB29" s="72">
        <v>300</v>
      </c>
      <c r="BC29" s="76" t="s">
        <v>305</v>
      </c>
      <c r="BD29" s="72" t="s">
        <v>438</v>
      </c>
      <c r="BE29" s="72" t="s">
        <v>34</v>
      </c>
      <c r="BF29" s="72" t="s">
        <v>34</v>
      </c>
      <c r="BG29" s="77" t="s">
        <v>431</v>
      </c>
      <c r="BH29" s="77" t="s">
        <v>432</v>
      </c>
      <c r="BI29" s="72" t="s">
        <v>379</v>
      </c>
      <c r="BJ29" s="72" t="s">
        <v>380</v>
      </c>
      <c r="BK29" s="78" t="s">
        <v>233</v>
      </c>
      <c r="BL29" s="72"/>
      <c r="BM29" s="78" t="s">
        <v>235</v>
      </c>
      <c r="BN29" s="78" t="s">
        <v>236</v>
      </c>
      <c r="BO29" s="78" t="s">
        <v>435</v>
      </c>
    </row>
    <row r="30" spans="1:67" ht="16">
      <c r="A30" s="96" t="s">
        <v>472</v>
      </c>
      <c r="B30" s="96" t="s">
        <v>471</v>
      </c>
      <c r="D30" s="96" t="s">
        <v>473</v>
      </c>
      <c r="E30" s="97" t="s">
        <v>459</v>
      </c>
      <c r="F30" s="97" t="s">
        <v>476</v>
      </c>
      <c r="G30" s="97" t="s">
        <v>476</v>
      </c>
      <c r="H30" s="86" t="s">
        <v>34</v>
      </c>
      <c r="I30" s="97" t="s">
        <v>460</v>
      </c>
      <c r="J30" s="96" t="s">
        <v>477</v>
      </c>
      <c r="K30" s="97" t="s">
        <v>461</v>
      </c>
      <c r="L30" s="97" t="s">
        <v>478</v>
      </c>
      <c r="M30" s="96" t="s">
        <v>456</v>
      </c>
      <c r="N30" s="86" t="s">
        <v>439</v>
      </c>
      <c r="O30" s="86" t="s">
        <v>440</v>
      </c>
      <c r="P30" s="101" t="s">
        <v>278</v>
      </c>
      <c r="Q30" s="72" t="s">
        <v>290</v>
      </c>
      <c r="R30" s="86" t="s">
        <v>479</v>
      </c>
      <c r="S30" s="97" t="s">
        <v>480</v>
      </c>
      <c r="T30" s="88">
        <v>11034</v>
      </c>
      <c r="U30" s="86" t="s">
        <v>280</v>
      </c>
      <c r="V30" s="86"/>
      <c r="W30" s="86" t="s">
        <v>462</v>
      </c>
      <c r="Z30" s="72">
        <v>2</v>
      </c>
      <c r="AA30" s="87">
        <v>38400000</v>
      </c>
      <c r="AB30" s="80">
        <v>0.3</v>
      </c>
      <c r="AC30" s="85" t="s">
        <v>187</v>
      </c>
      <c r="AD30" s="80" t="s">
        <v>279</v>
      </c>
      <c r="AE30" s="86" t="s">
        <v>34</v>
      </c>
      <c r="AF30" s="102" t="s">
        <v>468</v>
      </c>
      <c r="AG30" s="72" t="s">
        <v>34</v>
      </c>
      <c r="AH30" s="72" t="s">
        <v>34</v>
      </c>
      <c r="AI30" s="72" t="s">
        <v>34</v>
      </c>
      <c r="AJ30" s="73">
        <f>1220000*18.75</f>
        <v>22875000</v>
      </c>
      <c r="AK30" s="86" t="s">
        <v>444</v>
      </c>
      <c r="AL30" s="20" t="s">
        <v>163</v>
      </c>
      <c r="AM30" s="74">
        <v>336</v>
      </c>
      <c r="AN30" s="74">
        <v>500</v>
      </c>
      <c r="AO30" s="74">
        <f t="shared" si="1"/>
        <v>168</v>
      </c>
      <c r="AP30" s="74"/>
      <c r="AQ30" s="74"/>
      <c r="AR30" s="74"/>
      <c r="AS30" s="72">
        <v>50</v>
      </c>
      <c r="AT30" s="72">
        <v>36</v>
      </c>
      <c r="AU30" s="72">
        <v>35</v>
      </c>
      <c r="AV30" s="72" t="s">
        <v>34</v>
      </c>
      <c r="AW30" s="72">
        <v>13</v>
      </c>
      <c r="AX30" s="72" t="s">
        <v>34</v>
      </c>
      <c r="AY30" s="72">
        <v>12</v>
      </c>
      <c r="AZ30" s="75">
        <v>19.8</v>
      </c>
      <c r="BA30" s="72">
        <v>30</v>
      </c>
      <c r="BB30" s="72">
        <v>300</v>
      </c>
      <c r="BC30" s="76" t="s">
        <v>306</v>
      </c>
      <c r="BD30" s="72" t="s">
        <v>438</v>
      </c>
      <c r="BE30" s="72" t="s">
        <v>34</v>
      </c>
      <c r="BF30" s="72" t="s">
        <v>34</v>
      </c>
      <c r="BG30" s="77" t="s">
        <v>431</v>
      </c>
      <c r="BH30" s="77" t="s">
        <v>432</v>
      </c>
      <c r="BI30" s="72" t="s">
        <v>381</v>
      </c>
      <c r="BJ30" s="72" t="s">
        <v>382</v>
      </c>
      <c r="BK30" s="78" t="s">
        <v>233</v>
      </c>
      <c r="BL30" s="72"/>
      <c r="BM30" s="78" t="s">
        <v>235</v>
      </c>
      <c r="BN30" s="78" t="s">
        <v>236</v>
      </c>
      <c r="BO30" s="78" t="s">
        <v>435</v>
      </c>
    </row>
    <row r="31" spans="1:67" ht="16">
      <c r="A31" s="96" t="s">
        <v>472</v>
      </c>
      <c r="B31" s="96" t="s">
        <v>471</v>
      </c>
      <c r="D31" s="96" t="s">
        <v>473</v>
      </c>
      <c r="E31" s="97" t="s">
        <v>459</v>
      </c>
      <c r="F31" s="97" t="s">
        <v>476</v>
      </c>
      <c r="G31" s="97" t="s">
        <v>476</v>
      </c>
      <c r="H31" s="86" t="s">
        <v>34</v>
      </c>
      <c r="I31" s="97" t="s">
        <v>460</v>
      </c>
      <c r="J31" s="96" t="s">
        <v>477</v>
      </c>
      <c r="K31" s="97" t="s">
        <v>461</v>
      </c>
      <c r="L31" s="97" t="s">
        <v>478</v>
      </c>
      <c r="M31" s="96" t="s">
        <v>456</v>
      </c>
      <c r="N31" s="86" t="s">
        <v>439</v>
      </c>
      <c r="O31" s="86" t="s">
        <v>440</v>
      </c>
      <c r="P31" s="101" t="s">
        <v>278</v>
      </c>
      <c r="Q31" s="72" t="s">
        <v>291</v>
      </c>
      <c r="R31" s="86" t="s">
        <v>479</v>
      </c>
      <c r="S31" s="97" t="s">
        <v>480</v>
      </c>
      <c r="T31" s="88">
        <v>11034</v>
      </c>
      <c r="U31" s="86" t="s">
        <v>280</v>
      </c>
      <c r="V31" s="86"/>
      <c r="W31" s="86" t="s">
        <v>462</v>
      </c>
      <c r="Z31" s="72">
        <v>2</v>
      </c>
      <c r="AA31" s="87">
        <v>38400000</v>
      </c>
      <c r="AB31" s="80">
        <v>0.3</v>
      </c>
      <c r="AC31" s="85" t="s">
        <v>187</v>
      </c>
      <c r="AD31" s="80" t="s">
        <v>279</v>
      </c>
      <c r="AE31" s="86" t="s">
        <v>34</v>
      </c>
      <c r="AF31" s="102" t="s">
        <v>468</v>
      </c>
      <c r="AG31" s="72" t="s">
        <v>34</v>
      </c>
      <c r="AH31" s="72" t="s">
        <v>34</v>
      </c>
      <c r="AI31" s="72" t="s">
        <v>34</v>
      </c>
      <c r="AJ31" s="73">
        <f>1970000*11.6</f>
        <v>22852000</v>
      </c>
      <c r="AK31" s="86" t="s">
        <v>444</v>
      </c>
      <c r="AL31" s="20" t="s">
        <v>163</v>
      </c>
      <c r="AM31" s="74">
        <v>202</v>
      </c>
      <c r="AN31" s="74">
        <v>500</v>
      </c>
      <c r="AO31" s="74">
        <f t="shared" si="1"/>
        <v>101</v>
      </c>
      <c r="AP31" s="74"/>
      <c r="AQ31" s="74"/>
      <c r="AR31" s="74"/>
      <c r="AS31" s="72">
        <v>50</v>
      </c>
      <c r="AT31" s="72">
        <v>36</v>
      </c>
      <c r="AU31" s="72">
        <v>35</v>
      </c>
      <c r="AV31" s="72" t="s">
        <v>34</v>
      </c>
      <c r="AW31" s="72">
        <v>13</v>
      </c>
      <c r="AX31" s="72" t="s">
        <v>34</v>
      </c>
      <c r="AY31" s="72">
        <v>12</v>
      </c>
      <c r="AZ31" s="75">
        <v>12.4</v>
      </c>
      <c r="BA31" s="72">
        <v>30</v>
      </c>
      <c r="BB31" s="72">
        <v>300</v>
      </c>
      <c r="BC31" s="76" t="s">
        <v>307</v>
      </c>
      <c r="BD31" s="72" t="s">
        <v>438</v>
      </c>
      <c r="BE31" s="72" t="s">
        <v>34</v>
      </c>
      <c r="BF31" s="72" t="s">
        <v>34</v>
      </c>
      <c r="BG31" s="77" t="s">
        <v>431</v>
      </c>
      <c r="BH31" s="77" t="s">
        <v>432</v>
      </c>
      <c r="BI31" s="72" t="s">
        <v>383</v>
      </c>
      <c r="BJ31" s="72" t="s">
        <v>384</v>
      </c>
      <c r="BK31" s="78" t="s">
        <v>233</v>
      </c>
      <c r="BL31" s="72"/>
      <c r="BM31" s="78" t="s">
        <v>235</v>
      </c>
      <c r="BN31" s="78" t="s">
        <v>236</v>
      </c>
      <c r="BO31" s="78" t="s">
        <v>435</v>
      </c>
    </row>
    <row r="32" spans="1:67" ht="16">
      <c r="A32" s="96" t="s">
        <v>472</v>
      </c>
      <c r="B32" s="96" t="s">
        <v>471</v>
      </c>
      <c r="D32" s="96" t="s">
        <v>473</v>
      </c>
      <c r="E32" s="97" t="s">
        <v>459</v>
      </c>
      <c r="F32" s="97" t="s">
        <v>476</v>
      </c>
      <c r="G32" s="97" t="s">
        <v>476</v>
      </c>
      <c r="H32" s="86" t="s">
        <v>34</v>
      </c>
      <c r="I32" s="97" t="s">
        <v>460</v>
      </c>
      <c r="J32" s="96" t="s">
        <v>477</v>
      </c>
      <c r="K32" s="97" t="s">
        <v>461</v>
      </c>
      <c r="L32" s="97" t="s">
        <v>478</v>
      </c>
      <c r="M32" s="96" t="s">
        <v>456</v>
      </c>
      <c r="N32" s="86" t="s">
        <v>439</v>
      </c>
      <c r="O32" s="86" t="s">
        <v>440</v>
      </c>
      <c r="P32" s="101" t="s">
        <v>278</v>
      </c>
      <c r="Q32" s="72" t="s">
        <v>297</v>
      </c>
      <c r="R32" s="86" t="s">
        <v>479</v>
      </c>
      <c r="S32" s="97" t="s">
        <v>480</v>
      </c>
      <c r="T32" s="88">
        <v>11034</v>
      </c>
      <c r="U32" s="86" t="s">
        <v>280</v>
      </c>
      <c r="V32" s="86"/>
      <c r="W32" s="86" t="s">
        <v>462</v>
      </c>
      <c r="Z32" s="72">
        <v>2</v>
      </c>
      <c r="AA32" s="87">
        <v>38400000</v>
      </c>
      <c r="AB32" s="80">
        <v>0.3</v>
      </c>
      <c r="AC32" s="85" t="s">
        <v>187</v>
      </c>
      <c r="AD32" s="80" t="s">
        <v>279</v>
      </c>
      <c r="AE32" s="86" t="s">
        <v>34</v>
      </c>
      <c r="AF32" s="102" t="s">
        <v>468</v>
      </c>
      <c r="AG32" s="72" t="s">
        <v>34</v>
      </c>
      <c r="AH32" s="72" t="s">
        <v>34</v>
      </c>
      <c r="AI32" s="72" t="s">
        <v>34</v>
      </c>
      <c r="AJ32" s="73">
        <f>1240000*20</f>
        <v>24800000</v>
      </c>
      <c r="AK32" s="86" t="s">
        <v>444</v>
      </c>
      <c r="AL32" s="20" t="s">
        <v>163</v>
      </c>
      <c r="AM32" s="74">
        <v>212</v>
      </c>
      <c r="AN32" s="74">
        <v>500</v>
      </c>
      <c r="AO32" s="74">
        <f t="shared" si="1"/>
        <v>106</v>
      </c>
      <c r="AP32" s="74"/>
      <c r="AQ32" s="74"/>
      <c r="AR32" s="74"/>
      <c r="AS32" s="72">
        <v>50</v>
      </c>
      <c r="AT32" s="72">
        <v>36</v>
      </c>
      <c r="AU32" s="72">
        <v>35</v>
      </c>
      <c r="AV32" s="72" t="s">
        <v>34</v>
      </c>
      <c r="AW32" s="72">
        <v>13</v>
      </c>
      <c r="AX32" s="72" t="s">
        <v>34</v>
      </c>
      <c r="AY32" s="72">
        <v>12</v>
      </c>
      <c r="AZ32" s="75">
        <v>6.2</v>
      </c>
      <c r="BA32" s="72">
        <v>30</v>
      </c>
      <c r="BB32" s="72">
        <v>300</v>
      </c>
      <c r="BC32" s="76" t="s">
        <v>308</v>
      </c>
      <c r="BD32" s="72" t="s">
        <v>438</v>
      </c>
      <c r="BE32" s="72" t="s">
        <v>34</v>
      </c>
      <c r="BF32" s="72" t="s">
        <v>34</v>
      </c>
      <c r="BG32" s="77" t="s">
        <v>431</v>
      </c>
      <c r="BH32" s="77" t="s">
        <v>432</v>
      </c>
      <c r="BI32" s="72" t="s">
        <v>385</v>
      </c>
      <c r="BJ32" s="72" t="s">
        <v>386</v>
      </c>
      <c r="BK32" s="78" t="s">
        <v>233</v>
      </c>
      <c r="BL32" s="72"/>
      <c r="BM32" s="78" t="s">
        <v>235</v>
      </c>
      <c r="BN32" s="78" t="s">
        <v>236</v>
      </c>
      <c r="BO32" s="78" t="s">
        <v>435</v>
      </c>
    </row>
    <row r="33" spans="1:67" ht="16">
      <c r="A33" s="96" t="s">
        <v>472</v>
      </c>
      <c r="B33" s="96" t="s">
        <v>471</v>
      </c>
      <c r="D33" s="96" t="s">
        <v>473</v>
      </c>
      <c r="E33" s="97" t="s">
        <v>459</v>
      </c>
      <c r="F33" s="97" t="s">
        <v>476</v>
      </c>
      <c r="G33" s="97" t="s">
        <v>476</v>
      </c>
      <c r="H33" s="86" t="s">
        <v>34</v>
      </c>
      <c r="I33" s="97" t="s">
        <v>460</v>
      </c>
      <c r="J33" s="96" t="s">
        <v>477</v>
      </c>
      <c r="K33" s="97" t="s">
        <v>461</v>
      </c>
      <c r="L33" s="97" t="s">
        <v>478</v>
      </c>
      <c r="M33" s="96" t="s">
        <v>456</v>
      </c>
      <c r="N33" s="86" t="s">
        <v>439</v>
      </c>
      <c r="O33" s="86" t="s">
        <v>440</v>
      </c>
      <c r="P33" s="101" t="s">
        <v>278</v>
      </c>
      <c r="Q33" s="72" t="s">
        <v>292</v>
      </c>
      <c r="R33" s="86" t="s">
        <v>479</v>
      </c>
      <c r="S33" s="97" t="s">
        <v>480</v>
      </c>
      <c r="T33" s="88">
        <v>11034</v>
      </c>
      <c r="U33" s="86" t="s">
        <v>280</v>
      </c>
      <c r="V33" s="86"/>
      <c r="W33" s="86" t="s">
        <v>462</v>
      </c>
      <c r="Z33" s="72">
        <v>2</v>
      </c>
      <c r="AA33" s="87">
        <v>38400000</v>
      </c>
      <c r="AB33" s="80">
        <v>0.3</v>
      </c>
      <c r="AC33" s="85" t="s">
        <v>187</v>
      </c>
      <c r="AD33" s="80" t="s">
        <v>279</v>
      </c>
      <c r="AE33" s="86" t="s">
        <v>34</v>
      </c>
      <c r="AF33" s="102" t="s">
        <v>468</v>
      </c>
      <c r="AG33" s="72" t="s">
        <v>34</v>
      </c>
      <c r="AH33" s="72" t="s">
        <v>34</v>
      </c>
      <c r="AI33" s="72" t="s">
        <v>34</v>
      </c>
      <c r="AJ33" s="73">
        <f>2290000*10</f>
        <v>22900000</v>
      </c>
      <c r="AK33" s="86" t="s">
        <v>444</v>
      </c>
      <c r="AL33" s="20" t="s">
        <v>163</v>
      </c>
      <c r="AM33" s="74">
        <v>144</v>
      </c>
      <c r="AN33" s="74">
        <v>500</v>
      </c>
      <c r="AO33" s="74">
        <f t="shared" si="1"/>
        <v>72</v>
      </c>
      <c r="AP33" s="74"/>
      <c r="AQ33" s="74"/>
      <c r="AR33" s="74"/>
      <c r="AS33" s="72">
        <v>50</v>
      </c>
      <c r="AT33" s="72">
        <v>36</v>
      </c>
      <c r="AU33" s="72">
        <v>35</v>
      </c>
      <c r="AV33" s="72" t="s">
        <v>34</v>
      </c>
      <c r="AW33" s="72">
        <v>13</v>
      </c>
      <c r="AX33" s="72" t="s">
        <v>34</v>
      </c>
      <c r="AY33" s="72">
        <v>12</v>
      </c>
      <c r="AZ33" s="75">
        <v>18.8</v>
      </c>
      <c r="BA33" s="72">
        <v>30</v>
      </c>
      <c r="BB33" s="72">
        <v>300</v>
      </c>
      <c r="BC33" s="76" t="s">
        <v>309</v>
      </c>
      <c r="BD33" s="72" t="s">
        <v>438</v>
      </c>
      <c r="BE33" s="72" t="s">
        <v>34</v>
      </c>
      <c r="BF33" s="72" t="s">
        <v>34</v>
      </c>
      <c r="BG33" s="77" t="s">
        <v>431</v>
      </c>
      <c r="BH33" s="77" t="s">
        <v>432</v>
      </c>
      <c r="BI33" s="72" t="s">
        <v>387</v>
      </c>
      <c r="BJ33" s="72" t="s">
        <v>388</v>
      </c>
      <c r="BK33" s="78" t="s">
        <v>233</v>
      </c>
      <c r="BL33" s="72"/>
      <c r="BM33" s="78" t="s">
        <v>235</v>
      </c>
      <c r="BN33" s="78" t="s">
        <v>236</v>
      </c>
      <c r="BO33" s="78" t="s">
        <v>435</v>
      </c>
    </row>
    <row r="34" spans="1:67" ht="16">
      <c r="A34" s="96" t="s">
        <v>472</v>
      </c>
      <c r="B34" s="96" t="s">
        <v>471</v>
      </c>
      <c r="D34" s="96" t="s">
        <v>473</v>
      </c>
      <c r="E34" s="97" t="s">
        <v>459</v>
      </c>
      <c r="F34" s="97" t="s">
        <v>476</v>
      </c>
      <c r="G34" s="97" t="s">
        <v>476</v>
      </c>
      <c r="H34" s="86" t="s">
        <v>34</v>
      </c>
      <c r="I34" s="97" t="s">
        <v>460</v>
      </c>
      <c r="J34" s="96" t="s">
        <v>477</v>
      </c>
      <c r="K34" s="97" t="s">
        <v>461</v>
      </c>
      <c r="L34" s="97" t="s">
        <v>478</v>
      </c>
      <c r="M34" s="96" t="s">
        <v>456</v>
      </c>
      <c r="N34" s="86" t="s">
        <v>439</v>
      </c>
      <c r="O34" s="86" t="s">
        <v>440</v>
      </c>
      <c r="P34" s="101" t="s">
        <v>278</v>
      </c>
      <c r="Q34" s="72" t="s">
        <v>293</v>
      </c>
      <c r="R34" s="86" t="s">
        <v>479</v>
      </c>
      <c r="S34" s="97" t="s">
        <v>480</v>
      </c>
      <c r="T34" s="88">
        <v>11034</v>
      </c>
      <c r="U34" s="86" t="s">
        <v>280</v>
      </c>
      <c r="V34" s="86"/>
      <c r="W34" s="86" t="s">
        <v>462</v>
      </c>
      <c r="Z34" s="72">
        <v>2</v>
      </c>
      <c r="AA34" s="87">
        <v>38400000</v>
      </c>
      <c r="AB34" s="80">
        <v>0.3</v>
      </c>
      <c r="AC34" s="85" t="s">
        <v>187</v>
      </c>
      <c r="AD34" s="80" t="s">
        <v>279</v>
      </c>
      <c r="AE34" s="86" t="s">
        <v>34</v>
      </c>
      <c r="AF34" s="102" t="s">
        <v>468</v>
      </c>
      <c r="AG34" s="72" t="s">
        <v>34</v>
      </c>
      <c r="AH34" s="72" t="s">
        <v>34</v>
      </c>
      <c r="AI34" s="72" t="s">
        <v>34</v>
      </c>
      <c r="AJ34" s="73">
        <f>1190000*19.2</f>
        <v>22848000</v>
      </c>
      <c r="AK34" s="86" t="s">
        <v>444</v>
      </c>
      <c r="AL34" s="20" t="s">
        <v>163</v>
      </c>
      <c r="AM34" s="74">
        <v>115</v>
      </c>
      <c r="AN34" s="74">
        <v>500</v>
      </c>
      <c r="AO34" s="74">
        <f t="shared" si="1"/>
        <v>57.5</v>
      </c>
      <c r="AP34" s="74"/>
      <c r="AQ34" s="74"/>
      <c r="AR34" s="74"/>
      <c r="AS34" s="72">
        <v>50</v>
      </c>
      <c r="AT34" s="72">
        <v>36</v>
      </c>
      <c r="AU34" s="72">
        <v>35</v>
      </c>
      <c r="AV34" s="72" t="s">
        <v>34</v>
      </c>
      <c r="AW34" s="72">
        <v>13</v>
      </c>
      <c r="AX34" s="72" t="s">
        <v>34</v>
      </c>
      <c r="AY34" s="72">
        <v>12</v>
      </c>
      <c r="AZ34" s="75">
        <v>13.8</v>
      </c>
      <c r="BA34" s="72">
        <v>30</v>
      </c>
      <c r="BB34" s="72">
        <v>300</v>
      </c>
      <c r="BC34" s="76" t="s">
        <v>310</v>
      </c>
      <c r="BD34" s="72" t="s">
        <v>438</v>
      </c>
      <c r="BE34" s="72" t="s">
        <v>34</v>
      </c>
      <c r="BF34" s="72" t="s">
        <v>34</v>
      </c>
      <c r="BG34" s="77" t="s">
        <v>431</v>
      </c>
      <c r="BH34" s="77" t="s">
        <v>432</v>
      </c>
      <c r="BI34" s="72" t="s">
        <v>389</v>
      </c>
      <c r="BJ34" s="72" t="s">
        <v>390</v>
      </c>
      <c r="BK34" s="78" t="s">
        <v>233</v>
      </c>
      <c r="BL34" s="72"/>
      <c r="BM34" s="78" t="s">
        <v>235</v>
      </c>
      <c r="BN34" s="78" t="s">
        <v>236</v>
      </c>
      <c r="BO34" s="78" t="s">
        <v>435</v>
      </c>
    </row>
    <row r="35" spans="1:67" ht="16">
      <c r="A35" s="96" t="s">
        <v>472</v>
      </c>
      <c r="B35" s="96" t="s">
        <v>471</v>
      </c>
      <c r="D35" s="96" t="s">
        <v>473</v>
      </c>
      <c r="E35" s="97" t="s">
        <v>459</v>
      </c>
      <c r="F35" s="97" t="s">
        <v>476</v>
      </c>
      <c r="G35" s="97" t="s">
        <v>476</v>
      </c>
      <c r="H35" s="86" t="s">
        <v>34</v>
      </c>
      <c r="I35" s="97" t="s">
        <v>460</v>
      </c>
      <c r="J35" s="96" t="s">
        <v>477</v>
      </c>
      <c r="K35" s="97" t="s">
        <v>461</v>
      </c>
      <c r="L35" s="97" t="s">
        <v>478</v>
      </c>
      <c r="M35" s="96" t="s">
        <v>456</v>
      </c>
      <c r="N35" s="86" t="s">
        <v>439</v>
      </c>
      <c r="O35" s="86" t="s">
        <v>440</v>
      </c>
      <c r="P35" s="101" t="s">
        <v>278</v>
      </c>
      <c r="Q35" s="72" t="s">
        <v>294</v>
      </c>
      <c r="R35" s="86" t="s">
        <v>479</v>
      </c>
      <c r="S35" s="97" t="s">
        <v>480</v>
      </c>
      <c r="T35" s="88">
        <v>11034</v>
      </c>
      <c r="U35" s="86" t="s">
        <v>280</v>
      </c>
      <c r="V35" s="86"/>
      <c r="W35" s="86" t="s">
        <v>462</v>
      </c>
      <c r="Z35" s="72">
        <v>2</v>
      </c>
      <c r="AA35" s="87">
        <v>38400000</v>
      </c>
      <c r="AB35" s="80">
        <v>0.3</v>
      </c>
      <c r="AC35" s="85" t="s">
        <v>187</v>
      </c>
      <c r="AD35" s="80" t="s">
        <v>279</v>
      </c>
      <c r="AE35" s="86" t="s">
        <v>34</v>
      </c>
      <c r="AF35" s="102" t="s">
        <v>468</v>
      </c>
      <c r="AG35" s="72" t="s">
        <v>34</v>
      </c>
      <c r="AH35" s="72" t="s">
        <v>34</v>
      </c>
      <c r="AI35" s="72" t="s">
        <v>34</v>
      </c>
      <c r="AJ35" s="73">
        <f>1230000*20</f>
        <v>24600000</v>
      </c>
      <c r="AK35" s="86" t="s">
        <v>444</v>
      </c>
      <c r="AL35" s="20" t="s">
        <v>163</v>
      </c>
      <c r="AM35" s="74">
        <v>251</v>
      </c>
      <c r="AN35" s="74">
        <v>500</v>
      </c>
      <c r="AO35" s="74">
        <f t="shared" si="1"/>
        <v>125.5</v>
      </c>
      <c r="AP35" s="74"/>
      <c r="AQ35" s="74"/>
      <c r="AR35" s="74"/>
      <c r="AS35" s="72">
        <v>50</v>
      </c>
      <c r="AT35" s="72">
        <v>36</v>
      </c>
      <c r="AU35" s="72">
        <v>35</v>
      </c>
      <c r="AV35" s="72" t="s">
        <v>34</v>
      </c>
      <c r="AW35" s="72">
        <v>13</v>
      </c>
      <c r="AX35" s="72" t="s">
        <v>34</v>
      </c>
      <c r="AY35" s="72">
        <v>12</v>
      </c>
      <c r="AZ35" s="75">
        <v>26</v>
      </c>
      <c r="BA35" s="72">
        <v>30</v>
      </c>
      <c r="BB35" s="72">
        <v>300</v>
      </c>
      <c r="BC35" s="76" t="s">
        <v>311</v>
      </c>
      <c r="BD35" s="72" t="s">
        <v>438</v>
      </c>
      <c r="BE35" s="72" t="s">
        <v>34</v>
      </c>
      <c r="BF35" s="72" t="s">
        <v>34</v>
      </c>
      <c r="BG35" s="77" t="s">
        <v>431</v>
      </c>
      <c r="BH35" s="77" t="s">
        <v>432</v>
      </c>
      <c r="BI35" s="72" t="s">
        <v>391</v>
      </c>
      <c r="BJ35" s="72" t="s">
        <v>392</v>
      </c>
      <c r="BK35" s="78" t="s">
        <v>233</v>
      </c>
      <c r="BL35" s="72"/>
      <c r="BM35" s="78" t="s">
        <v>235</v>
      </c>
      <c r="BN35" s="78" t="s">
        <v>236</v>
      </c>
      <c r="BO35" s="78" t="s">
        <v>435</v>
      </c>
    </row>
    <row r="36" spans="1:67" ht="16">
      <c r="A36" s="96" t="s">
        <v>472</v>
      </c>
      <c r="B36" s="96" t="s">
        <v>471</v>
      </c>
      <c r="D36" s="96" t="s">
        <v>473</v>
      </c>
      <c r="E36" s="97" t="s">
        <v>459</v>
      </c>
      <c r="F36" s="97" t="s">
        <v>476</v>
      </c>
      <c r="G36" s="97" t="s">
        <v>476</v>
      </c>
      <c r="H36" s="86" t="s">
        <v>34</v>
      </c>
      <c r="I36" s="97" t="s">
        <v>460</v>
      </c>
      <c r="J36" s="96" t="s">
        <v>477</v>
      </c>
      <c r="K36" s="97" t="s">
        <v>461</v>
      </c>
      <c r="L36" s="97" t="s">
        <v>478</v>
      </c>
      <c r="M36" s="96" t="s">
        <v>456</v>
      </c>
      <c r="N36" s="86" t="s">
        <v>439</v>
      </c>
      <c r="O36" s="86" t="s">
        <v>440</v>
      </c>
      <c r="P36" s="101" t="s">
        <v>278</v>
      </c>
      <c r="Q36" s="72" t="s">
        <v>295</v>
      </c>
      <c r="R36" s="86" t="s">
        <v>479</v>
      </c>
      <c r="S36" s="97" t="s">
        <v>480</v>
      </c>
      <c r="T36" s="88">
        <v>11034</v>
      </c>
      <c r="U36" s="86" t="s">
        <v>280</v>
      </c>
      <c r="V36" s="86"/>
      <c r="W36" s="86" t="s">
        <v>462</v>
      </c>
      <c r="Z36" s="72">
        <v>2</v>
      </c>
      <c r="AA36" s="87">
        <v>38400000</v>
      </c>
      <c r="AB36" s="80">
        <v>0.3</v>
      </c>
      <c r="AC36" s="85" t="s">
        <v>187</v>
      </c>
      <c r="AD36" s="80" t="s">
        <v>279</v>
      </c>
      <c r="AE36" s="86" t="s">
        <v>34</v>
      </c>
      <c r="AF36" s="102" t="s">
        <v>468</v>
      </c>
      <c r="AG36" s="72" t="s">
        <v>34</v>
      </c>
      <c r="AH36" s="72" t="s">
        <v>34</v>
      </c>
      <c r="AI36" s="72" t="s">
        <v>34</v>
      </c>
      <c r="AJ36" s="73" t="s">
        <v>34</v>
      </c>
      <c r="AK36" s="86" t="s">
        <v>444</v>
      </c>
      <c r="AL36" s="20" t="s">
        <v>163</v>
      </c>
      <c r="AM36" s="74" t="s">
        <v>34</v>
      </c>
      <c r="AN36" s="74" t="s">
        <v>34</v>
      </c>
      <c r="AO36" s="74" t="s">
        <v>34</v>
      </c>
      <c r="AP36" s="74"/>
      <c r="AQ36" s="74"/>
      <c r="AR36" s="74"/>
      <c r="AS36" s="72">
        <v>50</v>
      </c>
      <c r="AT36" s="72">
        <v>36</v>
      </c>
      <c r="AU36" s="72">
        <v>35</v>
      </c>
      <c r="AV36" s="72" t="s">
        <v>34</v>
      </c>
      <c r="AW36" s="72">
        <v>7</v>
      </c>
      <c r="AX36" s="72" t="s">
        <v>34</v>
      </c>
      <c r="AY36" s="72">
        <v>11</v>
      </c>
      <c r="AZ36" s="75">
        <v>37</v>
      </c>
      <c r="BA36" s="72">
        <v>30</v>
      </c>
      <c r="BB36" s="72">
        <v>300</v>
      </c>
      <c r="BC36" s="76" t="s">
        <v>312</v>
      </c>
      <c r="BD36" s="72" t="s">
        <v>438</v>
      </c>
      <c r="BE36" s="72" t="s">
        <v>34</v>
      </c>
      <c r="BF36" s="72" t="s">
        <v>34</v>
      </c>
      <c r="BG36" s="77" t="s">
        <v>431</v>
      </c>
      <c r="BH36" s="77" t="s">
        <v>432</v>
      </c>
      <c r="BI36" s="72" t="s">
        <v>393</v>
      </c>
      <c r="BJ36" s="72" t="s">
        <v>394</v>
      </c>
      <c r="BK36" s="78" t="s">
        <v>233</v>
      </c>
      <c r="BL36" s="72"/>
      <c r="BM36" s="78" t="s">
        <v>235</v>
      </c>
      <c r="BN36" s="78" t="s">
        <v>236</v>
      </c>
      <c r="BO36" s="78" t="s">
        <v>435</v>
      </c>
    </row>
    <row r="37" spans="1:67" ht="16">
      <c r="A37" s="96" t="s">
        <v>472</v>
      </c>
      <c r="B37" s="96" t="s">
        <v>471</v>
      </c>
      <c r="D37" s="96" t="s">
        <v>473</v>
      </c>
      <c r="E37" s="97" t="s">
        <v>459</v>
      </c>
      <c r="F37" s="97" t="s">
        <v>476</v>
      </c>
      <c r="G37" s="97" t="s">
        <v>476</v>
      </c>
      <c r="H37" s="86" t="s">
        <v>34</v>
      </c>
      <c r="I37" s="97" t="s">
        <v>460</v>
      </c>
      <c r="J37" s="96" t="s">
        <v>477</v>
      </c>
      <c r="K37" s="97" t="s">
        <v>461</v>
      </c>
      <c r="L37" s="97" t="s">
        <v>478</v>
      </c>
      <c r="M37" s="96" t="s">
        <v>456</v>
      </c>
      <c r="N37" s="86" t="s">
        <v>439</v>
      </c>
      <c r="O37" s="86" t="s">
        <v>440</v>
      </c>
      <c r="P37" s="101" t="s">
        <v>278</v>
      </c>
      <c r="Q37" s="72" t="s">
        <v>281</v>
      </c>
      <c r="R37" s="86" t="s">
        <v>479</v>
      </c>
      <c r="S37" s="97" t="s">
        <v>480</v>
      </c>
      <c r="T37" s="88">
        <v>11034</v>
      </c>
      <c r="U37" s="86" t="s">
        <v>280</v>
      </c>
      <c r="V37" s="86"/>
      <c r="W37" s="86" t="s">
        <v>462</v>
      </c>
      <c r="Z37" s="72">
        <v>3</v>
      </c>
      <c r="AA37" s="87">
        <v>38400000</v>
      </c>
      <c r="AB37" s="80">
        <v>0.3</v>
      </c>
      <c r="AC37" s="85" t="s">
        <v>187</v>
      </c>
      <c r="AD37" s="80" t="s">
        <v>279</v>
      </c>
      <c r="AE37" s="86" t="s">
        <v>34</v>
      </c>
      <c r="AF37" s="102" t="s">
        <v>468</v>
      </c>
      <c r="AG37" s="72" t="s">
        <v>34</v>
      </c>
      <c r="AH37" s="72" t="s">
        <v>34</v>
      </c>
      <c r="AI37" s="72" t="s">
        <v>34</v>
      </c>
      <c r="AJ37" s="73">
        <f>528000*30</f>
        <v>15840000</v>
      </c>
      <c r="AK37" s="86" t="s">
        <v>444</v>
      </c>
      <c r="AL37" s="20" t="s">
        <v>163</v>
      </c>
      <c r="AM37" s="74">
        <v>286</v>
      </c>
      <c r="AN37" s="74">
        <v>400</v>
      </c>
      <c r="AO37" s="74">
        <f t="shared" ref="AO37:AO51" si="2">AM37*AN37/1000</f>
        <v>114.4</v>
      </c>
      <c r="AP37" s="74"/>
      <c r="AQ37" s="74"/>
      <c r="AR37" s="74"/>
      <c r="AS37" s="72">
        <v>50</v>
      </c>
      <c r="AT37" s="72">
        <v>36</v>
      </c>
      <c r="AU37" s="72">
        <v>35</v>
      </c>
      <c r="AV37" s="72" t="s">
        <v>34</v>
      </c>
      <c r="AW37" s="72">
        <v>13</v>
      </c>
      <c r="AX37" s="72" t="s">
        <v>34</v>
      </c>
      <c r="AY37" s="72">
        <v>12</v>
      </c>
      <c r="AZ37" s="75">
        <v>17.100000000000001</v>
      </c>
      <c r="BA37" s="72">
        <v>30</v>
      </c>
      <c r="BB37" s="72">
        <v>300</v>
      </c>
      <c r="BC37" s="76" t="s">
        <v>313</v>
      </c>
      <c r="BD37" s="72" t="s">
        <v>438</v>
      </c>
      <c r="BE37" s="72" t="s">
        <v>34</v>
      </c>
      <c r="BF37" s="72" t="s">
        <v>34</v>
      </c>
      <c r="BG37" s="77" t="s">
        <v>431</v>
      </c>
      <c r="BH37" s="77" t="s">
        <v>432</v>
      </c>
      <c r="BI37" s="72" t="s">
        <v>395</v>
      </c>
      <c r="BJ37" s="72" t="s">
        <v>396</v>
      </c>
      <c r="BK37" s="78" t="s">
        <v>233</v>
      </c>
      <c r="BL37" s="72"/>
      <c r="BM37" s="78" t="s">
        <v>235</v>
      </c>
      <c r="BN37" s="78" t="s">
        <v>236</v>
      </c>
      <c r="BO37" s="78" t="s">
        <v>435</v>
      </c>
    </row>
    <row r="38" spans="1:67" ht="16">
      <c r="A38" s="96" t="s">
        <v>472</v>
      </c>
      <c r="B38" s="96" t="s">
        <v>471</v>
      </c>
      <c r="D38" s="96" t="s">
        <v>473</v>
      </c>
      <c r="E38" s="97" t="s">
        <v>459</v>
      </c>
      <c r="F38" s="97" t="s">
        <v>476</v>
      </c>
      <c r="G38" s="97" t="s">
        <v>476</v>
      </c>
      <c r="H38" s="86" t="s">
        <v>34</v>
      </c>
      <c r="I38" s="97" t="s">
        <v>460</v>
      </c>
      <c r="J38" s="96" t="s">
        <v>477</v>
      </c>
      <c r="K38" s="97" t="s">
        <v>461</v>
      </c>
      <c r="L38" s="97" t="s">
        <v>478</v>
      </c>
      <c r="M38" s="96" t="s">
        <v>456</v>
      </c>
      <c r="N38" s="86" t="s">
        <v>439</v>
      </c>
      <c r="O38" s="86" t="s">
        <v>440</v>
      </c>
      <c r="P38" s="101" t="s">
        <v>278</v>
      </c>
      <c r="Q38" s="72" t="s">
        <v>282</v>
      </c>
      <c r="R38" s="86" t="s">
        <v>479</v>
      </c>
      <c r="S38" s="97" t="s">
        <v>480</v>
      </c>
      <c r="T38" s="88">
        <v>11034</v>
      </c>
      <c r="U38" s="86" t="s">
        <v>280</v>
      </c>
      <c r="V38" s="86"/>
      <c r="W38" s="86" t="s">
        <v>462</v>
      </c>
      <c r="Z38" s="72">
        <v>3</v>
      </c>
      <c r="AA38" s="87">
        <v>38400000</v>
      </c>
      <c r="AB38" s="80">
        <v>0.3</v>
      </c>
      <c r="AC38" s="85" t="s">
        <v>187</v>
      </c>
      <c r="AD38" s="80" t="s">
        <v>279</v>
      </c>
      <c r="AE38" s="86" t="s">
        <v>34</v>
      </c>
      <c r="AF38" s="102" t="s">
        <v>468</v>
      </c>
      <c r="AG38" s="72" t="s">
        <v>34</v>
      </c>
      <c r="AH38" s="72" t="s">
        <v>34</v>
      </c>
      <c r="AI38" s="72" t="s">
        <v>34</v>
      </c>
      <c r="AJ38" s="73">
        <f>1340000*11.85</f>
        <v>15879000</v>
      </c>
      <c r="AK38" s="86" t="s">
        <v>444</v>
      </c>
      <c r="AL38" s="20" t="s">
        <v>163</v>
      </c>
      <c r="AM38" s="74">
        <v>295</v>
      </c>
      <c r="AN38" s="74">
        <v>400</v>
      </c>
      <c r="AO38" s="74">
        <f t="shared" si="2"/>
        <v>118</v>
      </c>
      <c r="AP38" s="74"/>
      <c r="AQ38" s="74"/>
      <c r="AR38" s="74"/>
      <c r="AS38" s="72">
        <v>50</v>
      </c>
      <c r="AT38" s="72">
        <v>36</v>
      </c>
      <c r="AU38" s="72">
        <v>35</v>
      </c>
      <c r="AV38" s="72" t="s">
        <v>34</v>
      </c>
      <c r="AW38" s="72">
        <v>13</v>
      </c>
      <c r="AX38" s="72" t="s">
        <v>34</v>
      </c>
      <c r="AY38" s="72">
        <v>12</v>
      </c>
      <c r="AZ38" s="75">
        <v>12.9</v>
      </c>
      <c r="BA38" s="72">
        <v>30</v>
      </c>
      <c r="BB38" s="72">
        <v>300</v>
      </c>
      <c r="BC38" s="76" t="s">
        <v>314</v>
      </c>
      <c r="BD38" s="72" t="s">
        <v>438</v>
      </c>
      <c r="BE38" s="72" t="s">
        <v>34</v>
      </c>
      <c r="BF38" s="72" t="s">
        <v>34</v>
      </c>
      <c r="BG38" s="77" t="s">
        <v>431</v>
      </c>
      <c r="BH38" s="77" t="s">
        <v>432</v>
      </c>
      <c r="BI38" s="72" t="s">
        <v>397</v>
      </c>
      <c r="BJ38" s="72" t="s">
        <v>398</v>
      </c>
      <c r="BK38" s="78" t="s">
        <v>233</v>
      </c>
      <c r="BL38" s="72"/>
      <c r="BM38" s="78" t="s">
        <v>235</v>
      </c>
      <c r="BN38" s="78" t="s">
        <v>236</v>
      </c>
      <c r="BO38" s="78" t="s">
        <v>435</v>
      </c>
    </row>
    <row r="39" spans="1:67" ht="16">
      <c r="A39" s="96" t="s">
        <v>472</v>
      </c>
      <c r="B39" s="96" t="s">
        <v>471</v>
      </c>
      <c r="D39" s="96" t="s">
        <v>473</v>
      </c>
      <c r="E39" s="97" t="s">
        <v>459</v>
      </c>
      <c r="F39" s="97" t="s">
        <v>476</v>
      </c>
      <c r="G39" s="97" t="s">
        <v>476</v>
      </c>
      <c r="H39" s="86" t="s">
        <v>34</v>
      </c>
      <c r="I39" s="97" t="s">
        <v>460</v>
      </c>
      <c r="J39" s="96" t="s">
        <v>477</v>
      </c>
      <c r="K39" s="97" t="s">
        <v>461</v>
      </c>
      <c r="L39" s="97" t="s">
        <v>478</v>
      </c>
      <c r="M39" s="96" t="s">
        <v>456</v>
      </c>
      <c r="N39" s="86" t="s">
        <v>439</v>
      </c>
      <c r="O39" s="86" t="s">
        <v>440</v>
      </c>
      <c r="P39" s="101" t="s">
        <v>278</v>
      </c>
      <c r="Q39" s="72" t="s">
        <v>283</v>
      </c>
      <c r="R39" s="86" t="s">
        <v>479</v>
      </c>
      <c r="S39" s="97" t="s">
        <v>480</v>
      </c>
      <c r="T39" s="88">
        <v>11034</v>
      </c>
      <c r="U39" s="86" t="s">
        <v>280</v>
      </c>
      <c r="V39" s="86"/>
      <c r="W39" s="86" t="s">
        <v>462</v>
      </c>
      <c r="Z39" s="72">
        <v>3</v>
      </c>
      <c r="AA39" s="87">
        <v>38400000</v>
      </c>
      <c r="AB39" s="80">
        <v>0.3</v>
      </c>
      <c r="AC39" s="85" t="s">
        <v>187</v>
      </c>
      <c r="AD39" s="80" t="s">
        <v>279</v>
      </c>
      <c r="AE39" s="86" t="s">
        <v>34</v>
      </c>
      <c r="AF39" s="102" t="s">
        <v>468</v>
      </c>
      <c r="AG39" s="72" t="s">
        <v>34</v>
      </c>
      <c r="AH39" s="72" t="s">
        <v>34</v>
      </c>
      <c r="AI39" s="72" t="s">
        <v>34</v>
      </c>
      <c r="AJ39" s="73">
        <f>1850000*8.6</f>
        <v>15910000</v>
      </c>
      <c r="AK39" s="86" t="s">
        <v>444</v>
      </c>
      <c r="AL39" s="20" t="s">
        <v>163</v>
      </c>
      <c r="AM39" s="74">
        <v>244</v>
      </c>
      <c r="AN39" s="74">
        <v>400</v>
      </c>
      <c r="AO39" s="74">
        <f t="shared" si="2"/>
        <v>97.6</v>
      </c>
      <c r="AP39" s="74"/>
      <c r="AQ39" s="74"/>
      <c r="AR39" s="74"/>
      <c r="AS39" s="72">
        <v>50</v>
      </c>
      <c r="AT39" s="72">
        <v>36</v>
      </c>
      <c r="AU39" s="72">
        <v>35</v>
      </c>
      <c r="AV39" s="72" t="s">
        <v>34</v>
      </c>
      <c r="AW39" s="72">
        <v>13</v>
      </c>
      <c r="AX39" s="72" t="s">
        <v>34</v>
      </c>
      <c r="AY39" s="72">
        <v>12</v>
      </c>
      <c r="AZ39" s="75">
        <v>5.42</v>
      </c>
      <c r="BA39" s="72">
        <v>30</v>
      </c>
      <c r="BB39" s="72">
        <v>300</v>
      </c>
      <c r="BC39" s="76" t="s">
        <v>315</v>
      </c>
      <c r="BD39" s="72" t="s">
        <v>438</v>
      </c>
      <c r="BE39" s="72" t="s">
        <v>34</v>
      </c>
      <c r="BF39" s="72" t="s">
        <v>34</v>
      </c>
      <c r="BG39" s="77" t="s">
        <v>431</v>
      </c>
      <c r="BH39" s="77" t="s">
        <v>432</v>
      </c>
      <c r="BI39" s="72" t="s">
        <v>399</v>
      </c>
      <c r="BJ39" s="72" t="s">
        <v>400</v>
      </c>
      <c r="BK39" s="78" t="s">
        <v>233</v>
      </c>
      <c r="BL39" s="72"/>
      <c r="BM39" s="78" t="s">
        <v>235</v>
      </c>
      <c r="BN39" s="78" t="s">
        <v>236</v>
      </c>
      <c r="BO39" s="78" t="s">
        <v>435</v>
      </c>
    </row>
    <row r="40" spans="1:67" ht="16">
      <c r="A40" s="96" t="s">
        <v>472</v>
      </c>
      <c r="B40" s="96" t="s">
        <v>471</v>
      </c>
      <c r="D40" s="96" t="s">
        <v>473</v>
      </c>
      <c r="E40" s="97" t="s">
        <v>459</v>
      </c>
      <c r="F40" s="97" t="s">
        <v>476</v>
      </c>
      <c r="G40" s="97" t="s">
        <v>476</v>
      </c>
      <c r="H40" s="86" t="s">
        <v>34</v>
      </c>
      <c r="I40" s="97" t="s">
        <v>460</v>
      </c>
      <c r="J40" s="96" t="s">
        <v>477</v>
      </c>
      <c r="K40" s="97" t="s">
        <v>461</v>
      </c>
      <c r="L40" s="97" t="s">
        <v>478</v>
      </c>
      <c r="M40" s="96" t="s">
        <v>456</v>
      </c>
      <c r="N40" s="86" t="s">
        <v>439</v>
      </c>
      <c r="O40" s="86" t="s">
        <v>440</v>
      </c>
      <c r="P40" s="101" t="s">
        <v>278</v>
      </c>
      <c r="Q40" s="72" t="s">
        <v>284</v>
      </c>
      <c r="R40" s="86" t="s">
        <v>479</v>
      </c>
      <c r="S40" s="97" t="s">
        <v>480</v>
      </c>
      <c r="T40" s="88">
        <v>11034</v>
      </c>
      <c r="U40" s="86" t="s">
        <v>280</v>
      </c>
      <c r="V40" s="86"/>
      <c r="W40" s="86" t="s">
        <v>462</v>
      </c>
      <c r="Z40" s="72">
        <v>3</v>
      </c>
      <c r="AA40" s="87">
        <v>38400000</v>
      </c>
      <c r="AB40" s="80">
        <v>0.3</v>
      </c>
      <c r="AC40" s="85" t="s">
        <v>187</v>
      </c>
      <c r="AD40" s="80" t="s">
        <v>279</v>
      </c>
      <c r="AE40" s="86" t="s">
        <v>34</v>
      </c>
      <c r="AF40" s="102" t="s">
        <v>468</v>
      </c>
      <c r="AG40" s="72" t="s">
        <v>34</v>
      </c>
      <c r="AH40" s="72" t="s">
        <v>34</v>
      </c>
      <c r="AI40" s="72" t="s">
        <v>34</v>
      </c>
      <c r="AJ40" s="73">
        <f>1240000*12.8</f>
        <v>15872000</v>
      </c>
      <c r="AK40" s="86" t="s">
        <v>444</v>
      </c>
      <c r="AL40" s="20" t="s">
        <v>163</v>
      </c>
      <c r="AM40" s="74">
        <v>274</v>
      </c>
      <c r="AN40" s="74">
        <v>400</v>
      </c>
      <c r="AO40" s="74">
        <f t="shared" si="2"/>
        <v>109.6</v>
      </c>
      <c r="AP40" s="74"/>
      <c r="AQ40" s="74"/>
      <c r="AR40" s="74"/>
      <c r="AS40" s="72">
        <v>50</v>
      </c>
      <c r="AT40" s="72">
        <v>36</v>
      </c>
      <c r="AU40" s="72">
        <v>35</v>
      </c>
      <c r="AV40" s="72" t="s">
        <v>34</v>
      </c>
      <c r="AW40" s="72">
        <v>13</v>
      </c>
      <c r="AX40" s="72" t="s">
        <v>34</v>
      </c>
      <c r="AY40" s="72">
        <v>12</v>
      </c>
      <c r="AZ40" s="75">
        <v>14.8</v>
      </c>
      <c r="BA40" s="72">
        <v>30</v>
      </c>
      <c r="BB40" s="72">
        <v>300</v>
      </c>
      <c r="BC40" s="76" t="s">
        <v>316</v>
      </c>
      <c r="BD40" s="72" t="s">
        <v>438</v>
      </c>
      <c r="BE40" s="72" t="s">
        <v>34</v>
      </c>
      <c r="BF40" s="72" t="s">
        <v>34</v>
      </c>
      <c r="BG40" s="77" t="s">
        <v>431</v>
      </c>
      <c r="BH40" s="77" t="s">
        <v>432</v>
      </c>
      <c r="BI40" s="72" t="s">
        <v>401</v>
      </c>
      <c r="BJ40" s="72" t="s">
        <v>402</v>
      </c>
      <c r="BK40" s="78" t="s">
        <v>233</v>
      </c>
      <c r="BL40" s="72"/>
      <c r="BM40" s="78" t="s">
        <v>235</v>
      </c>
      <c r="BN40" s="78" t="s">
        <v>236</v>
      </c>
      <c r="BO40" s="78" t="s">
        <v>435</v>
      </c>
    </row>
    <row r="41" spans="1:67" ht="16">
      <c r="A41" s="96" t="s">
        <v>472</v>
      </c>
      <c r="B41" s="96" t="s">
        <v>471</v>
      </c>
      <c r="D41" s="96" t="s">
        <v>473</v>
      </c>
      <c r="E41" s="97" t="s">
        <v>459</v>
      </c>
      <c r="F41" s="97" t="s">
        <v>476</v>
      </c>
      <c r="G41" s="97" t="s">
        <v>476</v>
      </c>
      <c r="H41" s="86" t="s">
        <v>34</v>
      </c>
      <c r="I41" s="97" t="s">
        <v>460</v>
      </c>
      <c r="J41" s="96" t="s">
        <v>477</v>
      </c>
      <c r="K41" s="97" t="s">
        <v>461</v>
      </c>
      <c r="L41" s="97" t="s">
        <v>478</v>
      </c>
      <c r="M41" s="96" t="s">
        <v>456</v>
      </c>
      <c r="N41" s="86" t="s">
        <v>439</v>
      </c>
      <c r="O41" s="86" t="s">
        <v>440</v>
      </c>
      <c r="P41" s="101" t="s">
        <v>278</v>
      </c>
      <c r="Q41" s="72" t="s">
        <v>296</v>
      </c>
      <c r="R41" s="86" t="s">
        <v>479</v>
      </c>
      <c r="S41" s="97" t="s">
        <v>480</v>
      </c>
      <c r="T41" s="88">
        <v>11034</v>
      </c>
      <c r="U41" s="86" t="s">
        <v>280</v>
      </c>
      <c r="V41" s="86"/>
      <c r="W41" s="86" t="s">
        <v>462</v>
      </c>
      <c r="Z41" s="72">
        <v>3</v>
      </c>
      <c r="AA41" s="87">
        <v>38400000</v>
      </c>
      <c r="AB41" s="80">
        <v>0.3</v>
      </c>
      <c r="AC41" s="85" t="s">
        <v>187</v>
      </c>
      <c r="AD41" s="80" t="s">
        <v>279</v>
      </c>
      <c r="AE41" s="86" t="s">
        <v>34</v>
      </c>
      <c r="AF41" s="102" t="s">
        <v>468</v>
      </c>
      <c r="AG41" s="72" t="s">
        <v>34</v>
      </c>
      <c r="AH41" s="72" t="s">
        <v>34</v>
      </c>
      <c r="AI41" s="72" t="s">
        <v>34</v>
      </c>
      <c r="AJ41" s="73">
        <f>364000*25</f>
        <v>9100000</v>
      </c>
      <c r="AK41" s="86" t="s">
        <v>444</v>
      </c>
      <c r="AL41" s="20" t="s">
        <v>163</v>
      </c>
      <c r="AM41" s="74">
        <v>469</v>
      </c>
      <c r="AN41" s="74">
        <v>200</v>
      </c>
      <c r="AO41" s="74">
        <f t="shared" si="2"/>
        <v>93.8</v>
      </c>
      <c r="AP41" s="74"/>
      <c r="AQ41" s="74"/>
      <c r="AR41" s="74"/>
      <c r="AS41" s="72">
        <v>50</v>
      </c>
      <c r="AT41" s="72">
        <v>36</v>
      </c>
      <c r="AU41" s="72">
        <v>35</v>
      </c>
      <c r="AV41" s="72" t="s">
        <v>34</v>
      </c>
      <c r="AW41" s="72">
        <v>13</v>
      </c>
      <c r="AX41" s="72" t="s">
        <v>34</v>
      </c>
      <c r="AY41" s="72">
        <v>12</v>
      </c>
      <c r="AZ41" s="75">
        <v>21.2</v>
      </c>
      <c r="BA41" s="72">
        <v>30</v>
      </c>
      <c r="BB41" s="72">
        <v>300</v>
      </c>
      <c r="BC41" s="76" t="s">
        <v>317</v>
      </c>
      <c r="BD41" s="72" t="s">
        <v>438</v>
      </c>
      <c r="BE41" s="72" t="s">
        <v>34</v>
      </c>
      <c r="BF41" s="72" t="s">
        <v>34</v>
      </c>
      <c r="BG41" s="77" t="s">
        <v>431</v>
      </c>
      <c r="BH41" s="77" t="s">
        <v>432</v>
      </c>
      <c r="BI41" s="72" t="s">
        <v>403</v>
      </c>
      <c r="BJ41" s="72" t="s">
        <v>404</v>
      </c>
      <c r="BK41" s="78" t="s">
        <v>233</v>
      </c>
      <c r="BL41" s="72"/>
      <c r="BM41" s="78" t="s">
        <v>235</v>
      </c>
      <c r="BN41" s="78" t="s">
        <v>236</v>
      </c>
      <c r="BO41" s="78" t="s">
        <v>435</v>
      </c>
    </row>
    <row r="42" spans="1:67" ht="16">
      <c r="A42" s="96" t="s">
        <v>472</v>
      </c>
      <c r="B42" s="96" t="s">
        <v>471</v>
      </c>
      <c r="D42" s="96" t="s">
        <v>473</v>
      </c>
      <c r="E42" s="97" t="s">
        <v>459</v>
      </c>
      <c r="F42" s="97" t="s">
        <v>476</v>
      </c>
      <c r="G42" s="97" t="s">
        <v>476</v>
      </c>
      <c r="H42" s="86" t="s">
        <v>34</v>
      </c>
      <c r="I42" s="97" t="s">
        <v>460</v>
      </c>
      <c r="J42" s="96" t="s">
        <v>477</v>
      </c>
      <c r="K42" s="97" t="s">
        <v>461</v>
      </c>
      <c r="L42" s="97" t="s">
        <v>478</v>
      </c>
      <c r="M42" s="96" t="s">
        <v>456</v>
      </c>
      <c r="N42" s="86" t="s">
        <v>439</v>
      </c>
      <c r="O42" s="86" t="s">
        <v>440</v>
      </c>
      <c r="P42" s="101" t="s">
        <v>278</v>
      </c>
      <c r="Q42" s="72" t="s">
        <v>285</v>
      </c>
      <c r="R42" s="86" t="s">
        <v>479</v>
      </c>
      <c r="S42" s="97" t="s">
        <v>480</v>
      </c>
      <c r="T42" s="88">
        <v>11034</v>
      </c>
      <c r="U42" s="86" t="s">
        <v>280</v>
      </c>
      <c r="V42" s="86"/>
      <c r="W42" s="86" t="s">
        <v>462</v>
      </c>
      <c r="Z42" s="72">
        <v>3</v>
      </c>
      <c r="AA42" s="87">
        <v>38400000</v>
      </c>
      <c r="AB42" s="80">
        <v>0.3</v>
      </c>
      <c r="AC42" s="85" t="s">
        <v>187</v>
      </c>
      <c r="AD42" s="80" t="s">
        <v>279</v>
      </c>
      <c r="AE42" s="86" t="s">
        <v>34</v>
      </c>
      <c r="AF42" s="102" t="s">
        <v>468</v>
      </c>
      <c r="AG42" s="72" t="s">
        <v>34</v>
      </c>
      <c r="AH42" s="72" t="s">
        <v>34</v>
      </c>
      <c r="AI42" s="72" t="s">
        <v>34</v>
      </c>
      <c r="AJ42" s="73">
        <f>1480000*10.7</f>
        <v>15835999.999999998</v>
      </c>
      <c r="AK42" s="86" t="s">
        <v>444</v>
      </c>
      <c r="AL42" s="20" t="s">
        <v>163</v>
      </c>
      <c r="AM42" s="74">
        <v>205</v>
      </c>
      <c r="AN42" s="74">
        <v>400</v>
      </c>
      <c r="AO42" s="74">
        <f t="shared" si="2"/>
        <v>82</v>
      </c>
      <c r="AP42" s="74"/>
      <c r="AQ42" s="74"/>
      <c r="AR42" s="74"/>
      <c r="AS42" s="72">
        <v>50</v>
      </c>
      <c r="AT42" s="72">
        <v>36</v>
      </c>
      <c r="AU42" s="72">
        <v>35</v>
      </c>
      <c r="AV42" s="72" t="s">
        <v>34</v>
      </c>
      <c r="AW42" s="72">
        <v>13</v>
      </c>
      <c r="AX42" s="72" t="s">
        <v>34</v>
      </c>
      <c r="AY42" s="72">
        <v>12</v>
      </c>
      <c r="AZ42" s="75">
        <v>11.5</v>
      </c>
      <c r="BA42" s="72">
        <v>30</v>
      </c>
      <c r="BB42" s="72">
        <v>300</v>
      </c>
      <c r="BC42" s="76" t="s">
        <v>318</v>
      </c>
      <c r="BD42" s="72" t="s">
        <v>438</v>
      </c>
      <c r="BE42" s="72" t="s">
        <v>34</v>
      </c>
      <c r="BF42" s="72" t="s">
        <v>34</v>
      </c>
      <c r="BG42" s="77" t="s">
        <v>431</v>
      </c>
      <c r="BH42" s="77" t="s">
        <v>432</v>
      </c>
      <c r="BI42" s="72" t="s">
        <v>405</v>
      </c>
      <c r="BJ42" s="72" t="s">
        <v>406</v>
      </c>
      <c r="BK42" s="78" t="s">
        <v>233</v>
      </c>
      <c r="BL42" s="72"/>
      <c r="BM42" s="78" t="s">
        <v>235</v>
      </c>
      <c r="BN42" s="78" t="s">
        <v>236</v>
      </c>
      <c r="BO42" s="78" t="s">
        <v>435</v>
      </c>
    </row>
    <row r="43" spans="1:67" ht="16">
      <c r="A43" s="96" t="s">
        <v>472</v>
      </c>
      <c r="B43" s="96" t="s">
        <v>471</v>
      </c>
      <c r="D43" s="96" t="s">
        <v>473</v>
      </c>
      <c r="E43" s="97" t="s">
        <v>459</v>
      </c>
      <c r="F43" s="97" t="s">
        <v>476</v>
      </c>
      <c r="G43" s="97" t="s">
        <v>476</v>
      </c>
      <c r="H43" s="86" t="s">
        <v>34</v>
      </c>
      <c r="I43" s="97" t="s">
        <v>460</v>
      </c>
      <c r="J43" s="96" t="s">
        <v>477</v>
      </c>
      <c r="K43" s="97" t="s">
        <v>461</v>
      </c>
      <c r="L43" s="97" t="s">
        <v>478</v>
      </c>
      <c r="M43" s="96" t="s">
        <v>456</v>
      </c>
      <c r="N43" s="86" t="s">
        <v>439</v>
      </c>
      <c r="O43" s="86" t="s">
        <v>440</v>
      </c>
      <c r="P43" s="101" t="s">
        <v>278</v>
      </c>
      <c r="Q43" s="72" t="s">
        <v>286</v>
      </c>
      <c r="R43" s="86" t="s">
        <v>479</v>
      </c>
      <c r="S43" s="97" t="s">
        <v>480</v>
      </c>
      <c r="T43" s="88">
        <v>11034</v>
      </c>
      <c r="U43" s="86" t="s">
        <v>280</v>
      </c>
      <c r="V43" s="86"/>
      <c r="W43" s="86" t="s">
        <v>462</v>
      </c>
      <c r="Z43" s="72">
        <v>3</v>
      </c>
      <c r="AA43" s="87">
        <v>38400000</v>
      </c>
      <c r="AB43" s="80">
        <v>0.3</v>
      </c>
      <c r="AC43" s="85" t="s">
        <v>187</v>
      </c>
      <c r="AD43" s="80" t="s">
        <v>279</v>
      </c>
      <c r="AE43" s="86" t="s">
        <v>34</v>
      </c>
      <c r="AF43" s="102" t="s">
        <v>468</v>
      </c>
      <c r="AG43" s="72" t="s">
        <v>34</v>
      </c>
      <c r="AH43" s="72" t="s">
        <v>34</v>
      </c>
      <c r="AI43" s="72" t="s">
        <v>34</v>
      </c>
      <c r="AJ43" s="73">
        <f>2080000*7.65</f>
        <v>15912000</v>
      </c>
      <c r="AK43" s="86" t="s">
        <v>444</v>
      </c>
      <c r="AL43" s="20" t="s">
        <v>163</v>
      </c>
      <c r="AM43" s="74">
        <v>157</v>
      </c>
      <c r="AN43" s="74">
        <v>400</v>
      </c>
      <c r="AO43" s="74">
        <f t="shared" si="2"/>
        <v>62.8</v>
      </c>
      <c r="AP43" s="74"/>
      <c r="AQ43" s="74"/>
      <c r="AR43" s="74"/>
      <c r="AS43" s="72">
        <v>50</v>
      </c>
      <c r="AT43" s="72">
        <v>36</v>
      </c>
      <c r="AU43" s="72">
        <v>35</v>
      </c>
      <c r="AV43" s="72" t="s">
        <v>34</v>
      </c>
      <c r="AW43" s="72">
        <v>13</v>
      </c>
      <c r="AX43" s="72" t="s">
        <v>34</v>
      </c>
      <c r="AY43" s="72">
        <v>12</v>
      </c>
      <c r="AZ43" s="75">
        <v>13.7</v>
      </c>
      <c r="BA43" s="72">
        <v>30</v>
      </c>
      <c r="BB43" s="72">
        <v>300</v>
      </c>
      <c r="BC43" s="76" t="s">
        <v>319</v>
      </c>
      <c r="BD43" s="72" t="s">
        <v>438</v>
      </c>
      <c r="BE43" s="72" t="s">
        <v>34</v>
      </c>
      <c r="BF43" s="72" t="s">
        <v>34</v>
      </c>
      <c r="BG43" s="77" t="s">
        <v>431</v>
      </c>
      <c r="BH43" s="77" t="s">
        <v>432</v>
      </c>
      <c r="BI43" s="72" t="s">
        <v>407</v>
      </c>
      <c r="BJ43" s="72" t="s">
        <v>408</v>
      </c>
      <c r="BK43" s="78" t="s">
        <v>233</v>
      </c>
      <c r="BL43" s="72"/>
      <c r="BM43" s="78" t="s">
        <v>235</v>
      </c>
      <c r="BN43" s="78" t="s">
        <v>236</v>
      </c>
      <c r="BO43" s="78" t="s">
        <v>435</v>
      </c>
    </row>
    <row r="44" spans="1:67" ht="16">
      <c r="A44" s="96" t="s">
        <v>472</v>
      </c>
      <c r="B44" s="96" t="s">
        <v>471</v>
      </c>
      <c r="D44" s="96" t="s">
        <v>473</v>
      </c>
      <c r="E44" s="97" t="s">
        <v>459</v>
      </c>
      <c r="F44" s="97" t="s">
        <v>476</v>
      </c>
      <c r="G44" s="97" t="s">
        <v>476</v>
      </c>
      <c r="H44" s="86" t="s">
        <v>34</v>
      </c>
      <c r="I44" s="97" t="s">
        <v>460</v>
      </c>
      <c r="J44" s="96" t="s">
        <v>477</v>
      </c>
      <c r="K44" s="97" t="s">
        <v>461</v>
      </c>
      <c r="L44" s="97" t="s">
        <v>478</v>
      </c>
      <c r="M44" s="96" t="s">
        <v>456</v>
      </c>
      <c r="N44" s="86" t="s">
        <v>439</v>
      </c>
      <c r="O44" s="86" t="s">
        <v>440</v>
      </c>
      <c r="P44" s="101" t="s">
        <v>278</v>
      </c>
      <c r="Q44" s="72" t="s">
        <v>287</v>
      </c>
      <c r="R44" s="86" t="s">
        <v>479</v>
      </c>
      <c r="S44" s="97" t="s">
        <v>480</v>
      </c>
      <c r="T44" s="88">
        <v>11034</v>
      </c>
      <c r="U44" s="86" t="s">
        <v>280</v>
      </c>
      <c r="V44" s="86"/>
      <c r="W44" s="86" t="s">
        <v>462</v>
      </c>
      <c r="Z44" s="72">
        <v>3</v>
      </c>
      <c r="AA44" s="87">
        <v>38400000</v>
      </c>
      <c r="AB44" s="80">
        <v>0.3</v>
      </c>
      <c r="AC44" s="85" t="s">
        <v>187</v>
      </c>
      <c r="AD44" s="80" t="s">
        <v>279</v>
      </c>
      <c r="AE44" s="86" t="s">
        <v>34</v>
      </c>
      <c r="AF44" s="102" t="s">
        <v>468</v>
      </c>
      <c r="AG44" s="72" t="s">
        <v>34</v>
      </c>
      <c r="AH44" s="72" t="s">
        <v>34</v>
      </c>
      <c r="AI44" s="72" t="s">
        <v>34</v>
      </c>
      <c r="AJ44" s="73">
        <f>786000*25</f>
        <v>19650000</v>
      </c>
      <c r="AK44" s="86" t="s">
        <v>444</v>
      </c>
      <c r="AL44" s="20" t="s">
        <v>163</v>
      </c>
      <c r="AM44" s="74">
        <v>308</v>
      </c>
      <c r="AN44" s="74">
        <v>400</v>
      </c>
      <c r="AO44" s="74">
        <f t="shared" si="2"/>
        <v>123.2</v>
      </c>
      <c r="AP44" s="74"/>
      <c r="AQ44" s="74"/>
      <c r="AR44" s="74"/>
      <c r="AS44" s="72">
        <v>50</v>
      </c>
      <c r="AT44" s="72">
        <v>36</v>
      </c>
      <c r="AU44" s="72">
        <v>35</v>
      </c>
      <c r="AV44" s="72" t="s">
        <v>34</v>
      </c>
      <c r="AW44" s="72">
        <v>13</v>
      </c>
      <c r="AX44" s="72" t="s">
        <v>34</v>
      </c>
      <c r="AY44" s="72">
        <v>12</v>
      </c>
      <c r="AZ44" s="75">
        <v>9.5</v>
      </c>
      <c r="BA44" s="72">
        <v>30</v>
      </c>
      <c r="BB44" s="72">
        <v>300</v>
      </c>
      <c r="BC44" s="76" t="s">
        <v>320</v>
      </c>
      <c r="BD44" s="72" t="s">
        <v>438</v>
      </c>
      <c r="BE44" s="72" t="s">
        <v>34</v>
      </c>
      <c r="BF44" s="72" t="s">
        <v>34</v>
      </c>
      <c r="BG44" s="77" t="s">
        <v>431</v>
      </c>
      <c r="BH44" s="77" t="s">
        <v>432</v>
      </c>
      <c r="BI44" s="72" t="s">
        <v>409</v>
      </c>
      <c r="BJ44" s="72" t="s">
        <v>410</v>
      </c>
      <c r="BK44" s="78" t="s">
        <v>233</v>
      </c>
      <c r="BL44" s="72"/>
      <c r="BM44" s="78" t="s">
        <v>235</v>
      </c>
      <c r="BN44" s="78" t="s">
        <v>236</v>
      </c>
      <c r="BO44" s="78" t="s">
        <v>435</v>
      </c>
    </row>
    <row r="45" spans="1:67" ht="16">
      <c r="A45" s="96" t="s">
        <v>472</v>
      </c>
      <c r="B45" s="96" t="s">
        <v>471</v>
      </c>
      <c r="D45" s="96" t="s">
        <v>473</v>
      </c>
      <c r="E45" s="97" t="s">
        <v>459</v>
      </c>
      <c r="F45" s="97" t="s">
        <v>476</v>
      </c>
      <c r="G45" s="97" t="s">
        <v>476</v>
      </c>
      <c r="H45" s="86" t="s">
        <v>34</v>
      </c>
      <c r="I45" s="97" t="s">
        <v>460</v>
      </c>
      <c r="J45" s="96" t="s">
        <v>477</v>
      </c>
      <c r="K45" s="97" t="s">
        <v>461</v>
      </c>
      <c r="L45" s="97" t="s">
        <v>478</v>
      </c>
      <c r="M45" s="96" t="s">
        <v>456</v>
      </c>
      <c r="N45" s="86" t="s">
        <v>439</v>
      </c>
      <c r="O45" s="86" t="s">
        <v>440</v>
      </c>
      <c r="P45" s="101" t="s">
        <v>278</v>
      </c>
      <c r="Q45" s="72" t="s">
        <v>288</v>
      </c>
      <c r="R45" s="86" t="s">
        <v>479</v>
      </c>
      <c r="S45" s="97" t="s">
        <v>480</v>
      </c>
      <c r="T45" s="88">
        <v>11034</v>
      </c>
      <c r="U45" s="86" t="s">
        <v>280</v>
      </c>
      <c r="V45" s="86"/>
      <c r="W45" s="86" t="s">
        <v>462</v>
      </c>
      <c r="Z45" s="72">
        <v>3</v>
      </c>
      <c r="AA45" s="87">
        <v>38400000</v>
      </c>
      <c r="AB45" s="80">
        <v>0.3</v>
      </c>
      <c r="AC45" s="85" t="s">
        <v>187</v>
      </c>
      <c r="AD45" s="80" t="s">
        <v>279</v>
      </c>
      <c r="AE45" s="86" t="s">
        <v>34</v>
      </c>
      <c r="AF45" s="102" t="s">
        <v>468</v>
      </c>
      <c r="AG45" s="72" t="s">
        <v>34</v>
      </c>
      <c r="AH45" s="72" t="s">
        <v>34</v>
      </c>
      <c r="AI45" s="72" t="s">
        <v>34</v>
      </c>
      <c r="AJ45" s="73">
        <f>522000*60</f>
        <v>31320000</v>
      </c>
      <c r="AK45" s="86" t="s">
        <v>444</v>
      </c>
      <c r="AL45" s="20" t="s">
        <v>163</v>
      </c>
      <c r="AM45" s="74">
        <v>349</v>
      </c>
      <c r="AN45" s="74">
        <v>400</v>
      </c>
      <c r="AO45" s="74">
        <f t="shared" si="2"/>
        <v>139.6</v>
      </c>
      <c r="AP45" s="74"/>
      <c r="AQ45" s="74"/>
      <c r="AR45" s="74"/>
      <c r="AS45" s="72">
        <v>50</v>
      </c>
      <c r="AT45" s="72">
        <v>36</v>
      </c>
      <c r="AU45" s="72">
        <v>35</v>
      </c>
      <c r="AV45" s="72" t="s">
        <v>34</v>
      </c>
      <c r="AW45" s="72">
        <v>13</v>
      </c>
      <c r="AX45" s="72" t="s">
        <v>34</v>
      </c>
      <c r="AY45" s="72">
        <v>12</v>
      </c>
      <c r="AZ45" s="75">
        <v>22.6</v>
      </c>
      <c r="BA45" s="72">
        <v>30</v>
      </c>
      <c r="BB45" s="72">
        <v>300</v>
      </c>
      <c r="BC45" s="76" t="s">
        <v>321</v>
      </c>
      <c r="BD45" s="72" t="s">
        <v>438</v>
      </c>
      <c r="BE45" s="72" t="s">
        <v>34</v>
      </c>
      <c r="BF45" s="72" t="s">
        <v>34</v>
      </c>
      <c r="BG45" s="77" t="s">
        <v>431</v>
      </c>
      <c r="BH45" s="77" t="s">
        <v>432</v>
      </c>
      <c r="BI45" s="72" t="s">
        <v>411</v>
      </c>
      <c r="BJ45" s="72" t="s">
        <v>412</v>
      </c>
      <c r="BK45" s="78" t="s">
        <v>233</v>
      </c>
      <c r="BL45" s="72"/>
      <c r="BM45" s="78" t="s">
        <v>235</v>
      </c>
      <c r="BN45" s="78" t="s">
        <v>236</v>
      </c>
      <c r="BO45" s="78" t="s">
        <v>435</v>
      </c>
    </row>
    <row r="46" spans="1:67" ht="16">
      <c r="A46" s="96" t="s">
        <v>472</v>
      </c>
      <c r="B46" s="96" t="s">
        <v>471</v>
      </c>
      <c r="D46" s="96" t="s">
        <v>473</v>
      </c>
      <c r="E46" s="97" t="s">
        <v>459</v>
      </c>
      <c r="F46" s="97" t="s">
        <v>476</v>
      </c>
      <c r="G46" s="97" t="s">
        <v>476</v>
      </c>
      <c r="H46" s="86" t="s">
        <v>34</v>
      </c>
      <c r="I46" s="97" t="s">
        <v>460</v>
      </c>
      <c r="J46" s="96" t="s">
        <v>477</v>
      </c>
      <c r="K46" s="97" t="s">
        <v>461</v>
      </c>
      <c r="L46" s="97" t="s">
        <v>478</v>
      </c>
      <c r="M46" s="96" t="s">
        <v>456</v>
      </c>
      <c r="N46" s="86" t="s">
        <v>439</v>
      </c>
      <c r="O46" s="86" t="s">
        <v>440</v>
      </c>
      <c r="P46" s="101" t="s">
        <v>278</v>
      </c>
      <c r="Q46" s="72" t="s">
        <v>289</v>
      </c>
      <c r="R46" s="86" t="s">
        <v>479</v>
      </c>
      <c r="S46" s="97" t="s">
        <v>480</v>
      </c>
      <c r="T46" s="88">
        <v>11034</v>
      </c>
      <c r="U46" s="86" t="s">
        <v>280</v>
      </c>
      <c r="V46" s="86"/>
      <c r="W46" s="86" t="s">
        <v>462</v>
      </c>
      <c r="Z46" s="72">
        <v>3</v>
      </c>
      <c r="AA46" s="87">
        <v>38400000</v>
      </c>
      <c r="AB46" s="80">
        <v>0.3</v>
      </c>
      <c r="AC46" s="85" t="s">
        <v>187</v>
      </c>
      <c r="AD46" s="80" t="s">
        <v>279</v>
      </c>
      <c r="AE46" s="86" t="s">
        <v>34</v>
      </c>
      <c r="AF46" s="102" t="s">
        <v>468</v>
      </c>
      <c r="AG46" s="72" t="s">
        <v>34</v>
      </c>
      <c r="AH46" s="72" t="s">
        <v>34</v>
      </c>
      <c r="AI46" s="72" t="s">
        <v>34</v>
      </c>
      <c r="AJ46" s="73">
        <f>827000*25</f>
        <v>20675000</v>
      </c>
      <c r="AK46" s="86" t="s">
        <v>444</v>
      </c>
      <c r="AL46" s="20" t="s">
        <v>163</v>
      </c>
      <c r="AM46" s="74">
        <v>218</v>
      </c>
      <c r="AN46" s="74">
        <v>400</v>
      </c>
      <c r="AO46" s="74">
        <f t="shared" si="2"/>
        <v>87.2</v>
      </c>
      <c r="AP46" s="74"/>
      <c r="AQ46" s="74"/>
      <c r="AR46" s="74"/>
      <c r="AS46" s="72">
        <v>50</v>
      </c>
      <c r="AT46" s="72">
        <v>36</v>
      </c>
      <c r="AU46" s="72">
        <v>35</v>
      </c>
      <c r="AV46" s="72" t="s">
        <v>34</v>
      </c>
      <c r="AW46" s="72">
        <v>13</v>
      </c>
      <c r="AX46" s="72" t="s">
        <v>34</v>
      </c>
      <c r="AY46" s="72">
        <v>12</v>
      </c>
      <c r="AZ46" s="75">
        <v>17.8</v>
      </c>
      <c r="BA46" s="72">
        <v>30</v>
      </c>
      <c r="BB46" s="72">
        <v>300</v>
      </c>
      <c r="BC46" s="76" t="s">
        <v>322</v>
      </c>
      <c r="BD46" s="72" t="s">
        <v>438</v>
      </c>
      <c r="BE46" s="72" t="s">
        <v>34</v>
      </c>
      <c r="BF46" s="72" t="s">
        <v>34</v>
      </c>
      <c r="BG46" s="77" t="s">
        <v>431</v>
      </c>
      <c r="BH46" s="77" t="s">
        <v>432</v>
      </c>
      <c r="BI46" s="72" t="s">
        <v>413</v>
      </c>
      <c r="BJ46" s="72" t="s">
        <v>414</v>
      </c>
      <c r="BK46" s="78" t="s">
        <v>233</v>
      </c>
      <c r="BL46" s="72"/>
      <c r="BM46" s="78" t="s">
        <v>235</v>
      </c>
      <c r="BN46" s="78" t="s">
        <v>236</v>
      </c>
      <c r="BO46" s="78" t="s">
        <v>435</v>
      </c>
    </row>
    <row r="47" spans="1:67" ht="16">
      <c r="A47" s="96" t="s">
        <v>472</v>
      </c>
      <c r="B47" s="96" t="s">
        <v>471</v>
      </c>
      <c r="D47" s="96" t="s">
        <v>473</v>
      </c>
      <c r="E47" s="97" t="s">
        <v>459</v>
      </c>
      <c r="F47" s="97" t="s">
        <v>476</v>
      </c>
      <c r="G47" s="97" t="s">
        <v>476</v>
      </c>
      <c r="H47" s="86" t="s">
        <v>34</v>
      </c>
      <c r="I47" s="97" t="s">
        <v>460</v>
      </c>
      <c r="J47" s="96" t="s">
        <v>477</v>
      </c>
      <c r="K47" s="97" t="s">
        <v>461</v>
      </c>
      <c r="L47" s="97" t="s">
        <v>478</v>
      </c>
      <c r="M47" s="96" t="s">
        <v>456</v>
      </c>
      <c r="N47" s="86" t="s">
        <v>439</v>
      </c>
      <c r="O47" s="86" t="s">
        <v>440</v>
      </c>
      <c r="P47" s="101" t="s">
        <v>278</v>
      </c>
      <c r="Q47" s="72" t="s">
        <v>290</v>
      </c>
      <c r="R47" s="86" t="s">
        <v>479</v>
      </c>
      <c r="S47" s="97" t="s">
        <v>480</v>
      </c>
      <c r="T47" s="88">
        <v>11034</v>
      </c>
      <c r="U47" s="86" t="s">
        <v>280</v>
      </c>
      <c r="V47" s="86"/>
      <c r="W47" s="86" t="s">
        <v>462</v>
      </c>
      <c r="Z47" s="72">
        <v>3</v>
      </c>
      <c r="AA47" s="87">
        <v>38400000</v>
      </c>
      <c r="AB47" s="80">
        <v>0.3</v>
      </c>
      <c r="AC47" s="85" t="s">
        <v>187</v>
      </c>
      <c r="AD47" s="80" t="s">
        <v>279</v>
      </c>
      <c r="AE47" s="86" t="s">
        <v>34</v>
      </c>
      <c r="AF47" s="102" t="s">
        <v>468</v>
      </c>
      <c r="AG47" s="72" t="s">
        <v>34</v>
      </c>
      <c r="AH47" s="72" t="s">
        <v>34</v>
      </c>
      <c r="AI47" s="72" t="s">
        <v>34</v>
      </c>
      <c r="AJ47" s="73">
        <f>1380000*25</f>
        <v>34500000</v>
      </c>
      <c r="AK47" s="86" t="s">
        <v>444</v>
      </c>
      <c r="AL47" s="20" t="s">
        <v>163</v>
      </c>
      <c r="AM47" s="74">
        <v>222</v>
      </c>
      <c r="AN47" s="74">
        <v>400</v>
      </c>
      <c r="AO47" s="74">
        <f t="shared" si="2"/>
        <v>88.8</v>
      </c>
      <c r="AP47" s="74"/>
      <c r="AQ47" s="74"/>
      <c r="AR47" s="74"/>
      <c r="AS47" s="72">
        <v>50</v>
      </c>
      <c r="AT47" s="72">
        <v>36</v>
      </c>
      <c r="AU47" s="72">
        <v>35</v>
      </c>
      <c r="AV47" s="72" t="s">
        <v>34</v>
      </c>
      <c r="AW47" s="72">
        <v>13</v>
      </c>
      <c r="AX47" s="72" t="s">
        <v>34</v>
      </c>
      <c r="AY47" s="72">
        <v>12</v>
      </c>
      <c r="AZ47" s="75">
        <v>15.4</v>
      </c>
      <c r="BA47" s="72">
        <v>30</v>
      </c>
      <c r="BB47" s="72">
        <v>300</v>
      </c>
      <c r="BC47" s="76" t="s">
        <v>323</v>
      </c>
      <c r="BD47" s="72" t="s">
        <v>438</v>
      </c>
      <c r="BE47" s="72" t="s">
        <v>34</v>
      </c>
      <c r="BF47" s="72" t="s">
        <v>34</v>
      </c>
      <c r="BG47" s="77" t="s">
        <v>431</v>
      </c>
      <c r="BH47" s="77" t="s">
        <v>432</v>
      </c>
      <c r="BI47" s="72" t="s">
        <v>415</v>
      </c>
      <c r="BJ47" s="72" t="s">
        <v>416</v>
      </c>
      <c r="BK47" s="78" t="s">
        <v>233</v>
      </c>
      <c r="BL47" s="72"/>
      <c r="BM47" s="78" t="s">
        <v>235</v>
      </c>
      <c r="BN47" s="78" t="s">
        <v>236</v>
      </c>
      <c r="BO47" s="78" t="s">
        <v>435</v>
      </c>
    </row>
    <row r="48" spans="1:67" ht="16">
      <c r="A48" s="96" t="s">
        <v>472</v>
      </c>
      <c r="B48" s="96" t="s">
        <v>471</v>
      </c>
      <c r="D48" s="96" t="s">
        <v>473</v>
      </c>
      <c r="E48" s="97" t="s">
        <v>459</v>
      </c>
      <c r="F48" s="97" t="s">
        <v>476</v>
      </c>
      <c r="G48" s="97" t="s">
        <v>476</v>
      </c>
      <c r="H48" s="86" t="s">
        <v>34</v>
      </c>
      <c r="I48" s="97" t="s">
        <v>460</v>
      </c>
      <c r="J48" s="96" t="s">
        <v>477</v>
      </c>
      <c r="K48" s="97" t="s">
        <v>461</v>
      </c>
      <c r="L48" s="97" t="s">
        <v>478</v>
      </c>
      <c r="M48" s="96" t="s">
        <v>456</v>
      </c>
      <c r="N48" s="86" t="s">
        <v>439</v>
      </c>
      <c r="O48" s="86" t="s">
        <v>440</v>
      </c>
      <c r="P48" s="101" t="s">
        <v>278</v>
      </c>
      <c r="Q48" s="72" t="s">
        <v>291</v>
      </c>
      <c r="R48" s="86" t="s">
        <v>479</v>
      </c>
      <c r="S48" s="97" t="s">
        <v>480</v>
      </c>
      <c r="T48" s="88">
        <v>11034</v>
      </c>
      <c r="U48" s="86" t="s">
        <v>280</v>
      </c>
      <c r="V48" s="86"/>
      <c r="W48" s="86" t="s">
        <v>462</v>
      </c>
      <c r="Z48" s="72">
        <v>3</v>
      </c>
      <c r="AA48" s="87">
        <v>38400000</v>
      </c>
      <c r="AB48" s="80">
        <v>0.3</v>
      </c>
      <c r="AC48" s="85" t="s">
        <v>187</v>
      </c>
      <c r="AD48" s="80" t="s">
        <v>279</v>
      </c>
      <c r="AE48" s="86" t="s">
        <v>34</v>
      </c>
      <c r="AF48" s="102" t="s">
        <v>468</v>
      </c>
      <c r="AG48" s="72" t="s">
        <v>34</v>
      </c>
      <c r="AH48" s="72" t="s">
        <v>34</v>
      </c>
      <c r="AI48" s="72" t="s">
        <v>34</v>
      </c>
      <c r="AJ48" s="73">
        <f>1280000*25</f>
        <v>32000000</v>
      </c>
      <c r="AK48" s="86" t="s">
        <v>444</v>
      </c>
      <c r="AL48" s="20" t="s">
        <v>163</v>
      </c>
      <c r="AM48" s="74">
        <v>394</v>
      </c>
      <c r="AN48" s="74">
        <v>400</v>
      </c>
      <c r="AO48" s="74">
        <f t="shared" si="2"/>
        <v>157.6</v>
      </c>
      <c r="AP48" s="74"/>
      <c r="AQ48" s="74"/>
      <c r="AR48" s="74"/>
      <c r="AS48" s="72">
        <v>50</v>
      </c>
      <c r="AT48" s="72">
        <v>36</v>
      </c>
      <c r="AU48" s="72">
        <v>35</v>
      </c>
      <c r="AV48" s="72" t="s">
        <v>34</v>
      </c>
      <c r="AW48" s="72">
        <v>13</v>
      </c>
      <c r="AX48" s="72" t="s">
        <v>34</v>
      </c>
      <c r="AY48" s="72">
        <v>12</v>
      </c>
      <c r="AZ48" s="75">
        <v>14.3</v>
      </c>
      <c r="BA48" s="72">
        <v>30</v>
      </c>
      <c r="BB48" s="72">
        <v>300</v>
      </c>
      <c r="BC48" s="76" t="s">
        <v>324</v>
      </c>
      <c r="BD48" s="72" t="s">
        <v>438</v>
      </c>
      <c r="BE48" s="72" t="s">
        <v>34</v>
      </c>
      <c r="BF48" s="72" t="s">
        <v>34</v>
      </c>
      <c r="BG48" s="77" t="s">
        <v>431</v>
      </c>
      <c r="BH48" s="77" t="s">
        <v>432</v>
      </c>
      <c r="BI48" s="72" t="s">
        <v>417</v>
      </c>
      <c r="BJ48" s="72" t="s">
        <v>418</v>
      </c>
      <c r="BK48" s="78" t="s">
        <v>233</v>
      </c>
      <c r="BL48" s="72"/>
      <c r="BM48" s="78" t="s">
        <v>235</v>
      </c>
      <c r="BN48" s="78" t="s">
        <v>236</v>
      </c>
      <c r="BO48" s="78" t="s">
        <v>435</v>
      </c>
    </row>
    <row r="49" spans="1:67" ht="16">
      <c r="A49" s="96" t="s">
        <v>472</v>
      </c>
      <c r="B49" s="96" t="s">
        <v>471</v>
      </c>
      <c r="D49" s="96" t="s">
        <v>473</v>
      </c>
      <c r="E49" s="97" t="s">
        <v>459</v>
      </c>
      <c r="F49" s="97" t="s">
        <v>476</v>
      </c>
      <c r="G49" s="97" t="s">
        <v>476</v>
      </c>
      <c r="H49" s="86" t="s">
        <v>34</v>
      </c>
      <c r="I49" s="97" t="s">
        <v>460</v>
      </c>
      <c r="J49" s="96" t="s">
        <v>477</v>
      </c>
      <c r="K49" s="97" t="s">
        <v>461</v>
      </c>
      <c r="L49" s="97" t="s">
        <v>478</v>
      </c>
      <c r="M49" s="96" t="s">
        <v>456</v>
      </c>
      <c r="N49" s="86" t="s">
        <v>439</v>
      </c>
      <c r="O49" s="86" t="s">
        <v>440</v>
      </c>
      <c r="P49" s="101" t="s">
        <v>278</v>
      </c>
      <c r="Q49" s="72" t="s">
        <v>297</v>
      </c>
      <c r="R49" s="86" t="s">
        <v>479</v>
      </c>
      <c r="S49" s="97" t="s">
        <v>480</v>
      </c>
      <c r="T49" s="88">
        <v>11034</v>
      </c>
      <c r="U49" s="86" t="s">
        <v>280</v>
      </c>
      <c r="V49" s="86"/>
      <c r="W49" s="86" t="s">
        <v>462</v>
      </c>
      <c r="Z49" s="72">
        <v>3</v>
      </c>
      <c r="AA49" s="87">
        <v>38400000</v>
      </c>
      <c r="AB49" s="80">
        <v>0.3</v>
      </c>
      <c r="AC49" s="85" t="s">
        <v>187</v>
      </c>
      <c r="AD49" s="80" t="s">
        <v>279</v>
      </c>
      <c r="AE49" s="86" t="s">
        <v>34</v>
      </c>
      <c r="AF49" s="102" t="s">
        <v>468</v>
      </c>
      <c r="AG49" s="72" t="s">
        <v>34</v>
      </c>
      <c r="AH49" s="72" t="s">
        <v>34</v>
      </c>
      <c r="AI49" s="72" t="s">
        <v>34</v>
      </c>
      <c r="AJ49" s="73">
        <f>1530000*22.5</f>
        <v>34425000</v>
      </c>
      <c r="AK49" s="86" t="s">
        <v>444</v>
      </c>
      <c r="AL49" s="20" t="s">
        <v>163</v>
      </c>
      <c r="AM49" s="74">
        <v>283</v>
      </c>
      <c r="AN49" s="74">
        <v>500</v>
      </c>
      <c r="AO49" s="74">
        <f t="shared" si="2"/>
        <v>141.5</v>
      </c>
      <c r="AP49" s="74"/>
      <c r="AQ49" s="74"/>
      <c r="AR49" s="74"/>
      <c r="AS49" s="72">
        <v>50</v>
      </c>
      <c r="AT49" s="72">
        <v>36</v>
      </c>
      <c r="AU49" s="72">
        <v>35</v>
      </c>
      <c r="AV49" s="72" t="s">
        <v>34</v>
      </c>
      <c r="AW49" s="72">
        <v>13</v>
      </c>
      <c r="AX49" s="72" t="s">
        <v>34</v>
      </c>
      <c r="AY49" s="72">
        <v>12</v>
      </c>
      <c r="AZ49" s="75">
        <v>11.3</v>
      </c>
      <c r="BA49" s="72">
        <v>30</v>
      </c>
      <c r="BB49" s="72">
        <v>300</v>
      </c>
      <c r="BC49" s="76" t="s">
        <v>325</v>
      </c>
      <c r="BD49" s="72" t="s">
        <v>438</v>
      </c>
      <c r="BE49" s="72" t="s">
        <v>34</v>
      </c>
      <c r="BF49" s="72" t="s">
        <v>34</v>
      </c>
      <c r="BG49" s="77" t="s">
        <v>431</v>
      </c>
      <c r="BH49" s="77" t="s">
        <v>432</v>
      </c>
      <c r="BI49" s="72" t="s">
        <v>419</v>
      </c>
      <c r="BJ49" s="72" t="s">
        <v>420</v>
      </c>
      <c r="BK49" s="78" t="s">
        <v>233</v>
      </c>
      <c r="BL49" s="72"/>
      <c r="BM49" s="78" t="s">
        <v>235</v>
      </c>
      <c r="BN49" s="78" t="s">
        <v>236</v>
      </c>
      <c r="BO49" s="78" t="s">
        <v>435</v>
      </c>
    </row>
    <row r="50" spans="1:67" ht="16">
      <c r="A50" s="96" t="s">
        <v>472</v>
      </c>
      <c r="B50" s="96" t="s">
        <v>471</v>
      </c>
      <c r="D50" s="96" t="s">
        <v>473</v>
      </c>
      <c r="E50" s="97" t="s">
        <v>459</v>
      </c>
      <c r="F50" s="97" t="s">
        <v>476</v>
      </c>
      <c r="G50" s="97" t="s">
        <v>476</v>
      </c>
      <c r="H50" s="86" t="s">
        <v>34</v>
      </c>
      <c r="I50" s="97" t="s">
        <v>460</v>
      </c>
      <c r="J50" s="96" t="s">
        <v>477</v>
      </c>
      <c r="K50" s="97" t="s">
        <v>461</v>
      </c>
      <c r="L50" s="97" t="s">
        <v>478</v>
      </c>
      <c r="M50" s="96" t="s">
        <v>456</v>
      </c>
      <c r="N50" s="86" t="s">
        <v>439</v>
      </c>
      <c r="O50" s="86" t="s">
        <v>440</v>
      </c>
      <c r="P50" s="101" t="s">
        <v>278</v>
      </c>
      <c r="Q50" s="72" t="s">
        <v>292</v>
      </c>
      <c r="R50" s="86" t="s">
        <v>479</v>
      </c>
      <c r="S50" s="97" t="s">
        <v>480</v>
      </c>
      <c r="T50" s="88">
        <v>11034</v>
      </c>
      <c r="U50" s="86" t="s">
        <v>280</v>
      </c>
      <c r="V50" s="86"/>
      <c r="W50" s="86" t="s">
        <v>462</v>
      </c>
      <c r="Z50" s="72">
        <v>3</v>
      </c>
      <c r="AA50" s="87">
        <v>38400000</v>
      </c>
      <c r="AB50" s="80">
        <v>0.3</v>
      </c>
      <c r="AC50" s="85" t="s">
        <v>187</v>
      </c>
      <c r="AD50" s="80" t="s">
        <v>279</v>
      </c>
      <c r="AE50" s="86" t="s">
        <v>34</v>
      </c>
      <c r="AF50" s="102" t="s">
        <v>468</v>
      </c>
      <c r="AG50" s="72" t="s">
        <v>34</v>
      </c>
      <c r="AH50" s="72" t="s">
        <v>34</v>
      </c>
      <c r="AI50" s="72" t="s">
        <v>34</v>
      </c>
      <c r="AJ50" s="73">
        <f>739000*25</f>
        <v>18475000</v>
      </c>
      <c r="AK50" s="86" t="s">
        <v>444</v>
      </c>
      <c r="AL50" s="20" t="s">
        <v>163</v>
      </c>
      <c r="AM50" s="74">
        <v>157</v>
      </c>
      <c r="AN50" s="74">
        <v>400</v>
      </c>
      <c r="AO50" s="74">
        <f t="shared" si="2"/>
        <v>62.8</v>
      </c>
      <c r="AP50" s="74"/>
      <c r="AQ50" s="74"/>
      <c r="AR50" s="74"/>
      <c r="AS50" s="72">
        <v>50</v>
      </c>
      <c r="AT50" s="72">
        <v>36</v>
      </c>
      <c r="AU50" s="72">
        <v>35</v>
      </c>
      <c r="AV50" s="72" t="s">
        <v>34</v>
      </c>
      <c r="AW50" s="72">
        <v>13</v>
      </c>
      <c r="AX50" s="72" t="s">
        <v>34</v>
      </c>
      <c r="AY50" s="72">
        <v>12</v>
      </c>
      <c r="AZ50" s="75">
        <v>19.399999999999999</v>
      </c>
      <c r="BA50" s="72">
        <v>30</v>
      </c>
      <c r="BB50" s="72">
        <v>300</v>
      </c>
      <c r="BC50" s="76" t="s">
        <v>326</v>
      </c>
      <c r="BD50" s="72" t="s">
        <v>438</v>
      </c>
      <c r="BE50" s="72" t="s">
        <v>34</v>
      </c>
      <c r="BF50" s="72" t="s">
        <v>34</v>
      </c>
      <c r="BG50" s="77" t="s">
        <v>431</v>
      </c>
      <c r="BH50" s="77" t="s">
        <v>432</v>
      </c>
      <c r="BI50" s="72" t="s">
        <v>421</v>
      </c>
      <c r="BJ50" s="72" t="s">
        <v>422</v>
      </c>
      <c r="BK50" s="78" t="s">
        <v>233</v>
      </c>
      <c r="BL50" s="72"/>
      <c r="BM50" s="78" t="s">
        <v>235</v>
      </c>
      <c r="BN50" s="78" t="s">
        <v>236</v>
      </c>
      <c r="BO50" s="78" t="s">
        <v>435</v>
      </c>
    </row>
    <row r="51" spans="1:67" ht="16">
      <c r="A51" s="96" t="s">
        <v>472</v>
      </c>
      <c r="B51" s="96" t="s">
        <v>471</v>
      </c>
      <c r="D51" s="96" t="s">
        <v>473</v>
      </c>
      <c r="E51" s="97" t="s">
        <v>459</v>
      </c>
      <c r="F51" s="97" t="s">
        <v>476</v>
      </c>
      <c r="G51" s="97" t="s">
        <v>476</v>
      </c>
      <c r="H51" s="86" t="s">
        <v>34</v>
      </c>
      <c r="I51" s="97" t="s">
        <v>460</v>
      </c>
      <c r="J51" s="96" t="s">
        <v>477</v>
      </c>
      <c r="K51" s="97" t="s">
        <v>461</v>
      </c>
      <c r="L51" s="97" t="s">
        <v>478</v>
      </c>
      <c r="M51" s="96" t="s">
        <v>456</v>
      </c>
      <c r="N51" s="86" t="s">
        <v>439</v>
      </c>
      <c r="O51" s="86" t="s">
        <v>440</v>
      </c>
      <c r="P51" s="101" t="s">
        <v>278</v>
      </c>
      <c r="Q51" s="72" t="s">
        <v>293</v>
      </c>
      <c r="R51" s="86" t="s">
        <v>479</v>
      </c>
      <c r="S51" s="97" t="s">
        <v>480</v>
      </c>
      <c r="T51" s="88">
        <v>11034</v>
      </c>
      <c r="U51" s="86" t="s">
        <v>280</v>
      </c>
      <c r="V51" s="86"/>
      <c r="W51" s="86" t="s">
        <v>462</v>
      </c>
      <c r="Z51" s="72">
        <v>3</v>
      </c>
      <c r="AA51" s="87">
        <v>38400000</v>
      </c>
      <c r="AB51" s="80">
        <v>0.3</v>
      </c>
      <c r="AC51" s="85" t="s">
        <v>187</v>
      </c>
      <c r="AD51" s="80" t="s">
        <v>279</v>
      </c>
      <c r="AE51" s="86" t="s">
        <v>34</v>
      </c>
      <c r="AF51" s="102" t="s">
        <v>468</v>
      </c>
      <c r="AG51" s="72" t="s">
        <v>34</v>
      </c>
      <c r="AH51" s="72" t="s">
        <v>34</v>
      </c>
      <c r="AI51" s="72" t="s">
        <v>34</v>
      </c>
      <c r="AJ51" s="73">
        <f>962000*25</f>
        <v>24050000</v>
      </c>
      <c r="AK51" s="86" t="s">
        <v>444</v>
      </c>
      <c r="AL51" s="20" t="s">
        <v>163</v>
      </c>
      <c r="AM51" s="74">
        <v>147</v>
      </c>
      <c r="AN51" s="74">
        <v>500</v>
      </c>
      <c r="AO51" s="74">
        <f t="shared" si="2"/>
        <v>73.5</v>
      </c>
      <c r="AP51" s="74"/>
      <c r="AQ51" s="74"/>
      <c r="AR51" s="74"/>
      <c r="AS51" s="72">
        <v>50</v>
      </c>
      <c r="AT51" s="72">
        <v>36</v>
      </c>
      <c r="AU51" s="72">
        <v>35</v>
      </c>
      <c r="AV51" s="72" t="s">
        <v>34</v>
      </c>
      <c r="AW51" s="72">
        <v>13</v>
      </c>
      <c r="AX51" s="72" t="s">
        <v>34</v>
      </c>
      <c r="AY51" s="72">
        <v>12</v>
      </c>
      <c r="AZ51" s="75">
        <v>20.6</v>
      </c>
      <c r="BA51" s="72">
        <v>30</v>
      </c>
      <c r="BB51" s="72">
        <v>300</v>
      </c>
      <c r="BC51" s="76" t="s">
        <v>303</v>
      </c>
      <c r="BD51" s="72" t="s">
        <v>438</v>
      </c>
      <c r="BE51" s="72" t="s">
        <v>34</v>
      </c>
      <c r="BF51" s="72" t="s">
        <v>34</v>
      </c>
      <c r="BG51" s="77" t="s">
        <v>433</v>
      </c>
      <c r="BH51" s="77" t="s">
        <v>434</v>
      </c>
      <c r="BI51" s="72" t="s">
        <v>423</v>
      </c>
      <c r="BJ51" s="72" t="s">
        <v>424</v>
      </c>
      <c r="BK51" s="78" t="s">
        <v>233</v>
      </c>
      <c r="BL51" s="72"/>
      <c r="BM51" s="78" t="s">
        <v>235</v>
      </c>
      <c r="BN51" s="78" t="s">
        <v>236</v>
      </c>
      <c r="BO51" s="78" t="s">
        <v>435</v>
      </c>
    </row>
    <row r="52" spans="1:67" ht="16">
      <c r="A52" s="96" t="s">
        <v>472</v>
      </c>
      <c r="B52" s="96" t="s">
        <v>471</v>
      </c>
      <c r="D52" s="96" t="s">
        <v>473</v>
      </c>
      <c r="E52" s="97" t="s">
        <v>459</v>
      </c>
      <c r="F52" s="97" t="s">
        <v>476</v>
      </c>
      <c r="G52" s="97" t="s">
        <v>476</v>
      </c>
      <c r="H52" s="86" t="s">
        <v>34</v>
      </c>
      <c r="I52" s="97" t="s">
        <v>460</v>
      </c>
      <c r="J52" s="96" t="s">
        <v>477</v>
      </c>
      <c r="K52" s="97" t="s">
        <v>461</v>
      </c>
      <c r="L52" s="97" t="s">
        <v>478</v>
      </c>
      <c r="M52" s="96" t="s">
        <v>456</v>
      </c>
      <c r="N52" s="86" t="s">
        <v>439</v>
      </c>
      <c r="O52" s="86" t="s">
        <v>440</v>
      </c>
      <c r="P52" s="101" t="s">
        <v>278</v>
      </c>
      <c r="Q52" s="72" t="s">
        <v>294</v>
      </c>
      <c r="R52" s="86" t="s">
        <v>479</v>
      </c>
      <c r="S52" s="97" t="s">
        <v>480</v>
      </c>
      <c r="T52" s="88">
        <v>11034</v>
      </c>
      <c r="U52" s="86" t="s">
        <v>280</v>
      </c>
      <c r="V52" s="86"/>
      <c r="W52" s="86" t="s">
        <v>462</v>
      </c>
      <c r="Z52" s="72">
        <v>3</v>
      </c>
      <c r="AA52" s="87">
        <v>38400000</v>
      </c>
      <c r="AB52" s="80">
        <v>0.3</v>
      </c>
      <c r="AC52" s="85" t="s">
        <v>187</v>
      </c>
      <c r="AD52" s="80" t="s">
        <v>279</v>
      </c>
      <c r="AE52" s="86" t="s">
        <v>34</v>
      </c>
      <c r="AF52" s="102" t="s">
        <v>468</v>
      </c>
      <c r="AG52" s="72" t="s">
        <v>34</v>
      </c>
      <c r="AH52" s="72" t="s">
        <v>34</v>
      </c>
      <c r="AI52" s="72" t="s">
        <v>34</v>
      </c>
      <c r="AJ52" s="73">
        <f>1780000*20</f>
        <v>35600000</v>
      </c>
      <c r="AK52" s="86" t="s">
        <v>444</v>
      </c>
      <c r="AL52" s="20" t="s">
        <v>163</v>
      </c>
      <c r="AM52" s="74">
        <v>187</v>
      </c>
      <c r="AN52" s="74">
        <v>500</v>
      </c>
      <c r="AO52" s="74">
        <f>AM52*AN52/1000</f>
        <v>93.5</v>
      </c>
      <c r="AP52" s="74"/>
      <c r="AQ52" s="74"/>
      <c r="AR52" s="74"/>
      <c r="AS52" s="72">
        <v>50</v>
      </c>
      <c r="AT52" s="72">
        <v>36</v>
      </c>
      <c r="AU52" s="72">
        <v>35</v>
      </c>
      <c r="AV52" s="72" t="s">
        <v>34</v>
      </c>
      <c r="AW52" s="72">
        <v>13</v>
      </c>
      <c r="AX52" s="72" t="s">
        <v>34</v>
      </c>
      <c r="AY52" s="72">
        <v>12</v>
      </c>
      <c r="AZ52" s="75">
        <v>27.2</v>
      </c>
      <c r="BA52" s="72">
        <v>30</v>
      </c>
      <c r="BB52" s="72">
        <v>300</v>
      </c>
      <c r="BC52" s="76" t="s">
        <v>304</v>
      </c>
      <c r="BD52" s="72" t="s">
        <v>438</v>
      </c>
      <c r="BE52" s="72" t="s">
        <v>34</v>
      </c>
      <c r="BF52" s="72" t="s">
        <v>34</v>
      </c>
      <c r="BG52" s="77" t="s">
        <v>433</v>
      </c>
      <c r="BH52" s="77" t="s">
        <v>434</v>
      </c>
      <c r="BI52" s="72" t="s">
        <v>425</v>
      </c>
      <c r="BJ52" s="72" t="s">
        <v>426</v>
      </c>
      <c r="BK52" s="78" t="s">
        <v>233</v>
      </c>
      <c r="BL52" s="72"/>
      <c r="BM52" s="78" t="s">
        <v>235</v>
      </c>
      <c r="BN52" s="78" t="s">
        <v>236</v>
      </c>
      <c r="BO52" s="78" t="s">
        <v>435</v>
      </c>
    </row>
    <row r="53" spans="1:67" ht="16">
      <c r="A53" s="96" t="s">
        <v>472</v>
      </c>
      <c r="B53" s="96" t="s">
        <v>471</v>
      </c>
      <c r="D53" s="96" t="s">
        <v>473</v>
      </c>
      <c r="E53" s="97" t="s">
        <v>459</v>
      </c>
      <c r="F53" s="97" t="s">
        <v>476</v>
      </c>
      <c r="G53" s="97" t="s">
        <v>476</v>
      </c>
      <c r="H53" s="86" t="s">
        <v>34</v>
      </c>
      <c r="I53" s="97" t="s">
        <v>460</v>
      </c>
      <c r="J53" s="96" t="s">
        <v>477</v>
      </c>
      <c r="K53" s="97" t="s">
        <v>461</v>
      </c>
      <c r="L53" s="97" t="s">
        <v>478</v>
      </c>
      <c r="M53" s="96" t="s">
        <v>456</v>
      </c>
      <c r="N53" s="86" t="s">
        <v>439</v>
      </c>
      <c r="O53" s="86" t="s">
        <v>440</v>
      </c>
      <c r="P53" s="101" t="s">
        <v>278</v>
      </c>
      <c r="Q53" s="72" t="s">
        <v>295</v>
      </c>
      <c r="R53" s="86" t="s">
        <v>479</v>
      </c>
      <c r="S53" s="97" t="s">
        <v>480</v>
      </c>
      <c r="T53" s="88">
        <v>11034</v>
      </c>
      <c r="U53" s="86" t="s">
        <v>280</v>
      </c>
      <c r="V53" s="86"/>
      <c r="W53" s="86" t="s">
        <v>462</v>
      </c>
      <c r="Z53" s="72">
        <v>3</v>
      </c>
      <c r="AA53" s="87">
        <v>38400000</v>
      </c>
      <c r="AB53" s="80">
        <v>0.3</v>
      </c>
      <c r="AC53" s="85" t="s">
        <v>187</v>
      </c>
      <c r="AD53" s="80" t="s">
        <v>279</v>
      </c>
      <c r="AE53" s="86" t="s">
        <v>34</v>
      </c>
      <c r="AF53" s="102" t="s">
        <v>468</v>
      </c>
      <c r="AG53" s="72" t="s">
        <v>34</v>
      </c>
      <c r="AH53" s="72" t="s">
        <v>34</v>
      </c>
      <c r="AI53" s="72" t="s">
        <v>34</v>
      </c>
      <c r="AJ53" s="73" t="s">
        <v>34</v>
      </c>
      <c r="AK53" s="86" t="s">
        <v>444</v>
      </c>
      <c r="AL53" s="20" t="s">
        <v>163</v>
      </c>
      <c r="AM53" s="74" t="s">
        <v>34</v>
      </c>
      <c r="AN53" s="74" t="s">
        <v>34</v>
      </c>
      <c r="AO53" s="74" t="s">
        <v>34</v>
      </c>
      <c r="AP53" s="74"/>
      <c r="AQ53" s="74"/>
      <c r="AR53" s="74"/>
      <c r="AS53" s="72">
        <v>50</v>
      </c>
      <c r="AT53" s="72">
        <v>36</v>
      </c>
      <c r="AU53" s="72">
        <v>35</v>
      </c>
      <c r="AV53" s="72" t="s">
        <v>34</v>
      </c>
      <c r="AW53" s="72">
        <v>7</v>
      </c>
      <c r="AX53" s="72" t="s">
        <v>34</v>
      </c>
      <c r="AY53" s="72">
        <v>11</v>
      </c>
      <c r="AZ53" s="75">
        <v>28.6</v>
      </c>
      <c r="BA53" s="72">
        <v>30</v>
      </c>
      <c r="BB53" s="72">
        <v>300</v>
      </c>
      <c r="BC53" s="76" t="s">
        <v>305</v>
      </c>
      <c r="BD53" s="72" t="s">
        <v>438</v>
      </c>
      <c r="BE53" s="72" t="s">
        <v>34</v>
      </c>
      <c r="BF53" s="72" t="s">
        <v>34</v>
      </c>
      <c r="BG53" s="77" t="s">
        <v>433</v>
      </c>
      <c r="BH53" s="77" t="s">
        <v>434</v>
      </c>
      <c r="BI53" s="72" t="s">
        <v>427</v>
      </c>
      <c r="BJ53" s="72" t="s">
        <v>428</v>
      </c>
      <c r="BK53" s="78" t="s">
        <v>233</v>
      </c>
      <c r="BL53" s="72"/>
      <c r="BM53" s="78" t="s">
        <v>235</v>
      </c>
      <c r="BN53" s="78" t="s">
        <v>236</v>
      </c>
      <c r="BO53" s="78" t="s">
        <v>435</v>
      </c>
    </row>
  </sheetData>
  <dataValidations count="2">
    <dataValidation type="list" allowBlank="1" sqref="K3:K53" xr:uid="{0E40363C-6ADC-1B4C-8C70-28804D2D9D33}">
      <formula1>"organoid,gastruloid,embryoid,cell line,differentiated cell,reprogrammed cell"</formula1>
    </dataValidation>
    <dataValidation type="list" allowBlank="1" sqref="I3:I53" xr:uid="{C83F73B0-4FA0-8344-A564-30FAF2D4658D}">
      <formula1>"Homo sapiens,Mus musculus,Saccharomyces"</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61"/>
  <sheetViews>
    <sheetView topLeftCell="E4" zoomScale="130" zoomScaleNormal="130" workbookViewId="0">
      <selection activeCell="A20" sqref="A20"/>
    </sheetView>
  </sheetViews>
  <sheetFormatPr baseColWidth="10" defaultColWidth="12.5" defaultRowHeight="15.75" customHeight="1"/>
  <cols>
    <col min="1" max="1" width="45.5" customWidth="1"/>
    <col min="2" max="2" width="44.1640625" customWidth="1"/>
    <col min="3" max="3" width="27" customWidth="1"/>
    <col min="4" max="4" width="35.5" customWidth="1"/>
    <col min="5" max="5" width="45.5" bestFit="1" customWidth="1"/>
    <col min="6" max="6" width="33" customWidth="1"/>
    <col min="7" max="7" width="26.5" customWidth="1"/>
    <col min="8" max="8" width="33.5" bestFit="1" customWidth="1"/>
    <col min="9" max="9" width="39" customWidth="1"/>
    <col min="10" max="10" width="57.5" customWidth="1"/>
    <col min="11" max="11" width="64.5" bestFit="1" customWidth="1"/>
    <col min="12" max="12" width="56.5" bestFit="1" customWidth="1"/>
    <col min="13" max="13" width="32.5" bestFit="1" customWidth="1"/>
    <col min="14" max="14" width="28.5" bestFit="1" customWidth="1"/>
    <col min="15" max="15" width="31.83203125" bestFit="1" customWidth="1"/>
    <col min="16" max="16" width="30" customWidth="1"/>
    <col min="17" max="17" width="32.5" bestFit="1" customWidth="1"/>
    <col min="18" max="18" width="25.5" bestFit="1" customWidth="1"/>
    <col min="19" max="19" width="28.5" customWidth="1"/>
    <col min="20" max="20" width="26.5" bestFit="1" customWidth="1"/>
    <col min="21" max="21" width="22.83203125" customWidth="1"/>
    <col min="22" max="22" width="40.5" customWidth="1"/>
    <col min="23" max="23" width="20.5" customWidth="1"/>
    <col min="24" max="24" width="21.1640625" customWidth="1"/>
    <col min="26" max="26" width="19.5" bestFit="1" customWidth="1"/>
    <col min="27" max="28" width="40.83203125" bestFit="1" customWidth="1"/>
    <col min="29" max="29" width="30.83203125" bestFit="1" customWidth="1"/>
    <col min="30" max="30" width="15.1640625" bestFit="1" customWidth="1"/>
    <col min="31" max="31" width="16.5" bestFit="1" customWidth="1"/>
    <col min="32" max="32" width="18.5" bestFit="1" customWidth="1"/>
    <col min="33" max="33" width="17.5" bestFit="1" customWidth="1"/>
  </cols>
  <sheetData>
    <row r="1" spans="1:29" s="60" customFormat="1" ht="23">
      <c r="A1" s="59" t="s">
        <v>0</v>
      </c>
      <c r="C1" s="61"/>
      <c r="D1" s="61"/>
      <c r="E1" s="61"/>
      <c r="F1" s="61"/>
      <c r="G1" s="61"/>
      <c r="H1" s="61"/>
      <c r="I1" s="61"/>
      <c r="J1" s="61"/>
      <c r="K1" s="61"/>
    </row>
    <row r="4" spans="1:29" ht="23">
      <c r="A4" s="58" t="s">
        <v>1</v>
      </c>
      <c r="B4" s="38" t="s">
        <v>2</v>
      </c>
      <c r="C4" s="38" t="s">
        <v>2</v>
      </c>
      <c r="D4" s="39" t="s">
        <v>2</v>
      </c>
      <c r="E4" s="39" t="s">
        <v>2</v>
      </c>
      <c r="F4" s="38" t="s">
        <v>2</v>
      </c>
      <c r="G4" s="38" t="s">
        <v>2</v>
      </c>
      <c r="H4" s="38" t="s">
        <v>2</v>
      </c>
      <c r="I4" s="38" t="s">
        <v>2</v>
      </c>
      <c r="J4" s="38" t="s">
        <v>2</v>
      </c>
      <c r="K4" s="39" t="s">
        <v>3</v>
      </c>
      <c r="L4" s="39" t="s">
        <v>3</v>
      </c>
      <c r="M4" s="39" t="s">
        <v>3</v>
      </c>
      <c r="N4" s="39" t="s">
        <v>3</v>
      </c>
      <c r="O4" s="39" t="s">
        <v>2</v>
      </c>
      <c r="P4" s="39" t="s">
        <v>4</v>
      </c>
      <c r="Q4" s="39" t="s">
        <v>4</v>
      </c>
      <c r="R4" s="39" t="s">
        <v>4</v>
      </c>
      <c r="S4" s="39" t="s">
        <v>5</v>
      </c>
      <c r="T4" s="38" t="s">
        <v>4</v>
      </c>
      <c r="U4" s="38" t="s">
        <v>4</v>
      </c>
      <c r="V4" s="38" t="s">
        <v>2</v>
      </c>
      <c r="W4" s="38" t="s">
        <v>2</v>
      </c>
      <c r="X4" s="38" t="s">
        <v>2</v>
      </c>
      <c r="AA4" s="42"/>
      <c r="AB4" s="42"/>
      <c r="AC4" s="42"/>
    </row>
    <row r="5" spans="1:29" ht="17">
      <c r="A5" s="62" t="s">
        <v>6</v>
      </c>
      <c r="B5" s="57" t="s">
        <v>7</v>
      </c>
      <c r="C5" s="41" t="s">
        <v>8</v>
      </c>
      <c r="D5" s="41" t="s">
        <v>9</v>
      </c>
      <c r="E5" s="41" t="s">
        <v>10</v>
      </c>
      <c r="F5" s="40" t="s">
        <v>11</v>
      </c>
      <c r="G5" s="40" t="s">
        <v>12</v>
      </c>
      <c r="H5" s="40" t="s">
        <v>13</v>
      </c>
      <c r="I5" s="40" t="s">
        <v>14</v>
      </c>
      <c r="J5" s="40" t="s">
        <v>15</v>
      </c>
      <c r="K5" s="52" t="s">
        <v>16</v>
      </c>
      <c r="L5" s="52" t="s">
        <v>17</v>
      </c>
      <c r="M5" s="52" t="s">
        <v>18</v>
      </c>
      <c r="N5" s="52" t="s">
        <v>19</v>
      </c>
      <c r="O5" s="52" t="s">
        <v>20</v>
      </c>
      <c r="P5" s="52" t="s">
        <v>21</v>
      </c>
      <c r="Q5" s="52" t="s">
        <v>22</v>
      </c>
      <c r="R5" s="52" t="s">
        <v>23</v>
      </c>
      <c r="S5" s="54" t="s">
        <v>24</v>
      </c>
      <c r="T5" s="54" t="s">
        <v>25</v>
      </c>
      <c r="U5" s="54" t="s">
        <v>26</v>
      </c>
      <c r="V5" s="54" t="s">
        <v>27</v>
      </c>
      <c r="W5" s="54" t="s">
        <v>28</v>
      </c>
      <c r="X5" s="54" t="s">
        <v>29</v>
      </c>
      <c r="AA5" s="42"/>
      <c r="AB5" s="42"/>
      <c r="AC5" s="42"/>
    </row>
    <row r="6" spans="1:29" ht="15.75" customHeight="1">
      <c r="A6" s="40" t="s">
        <v>30</v>
      </c>
      <c r="B6" s="54" t="s">
        <v>31</v>
      </c>
      <c r="C6" s="54" t="s">
        <v>32</v>
      </c>
      <c r="D6" s="54" t="s">
        <v>31</v>
      </c>
      <c r="E6" s="26" t="s">
        <v>33</v>
      </c>
      <c r="F6" s="26" t="s">
        <v>34</v>
      </c>
      <c r="G6" s="26" t="s">
        <v>34</v>
      </c>
      <c r="H6" s="20" t="s">
        <v>35</v>
      </c>
      <c r="I6" s="26" t="s">
        <v>34</v>
      </c>
      <c r="J6" s="26" t="s">
        <v>34</v>
      </c>
      <c r="K6" s="53">
        <v>0.56599999999999995</v>
      </c>
      <c r="L6" s="53">
        <v>5.2299999999999999E-2</v>
      </c>
      <c r="M6" s="53">
        <v>3.0300000000000001E-2</v>
      </c>
      <c r="N6" s="53">
        <v>8.3940000000000001E-2</v>
      </c>
      <c r="O6" s="53" t="s">
        <v>36</v>
      </c>
      <c r="P6" s="53">
        <v>30224653</v>
      </c>
      <c r="Q6" s="20">
        <v>738170</v>
      </c>
      <c r="R6" s="53">
        <v>736847</v>
      </c>
      <c r="S6" s="54">
        <v>8.3940000000000001E-2</v>
      </c>
      <c r="T6" s="54">
        <v>10</v>
      </c>
      <c r="U6" s="54">
        <v>18130197</v>
      </c>
      <c r="V6" s="54" t="s">
        <v>37</v>
      </c>
      <c r="W6" s="54" t="s">
        <v>34</v>
      </c>
      <c r="X6" s="54" t="s">
        <v>34</v>
      </c>
    </row>
    <row r="7" spans="1:29" ht="15.75" customHeight="1">
      <c r="A7" s="40" t="s">
        <v>30</v>
      </c>
      <c r="B7" s="54" t="s">
        <v>31</v>
      </c>
      <c r="C7" s="54" t="s">
        <v>32</v>
      </c>
      <c r="D7" s="54" t="s">
        <v>31</v>
      </c>
      <c r="E7" s="26" t="s">
        <v>33</v>
      </c>
      <c r="F7" s="26" t="s">
        <v>34</v>
      </c>
      <c r="G7" s="26" t="s">
        <v>34</v>
      </c>
      <c r="H7" s="20" t="s">
        <v>35</v>
      </c>
      <c r="I7" s="26" t="s">
        <v>34</v>
      </c>
      <c r="J7" s="26" t="s">
        <v>34</v>
      </c>
      <c r="K7" s="53">
        <v>0.56599999999999995</v>
      </c>
      <c r="L7" s="53">
        <v>5.2299999999999999E-2</v>
      </c>
      <c r="M7" s="53">
        <v>3.0300000000000001E-2</v>
      </c>
      <c r="N7" s="53">
        <v>8.3940000000000001E-2</v>
      </c>
      <c r="O7" s="53" t="s">
        <v>36</v>
      </c>
      <c r="P7" s="53">
        <v>30224653</v>
      </c>
      <c r="Q7" s="20">
        <v>738170</v>
      </c>
      <c r="R7" s="53">
        <v>736847</v>
      </c>
      <c r="S7" s="54">
        <v>8.3940000000000001E-2</v>
      </c>
      <c r="T7" s="54">
        <v>10</v>
      </c>
      <c r="U7" s="54">
        <v>18130197</v>
      </c>
      <c r="V7" s="54" t="s">
        <v>37</v>
      </c>
      <c r="W7" s="54" t="s">
        <v>34</v>
      </c>
      <c r="X7" s="54" t="s">
        <v>34</v>
      </c>
    </row>
    <row r="8" spans="1:29" ht="13">
      <c r="A8" s="40" t="s">
        <v>38</v>
      </c>
      <c r="B8" s="54" t="s">
        <v>39</v>
      </c>
      <c r="C8" s="54" t="s">
        <v>40</v>
      </c>
      <c r="D8" s="54" t="s">
        <v>39</v>
      </c>
      <c r="E8" s="26" t="s">
        <v>33</v>
      </c>
      <c r="F8" s="26" t="s">
        <v>34</v>
      </c>
      <c r="G8" s="26" t="s">
        <v>34</v>
      </c>
      <c r="H8" s="20" t="s">
        <v>35</v>
      </c>
      <c r="I8" s="26" t="s">
        <v>34</v>
      </c>
      <c r="J8" s="26" t="s">
        <v>34</v>
      </c>
      <c r="K8" s="53">
        <v>0.79359999999999997</v>
      </c>
      <c r="L8" s="53">
        <v>0.02</v>
      </c>
      <c r="M8" s="53">
        <v>3.7199999999999997E-2</v>
      </c>
      <c r="N8" s="53">
        <v>0.59109999999999996</v>
      </c>
      <c r="O8" s="53" t="s">
        <v>36</v>
      </c>
      <c r="P8" s="53">
        <v>30224653</v>
      </c>
      <c r="Q8" s="20">
        <v>738168</v>
      </c>
      <c r="R8" s="53">
        <v>735018</v>
      </c>
      <c r="S8" s="54">
        <v>0.59109999999999996</v>
      </c>
      <c r="T8" s="54">
        <v>10</v>
      </c>
      <c r="U8" s="54">
        <v>18131397</v>
      </c>
      <c r="V8" s="54" t="s">
        <v>41</v>
      </c>
      <c r="W8" s="54" t="s">
        <v>34</v>
      </c>
      <c r="X8" s="54" t="s">
        <v>34</v>
      </c>
    </row>
    <row r="9" spans="1:29" ht="15">
      <c r="A9" s="43" t="s">
        <v>42</v>
      </c>
      <c r="B9" s="54" t="s">
        <v>39</v>
      </c>
      <c r="C9" s="54" t="s">
        <v>40</v>
      </c>
      <c r="D9" s="54" t="s">
        <v>39</v>
      </c>
      <c r="E9" s="41" t="s">
        <v>34</v>
      </c>
      <c r="F9" s="43" t="s">
        <v>43</v>
      </c>
      <c r="G9" s="42">
        <v>43701113</v>
      </c>
      <c r="H9" s="51" t="s">
        <v>35</v>
      </c>
      <c r="I9" s="42" t="s">
        <v>35</v>
      </c>
      <c r="J9" s="42" t="s">
        <v>37</v>
      </c>
      <c r="K9" s="53">
        <v>0.8831</v>
      </c>
      <c r="L9" s="53">
        <v>0.14169999999999999</v>
      </c>
      <c r="M9" s="53">
        <v>4.6899999999999997E-2</v>
      </c>
      <c r="N9" s="53">
        <v>2.526E-3</v>
      </c>
      <c r="O9" s="53" t="s">
        <v>36</v>
      </c>
      <c r="P9" s="53">
        <v>30224653</v>
      </c>
      <c r="Q9" s="20">
        <v>738168</v>
      </c>
      <c r="R9" s="53">
        <v>733070</v>
      </c>
      <c r="S9" s="54">
        <v>2.526E-3</v>
      </c>
      <c r="T9" s="43">
        <v>21</v>
      </c>
      <c r="U9" s="55">
        <v>45120994</v>
      </c>
      <c r="V9" s="43" t="s">
        <v>35</v>
      </c>
      <c r="W9" s="43" t="s">
        <v>35</v>
      </c>
      <c r="X9" s="43" t="s">
        <v>37</v>
      </c>
    </row>
    <row r="10" spans="1:29" ht="15">
      <c r="A10" s="43" t="s">
        <v>42</v>
      </c>
      <c r="B10" s="4"/>
      <c r="C10" s="54" t="s">
        <v>40</v>
      </c>
      <c r="D10" s="54" t="s">
        <v>39</v>
      </c>
      <c r="E10" s="44" t="s">
        <v>44</v>
      </c>
      <c r="F10" s="43" t="s">
        <v>43</v>
      </c>
      <c r="G10" s="44">
        <v>15206128</v>
      </c>
      <c r="H10" s="20" t="s">
        <v>45</v>
      </c>
      <c r="I10" s="42" t="s">
        <v>37</v>
      </c>
      <c r="J10" s="42" t="s">
        <v>45</v>
      </c>
      <c r="K10" s="53">
        <v>0.96089999999999998</v>
      </c>
      <c r="L10" s="53">
        <v>2.4500000000000001E-2</v>
      </c>
      <c r="M10" s="53">
        <v>8.3799999999999999E-2</v>
      </c>
      <c r="N10" s="53">
        <v>0.76980000000000004</v>
      </c>
      <c r="O10" s="53" t="s">
        <v>36</v>
      </c>
      <c r="P10" s="53">
        <v>30224653</v>
      </c>
      <c r="Q10" s="20">
        <v>737054</v>
      </c>
      <c r="R10" s="53">
        <v>663809</v>
      </c>
      <c r="S10" s="54">
        <v>0.76980000000000004</v>
      </c>
      <c r="T10" s="43">
        <v>21</v>
      </c>
      <c r="U10" s="55">
        <v>16578448</v>
      </c>
      <c r="V10" s="43" t="s">
        <v>37</v>
      </c>
      <c r="W10" s="43" t="s">
        <v>37</v>
      </c>
      <c r="X10" s="43" t="s">
        <v>45</v>
      </c>
    </row>
    <row r="11" spans="1:29" ht="24" thickBot="1">
      <c r="A11" s="58" t="s">
        <v>46</v>
      </c>
      <c r="C11" s="38" t="s">
        <v>2</v>
      </c>
      <c r="D11" s="38" t="s">
        <v>2</v>
      </c>
      <c r="E11" s="38" t="s">
        <v>3</v>
      </c>
      <c r="F11" s="38" t="s">
        <v>3</v>
      </c>
      <c r="G11" s="38" t="s">
        <v>3</v>
      </c>
      <c r="H11" s="38" t="s">
        <v>3</v>
      </c>
      <c r="I11" s="38" t="s">
        <v>3</v>
      </c>
      <c r="J11" s="38" t="s">
        <v>3</v>
      </c>
      <c r="K11" s="38" t="s">
        <v>3</v>
      </c>
      <c r="L11" s="38" t="s">
        <v>3</v>
      </c>
      <c r="M11" s="38" t="s">
        <v>3</v>
      </c>
      <c r="N11" s="38" t="s">
        <v>3</v>
      </c>
      <c r="O11" s="38" t="s">
        <v>3</v>
      </c>
      <c r="P11" s="38" t="s">
        <v>3</v>
      </c>
      <c r="Q11" s="38" t="s">
        <v>3</v>
      </c>
      <c r="R11" s="38" t="s">
        <v>3</v>
      </c>
      <c r="Z11" s="42"/>
      <c r="AA11" s="42"/>
      <c r="AB11" s="42"/>
      <c r="AC11" s="42"/>
    </row>
    <row r="12" spans="1:29" ht="14" thickBot="1">
      <c r="A12" s="64" t="s">
        <v>47</v>
      </c>
      <c r="B12" s="57" t="s">
        <v>7</v>
      </c>
      <c r="C12" s="41" t="s">
        <v>8</v>
      </c>
      <c r="D12" s="41" t="s">
        <v>9</v>
      </c>
      <c r="E12" s="40" t="s">
        <v>48</v>
      </c>
      <c r="F12" s="40" t="s">
        <v>49</v>
      </c>
      <c r="G12" s="40" t="s">
        <v>50</v>
      </c>
      <c r="H12" s="40" t="s">
        <v>51</v>
      </c>
      <c r="I12" s="45" t="s">
        <v>52</v>
      </c>
      <c r="J12" s="46" t="s">
        <v>53</v>
      </c>
      <c r="K12" s="46" t="s">
        <v>54</v>
      </c>
      <c r="L12" s="46" t="s">
        <v>55</v>
      </c>
      <c r="M12" s="46" t="s">
        <v>56</v>
      </c>
      <c r="N12" s="65" t="s">
        <v>57</v>
      </c>
      <c r="O12" s="40" t="s">
        <v>58</v>
      </c>
      <c r="P12" s="40" t="s">
        <v>59</v>
      </c>
      <c r="Q12" s="40" t="s">
        <v>60</v>
      </c>
      <c r="R12" s="40" t="s">
        <v>61</v>
      </c>
      <c r="Z12" s="42"/>
      <c r="AA12" s="42"/>
      <c r="AB12" s="42"/>
      <c r="AC12" s="42"/>
    </row>
    <row r="13" spans="1:29" ht="16">
      <c r="A13" s="54" t="s">
        <v>62</v>
      </c>
      <c r="B13" s="54" t="s">
        <v>31</v>
      </c>
      <c r="C13" s="54" t="s">
        <v>32</v>
      </c>
      <c r="D13" s="54" t="s">
        <v>31</v>
      </c>
      <c r="E13" s="26">
        <v>0.85899999999999999</v>
      </c>
      <c r="F13" s="26">
        <v>0.97499999999999998</v>
      </c>
      <c r="G13" s="26">
        <v>0.98299999999999998</v>
      </c>
      <c r="H13" s="26">
        <v>0.88100000000000001</v>
      </c>
      <c r="I13" s="26">
        <v>1.37149E-2</v>
      </c>
      <c r="J13" s="38" t="s">
        <v>34</v>
      </c>
      <c r="K13" s="38" t="s">
        <v>34</v>
      </c>
      <c r="L13" s="38" t="s">
        <v>34</v>
      </c>
      <c r="M13" s="38" t="s">
        <v>34</v>
      </c>
      <c r="N13" s="38" t="s">
        <v>34</v>
      </c>
      <c r="O13" s="38" t="s">
        <v>34</v>
      </c>
      <c r="P13" s="38" t="s">
        <v>34</v>
      </c>
      <c r="Q13" s="38" t="s">
        <v>34</v>
      </c>
      <c r="R13" s="38" t="s">
        <v>34</v>
      </c>
    </row>
    <row r="14" spans="1:29" ht="16">
      <c r="A14" s="54" t="s">
        <v>62</v>
      </c>
      <c r="B14" s="54" t="s">
        <v>39</v>
      </c>
      <c r="C14" s="54" t="s">
        <v>40</v>
      </c>
      <c r="D14" s="54" t="s">
        <v>39</v>
      </c>
      <c r="E14" s="26">
        <v>0.98799999999999999</v>
      </c>
      <c r="F14" s="26">
        <v>0.95899999999999996</v>
      </c>
      <c r="G14" s="26">
        <v>0.99099999999999999</v>
      </c>
      <c r="H14" s="26">
        <v>0.98599999999999999</v>
      </c>
      <c r="I14" s="26">
        <v>1.37047E-2</v>
      </c>
      <c r="J14" s="38" t="s">
        <v>34</v>
      </c>
      <c r="K14" s="38" t="s">
        <v>34</v>
      </c>
      <c r="L14" s="38" t="s">
        <v>34</v>
      </c>
      <c r="M14" s="38" t="s">
        <v>34</v>
      </c>
      <c r="N14" s="38" t="s">
        <v>34</v>
      </c>
      <c r="O14" s="38" t="s">
        <v>34</v>
      </c>
      <c r="P14" s="38" t="s">
        <v>34</v>
      </c>
      <c r="Q14" s="38" t="s">
        <v>34</v>
      </c>
      <c r="R14" s="38" t="s">
        <v>34</v>
      </c>
    </row>
    <row r="15" spans="1:29" ht="16">
      <c r="A15" s="43" t="s">
        <v>63</v>
      </c>
      <c r="B15" s="54" t="s">
        <v>39</v>
      </c>
      <c r="C15" s="54" t="s">
        <v>40</v>
      </c>
      <c r="D15" s="54" t="s">
        <v>39</v>
      </c>
      <c r="E15" s="42" t="s">
        <v>34</v>
      </c>
      <c r="F15" s="42" t="s">
        <v>34</v>
      </c>
      <c r="G15" s="42" t="s">
        <v>34</v>
      </c>
      <c r="H15" s="42" t="s">
        <v>34</v>
      </c>
      <c r="I15" s="42" t="s">
        <v>34</v>
      </c>
      <c r="J15" s="42" t="s">
        <v>34</v>
      </c>
      <c r="K15" s="38" t="s">
        <v>34</v>
      </c>
      <c r="L15" s="38" t="s">
        <v>34</v>
      </c>
      <c r="M15" s="38" t="s">
        <v>34</v>
      </c>
      <c r="N15" s="38" t="s">
        <v>34</v>
      </c>
      <c r="O15" s="42" t="s">
        <v>34</v>
      </c>
      <c r="P15" s="42" t="s">
        <v>34</v>
      </c>
      <c r="Q15" s="42" t="s">
        <v>34</v>
      </c>
      <c r="R15" s="42" t="s">
        <v>34</v>
      </c>
      <c r="S15" s="42"/>
      <c r="T15" s="42"/>
      <c r="U15" s="42"/>
      <c r="V15" s="42"/>
      <c r="W15" s="42"/>
      <c r="X15" s="42"/>
      <c r="Y15" s="42"/>
    </row>
    <row r="16" spans="1:29" ht="29">
      <c r="A16" s="43" t="s">
        <v>63</v>
      </c>
      <c r="B16" s="47" t="s">
        <v>64</v>
      </c>
      <c r="C16" s="54" t="s">
        <v>40</v>
      </c>
      <c r="D16" s="54" t="s">
        <v>39</v>
      </c>
      <c r="E16" s="44">
        <v>0.98299999999999998</v>
      </c>
      <c r="F16" s="42">
        <v>0.91400000000000003</v>
      </c>
      <c r="G16" s="42" t="s">
        <v>34</v>
      </c>
      <c r="H16" s="42" t="s">
        <v>34</v>
      </c>
      <c r="I16" s="42" t="s">
        <v>34</v>
      </c>
      <c r="J16" s="42" t="s">
        <v>34</v>
      </c>
      <c r="K16" s="38" t="s">
        <v>34</v>
      </c>
      <c r="L16" s="38" t="s">
        <v>34</v>
      </c>
      <c r="M16" s="38" t="s">
        <v>34</v>
      </c>
      <c r="N16" s="38" t="s">
        <v>34</v>
      </c>
      <c r="O16" s="44">
        <v>0.23044999999999999</v>
      </c>
      <c r="P16" s="44">
        <v>0.39330500000000002</v>
      </c>
      <c r="Q16" s="42" t="s">
        <v>34</v>
      </c>
      <c r="R16" s="42" t="s">
        <v>34</v>
      </c>
      <c r="S16" s="42"/>
      <c r="T16" s="42"/>
      <c r="U16" s="42"/>
      <c r="V16" s="42"/>
      <c r="W16" s="42"/>
      <c r="X16" s="42"/>
      <c r="Y16" s="42"/>
    </row>
    <row r="17" spans="1:29" ht="13">
      <c r="A17" s="42"/>
    </row>
    <row r="18" spans="1:29" ht="23">
      <c r="A18" s="58" t="s">
        <v>65</v>
      </c>
    </row>
    <row r="19" spans="1:29" ht="16">
      <c r="A19" s="38" t="s">
        <v>2</v>
      </c>
      <c r="B19" s="38" t="s">
        <v>2</v>
      </c>
      <c r="C19" s="38" t="s">
        <v>2</v>
      </c>
      <c r="D19" s="38" t="s">
        <v>2</v>
      </c>
      <c r="E19" s="39" t="s">
        <v>2</v>
      </c>
      <c r="F19" s="38" t="s">
        <v>2</v>
      </c>
      <c r="G19" s="38" t="s">
        <v>2</v>
      </c>
      <c r="H19" s="38" t="s">
        <v>2</v>
      </c>
      <c r="I19" s="38" t="s">
        <v>2</v>
      </c>
      <c r="J19" s="38" t="s">
        <v>2</v>
      </c>
      <c r="K19" s="38" t="s">
        <v>66</v>
      </c>
    </row>
    <row r="20" spans="1:29" ht="18" customHeight="1">
      <c r="A20" s="64" t="s">
        <v>47</v>
      </c>
      <c r="B20" s="5" t="s">
        <v>67</v>
      </c>
      <c r="C20" s="5" t="s">
        <v>68</v>
      </c>
      <c r="D20" s="57" t="s">
        <v>7</v>
      </c>
      <c r="E20" s="41" t="s">
        <v>8</v>
      </c>
      <c r="F20" s="41" t="s">
        <v>10</v>
      </c>
      <c r="G20" s="40" t="s">
        <v>69</v>
      </c>
      <c r="H20" s="40" t="s">
        <v>70</v>
      </c>
      <c r="I20" s="40" t="s">
        <v>71</v>
      </c>
      <c r="J20" s="40" t="s">
        <v>72</v>
      </c>
      <c r="K20" s="40" t="s">
        <v>73</v>
      </c>
      <c r="Z20" s="42"/>
      <c r="AA20" s="42"/>
      <c r="AB20" s="42"/>
      <c r="AC20" s="42"/>
    </row>
    <row r="21" spans="1:29" ht="13">
      <c r="A21" s="54" t="s">
        <v>62</v>
      </c>
      <c r="B21" t="s">
        <v>74</v>
      </c>
      <c r="C21" s="4" t="s">
        <v>75</v>
      </c>
      <c r="D21" s="54" t="s">
        <v>31</v>
      </c>
      <c r="E21" s="54" t="s">
        <v>32</v>
      </c>
      <c r="F21" s="26" t="s">
        <v>76</v>
      </c>
      <c r="G21" s="26" t="s">
        <v>77</v>
      </c>
      <c r="H21" s="48" t="s">
        <v>78</v>
      </c>
      <c r="I21" s="49" t="s">
        <v>79</v>
      </c>
      <c r="J21" s="49" t="s">
        <v>80</v>
      </c>
      <c r="K21" s="49" t="s">
        <v>81</v>
      </c>
      <c r="Z21" s="42"/>
      <c r="AA21" s="42"/>
      <c r="AB21" s="42"/>
      <c r="AC21" s="42"/>
    </row>
    <row r="22" spans="1:29" ht="15.75" customHeight="1">
      <c r="A22" s="54" t="s">
        <v>62</v>
      </c>
      <c r="B22" t="s">
        <v>74</v>
      </c>
      <c r="C22" s="4" t="s">
        <v>82</v>
      </c>
      <c r="D22" s="54" t="s">
        <v>39</v>
      </c>
      <c r="E22" s="54" t="s">
        <v>40</v>
      </c>
      <c r="F22" s="26" t="s">
        <v>76</v>
      </c>
      <c r="G22" s="26" t="s">
        <v>83</v>
      </c>
      <c r="H22" s="48" t="s">
        <v>84</v>
      </c>
      <c r="I22" s="49" t="s">
        <v>85</v>
      </c>
      <c r="J22" s="49" t="s">
        <v>86</v>
      </c>
      <c r="K22" s="49" t="s">
        <v>81</v>
      </c>
    </row>
    <row r="23" spans="1:29" ht="15.75" customHeight="1">
      <c r="A23" s="54" t="s">
        <v>62</v>
      </c>
      <c r="B23" t="s">
        <v>74</v>
      </c>
      <c r="C23" s="4" t="s">
        <v>82</v>
      </c>
      <c r="D23" s="54" t="s">
        <v>39</v>
      </c>
      <c r="E23" s="54" t="s">
        <v>40</v>
      </c>
      <c r="F23" s="26" t="s">
        <v>87</v>
      </c>
      <c r="G23" s="26" t="s">
        <v>88</v>
      </c>
      <c r="H23" s="48" t="s">
        <v>89</v>
      </c>
      <c r="I23" s="49" t="s">
        <v>90</v>
      </c>
      <c r="J23" s="49" t="s">
        <v>80</v>
      </c>
      <c r="K23" s="49" t="s">
        <v>81</v>
      </c>
    </row>
    <row r="24" spans="1:29" ht="28">
      <c r="A24" s="42" t="s">
        <v>63</v>
      </c>
      <c r="B24" s="4" t="s">
        <v>42</v>
      </c>
      <c r="C24" s="4" t="s">
        <v>91</v>
      </c>
      <c r="D24" s="54" t="s">
        <v>39</v>
      </c>
      <c r="E24" s="54" t="s">
        <v>40</v>
      </c>
      <c r="F24" s="50" t="s">
        <v>92</v>
      </c>
      <c r="G24" s="42" t="s">
        <v>93</v>
      </c>
      <c r="H24" s="48" t="s">
        <v>94</v>
      </c>
      <c r="I24" s="42" t="s">
        <v>95</v>
      </c>
      <c r="J24" s="42" t="s">
        <v>86</v>
      </c>
      <c r="K24" s="42" t="s">
        <v>81</v>
      </c>
      <c r="L24" s="42"/>
      <c r="M24" s="42"/>
      <c r="N24" s="42"/>
      <c r="O24" s="42"/>
      <c r="P24" s="42"/>
      <c r="Q24" s="42"/>
      <c r="R24" s="42"/>
      <c r="S24" s="42"/>
      <c r="T24" s="42"/>
      <c r="U24" s="42"/>
      <c r="V24" s="42"/>
      <c r="W24" s="42"/>
      <c r="X24" s="42"/>
      <c r="Y24" s="42"/>
    </row>
    <row r="25" spans="1:29" ht="15">
      <c r="A25" s="42" t="s">
        <v>63</v>
      </c>
      <c r="B25" s="4" t="s">
        <v>42</v>
      </c>
      <c r="C25" s="4" t="s">
        <v>91</v>
      </c>
      <c r="D25" s="54" t="s">
        <v>39</v>
      </c>
      <c r="E25" s="54" t="s">
        <v>40</v>
      </c>
      <c r="F25" s="44" t="s">
        <v>96</v>
      </c>
      <c r="G25" s="44" t="s">
        <v>97</v>
      </c>
      <c r="H25" s="48" t="s">
        <v>98</v>
      </c>
      <c r="I25" s="42" t="s">
        <v>99</v>
      </c>
      <c r="J25" s="42" t="s">
        <v>86</v>
      </c>
      <c r="K25" s="42" t="s">
        <v>81</v>
      </c>
      <c r="L25" s="42"/>
      <c r="M25" s="42"/>
      <c r="N25" s="42"/>
      <c r="O25" s="42"/>
      <c r="P25" s="42"/>
      <c r="Q25" s="42"/>
      <c r="R25" s="42"/>
      <c r="S25" s="42"/>
      <c r="T25" s="42"/>
      <c r="U25" s="42"/>
      <c r="V25" s="42"/>
      <c r="W25" s="42"/>
      <c r="X25" s="42"/>
      <c r="Y25" s="42"/>
    </row>
    <row r="26" spans="1:29" ht="13"/>
    <row r="27" spans="1:29" ht="13"/>
    <row r="28" spans="1:29" ht="13"/>
    <row r="29" spans="1:29" ht="32" customHeight="1">
      <c r="A29" s="58" t="s">
        <v>100</v>
      </c>
    </row>
    <row r="30" spans="1:29" ht="15.75" customHeight="1">
      <c r="A30" s="57" t="s">
        <v>7</v>
      </c>
      <c r="B30" s="5" t="s">
        <v>101</v>
      </c>
      <c r="C30" s="5" t="s">
        <v>102</v>
      </c>
      <c r="D30" s="5" t="s">
        <v>103</v>
      </c>
      <c r="E30" s="5" t="s">
        <v>104</v>
      </c>
      <c r="F30" s="41" t="s">
        <v>105</v>
      </c>
      <c r="G30" s="41" t="s">
        <v>106</v>
      </c>
      <c r="H30" s="41" t="s">
        <v>107</v>
      </c>
      <c r="I30" s="41" t="s">
        <v>108</v>
      </c>
      <c r="J30" s="41" t="s">
        <v>109</v>
      </c>
      <c r="K30" s="41" t="s">
        <v>110</v>
      </c>
      <c r="L30" s="41" t="s">
        <v>111</v>
      </c>
      <c r="M30" s="41" t="s">
        <v>24</v>
      </c>
    </row>
    <row r="31" spans="1:29" ht="15.75" customHeight="1">
      <c r="A31" s="54" t="s">
        <v>31</v>
      </c>
      <c r="B31" s="4" t="s">
        <v>112</v>
      </c>
      <c r="C31" s="4" t="s">
        <v>113</v>
      </c>
      <c r="D31" s="4" t="s">
        <v>114</v>
      </c>
      <c r="E31" s="4" t="s">
        <v>115</v>
      </c>
      <c r="F31" s="4" t="s">
        <v>116</v>
      </c>
      <c r="G31">
        <v>54543543</v>
      </c>
      <c r="H31">
        <v>543534534</v>
      </c>
      <c r="I31" s="4" t="s">
        <v>116</v>
      </c>
      <c r="J31">
        <v>54543543</v>
      </c>
      <c r="K31">
        <v>543534534</v>
      </c>
      <c r="L31">
        <v>3</v>
      </c>
      <c r="M31">
        <v>0.1</v>
      </c>
    </row>
    <row r="32" spans="1:29" ht="15.75" customHeight="1">
      <c r="A32" s="54" t="s">
        <v>31</v>
      </c>
      <c r="B32" s="4" t="s">
        <v>117</v>
      </c>
      <c r="C32" s="4" t="s">
        <v>118</v>
      </c>
      <c r="D32" s="4" t="s">
        <v>119</v>
      </c>
      <c r="E32" s="4" t="s">
        <v>34</v>
      </c>
      <c r="F32" s="4" t="s">
        <v>120</v>
      </c>
      <c r="G32">
        <v>18130197</v>
      </c>
      <c r="H32">
        <v>18130197</v>
      </c>
      <c r="L32">
        <v>0.3</v>
      </c>
      <c r="M32" s="4" t="s">
        <v>34</v>
      </c>
    </row>
    <row r="33" spans="1:19" ht="15.75" customHeight="1">
      <c r="A33" s="54" t="s">
        <v>121</v>
      </c>
      <c r="B33" s="4" t="s">
        <v>117</v>
      </c>
      <c r="C33" s="4" t="s">
        <v>118</v>
      </c>
      <c r="D33" s="4" t="s">
        <v>119</v>
      </c>
      <c r="E33" s="4" t="s">
        <v>34</v>
      </c>
      <c r="F33" s="4" t="s">
        <v>120</v>
      </c>
      <c r="G33">
        <v>18130197</v>
      </c>
      <c r="H33">
        <v>18130197</v>
      </c>
      <c r="L33">
        <v>0.3</v>
      </c>
      <c r="M33" s="4" t="s">
        <v>34</v>
      </c>
    </row>
    <row r="34" spans="1:19" ht="15.75" customHeight="1">
      <c r="A34" s="54" t="s">
        <v>31</v>
      </c>
      <c r="B34" s="4" t="s">
        <v>122</v>
      </c>
      <c r="C34" s="4" t="s">
        <v>123</v>
      </c>
      <c r="D34" s="4" t="s">
        <v>124</v>
      </c>
      <c r="E34" s="4" t="s">
        <v>34</v>
      </c>
      <c r="F34" s="4" t="s">
        <v>125</v>
      </c>
      <c r="G34">
        <v>18130197</v>
      </c>
      <c r="H34">
        <v>18130197</v>
      </c>
    </row>
    <row r="35" spans="1:19" ht="15.75" customHeight="1">
      <c r="A35" s="54" t="s">
        <v>31</v>
      </c>
      <c r="B35" s="4" t="s">
        <v>126</v>
      </c>
      <c r="C35" s="4" t="s">
        <v>127</v>
      </c>
      <c r="D35" s="4" t="s">
        <v>128</v>
      </c>
      <c r="E35" s="4" t="s">
        <v>34</v>
      </c>
      <c r="F35" s="4" t="s">
        <v>129</v>
      </c>
      <c r="G35">
        <v>18130197</v>
      </c>
      <c r="H35">
        <v>18130197</v>
      </c>
    </row>
    <row r="37" spans="1:19" s="60" customFormat="1" ht="23">
      <c r="A37" s="59" t="s">
        <v>130</v>
      </c>
      <c r="C37" s="61"/>
      <c r="D37" s="61"/>
      <c r="E37" s="61"/>
      <c r="F37" s="61"/>
      <c r="G37" s="61"/>
      <c r="H37" s="61"/>
      <c r="I37" s="61"/>
      <c r="J37" s="61"/>
      <c r="K37" s="61"/>
    </row>
    <row r="40" spans="1:19" ht="23">
      <c r="A40" s="58" t="s">
        <v>131</v>
      </c>
    </row>
    <row r="41" spans="1:19" ht="16">
      <c r="A41" s="56" t="s">
        <v>132</v>
      </c>
      <c r="B41" s="64" t="s">
        <v>47</v>
      </c>
      <c r="C41" s="6" t="s">
        <v>68</v>
      </c>
      <c r="D41" s="6" t="s">
        <v>133</v>
      </c>
      <c r="E41" s="6" t="s">
        <v>134</v>
      </c>
      <c r="F41" s="7" t="s">
        <v>135</v>
      </c>
      <c r="G41" s="8" t="s">
        <v>136</v>
      </c>
      <c r="H41" s="9" t="s">
        <v>137</v>
      </c>
      <c r="I41" s="10" t="s">
        <v>138</v>
      </c>
      <c r="J41" s="5" t="s">
        <v>139</v>
      </c>
      <c r="K41" s="10" t="s">
        <v>140</v>
      </c>
      <c r="L41" s="11" t="s">
        <v>141</v>
      </c>
      <c r="M41" s="2" t="s">
        <v>142</v>
      </c>
      <c r="N41" s="2" t="s">
        <v>143</v>
      </c>
      <c r="O41" s="2" t="s">
        <v>144</v>
      </c>
      <c r="P41" s="1" t="s">
        <v>145</v>
      </c>
      <c r="Q41" s="1" t="s">
        <v>146</v>
      </c>
      <c r="R41" s="2" t="s">
        <v>147</v>
      </c>
      <c r="S41" s="2" t="s">
        <v>148</v>
      </c>
    </row>
    <row r="42" spans="1:19" s="17" customFormat="1" ht="140">
      <c r="A42" s="12" t="s">
        <v>149</v>
      </c>
      <c r="B42" s="12" t="s">
        <v>150</v>
      </c>
      <c r="C42" s="12" t="s">
        <v>75</v>
      </c>
      <c r="D42" s="13" t="s">
        <v>151</v>
      </c>
      <c r="E42" s="13" t="s">
        <v>152</v>
      </c>
      <c r="F42" s="14">
        <v>10000</v>
      </c>
      <c r="G42" s="15">
        <v>0.3</v>
      </c>
      <c r="H42" s="15" t="s">
        <v>153</v>
      </c>
      <c r="I42" s="16" t="s">
        <v>154</v>
      </c>
      <c r="J42" s="16" t="s">
        <v>155</v>
      </c>
      <c r="K42" s="16" t="s">
        <v>156</v>
      </c>
      <c r="L42" s="16" t="s">
        <v>157</v>
      </c>
      <c r="M42" s="3" t="s">
        <v>158</v>
      </c>
      <c r="N42" s="3" t="s">
        <v>159</v>
      </c>
      <c r="P42" s="18" t="s">
        <v>160</v>
      </c>
      <c r="Q42" s="19" t="s">
        <v>161</v>
      </c>
      <c r="R42" s="18" t="s">
        <v>162</v>
      </c>
      <c r="S42" s="20" t="s">
        <v>163</v>
      </c>
    </row>
    <row r="43" spans="1:19" ht="16">
      <c r="A43" s="12" t="s">
        <v>164</v>
      </c>
      <c r="B43" s="21" t="s">
        <v>165</v>
      </c>
      <c r="C43" s="22" t="s">
        <v>166</v>
      </c>
      <c r="D43" s="22" t="s">
        <v>151</v>
      </c>
      <c r="E43" s="22" t="s">
        <v>152</v>
      </c>
      <c r="F43" s="23">
        <v>10000</v>
      </c>
      <c r="G43" s="24">
        <v>0.3</v>
      </c>
      <c r="H43" s="24" t="s">
        <v>153</v>
      </c>
      <c r="I43" s="25" t="s">
        <v>154</v>
      </c>
      <c r="K43" s="24" t="s">
        <v>34</v>
      </c>
      <c r="L43" s="25" t="s">
        <v>167</v>
      </c>
    </row>
    <row r="44" spans="1:19" ht="16">
      <c r="A44" s="4" t="s">
        <v>168</v>
      </c>
      <c r="B44" s="21" t="s">
        <v>169</v>
      </c>
      <c r="C44" s="22" t="s">
        <v>170</v>
      </c>
      <c r="D44" s="22" t="s">
        <v>151</v>
      </c>
      <c r="E44" s="22" t="s">
        <v>152</v>
      </c>
      <c r="F44" s="23">
        <v>10000</v>
      </c>
      <c r="G44" s="24">
        <v>0.3</v>
      </c>
      <c r="H44" s="24" t="s">
        <v>153</v>
      </c>
      <c r="I44" s="26" t="s">
        <v>171</v>
      </c>
      <c r="K44" s="27" t="s">
        <v>172</v>
      </c>
      <c r="L44" s="25" t="s">
        <v>173</v>
      </c>
    </row>
    <row r="45" spans="1:19" ht="16">
      <c r="A45" s="4" t="s">
        <v>168</v>
      </c>
      <c r="B45" s="36" t="s">
        <v>174</v>
      </c>
      <c r="C45" s="22" t="s">
        <v>175</v>
      </c>
      <c r="D45" s="22" t="s">
        <v>176</v>
      </c>
      <c r="E45" s="22" t="s">
        <v>177</v>
      </c>
      <c r="F45" s="23">
        <v>4000</v>
      </c>
      <c r="G45" s="24">
        <v>0.5</v>
      </c>
      <c r="H45" s="24" t="s">
        <v>178</v>
      </c>
      <c r="I45" s="25">
        <v>23.75</v>
      </c>
      <c r="J45" s="4" t="s">
        <v>179</v>
      </c>
      <c r="K45" s="25" t="s">
        <v>180</v>
      </c>
      <c r="L45" s="25" t="s">
        <v>181</v>
      </c>
    </row>
    <row r="46" spans="1:19" ht="16">
      <c r="A46" s="4" t="s">
        <v>168</v>
      </c>
      <c r="B46" s="22" t="s">
        <v>182</v>
      </c>
      <c r="C46" s="22"/>
      <c r="D46" s="22"/>
      <c r="E46" s="22"/>
      <c r="F46" s="22"/>
    </row>
    <row r="47" spans="1:19" ht="13">
      <c r="A47" s="4" t="s">
        <v>168</v>
      </c>
      <c r="B47" s="24" t="s">
        <v>183</v>
      </c>
      <c r="C47" s="24" t="s">
        <v>184</v>
      </c>
      <c r="D47" s="24" t="s">
        <v>185</v>
      </c>
      <c r="E47" s="24" t="s">
        <v>186</v>
      </c>
      <c r="F47" s="28">
        <v>12000</v>
      </c>
      <c r="G47" s="24">
        <v>0.3</v>
      </c>
      <c r="H47" s="24" t="s">
        <v>187</v>
      </c>
      <c r="I47" s="24" t="s">
        <v>188</v>
      </c>
      <c r="K47" s="24" t="s">
        <v>34</v>
      </c>
    </row>
    <row r="48" spans="1:19" ht="13">
      <c r="A48" s="24"/>
    </row>
    <row r="49" spans="1:33" ht="23">
      <c r="A49" s="58" t="s">
        <v>189</v>
      </c>
      <c r="R49" s="29"/>
    </row>
    <row r="50" spans="1:33" ht="14">
      <c r="A50" s="56" t="s">
        <v>132</v>
      </c>
      <c r="B50" s="30" t="s">
        <v>190</v>
      </c>
      <c r="C50" s="5" t="s">
        <v>191</v>
      </c>
      <c r="D50" s="31" t="s">
        <v>192</v>
      </c>
      <c r="E50" s="5" t="s">
        <v>193</v>
      </c>
      <c r="F50" s="5" t="s">
        <v>194</v>
      </c>
      <c r="G50" s="30" t="s">
        <v>195</v>
      </c>
      <c r="H50" s="30" t="s">
        <v>196</v>
      </c>
      <c r="I50" s="30" t="s">
        <v>197</v>
      </c>
      <c r="J50" s="30" t="s">
        <v>198</v>
      </c>
      <c r="K50" s="30" t="s">
        <v>199</v>
      </c>
      <c r="L50" s="30" t="s">
        <v>200</v>
      </c>
      <c r="M50" s="30" t="s">
        <v>201</v>
      </c>
      <c r="N50" s="30" t="s">
        <v>202</v>
      </c>
      <c r="O50" s="30" t="s">
        <v>203</v>
      </c>
      <c r="P50" s="30" t="s">
        <v>204</v>
      </c>
      <c r="Q50" s="30" t="s">
        <v>205</v>
      </c>
      <c r="R50" s="30" t="s">
        <v>206</v>
      </c>
      <c r="S50" s="30" t="s">
        <v>207</v>
      </c>
      <c r="T50" s="30" t="s">
        <v>208</v>
      </c>
      <c r="U50" s="30" t="s">
        <v>209</v>
      </c>
      <c r="V50" s="30" t="s">
        <v>210</v>
      </c>
      <c r="W50" s="30" t="s">
        <v>211</v>
      </c>
      <c r="X50" s="30" t="s">
        <v>212</v>
      </c>
      <c r="Y50" s="30" t="s">
        <v>213</v>
      </c>
      <c r="Z50" s="30" t="s">
        <v>214</v>
      </c>
      <c r="AA50" s="32" t="s">
        <v>215</v>
      </c>
      <c r="AB50" s="32" t="s">
        <v>216</v>
      </c>
      <c r="AC50" s="32" t="s">
        <v>217</v>
      </c>
      <c r="AD50" s="33" t="s">
        <v>218</v>
      </c>
      <c r="AE50" s="32" t="s">
        <v>219</v>
      </c>
      <c r="AF50" s="32" t="s">
        <v>220</v>
      </c>
      <c r="AG50" s="32" t="s">
        <v>221</v>
      </c>
    </row>
    <row r="51" spans="1:33" ht="49.75" customHeight="1">
      <c r="A51" s="21" t="s">
        <v>149</v>
      </c>
      <c r="B51" s="34" t="s">
        <v>222</v>
      </c>
      <c r="C51">
        <v>1</v>
      </c>
      <c r="D51" s="35" t="s">
        <v>223</v>
      </c>
      <c r="E51" s="70" t="s">
        <v>224</v>
      </c>
      <c r="F51" t="s">
        <v>225</v>
      </c>
      <c r="G51" s="36" t="s">
        <v>226</v>
      </c>
      <c r="H51" s="36" t="s">
        <v>227</v>
      </c>
      <c r="I51" s="36">
        <v>71</v>
      </c>
      <c r="J51" s="36" t="s">
        <v>34</v>
      </c>
      <c r="K51" s="36">
        <v>63.6</v>
      </c>
      <c r="L51" s="36">
        <v>200</v>
      </c>
      <c r="M51" s="35">
        <v>12.72</v>
      </c>
      <c r="N51" s="36" t="s">
        <v>34</v>
      </c>
      <c r="O51" s="36" t="s">
        <v>34</v>
      </c>
      <c r="P51" s="36" t="s">
        <v>34</v>
      </c>
      <c r="Q51" s="36" t="s">
        <v>34</v>
      </c>
      <c r="R51" s="36" t="s">
        <v>34</v>
      </c>
      <c r="S51" s="36">
        <v>23</v>
      </c>
      <c r="T51" s="36">
        <v>290</v>
      </c>
      <c r="U51" s="36" t="s">
        <v>34</v>
      </c>
      <c r="V51" s="36" t="s">
        <v>34</v>
      </c>
      <c r="W51" s="35" t="s">
        <v>228</v>
      </c>
      <c r="X51" s="36" t="s">
        <v>229</v>
      </c>
      <c r="Y51" s="36" t="s">
        <v>230</v>
      </c>
      <c r="Z51" s="36" t="s">
        <v>34</v>
      </c>
      <c r="AA51" s="63" t="s">
        <v>231</v>
      </c>
      <c r="AB51" s="36" t="s">
        <v>232</v>
      </c>
      <c r="AC51" s="36" t="s">
        <v>233</v>
      </c>
      <c r="AD51" s="36" t="s">
        <v>234</v>
      </c>
      <c r="AE51" s="36" t="s">
        <v>235</v>
      </c>
      <c r="AF51" s="36" t="s">
        <v>236</v>
      </c>
      <c r="AG51" s="36" t="s">
        <v>237</v>
      </c>
    </row>
    <row r="52" spans="1:33" ht="16">
      <c r="A52" s="21" t="s">
        <v>149</v>
      </c>
      <c r="B52" s="35" t="s">
        <v>238</v>
      </c>
      <c r="C52">
        <v>2</v>
      </c>
      <c r="D52" s="35" t="s">
        <v>223</v>
      </c>
      <c r="E52" s="4" t="s">
        <v>239</v>
      </c>
      <c r="G52" s="36" t="s">
        <v>227</v>
      </c>
      <c r="H52" s="36" t="s">
        <v>227</v>
      </c>
      <c r="I52" s="36">
        <v>71</v>
      </c>
      <c r="J52" s="36" t="s">
        <v>34</v>
      </c>
      <c r="K52" s="35">
        <v>70</v>
      </c>
      <c r="L52" s="36">
        <v>200</v>
      </c>
      <c r="M52" s="35">
        <v>14</v>
      </c>
      <c r="N52" s="36" t="s">
        <v>34</v>
      </c>
      <c r="O52" s="36" t="s">
        <v>34</v>
      </c>
      <c r="P52" s="36" t="s">
        <v>34</v>
      </c>
      <c r="Q52" s="36" t="s">
        <v>34</v>
      </c>
      <c r="R52" s="36" t="s">
        <v>34</v>
      </c>
      <c r="S52" s="36">
        <v>23</v>
      </c>
      <c r="T52" s="36">
        <v>290</v>
      </c>
      <c r="U52" s="36" t="s">
        <v>34</v>
      </c>
      <c r="V52" s="36" t="s">
        <v>34</v>
      </c>
      <c r="W52" s="35" t="s">
        <v>240</v>
      </c>
      <c r="X52" s="36" t="s">
        <v>241</v>
      </c>
      <c r="Y52" s="36" t="s">
        <v>230</v>
      </c>
      <c r="Z52" s="36" t="s">
        <v>34</v>
      </c>
      <c r="AA52" s="36" t="s">
        <v>231</v>
      </c>
      <c r="AC52" s="36" t="s">
        <v>233</v>
      </c>
      <c r="AF52" s="4" t="s">
        <v>242</v>
      </c>
    </row>
    <row r="53" spans="1:33" ht="16">
      <c r="A53" s="21" t="s">
        <v>149</v>
      </c>
      <c r="B53" s="35" t="s">
        <v>243</v>
      </c>
      <c r="C53">
        <v>3</v>
      </c>
      <c r="D53" s="35" t="s">
        <v>244</v>
      </c>
      <c r="E53" s="4" t="s">
        <v>245</v>
      </c>
      <c r="G53" s="36" t="s">
        <v>246</v>
      </c>
      <c r="H53" s="36" t="s">
        <v>227</v>
      </c>
      <c r="I53" s="36">
        <v>71</v>
      </c>
      <c r="J53" s="36" t="s">
        <v>34</v>
      </c>
      <c r="K53" s="35">
        <v>35.6</v>
      </c>
      <c r="L53" s="36">
        <v>200</v>
      </c>
      <c r="M53" s="35">
        <v>7.12</v>
      </c>
      <c r="N53" s="36" t="s">
        <v>34</v>
      </c>
      <c r="O53" s="36" t="s">
        <v>34</v>
      </c>
      <c r="P53" s="36" t="s">
        <v>34</v>
      </c>
      <c r="Q53" s="36" t="s">
        <v>34</v>
      </c>
      <c r="R53" s="36" t="s">
        <v>34</v>
      </c>
      <c r="S53" s="36">
        <v>23</v>
      </c>
      <c r="T53" s="36">
        <v>290</v>
      </c>
      <c r="U53" s="36" t="s">
        <v>34</v>
      </c>
      <c r="V53" s="36" t="s">
        <v>34</v>
      </c>
      <c r="W53" s="35" t="s">
        <v>247</v>
      </c>
      <c r="X53" s="36" t="s">
        <v>248</v>
      </c>
      <c r="Y53" s="36" t="s">
        <v>230</v>
      </c>
      <c r="Z53" s="36" t="s">
        <v>34</v>
      </c>
    </row>
    <row r="54" spans="1:33" ht="16">
      <c r="A54" s="21" t="s">
        <v>149</v>
      </c>
      <c r="B54" s="35" t="s">
        <v>249</v>
      </c>
      <c r="D54" s="35" t="s">
        <v>244</v>
      </c>
      <c r="E54" s="4" t="s">
        <v>224</v>
      </c>
      <c r="G54" s="36" t="s">
        <v>250</v>
      </c>
      <c r="H54" s="36" t="s">
        <v>227</v>
      </c>
      <c r="I54" s="36">
        <v>71</v>
      </c>
      <c r="J54" s="36" t="s">
        <v>34</v>
      </c>
      <c r="K54" s="35">
        <v>42.1</v>
      </c>
      <c r="L54" s="36">
        <v>200</v>
      </c>
      <c r="M54" s="35">
        <v>8.42</v>
      </c>
      <c r="N54" s="36" t="s">
        <v>34</v>
      </c>
      <c r="O54" s="36" t="s">
        <v>34</v>
      </c>
      <c r="P54" s="36" t="s">
        <v>34</v>
      </c>
      <c r="Q54" s="36" t="s">
        <v>34</v>
      </c>
      <c r="R54" s="36" t="s">
        <v>34</v>
      </c>
      <c r="S54" s="36">
        <v>23</v>
      </c>
      <c r="T54" s="36">
        <v>290</v>
      </c>
      <c r="U54" s="36" t="s">
        <v>34</v>
      </c>
      <c r="V54" s="36" t="s">
        <v>34</v>
      </c>
      <c r="W54" s="35" t="s">
        <v>251</v>
      </c>
      <c r="X54" s="36" t="s">
        <v>252</v>
      </c>
      <c r="Y54" s="36" t="s">
        <v>230</v>
      </c>
      <c r="Z54" s="36" t="s">
        <v>34</v>
      </c>
    </row>
    <row r="55" spans="1:33" ht="16">
      <c r="A55" s="12" t="s">
        <v>164</v>
      </c>
      <c r="B55" s="37" t="s">
        <v>253</v>
      </c>
      <c r="D55" s="36" t="s">
        <v>254</v>
      </c>
      <c r="F55" t="s">
        <v>255</v>
      </c>
      <c r="G55" s="36" t="s">
        <v>256</v>
      </c>
      <c r="H55" s="66" t="s">
        <v>257</v>
      </c>
      <c r="I55" s="36">
        <v>50</v>
      </c>
      <c r="J55" s="36">
        <v>36</v>
      </c>
      <c r="K55" s="36">
        <v>93.1</v>
      </c>
      <c r="L55" s="67">
        <v>100</v>
      </c>
      <c r="M55" s="36">
        <f t="shared" ref="M55:M58" si="0">K55*0.1</f>
        <v>9.31</v>
      </c>
      <c r="N55" s="36">
        <v>25.55</v>
      </c>
      <c r="O55" s="36">
        <v>400</v>
      </c>
      <c r="P55" s="68">
        <v>9.31</v>
      </c>
      <c r="Q55" s="36">
        <v>25</v>
      </c>
      <c r="R55" s="36" t="s">
        <v>34</v>
      </c>
      <c r="S55" s="36">
        <v>5</v>
      </c>
      <c r="T55" s="36">
        <v>295</v>
      </c>
      <c r="U55" s="36" t="s">
        <v>258</v>
      </c>
      <c r="V55" s="36" t="s">
        <v>259</v>
      </c>
      <c r="W55" s="36" t="s">
        <v>260</v>
      </c>
      <c r="X55" s="36" t="s">
        <v>261</v>
      </c>
      <c r="Y55" s="36" t="s">
        <v>34</v>
      </c>
      <c r="Z55" s="36" t="s">
        <v>34</v>
      </c>
    </row>
    <row r="56" spans="1:33" ht="16">
      <c r="A56" s="12" t="s">
        <v>164</v>
      </c>
      <c r="B56" s="37" t="s">
        <v>262</v>
      </c>
      <c r="D56" s="36" t="s">
        <v>254</v>
      </c>
      <c r="G56" s="36" t="s">
        <v>263</v>
      </c>
      <c r="H56" s="66" t="s">
        <v>257</v>
      </c>
      <c r="I56" s="36">
        <v>50</v>
      </c>
      <c r="J56" s="36">
        <v>36</v>
      </c>
      <c r="K56" s="36">
        <v>164.7</v>
      </c>
      <c r="L56" s="67">
        <v>100</v>
      </c>
      <c r="M56" s="36">
        <f t="shared" si="0"/>
        <v>16.47</v>
      </c>
      <c r="N56" s="36">
        <v>25.96</v>
      </c>
      <c r="O56" s="36">
        <v>700</v>
      </c>
      <c r="P56" s="68">
        <v>16.47</v>
      </c>
      <c r="Q56" s="36">
        <v>25</v>
      </c>
      <c r="R56" s="36" t="s">
        <v>34</v>
      </c>
      <c r="S56" s="36">
        <v>5</v>
      </c>
      <c r="T56" s="36">
        <v>295</v>
      </c>
      <c r="U56" s="36" t="s">
        <v>264</v>
      </c>
      <c r="V56" s="36" t="s">
        <v>265</v>
      </c>
      <c r="W56" s="36" t="s">
        <v>260</v>
      </c>
      <c r="X56" s="36" t="s">
        <v>261</v>
      </c>
      <c r="Y56" s="36" t="s">
        <v>34</v>
      </c>
      <c r="Z56" s="36" t="s">
        <v>34</v>
      </c>
    </row>
    <row r="57" spans="1:33" ht="16">
      <c r="A57" s="12" t="s">
        <v>164</v>
      </c>
      <c r="B57" s="69" t="s">
        <v>266</v>
      </c>
      <c r="D57" s="36" t="s">
        <v>254</v>
      </c>
      <c r="G57" s="36" t="s">
        <v>267</v>
      </c>
      <c r="H57" s="66" t="s">
        <v>257</v>
      </c>
      <c r="I57" s="36">
        <v>50</v>
      </c>
      <c r="J57" s="36">
        <v>36</v>
      </c>
      <c r="K57" s="36">
        <v>195.3</v>
      </c>
      <c r="L57" s="67">
        <v>100</v>
      </c>
      <c r="M57" s="36">
        <f t="shared" si="0"/>
        <v>19.53</v>
      </c>
      <c r="N57" s="36">
        <v>25.9</v>
      </c>
      <c r="O57" s="36">
        <v>800</v>
      </c>
      <c r="P57" s="68">
        <v>19.53</v>
      </c>
      <c r="Q57" s="36">
        <v>25</v>
      </c>
      <c r="R57" s="36" t="s">
        <v>34</v>
      </c>
      <c r="S57" s="36">
        <v>5</v>
      </c>
      <c r="T57" s="36">
        <v>295</v>
      </c>
      <c r="U57" s="36" t="s">
        <v>268</v>
      </c>
      <c r="V57" s="36" t="s">
        <v>269</v>
      </c>
      <c r="W57" s="36" t="s">
        <v>260</v>
      </c>
      <c r="X57" s="36" t="s">
        <v>261</v>
      </c>
      <c r="Y57" s="36" t="s">
        <v>34</v>
      </c>
      <c r="Z57" s="36" t="s">
        <v>34</v>
      </c>
    </row>
    <row r="58" spans="1:33" ht="16">
      <c r="A58" s="12" t="s">
        <v>164</v>
      </c>
      <c r="B58" s="69" t="s">
        <v>270</v>
      </c>
      <c r="D58" s="36" t="s">
        <v>254</v>
      </c>
      <c r="G58" s="36" t="s">
        <v>271</v>
      </c>
      <c r="H58" s="66" t="s">
        <v>257</v>
      </c>
      <c r="I58" s="36">
        <v>50</v>
      </c>
      <c r="J58" s="36">
        <v>36</v>
      </c>
      <c r="K58" s="36">
        <v>138</v>
      </c>
      <c r="L58" s="67">
        <v>100</v>
      </c>
      <c r="M58" s="36">
        <f t="shared" si="0"/>
        <v>13.8</v>
      </c>
      <c r="N58" s="36">
        <v>26.03</v>
      </c>
      <c r="O58" s="36">
        <v>600</v>
      </c>
      <c r="P58" s="68">
        <v>13.8</v>
      </c>
      <c r="Q58" s="36">
        <v>25</v>
      </c>
      <c r="R58" s="36" t="s">
        <v>34</v>
      </c>
      <c r="S58" s="36">
        <v>5</v>
      </c>
      <c r="T58" s="36">
        <v>295</v>
      </c>
      <c r="U58" s="36" t="s">
        <v>272</v>
      </c>
      <c r="V58" s="36" t="s">
        <v>273</v>
      </c>
      <c r="W58" s="36" t="s">
        <v>260</v>
      </c>
      <c r="X58" s="36" t="s">
        <v>261</v>
      </c>
      <c r="Y58" s="36" t="s">
        <v>34</v>
      </c>
      <c r="Z58" s="36" t="s">
        <v>34</v>
      </c>
    </row>
    <row r="59" spans="1:33" ht="13">
      <c r="B59" s="24" t="s">
        <v>274</v>
      </c>
      <c r="D59" s="24" t="s">
        <v>275</v>
      </c>
      <c r="G59" s="24" t="s">
        <v>34</v>
      </c>
      <c r="H59" s="24" t="s">
        <v>34</v>
      </c>
      <c r="I59" s="24" t="s">
        <v>34</v>
      </c>
      <c r="J59" s="24" t="s">
        <v>34</v>
      </c>
      <c r="K59" s="24" t="s">
        <v>34</v>
      </c>
      <c r="L59" s="24" t="s">
        <v>34</v>
      </c>
      <c r="M59" s="24" t="s">
        <v>34</v>
      </c>
      <c r="N59" s="24" t="s">
        <v>34</v>
      </c>
      <c r="O59" s="24" t="s">
        <v>34</v>
      </c>
      <c r="P59" s="24" t="s">
        <v>34</v>
      </c>
      <c r="Q59" s="24" t="s">
        <v>34</v>
      </c>
      <c r="R59" s="24" t="s">
        <v>34</v>
      </c>
      <c r="S59" s="24" t="s">
        <v>34</v>
      </c>
      <c r="T59" s="24" t="s">
        <v>34</v>
      </c>
      <c r="U59" s="24" t="s">
        <v>34</v>
      </c>
      <c r="V59" s="24" t="s">
        <v>34</v>
      </c>
      <c r="W59" s="24" t="s">
        <v>34</v>
      </c>
      <c r="X59" s="24" t="s">
        <v>34</v>
      </c>
      <c r="Y59" s="24" t="s">
        <v>34</v>
      </c>
      <c r="Z59" s="24" t="s">
        <v>34</v>
      </c>
    </row>
    <row r="60" spans="1:33" ht="15.75" customHeight="1">
      <c r="B60" s="24" t="s">
        <v>276</v>
      </c>
      <c r="D60" s="24" t="s">
        <v>277</v>
      </c>
      <c r="G60" s="24" t="s">
        <v>34</v>
      </c>
      <c r="H60" s="24" t="s">
        <v>34</v>
      </c>
      <c r="I60" s="24" t="s">
        <v>34</v>
      </c>
      <c r="J60" s="24" t="s">
        <v>34</v>
      </c>
      <c r="K60" s="24" t="s">
        <v>34</v>
      </c>
      <c r="L60" s="24" t="s">
        <v>34</v>
      </c>
      <c r="M60" s="24" t="s">
        <v>34</v>
      </c>
      <c r="N60" s="24" t="s">
        <v>34</v>
      </c>
      <c r="O60" s="24" t="s">
        <v>34</v>
      </c>
      <c r="P60" s="24" t="s">
        <v>34</v>
      </c>
      <c r="Q60" s="24" t="s">
        <v>34</v>
      </c>
      <c r="R60" s="24" t="s">
        <v>34</v>
      </c>
      <c r="S60" s="24" t="s">
        <v>34</v>
      </c>
      <c r="T60" s="24" t="s">
        <v>34</v>
      </c>
      <c r="U60" s="24" t="s">
        <v>34</v>
      </c>
      <c r="V60" s="24" t="s">
        <v>34</v>
      </c>
      <c r="W60" s="24" t="s">
        <v>34</v>
      </c>
      <c r="X60" s="24" t="s">
        <v>34</v>
      </c>
      <c r="Y60" s="24" t="s">
        <v>34</v>
      </c>
      <c r="Z60" s="24" t="s">
        <v>34</v>
      </c>
    </row>
    <row r="61" spans="1:33" ht="13"/>
  </sheetData>
  <phoneticPr fontId="1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Experimental table</vt:lpstr>
      <vt:lpstr>original experimental 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cp:lastPrinted>2023-05-24T17:26:58Z</cp:lastPrinted>
  <dcterms:created xsi:type="dcterms:W3CDTF">2022-03-23T16:04:01Z</dcterms:created>
  <dcterms:modified xsi:type="dcterms:W3CDTF">2023-06-05T17:32:42Z</dcterms:modified>
  <cp:category/>
  <cp:contentStatus/>
</cp:coreProperties>
</file>