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https://ihecanada-my.sharepoint.com/personal/erafferty_ihe_ca/Documents/"/>
    </mc:Choice>
  </mc:AlternateContent>
  <xr:revisionPtr revIDLastSave="38" documentId="8_{37C2596F-4869-4BF7-837B-12960A9A1345}" xr6:coauthVersionLast="47" xr6:coauthVersionMax="47" xr10:uidLastSave="{DB6A5B9E-35C7-4D04-AA1C-954898A34CB4}"/>
  <bookViews>
    <workbookView xWindow="-28920" yWindow="-120" windowWidth="29040" windowHeight="15720" firstSheet="1" activeTab="2" xr2:uid="{AD753903-827D-1645-B1D1-9001F80AA29B}"/>
  </bookViews>
  <sheets>
    <sheet name="Inputs and Results" sheetId="1" r:id="rId1"/>
    <sheet name="Calculations Non-Overlapping" sheetId="3" r:id="rId2"/>
    <sheet name="Calculations Overlapping" sheetId="4"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1" i="4" l="1"/>
  <c r="F2" i="3"/>
  <c r="C10" i="1"/>
  <c r="C18" i="1"/>
  <c r="C29" i="1" l="1"/>
  <c r="E8" i="4"/>
  <c r="E6" i="3"/>
  <c r="E2" i="3"/>
  <c r="F5" i="3" l="1"/>
  <c r="F4" i="3"/>
  <c r="F3" i="3"/>
  <c r="F6" i="3" l="1"/>
  <c r="B5" i="4"/>
  <c r="B4" i="4"/>
  <c r="B3" i="4"/>
  <c r="B3" i="3"/>
  <c r="Y15" i="4" l="1"/>
  <c r="AK14" i="4"/>
  <c r="U14" i="4"/>
  <c r="AG13" i="4"/>
  <c r="Q13" i="4"/>
  <c r="AC12" i="4"/>
  <c r="M12" i="4"/>
  <c r="Z7" i="4"/>
  <c r="AL6" i="4"/>
  <c r="V6" i="4"/>
  <c r="AH5" i="4"/>
  <c r="R5" i="4"/>
  <c r="AI4" i="4"/>
  <c r="S4" i="4"/>
  <c r="AK4" i="4"/>
  <c r="T4" i="4"/>
  <c r="X15" i="4"/>
  <c r="AJ14" i="4"/>
  <c r="T14" i="4"/>
  <c r="AF13" i="4"/>
  <c r="P13" i="4"/>
  <c r="AB12" i="4"/>
  <c r="L12" i="4"/>
  <c r="Y7" i="4"/>
  <c r="AK6" i="4"/>
  <c r="U6" i="4"/>
  <c r="AG5" i="4"/>
  <c r="Q5" i="4"/>
  <c r="AH4" i="4"/>
  <c r="R4" i="4"/>
  <c r="AB7" i="4"/>
  <c r="S5" i="4"/>
  <c r="W15" i="4"/>
  <c r="AI14" i="4"/>
  <c r="S14" i="4"/>
  <c r="AE13" i="4"/>
  <c r="O13" i="4"/>
  <c r="AA12" i="4"/>
  <c r="X7" i="4"/>
  <c r="AJ6" i="4"/>
  <c r="T6" i="4"/>
  <c r="AF5" i="4"/>
  <c r="P5" i="4"/>
  <c r="AG4" i="4"/>
  <c r="Q4" i="4"/>
  <c r="L4" i="4"/>
  <c r="AA4" i="4"/>
  <c r="AG7" i="4"/>
  <c r="AF7" i="4"/>
  <c r="X5" i="4"/>
  <c r="Y6" i="4"/>
  <c r="AL4" i="4"/>
  <c r="U4" i="4"/>
  <c r="AL15" i="4"/>
  <c r="V15" i="4"/>
  <c r="AH14" i="4"/>
  <c r="R14" i="4"/>
  <c r="AD13" i="4"/>
  <c r="N13" i="4"/>
  <c r="Z12" i="4"/>
  <c r="W7" i="4"/>
  <c r="AI6" i="4"/>
  <c r="S6" i="4"/>
  <c r="AE5" i="4"/>
  <c r="O5" i="4"/>
  <c r="AF4" i="4"/>
  <c r="P4" i="4"/>
  <c r="AE4" i="4"/>
  <c r="AD4" i="4"/>
  <c r="N4" i="4"/>
  <c r="M4" i="4"/>
  <c r="AJ5" i="4"/>
  <c r="R13" i="4"/>
  <c r="N12" i="4"/>
  <c r="AK15" i="4"/>
  <c r="U15" i="4"/>
  <c r="AG14" i="4"/>
  <c r="Q14" i="4"/>
  <c r="AC13" i="4"/>
  <c r="M13" i="4"/>
  <c r="Y12" i="4"/>
  <c r="AL7" i="4"/>
  <c r="V7" i="4"/>
  <c r="AH6" i="4"/>
  <c r="R6" i="4"/>
  <c r="AD5" i="4"/>
  <c r="N5" i="4"/>
  <c r="O4" i="4"/>
  <c r="O6" i="4"/>
  <c r="T12" i="4"/>
  <c r="Z4" i="4"/>
  <c r="AJ15" i="4"/>
  <c r="T15" i="4"/>
  <c r="AF14" i="4"/>
  <c r="P14" i="4"/>
  <c r="AB13" i="4"/>
  <c r="L13" i="4"/>
  <c r="X12" i="4"/>
  <c r="AK7" i="4"/>
  <c r="U7" i="4"/>
  <c r="AG6" i="4"/>
  <c r="Q6" i="4"/>
  <c r="AC5" i="4"/>
  <c r="M5" i="4"/>
  <c r="AA5" i="4"/>
  <c r="Q7" i="4"/>
  <c r="L6" i="4"/>
  <c r="AI15" i="4"/>
  <c r="S15" i="4"/>
  <c r="AE14" i="4"/>
  <c r="O14" i="4"/>
  <c r="AA13" i="4"/>
  <c r="W12" i="4"/>
  <c r="AJ7" i="4"/>
  <c r="T7" i="4"/>
  <c r="AF6" i="4"/>
  <c r="P6" i="4"/>
  <c r="AB5" i="4"/>
  <c r="L5" i="4"/>
  <c r="AC4" i="4"/>
  <c r="AB4" i="4"/>
  <c r="AC6" i="4"/>
  <c r="S12" i="4"/>
  <c r="Y4" i="4"/>
  <c r="T5" i="4"/>
  <c r="V14" i="4"/>
  <c r="AH15" i="4"/>
  <c r="R15" i="4"/>
  <c r="AD14" i="4"/>
  <c r="N14" i="4"/>
  <c r="Z13" i="4"/>
  <c r="AL12" i="4"/>
  <c r="V12" i="4"/>
  <c r="AI7" i="4"/>
  <c r="S7" i="4"/>
  <c r="AE6" i="4"/>
  <c r="AG15" i="4"/>
  <c r="Q15" i="4"/>
  <c r="AC14" i="4"/>
  <c r="M14" i="4"/>
  <c r="Y13" i="4"/>
  <c r="AK12" i="4"/>
  <c r="U12" i="4"/>
  <c r="AH7" i="4"/>
  <c r="R7" i="4"/>
  <c r="AD6" i="4"/>
  <c r="N6" i="4"/>
  <c r="Z5" i="4"/>
  <c r="Y5" i="4"/>
  <c r="P7" i="4"/>
  <c r="U5" i="4"/>
  <c r="Z15" i="4"/>
  <c r="AI5" i="4"/>
  <c r="AF15" i="4"/>
  <c r="P15" i="4"/>
  <c r="AB14" i="4"/>
  <c r="L14" i="4"/>
  <c r="X13" i="4"/>
  <c r="AJ12" i="4"/>
  <c r="M6" i="4"/>
  <c r="O12" i="4"/>
  <c r="AE15" i="4"/>
  <c r="O15" i="4"/>
  <c r="AA14" i="4"/>
  <c r="W13" i="4"/>
  <c r="AI12" i="4"/>
  <c r="AB6" i="4"/>
  <c r="X6" i="4"/>
  <c r="AA7" i="4"/>
  <c r="AD15" i="4"/>
  <c r="N15" i="4"/>
  <c r="Z14" i="4"/>
  <c r="AL13" i="4"/>
  <c r="V13" i="4"/>
  <c r="AH12" i="4"/>
  <c r="R12" i="4"/>
  <c r="AE7" i="4"/>
  <c r="O7" i="4"/>
  <c r="AA6" i="4"/>
  <c r="W5" i="4"/>
  <c r="X4" i="4"/>
  <c r="Z6" i="4"/>
  <c r="AF12" i="4"/>
  <c r="M7" i="4"/>
  <c r="V4" i="4"/>
  <c r="AL14" i="4"/>
  <c r="AC15" i="4"/>
  <c r="M15" i="4"/>
  <c r="Y14" i="4"/>
  <c r="AK13" i="4"/>
  <c r="U13" i="4"/>
  <c r="AG12" i="4"/>
  <c r="Q12" i="4"/>
  <c r="AD7" i="4"/>
  <c r="N7" i="4"/>
  <c r="AL5" i="4"/>
  <c r="V5" i="4"/>
  <c r="W4" i="4"/>
  <c r="P12" i="4"/>
  <c r="AK5" i="4"/>
  <c r="AD12" i="4"/>
  <c r="AB15" i="4"/>
  <c r="L15" i="4"/>
  <c r="X14" i="4"/>
  <c r="AJ13" i="4"/>
  <c r="T13" i="4"/>
  <c r="AC7" i="4"/>
  <c r="AJ4" i="4"/>
  <c r="AA15" i="4"/>
  <c r="W14" i="4"/>
  <c r="AI13" i="4"/>
  <c r="S13" i="4"/>
  <c r="AE12" i="4"/>
  <c r="L7" i="4"/>
  <c r="AH13" i="4"/>
  <c r="W6" i="4"/>
  <c r="J4" i="4" l="1"/>
  <c r="J15" i="4"/>
  <c r="J5" i="4"/>
  <c r="J7" i="4"/>
  <c r="J6" i="4"/>
  <c r="J14" i="4"/>
  <c r="J13" i="4"/>
  <c r="J12" i="4"/>
  <c r="J9" i="4" l="1"/>
  <c r="J17" i="4"/>
  <c r="C19" i="1" l="1"/>
  <c r="C37" i="1" s="1"/>
  <c r="L23" i="3"/>
  <c r="L22" i="3" s="1"/>
  <c r="B1" i="3"/>
  <c r="B2" i="3"/>
  <c r="AA16" i="3" l="1"/>
  <c r="AL15" i="3"/>
  <c r="V15" i="3"/>
  <c r="Z16" i="3"/>
  <c r="AK15" i="3"/>
  <c r="U15" i="3"/>
  <c r="S16" i="3"/>
  <c r="R16" i="3"/>
  <c r="M16" i="3"/>
  <c r="Y16" i="3"/>
  <c r="AJ15" i="3"/>
  <c r="T15" i="3"/>
  <c r="AK16" i="3"/>
  <c r="AE15" i="3"/>
  <c r="M15" i="3"/>
  <c r="N16" i="3"/>
  <c r="W15" i="3"/>
  <c r="X16" i="3"/>
  <c r="AI15" i="3"/>
  <c r="S15" i="3"/>
  <c r="P15" i="3"/>
  <c r="AJ16" i="3"/>
  <c r="AI16" i="3"/>
  <c r="N15" i="3"/>
  <c r="AD16" i="3"/>
  <c r="AB16" i="3"/>
  <c r="AM16" i="3"/>
  <c r="W16" i="3"/>
  <c r="AH15" i="3"/>
  <c r="R15" i="3"/>
  <c r="AF15" i="3"/>
  <c r="T16" i="3"/>
  <c r="AD15" i="3"/>
  <c r="AC15" i="3"/>
  <c r="X15" i="3"/>
  <c r="AL16" i="3"/>
  <c r="V16" i="3"/>
  <c r="AG15" i="3"/>
  <c r="Q15" i="3"/>
  <c r="U16" i="3"/>
  <c r="O15" i="3"/>
  <c r="AH16" i="3"/>
  <c r="Y15" i="3"/>
  <c r="AM15" i="3"/>
  <c r="AG16" i="3"/>
  <c r="Q16" i="3"/>
  <c r="AB15" i="3"/>
  <c r="AF16" i="3"/>
  <c r="P16" i="3"/>
  <c r="AA15" i="3"/>
  <c r="AE16" i="3"/>
  <c r="O16" i="3"/>
  <c r="Z15" i="3"/>
  <c r="AC16" i="3"/>
  <c r="Y5" i="3"/>
  <c r="AJ4" i="3"/>
  <c r="T4" i="3"/>
  <c r="Q5" i="3"/>
  <c r="P3" i="3"/>
  <c r="AL4" i="3"/>
  <c r="X5" i="3"/>
  <c r="AI4" i="3"/>
  <c r="S4" i="3"/>
  <c r="AB4" i="3"/>
  <c r="AB5" i="3"/>
  <c r="AM5" i="3"/>
  <c r="W5" i="3"/>
  <c r="AH4" i="3"/>
  <c r="R4" i="3"/>
  <c r="AC4" i="3"/>
  <c r="O3" i="3"/>
  <c r="Q3" i="3"/>
  <c r="Z5" i="3"/>
  <c r="AL5" i="3"/>
  <c r="V5" i="3"/>
  <c r="AG4" i="3"/>
  <c r="Q4" i="3"/>
  <c r="R5" i="3"/>
  <c r="P5" i="3"/>
  <c r="Y4" i="3"/>
  <c r="X4" i="3"/>
  <c r="AK4" i="3"/>
  <c r="AK5" i="3"/>
  <c r="U5" i="3"/>
  <c r="AF4" i="3"/>
  <c r="P4" i="3"/>
  <c r="N3" i="3"/>
  <c r="Z4" i="3"/>
  <c r="W4" i="3"/>
  <c r="AJ5" i="3"/>
  <c r="T5" i="3"/>
  <c r="AE4" i="3"/>
  <c r="O4" i="3"/>
  <c r="M4" i="3"/>
  <c r="AA4" i="3"/>
  <c r="N5" i="3"/>
  <c r="AM4" i="3"/>
  <c r="U4" i="3"/>
  <c r="AI5" i="3"/>
  <c r="S5" i="3"/>
  <c r="AD4" i="3"/>
  <c r="N4" i="3"/>
  <c r="AH5" i="3"/>
  <c r="O5" i="3"/>
  <c r="AA5" i="3"/>
  <c r="AG5" i="3"/>
  <c r="AC5" i="3"/>
  <c r="AF5" i="3"/>
  <c r="M5" i="3"/>
  <c r="AE5" i="3"/>
  <c r="V4" i="3"/>
  <c r="AD5" i="3"/>
  <c r="P13" i="3"/>
  <c r="P2" i="3"/>
  <c r="M2" i="3"/>
  <c r="V2" i="3"/>
  <c r="T14" i="3"/>
  <c r="W2" i="3"/>
  <c r="U14" i="3"/>
  <c r="V14" i="3"/>
  <c r="AG3" i="3"/>
  <c r="AF14" i="3"/>
  <c r="AH3" i="3"/>
  <c r="AM3" i="3"/>
  <c r="Q13" i="3"/>
  <c r="AM13" i="3"/>
  <c r="S14" i="3"/>
  <c r="AI3" i="3"/>
  <c r="N14" i="3"/>
  <c r="AD13" i="3"/>
  <c r="AF3" i="3"/>
  <c r="AL14" i="3"/>
  <c r="AC13" i="3"/>
  <c r="W3" i="3"/>
  <c r="AJ14" i="3"/>
  <c r="AB13" i="3"/>
  <c r="V3" i="3"/>
  <c r="AH14" i="3"/>
  <c r="AA13" i="3"/>
  <c r="U3" i="3"/>
  <c r="AG14" i="3"/>
  <c r="R13" i="3"/>
  <c r="T3" i="3"/>
  <c r="AE14" i="3"/>
  <c r="Z14" i="3"/>
  <c r="O13" i="3"/>
  <c r="AI2" i="3"/>
  <c r="AG2" i="3"/>
  <c r="U2" i="3"/>
  <c r="AD14" i="3"/>
  <c r="R14" i="3"/>
  <c r="AL13" i="3"/>
  <c r="Z13" i="3"/>
  <c r="N13" i="3"/>
  <c r="AE3" i="3"/>
  <c r="S3" i="3"/>
  <c r="AF2" i="3"/>
  <c r="T2" i="3"/>
  <c r="AC14" i="3"/>
  <c r="Y13" i="3"/>
  <c r="M13" i="3"/>
  <c r="AD3" i="3"/>
  <c r="R3" i="3"/>
  <c r="AE2" i="3"/>
  <c r="S2" i="3"/>
  <c r="AK13" i="3"/>
  <c r="AB14" i="3"/>
  <c r="P14" i="3"/>
  <c r="AJ13" i="3"/>
  <c r="X13" i="3"/>
  <c r="AC3" i="3"/>
  <c r="AD2" i="3"/>
  <c r="R2" i="3"/>
  <c r="Q14" i="3"/>
  <c r="AM14" i="3"/>
  <c r="AA14" i="3"/>
  <c r="O14" i="3"/>
  <c r="AI13" i="3"/>
  <c r="W13" i="3"/>
  <c r="AB3" i="3"/>
  <c r="AC2" i="3"/>
  <c r="Q2" i="3"/>
  <c r="AB2" i="3"/>
  <c r="AH13" i="3"/>
  <c r="V13" i="3"/>
  <c r="AA3" i="3"/>
  <c r="AK14" i="3"/>
  <c r="Y14" i="3"/>
  <c r="M14" i="3"/>
  <c r="AG13" i="3"/>
  <c r="U13" i="3"/>
  <c r="AL3" i="3"/>
  <c r="Z3" i="3"/>
  <c r="AM2" i="3"/>
  <c r="AA2" i="3"/>
  <c r="O2" i="3"/>
  <c r="T13" i="3"/>
  <c r="Y3" i="3"/>
  <c r="AL2" i="3"/>
  <c r="Z2" i="3"/>
  <c r="N2" i="3"/>
  <c r="X14" i="3"/>
  <c r="AF13" i="3"/>
  <c r="AK3" i="3"/>
  <c r="M3" i="3"/>
  <c r="AI14" i="3"/>
  <c r="W14" i="3"/>
  <c r="AE13" i="3"/>
  <c r="S13" i="3"/>
  <c r="AJ3" i="3"/>
  <c r="X3" i="3"/>
  <c r="AK2" i="3"/>
  <c r="Y2" i="3"/>
  <c r="AJ2" i="3"/>
  <c r="X2" i="3"/>
  <c r="AH2" i="3"/>
  <c r="K2" i="3" l="1"/>
  <c r="K13" i="3"/>
  <c r="K15" i="3"/>
  <c r="K16" i="3"/>
  <c r="K14" i="3"/>
  <c r="K4" i="3"/>
  <c r="K5" i="3"/>
  <c r="K18" i="3" l="1"/>
  <c r="C30" i="1" s="1"/>
  <c r="C32" i="1" l="1"/>
  <c r="C31" i="1"/>
  <c r="C35" i="1"/>
  <c r="K3" i="3"/>
  <c r="K7" i="3" s="1"/>
  <c r="C23" i="1" l="1"/>
  <c r="C22" i="1"/>
  <c r="C20" i="1"/>
  <c r="C33" i="1"/>
  <c r="C34" i="1"/>
  <c r="C24" i="1"/>
  <c r="C2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tc={29830E16-C9B2-4C2E-83A6-8307352026CA}</author>
  </authors>
  <commentList>
    <comment ref="L22" authorId="0" shapeId="0" xr:uid="{29830E16-C9B2-4C2E-83A6-8307352026CA}">
      <text>
        <t>[Threaded comment]
Your version of Excel allows you to read this threaded comment; however, any edits to it will get removed if the file is opened in a newer version of Excel. Learn more: https://go.microsoft.com/fwlink/?linkid=870924
Comment:
    Note, this corrects for first year discount being zero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tc={ECF485CF-E33B-4CB0-A4FB-61C6345D13B1}</author>
  </authors>
  <commentList>
    <comment ref="K21" authorId="0" shapeId="0" xr:uid="{ECF485CF-E33B-4CB0-A4FB-61C6345D13B1}">
      <text>
        <t>[Threaded comment]
Your version of Excel allows you to read this threaded comment; however, any edits to it will get removed if the file is opened in a newer version of Excel. Learn more: https://go.microsoft.com/fwlink/?linkid=870924
Comment:
    Note, this corrects for first year discount being zero</t>
      </text>
    </comment>
  </commentList>
</comments>
</file>

<file path=xl/sharedStrings.xml><?xml version="1.0" encoding="utf-8"?>
<sst xmlns="http://schemas.openxmlformats.org/spreadsheetml/2006/main" count="133" uniqueCount="83">
  <si>
    <t>Reference</t>
  </si>
  <si>
    <t>Notes</t>
  </si>
  <si>
    <t>Estimate</t>
  </si>
  <si>
    <t>COSTS</t>
  </si>
  <si>
    <t>Likelihood of becoming a long COVID-19 case</t>
  </si>
  <si>
    <t>Cost of a long COVID case (based on the time horizon)</t>
  </si>
  <si>
    <t>*All costs are in $CAD 2021</t>
  </si>
  <si>
    <t>OUTCOMES</t>
  </si>
  <si>
    <t>Time Horizon:</t>
  </si>
  <si>
    <t>Utility Decrement</t>
  </si>
  <si>
    <t>Psyciatric conditions</t>
  </si>
  <si>
    <t>Chronic Fatigue</t>
  </si>
  <si>
    <t>Condition</t>
  </si>
  <si>
    <t>Cost</t>
  </si>
  <si>
    <t>INPUTS</t>
  </si>
  <si>
    <t>Time horizon (long COVID)</t>
  </si>
  <si>
    <t>Utility decrement long COVID (timeline - 5 years, discounted)</t>
  </si>
  <si>
    <t>Select the time horizon for costing long COVID</t>
  </si>
  <si>
    <t xml:space="preserve">Assumed 5 year time horizon (i.e., symptoms would last up to 5 years). Also assumed would only lead to long-COVID in hospitalized patients. </t>
  </si>
  <si>
    <t>Azzolini, E., Levi, R., Sarti, R., Pozzi, C., Mollura, M., Mantovani, A., &amp; Rescigno, M. (2022). Association Between BNT162b2 Vaccination and Long COVID After Infections Not Requiring Hospitalization in Health Care Workers. JAMA, 328(7), 676-678.</t>
  </si>
  <si>
    <t>Unvaccinated</t>
  </si>
  <si>
    <t>1 dose</t>
  </si>
  <si>
    <t>2 dose</t>
  </si>
  <si>
    <t>3 dose</t>
  </si>
  <si>
    <t>Assumed population is vaccinated 2 dose.</t>
  </si>
  <si>
    <t>Cognitive conditions</t>
  </si>
  <si>
    <t>Respiratory disease</t>
  </si>
  <si>
    <t>See Long-COVID tab, based on Mulberry et al. (2021), Ayoubkhani et al. (2021), Ceban et al. (2022), Rathmann et al. (2022), Premraj et al. (2022), Bonafede et al. (2011),  Jason et al. (2008), Zhu et al. (2013).</t>
  </si>
  <si>
    <t>See Long-COVID tab, based on Mulberry et al. (2021), Ayoubkhani et al. (2021), Ceban et al. (2022), Rathmann et al. (2022), Premraj et al. (2022), Song et al. (2022), Farquhar et al. (2016)</t>
  </si>
  <si>
    <t>Source</t>
  </si>
  <si>
    <t>Bonafede et al. (2021)</t>
  </si>
  <si>
    <t>Jason et al. (2008)</t>
  </si>
  <si>
    <t>Zhu et al. (2013)</t>
  </si>
  <si>
    <t>Farquhar et al. (2016)</t>
  </si>
  <si>
    <t>Song et al. (2022)</t>
  </si>
  <si>
    <t>Full citations</t>
  </si>
  <si>
    <t>Jason, L. A., Benton, M. C., Valentine, L., Johnson, A., &amp; Torres-Harding, S. (2008). The economic impact of ME/CFS: individual and societal costs. Dynamic Medicine, 7(1), 1-8.</t>
  </si>
  <si>
    <t>Bonafede, M., Jing, Y., Bergeson, J. G., Liffmann, D., Makenbaeva, D., Graham, J., &amp; Deitelzweig, S. B. (2011). Impact of dyspnea on medical utilization and affiliated costs in patients with acute coronary syndrome. Hospital Practice, 39(3), 16-22.</t>
  </si>
  <si>
    <t>Zhu, C. W., Sano, M., Ferris, S. H., Whitehouse, P. J., Patterson, M. B., &amp; Aisen, P. S. (2013). Health‐related resource use and costs in elderly adults with and without mild cognitive impairment. Journal of the American Geriatrics Society, 61(3), 396-402.</t>
  </si>
  <si>
    <t>Song, H. J., Heo, J. H., Wilson, D. L., Shao, H., &amp; Park, H. (2022). A National Catalog of Mapped Short-Form Six-Dimension Utility Scores for Chronic Conditions in the United States From 2010 to 2015. Value in Health.</t>
  </si>
  <si>
    <t>Long COVID cost per COVID-19 case</t>
  </si>
  <si>
    <t>Long COVID cost per COVID-19 case (unvaccinated)</t>
  </si>
  <si>
    <t>Long COVID cost per COVID-19 case (2nd dose)</t>
  </si>
  <si>
    <t>Long COVID cost per COVID-19 case (1st dose)</t>
  </si>
  <si>
    <t>Long COVID cost per COVID-19 case (3rd dose)</t>
  </si>
  <si>
    <t>Chiu, M., Lebenbaum, M., Cheng, J., de Oliveira, C., &amp; Kurdyak, P. (2017). The direct healthcare costs associated with psychological distress and major depression: a population-based cohort study in Ontario, Canada. PLoS One, 12(9), e0184268.</t>
  </si>
  <si>
    <t>Chiu et al. (2017)</t>
  </si>
  <si>
    <t>Versteegh et al. (2016)</t>
  </si>
  <si>
    <t>Government of Canada (2016)</t>
  </si>
  <si>
    <t>Assuming that the majority of the population has 2 doses</t>
  </si>
  <si>
    <t>QALY decrement from long COVID per case</t>
  </si>
  <si>
    <t>QALY decrement from long COVID per case (unvaccinated)</t>
  </si>
  <si>
    <t>QALY decrement from long COVID per case (1st dose)</t>
  </si>
  <si>
    <t>QALY decrement from long COVID per case (2nd dose)</t>
  </si>
  <si>
    <t>QALY decrement from long COVID per case (3rd dose)</t>
  </si>
  <si>
    <t>In the baseline analysis we assume that people cannot have overlapping long COVID conditions. This likely underestimates the impact of long COVID. If helpful we have a sensitivity analysis that does not make this assumption. However it assumes that the costs and outcomes would be the same as if they were happening independentely</t>
  </si>
  <si>
    <t>Number of Long COVID cases in Canada</t>
  </si>
  <si>
    <t>Total costs of PCC across Canada in 2021</t>
  </si>
  <si>
    <t>Source (probabilities)</t>
  </si>
  <si>
    <t>Source (costs)</t>
  </si>
  <si>
    <t>Sum of prob.</t>
  </si>
  <si>
    <t>Probabilities</t>
  </si>
  <si>
    <t>Probabilities under non-overlapping scenario</t>
  </si>
  <si>
    <t>Probabilities under overlapping scenario</t>
  </si>
  <si>
    <t>Scenario Type</t>
  </si>
  <si>
    <t>Select the scenario type from the drop-down menu</t>
  </si>
  <si>
    <t>Overlapping</t>
  </si>
  <si>
    <t>Non-Overlapping</t>
  </si>
  <si>
    <t>Assumption</t>
  </si>
  <si>
    <t>Sum of probability</t>
  </si>
  <si>
    <t>Van Wilder et al. (2019)</t>
  </si>
  <si>
    <t>Van Wilder L, Rammant E, Clays E, Devleesschauwer B, Pauwels N, De Smedt D. A comprehensive catalogue of EQ-5D scores in chronic disease: results of a systematic review. Qual Life Res. 2019;28(12):3153–61.</t>
  </si>
  <si>
    <t>Versteegh M, Vermeulen K, M A A Evers S, de Wit GA, Prenger R, A Stolk E. Dutch Tariff for the Five-Level Version of EQ-5D. Value Health [Internet]. 2016 Jun;19(4):343–52. Available from: http://dx.doi.org/10.1016/j.jval.2016.01.003</t>
  </si>
  <si>
    <t>Percent of COVID-19 cases that result in PCC</t>
  </si>
  <si>
    <t>Population Canada</t>
  </si>
  <si>
    <t>Percent of population with COVID-19</t>
  </si>
  <si>
    <t>https://www150.statcan.gc.ca/n1/daily-quotidien/230628/dq230628c-eng.htm</t>
  </si>
  <si>
    <t>https://health-infobase.canada.ca/covid-19/post-covid-condition/spring-2023-report.html</t>
  </si>
  <si>
    <t>Health Infobase. COVID-19: Longer-term symptoms among Canadian adults – First report. Ottawa, ON: PHAC; 2022. [Accessed 2023-Jan-01]. https://health-infobase.canada.ca/covid-19/post-covid-condition/fall-2022-report.html</t>
  </si>
  <si>
    <t>Steensma C, Loukine L, Orpana H, McRae L, Vachon J, Mo F, Boileau-Falardeau M, Reid C, Choi BC. Describing the population health burden of depression: health-adjusted life expectancy by depression status in Canada. Health Promot Chronic Dis Prev Can 2016;36(10):205–13. https://doi.org/10.24095/hpcdp.36.10.01</t>
  </si>
  <si>
    <t>Health Infobase (2022)</t>
  </si>
  <si>
    <t>Steensma et al. (2016)</t>
  </si>
  <si>
    <t>The data can be used for a sensitivity analyses. Here we assume that long Covid conditions overlaps (i.e., patients might have more than one condition simultanously.)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</si>
</sst>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164" formatCode="_-&quot;$&quot;* #,##0.00_-;\-&quot;$&quot;* #,##0.00_-;_-&quot;$&quot;* &quot;-&quot;??_-;_-@_-"/>
    <numFmt numFmtId="165" formatCode="&quot;$&quot;#,##0.00"/>
    <numFmt numFmtId="166" formatCode="0.0000"/>
    <numFmt numFmtId="167" formatCode="0.000"/>
    <numFmt numFmtId="168" formatCode="_(&quot;$&quot;* #,##0_);_(&quot;$&quot;* \(#,##0\);_(&quot;$&quot;* &quot;-&quot;??_);_(@_)"/>
    <numFmt numFmtId="169" formatCode="#,##0.0000"/>
  </numFmts>
  <fonts count="28"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2"/>
      <color theme="5" tint="-0.249977111117893"/>
      <name val="Calibri"/>
      <family val="2"/>
      <scheme val="minor"/>
    </font>
    <font>
      <b/>
      <i/>
      <sz val="12"/>
      <color theme="1"/>
      <name val="Calibri"/>
      <family val="2"/>
      <scheme val="minor"/>
    </font>
    <font>
      <sz val="12"/>
      <color theme="1"/>
      <name val="Calibri"/>
      <family val="2"/>
      <scheme val="minor"/>
    </font>
    <font>
      <sz val="12"/>
      <name val="Calibri"/>
      <family val="2"/>
      <scheme val="minor"/>
    </font>
    <font>
      <i/>
      <sz val="12"/>
      <color theme="1"/>
      <name val="Calibri"/>
      <family val="2"/>
      <scheme val="minor"/>
    </font>
    <font>
      <b/>
      <sz val="11"/>
      <color theme="0"/>
      <name val="Calibri"/>
      <family val="2"/>
      <scheme val="minor"/>
    </font>
    <font>
      <b/>
      <sz val="11"/>
      <color theme="1"/>
      <name val="Calibri"/>
      <family val="2"/>
      <scheme val="minor"/>
    </font>
    <font>
      <b/>
      <u/>
      <sz val="12"/>
      <color theme="1"/>
      <name val="Calibri"/>
      <family val="2"/>
      <scheme val="minor"/>
    </font>
    <font>
      <sz val="11"/>
      <color theme="4"/>
      <name val="Calibri"/>
      <family val="2"/>
      <scheme val="minor"/>
    </font>
    <font>
      <b/>
      <i/>
      <sz val="12"/>
      <name val="Calibri"/>
      <family val="2"/>
      <scheme val="minor"/>
    </font>
    <font>
      <sz val="11"/>
      <color rgb="FF006100"/>
      <name val="Calibri"/>
      <family val="2"/>
      <scheme val="minor"/>
    </font>
    <font>
      <u/>
      <sz val="12"/>
      <color theme="10"/>
      <name val="Calibri"/>
      <family val="2"/>
      <scheme val="minor"/>
    </font>
    <font>
      <sz val="11"/>
      <name val="Calibri"/>
      <family val="2"/>
      <scheme val="minor"/>
    </font>
    <font>
      <b/>
      <sz val="12"/>
      <color theme="0"/>
      <name val="Calibri"/>
      <family val="2"/>
      <scheme val="minor"/>
    </font>
    <font>
      <b/>
      <sz val="11"/>
      <name val="Calibri"/>
      <family val="2"/>
      <scheme val="minor"/>
    </font>
    <font>
      <sz val="8"/>
      <name val="Calibri"/>
      <family val="2"/>
      <scheme val="minor"/>
    </font>
    <font>
      <sz val="11"/>
      <color rgb="FF333333"/>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rgb="FFC6EFCE"/>
      </patternFill>
    </fill>
    <fill>
      <patternFill patternType="solid">
        <fgColor theme="0"/>
        <bgColor indexed="64"/>
      </patternFill>
    </fill>
  </fills>
  <borders count="3">
    <border>
      <left/>
      <right/>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6">
    <xf numFmtId="0" fontId="0" fillId="0" borderId="0"/>
    <xf numFmtId="164" fontId="13" fillId="0" borderId="0" applyFont="0" applyFill="0" applyBorder="0" applyAlignment="0" applyProtection="0"/>
    <xf numFmtId="0" fontId="9" fillId="0" borderId="0"/>
    <xf numFmtId="44" fontId="9" fillId="0" borderId="0" applyFont="0" applyFill="0" applyBorder="0" applyAlignment="0" applyProtection="0"/>
    <xf numFmtId="0" fontId="21" fillId="6" borderId="0" applyNumberFormat="0" applyBorder="0" applyAlignment="0" applyProtection="0"/>
    <xf numFmtId="0" fontId="22" fillId="0" borderId="0" applyNumberFormat="0" applyFill="0" applyBorder="0" applyAlignment="0" applyProtection="0"/>
  </cellStyleXfs>
  <cellXfs count="65">
    <xf numFmtId="0" fontId="0" fillId="0" borderId="0" xfId="0"/>
    <xf numFmtId="0" fontId="10" fillId="0" borderId="0" xfId="0" applyFont="1"/>
    <xf numFmtId="0" fontId="11" fillId="0" borderId="0" xfId="0" applyFont="1"/>
    <xf numFmtId="0" fontId="12" fillId="0" borderId="0" xfId="0" applyFont="1"/>
    <xf numFmtId="0" fontId="15" fillId="0" borderId="0" xfId="0" applyFont="1"/>
    <xf numFmtId="0" fontId="18" fillId="0" borderId="0" xfId="0" applyFont="1"/>
    <xf numFmtId="0" fontId="0" fillId="4" borderId="0" xfId="0" applyFill="1"/>
    <xf numFmtId="0" fontId="9" fillId="0" borderId="0" xfId="2"/>
    <xf numFmtId="0" fontId="9" fillId="2" borderId="1" xfId="2" applyFill="1" applyBorder="1"/>
    <xf numFmtId="0" fontId="17" fillId="0" borderId="2" xfId="2" applyFont="1" applyBorder="1"/>
    <xf numFmtId="0" fontId="19" fillId="0" borderId="0" xfId="2" applyFont="1"/>
    <xf numFmtId="0" fontId="16" fillId="0" borderId="0" xfId="2" applyFont="1"/>
    <xf numFmtId="2" fontId="9" fillId="0" borderId="0" xfId="2" applyNumberFormat="1"/>
    <xf numFmtId="0" fontId="17" fillId="0" borderId="0" xfId="2" applyFont="1"/>
    <xf numFmtId="167" fontId="9" fillId="0" borderId="0" xfId="2" applyNumberFormat="1"/>
    <xf numFmtId="166" fontId="9" fillId="0" borderId="0" xfId="2" applyNumberFormat="1"/>
    <xf numFmtId="168" fontId="17" fillId="0" borderId="1" xfId="3" applyNumberFormat="1" applyFont="1" applyBorder="1"/>
    <xf numFmtId="168" fontId="9" fillId="0" borderId="0" xfId="2" applyNumberFormat="1"/>
    <xf numFmtId="1" fontId="9" fillId="0" borderId="0" xfId="2" applyNumberFormat="1"/>
    <xf numFmtId="168" fontId="0" fillId="0" borderId="0" xfId="3" applyNumberFormat="1" applyFont="1" applyBorder="1"/>
    <xf numFmtId="165" fontId="20" fillId="3" borderId="0" xfId="0" applyNumberFormat="1" applyFont="1" applyFill="1"/>
    <xf numFmtId="0" fontId="10" fillId="0" borderId="0" xfId="0" applyFont="1" applyAlignment="1">
      <alignment wrapText="1"/>
    </xf>
    <xf numFmtId="0" fontId="0" fillId="0" borderId="0" xfId="0" applyAlignment="1">
      <alignment wrapText="1"/>
    </xf>
    <xf numFmtId="0" fontId="10" fillId="5" borderId="0" xfId="0" applyFont="1" applyFill="1"/>
    <xf numFmtId="0" fontId="8" fillId="0" borderId="0" xfId="2" applyFont="1"/>
    <xf numFmtId="0" fontId="8" fillId="0" borderId="0" xfId="2" applyFont="1" applyAlignment="1">
      <alignment wrapText="1"/>
    </xf>
    <xf numFmtId="166" fontId="17" fillId="0" borderId="1" xfId="2" applyNumberFormat="1" applyFont="1" applyBorder="1"/>
    <xf numFmtId="2" fontId="8" fillId="0" borderId="0" xfId="2" applyNumberFormat="1" applyFont="1"/>
    <xf numFmtId="0" fontId="7" fillId="0" borderId="0" xfId="2" applyFont="1"/>
    <xf numFmtId="0" fontId="17" fillId="0" borderId="0" xfId="2" applyFont="1" applyAlignment="1">
      <alignment horizontal="left"/>
    </xf>
    <xf numFmtId="0" fontId="14" fillId="0" borderId="0" xfId="0" applyFont="1" applyAlignment="1">
      <alignment wrapText="1"/>
    </xf>
    <xf numFmtId="165" fontId="20" fillId="3" borderId="0" xfId="4" applyNumberFormat="1" applyFont="1" applyFill="1"/>
    <xf numFmtId="165" fontId="20" fillId="3" borderId="0" xfId="1" applyNumberFormat="1" applyFont="1" applyFill="1"/>
    <xf numFmtId="0" fontId="22" fillId="0" borderId="0" xfId="5" applyFill="1"/>
    <xf numFmtId="0" fontId="6" fillId="0" borderId="0" xfId="2" applyFont="1"/>
    <xf numFmtId="0" fontId="13" fillId="0" borderId="0" xfId="0" applyFont="1"/>
    <xf numFmtId="0" fontId="14" fillId="0" borderId="0" xfId="0" applyFont="1"/>
    <xf numFmtId="0" fontId="23" fillId="0" borderId="0" xfId="2" applyFont="1"/>
    <xf numFmtId="165" fontId="0" fillId="0" borderId="0" xfId="0" applyNumberFormat="1"/>
    <xf numFmtId="0" fontId="6" fillId="0" borderId="0" xfId="2" applyFont="1" applyAlignment="1">
      <alignment horizontal="left"/>
    </xf>
    <xf numFmtId="169" fontId="9" fillId="0" borderId="0" xfId="2" applyNumberFormat="1"/>
    <xf numFmtId="0" fontId="5" fillId="0" borderId="0" xfId="2" applyFont="1"/>
    <xf numFmtId="169" fontId="17" fillId="0" borderId="0" xfId="2" applyNumberFormat="1" applyFont="1"/>
    <xf numFmtId="10" fontId="9" fillId="0" borderId="0" xfId="2" applyNumberFormat="1"/>
    <xf numFmtId="0" fontId="17" fillId="0" borderId="0" xfId="2" applyFont="1" applyAlignment="1">
      <alignment horizontal="left" wrapText="1"/>
    </xf>
    <xf numFmtId="0" fontId="9" fillId="7" borderId="0" xfId="2" applyFill="1"/>
    <xf numFmtId="0" fontId="17" fillId="0" borderId="0" xfId="2" applyFont="1" applyAlignment="1">
      <alignment wrapText="1"/>
    </xf>
    <xf numFmtId="0" fontId="24" fillId="0" borderId="0" xfId="0" applyFont="1"/>
    <xf numFmtId="0" fontId="0" fillId="4" borderId="0" xfId="0" applyFill="1" applyAlignment="1">
      <alignment horizontal="right"/>
    </xf>
    <xf numFmtId="10" fontId="5" fillId="0" borderId="0" xfId="2" applyNumberFormat="1" applyFont="1"/>
    <xf numFmtId="0" fontId="4" fillId="0" borderId="0" xfId="2" applyFont="1"/>
    <xf numFmtId="0" fontId="3" fillId="0" borderId="0" xfId="2" applyFont="1"/>
    <xf numFmtId="2" fontId="2" fillId="0" borderId="0" xfId="2" applyNumberFormat="1" applyFont="1"/>
    <xf numFmtId="0" fontId="23" fillId="0" borderId="0" xfId="0" applyFont="1"/>
    <xf numFmtId="0" fontId="25" fillId="0" borderId="0" xfId="2" applyFont="1" applyAlignment="1">
      <alignment horizontal="left"/>
    </xf>
    <xf numFmtId="0" fontId="22" fillId="0" borderId="0" xfId="5" applyAlignment="1">
      <alignment wrapText="1"/>
    </xf>
    <xf numFmtId="0" fontId="22" fillId="0" borderId="0" xfId="5"/>
    <xf numFmtId="0" fontId="23" fillId="0" borderId="0" xfId="2" applyFont="1" applyAlignment="1">
      <alignment horizontal="left"/>
    </xf>
    <xf numFmtId="0" fontId="0" fillId="0" borderId="0" xfId="0" applyAlignment="1">
      <alignment horizontal="left" wrapText="1"/>
    </xf>
    <xf numFmtId="0" fontId="6" fillId="0" borderId="0" xfId="2" applyFont="1" applyAlignment="1">
      <alignment horizontal="left" vertical="top" wrapText="1"/>
    </xf>
    <xf numFmtId="0" fontId="17" fillId="0" borderId="0" xfId="2" applyFont="1" applyAlignment="1">
      <alignment horizontal="left"/>
    </xf>
    <xf numFmtId="0" fontId="1" fillId="0" borderId="0" xfId="2" applyFont="1"/>
    <xf numFmtId="0" fontId="27" fillId="0" borderId="0" xfId="0" applyFont="1"/>
    <xf numFmtId="0" fontId="6" fillId="0" borderId="0" xfId="2" applyFont="1" applyAlignment="1"/>
    <xf numFmtId="0" fontId="1" fillId="2" borderId="1" xfId="2" applyFont="1" applyFill="1" applyBorder="1"/>
  </cellXfs>
  <cellStyles count="6">
    <cellStyle name="Currency" xfId="1" builtinId="4"/>
    <cellStyle name="Currency 2" xfId="3" xr:uid="{9C08D2E0-0C30-49F7-A4A7-24DDB773BFCB}"/>
    <cellStyle name="Good" xfId="4" builtinId="26"/>
    <cellStyle name="Hyperlink" xfId="5" builtinId="8"/>
    <cellStyle name="Normal" xfId="0" builtinId="0"/>
    <cellStyle name="Normal 2" xfId="2" xr:uid="{B2D92C7C-794B-4477-9D34-C3E5F4535F5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5</xdr:col>
      <xdr:colOff>1207770</xdr:colOff>
      <xdr:row>23</xdr:row>
      <xdr:rowOff>0</xdr:rowOff>
    </xdr:from>
    <xdr:ext cx="65" cy="172227"/>
    <xdr:sp macro="" textlink="">
      <xdr:nvSpPr>
        <xdr:cNvPr id="12" name="TextBox 11">
          <a:extLst>
            <a:ext uri="{FF2B5EF4-FFF2-40B4-BE49-F238E27FC236}">
              <a16:creationId xmlns:a16="http://schemas.microsoft.com/office/drawing/2014/main" id="{5422226B-0673-FA7C-53DD-3A9B7E2FE43E}"/>
            </a:ext>
          </a:extLst>
        </xdr:cNvPr>
        <xdr:cNvSpPr txBox="1"/>
      </xdr:nvSpPr>
      <xdr:spPr>
        <a:xfrm>
          <a:off x="6617970" y="6477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HE-EDM-S-fp01\Data\personal\erafferty_ihe_ca\Documents\IHE\HC%20Rapid%20Testing%20CEA\Nick%20Ogden%20ask\Background%20documents\2021%2002%2022%20-%20Long%20COVID%20Cost%20QALY%20Estimation%20Clea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umbers used in Simulation"/>
      <sheetName val="Net Present Values"/>
      <sheetName val="Search Information"/>
      <sheetName val="Cost Adjustment"/>
      <sheetName val="Weights"/>
    </sheetNames>
    <sheetDataSet>
      <sheetData sheetId="0" refreshError="1"/>
      <sheetData sheetId="1" refreshError="1"/>
      <sheetData sheetId="2" refreshError="1">
        <row r="1">
          <cell r="B1" t="str">
            <v>Condition</v>
          </cell>
        </row>
        <row r="2">
          <cell r="B2" t="str">
            <v>Chronic Fatigue</v>
          </cell>
        </row>
        <row r="12">
          <cell r="B12" t="str">
            <v>Psyciatric conditions</v>
          </cell>
        </row>
      </sheetData>
      <sheetData sheetId="3" refreshError="1"/>
      <sheetData sheetId="4" refreshError="1"/>
    </sheetDataSet>
  </externalBook>
</externalLink>
</file>

<file path=xl/persons/person.xml><?xml version="1.0" encoding="utf-8"?>
<personList xmlns="http://schemas.microsoft.com/office/spreadsheetml/2018/threadedcomments" xmlns:x="http://schemas.openxmlformats.org/spreadsheetml/2006/main">
  <person displayName="Erin Kirwin" id="{D5D6CE67-9449-43BE-95A6-8CEC482A0F67}" userId="Erin Kirwin"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22" dT="2021-02-19T18:48:21.11" personId="{D5D6CE67-9449-43BE-95A6-8CEC482A0F67}" id="{29830E16-C9B2-4C2E-83A6-8307352026CA}">
    <text>Note, this corrects for first year discount being zero</text>
  </threadedComment>
</ThreadedComments>
</file>

<file path=xl/threadedComments/threadedComment2.xml><?xml version="1.0" encoding="utf-8"?>
<ThreadedComments xmlns="http://schemas.microsoft.com/office/spreadsheetml/2018/threadedcomments" xmlns:x="http://schemas.openxmlformats.org/spreadsheetml/2006/main">
  <threadedComment ref="K21" dT="2021-02-19T18:48:21.11" personId="{D5D6CE67-9449-43BE-95A6-8CEC482A0F67}" id="{ECF485CF-E33B-4CB0-A4FB-61C6345D13B1}">
    <text>Note, this corrects for first year discount being zero</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health-infobase.canada.ca/covid-19/post-covid-condition/spring-2023-report.html" TargetMode="External"/><Relationship Id="rId2" Type="http://schemas.openxmlformats.org/officeDocument/2006/relationships/hyperlink" Target="https://health-infobase.canada.ca/covid-19/post-covid-condition/spring-2023-report.html" TargetMode="External"/><Relationship Id="rId1" Type="http://schemas.openxmlformats.org/officeDocument/2006/relationships/hyperlink" Target="https://www150.statcan.gc.ca/n1/daily-quotidien/230628/dq230628c-eng.htm"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7" Type="http://schemas.microsoft.com/office/2017/10/relationships/threadedComment" Target="../threadedComments/threadedComment1.xml"/><Relationship Id="rId2" Type="http://schemas.openxmlformats.org/officeDocument/2006/relationships/hyperlink" Target="https://health-infobase.canada.ca/covid-19/post-covid-condition/fall-2022-report.html" TargetMode="External"/><Relationship Id="rId1" Type="http://schemas.openxmlformats.org/officeDocument/2006/relationships/hyperlink" Target="https://health-infobase.canada.ca/covid-19/post-covid-condition/fall-2022-report.html"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health-infobase.canada.ca/covid-19/post-covid-condition/fall-2022-report.html" TargetMode="External"/><Relationship Id="rId1" Type="http://schemas.openxmlformats.org/officeDocument/2006/relationships/hyperlink" Target="https://health-infobase.canada.ca/covid-19/post-covid-condition/fall-2022-report.html"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1EE94-AD78-DC4F-BFF5-403FA1D4D085}">
  <sheetPr codeName="Sheet1"/>
  <dimension ref="A2:K37"/>
  <sheetViews>
    <sheetView topLeftCell="A19" workbookViewId="0">
      <selection activeCell="D32" sqref="D32"/>
    </sheetView>
  </sheetViews>
  <sheetFormatPr defaultColWidth="10.58203125" defaultRowHeight="15.5" x14ac:dyDescent="0.35"/>
  <cols>
    <col min="1" max="1" width="23.33203125" customWidth="1"/>
    <col min="2" max="2" width="43.5" customWidth="1"/>
    <col min="3" max="3" width="18.6640625" customWidth="1"/>
    <col min="4" max="4" width="77.1640625" style="22" customWidth="1"/>
    <col min="5" max="5" width="57.1640625" style="22" customWidth="1"/>
  </cols>
  <sheetData>
    <row r="2" spans="1:11" s="1" customFormat="1" x14ac:dyDescent="0.35">
      <c r="C2" s="1" t="s">
        <v>2</v>
      </c>
      <c r="D2" s="21" t="s">
        <v>0</v>
      </c>
      <c r="E2" s="21" t="s">
        <v>1</v>
      </c>
      <c r="K2" s="47" t="s">
        <v>66</v>
      </c>
    </row>
    <row r="3" spans="1:11" s="1" customFormat="1" x14ac:dyDescent="0.35">
      <c r="A3" s="5" t="s">
        <v>14</v>
      </c>
      <c r="D3" s="21"/>
      <c r="E3" s="21"/>
      <c r="K3" s="47" t="s">
        <v>67</v>
      </c>
    </row>
    <row r="4" spans="1:11" s="1" customFormat="1" x14ac:dyDescent="0.35">
      <c r="A4" t="s">
        <v>15</v>
      </c>
      <c r="C4" s="6">
        <v>1</v>
      </c>
      <c r="D4" s="22" t="s">
        <v>68</v>
      </c>
      <c r="E4" s="22" t="s">
        <v>17</v>
      </c>
    </row>
    <row r="5" spans="1:11" s="1" customFormat="1" x14ac:dyDescent="0.35">
      <c r="A5" t="s">
        <v>64</v>
      </c>
      <c r="C5" s="48" t="s">
        <v>66</v>
      </c>
      <c r="D5" s="22" t="s">
        <v>68</v>
      </c>
      <c r="E5" s="22" t="s">
        <v>65</v>
      </c>
    </row>
    <row r="6" spans="1:11" s="1" customFormat="1" x14ac:dyDescent="0.35">
      <c r="A6"/>
      <c r="B6"/>
      <c r="C6"/>
      <c r="D6" s="22"/>
      <c r="E6" s="22"/>
    </row>
    <row r="7" spans="1:11" s="1" customFormat="1" x14ac:dyDescent="0.35">
      <c r="A7" t="s">
        <v>74</v>
      </c>
      <c r="B7"/>
      <c r="C7">
        <v>4699544</v>
      </c>
      <c r="D7" s="55" t="s">
        <v>76</v>
      </c>
      <c r="E7" s="22"/>
    </row>
    <row r="8" spans="1:11" s="1" customFormat="1" x14ac:dyDescent="0.35">
      <c r="A8" t="s">
        <v>75</v>
      </c>
      <c r="B8"/>
      <c r="C8">
        <v>1</v>
      </c>
      <c r="D8" s="56" t="s">
        <v>77</v>
      </c>
      <c r="E8" s="22"/>
    </row>
    <row r="9" spans="1:11" s="1" customFormat="1" x14ac:dyDescent="0.35">
      <c r="A9" t="s">
        <v>73</v>
      </c>
      <c r="B9"/>
      <c r="C9">
        <v>0.158</v>
      </c>
      <c r="D9" s="56" t="s">
        <v>77</v>
      </c>
      <c r="E9" s="22"/>
    </row>
    <row r="10" spans="1:11" s="1" customFormat="1" x14ac:dyDescent="0.35">
      <c r="A10" t="s">
        <v>56</v>
      </c>
      <c r="B10"/>
      <c r="C10" s="22">
        <f>C7*C8*C9</f>
        <v>742527.95200000005</v>
      </c>
      <c r="D10" s="22"/>
      <c r="E10" s="22"/>
    </row>
    <row r="11" spans="1:11" s="1" customFormat="1" x14ac:dyDescent="0.35">
      <c r="D11" s="21"/>
      <c r="E11" s="21"/>
    </row>
    <row r="12" spans="1:11" x14ac:dyDescent="0.35">
      <c r="A12" s="5" t="s">
        <v>3</v>
      </c>
    </row>
    <row r="13" spans="1:11" ht="49" customHeight="1" x14ac:dyDescent="0.35">
      <c r="A13" t="s">
        <v>4</v>
      </c>
      <c r="B13" s="3"/>
      <c r="D13" s="58" t="s">
        <v>19</v>
      </c>
    </row>
    <row r="14" spans="1:11" x14ac:dyDescent="0.35">
      <c r="B14" s="3" t="s">
        <v>20</v>
      </c>
      <c r="C14">
        <v>0.41799999999999998</v>
      </c>
      <c r="D14" s="58"/>
    </row>
    <row r="15" spans="1:11" x14ac:dyDescent="0.35">
      <c r="B15" s="3" t="s">
        <v>21</v>
      </c>
      <c r="C15">
        <v>0.3</v>
      </c>
      <c r="D15" s="58"/>
    </row>
    <row r="16" spans="1:11" x14ac:dyDescent="0.35">
      <c r="B16" s="3" t="s">
        <v>22</v>
      </c>
      <c r="C16">
        <v>0.17399999999999999</v>
      </c>
      <c r="D16" s="58"/>
    </row>
    <row r="17" spans="1:5" x14ac:dyDescent="0.35">
      <c r="B17" s="3" t="s">
        <v>23</v>
      </c>
      <c r="C17">
        <v>0.16</v>
      </c>
      <c r="D17" s="58"/>
    </row>
    <row r="18" spans="1:5" ht="62.5" customHeight="1" x14ac:dyDescent="0.35">
      <c r="A18" t="s">
        <v>4</v>
      </c>
      <c r="B18" s="3"/>
      <c r="C18">
        <f>C16</f>
        <v>0.17399999999999999</v>
      </c>
      <c r="D18" s="22" t="s">
        <v>49</v>
      </c>
      <c r="E18" s="22" t="s">
        <v>24</v>
      </c>
    </row>
    <row r="19" spans="1:5" ht="46.5" x14ac:dyDescent="0.35">
      <c r="A19" t="s">
        <v>5</v>
      </c>
      <c r="B19" s="3"/>
      <c r="C19">
        <f>IF(C5=K3,'Calculations Non-Overlapping'!K7,'Calculations Overlapping'!J9)</f>
        <v>17559.30099</v>
      </c>
      <c r="D19" s="30" t="s">
        <v>27</v>
      </c>
      <c r="E19" s="22" t="s">
        <v>18</v>
      </c>
    </row>
    <row r="20" spans="1:5" x14ac:dyDescent="0.35">
      <c r="B20" s="3" t="s">
        <v>40</v>
      </c>
      <c r="C20" s="20">
        <f>C19*C18</f>
        <v>3055.3183722599997</v>
      </c>
    </row>
    <row r="21" spans="1:5" x14ac:dyDescent="0.35">
      <c r="B21" s="3" t="s">
        <v>41</v>
      </c>
      <c r="C21" s="32">
        <f>C19*C14</f>
        <v>7339.7878138199994</v>
      </c>
    </row>
    <row r="22" spans="1:5" x14ac:dyDescent="0.35">
      <c r="B22" s="3" t="s">
        <v>43</v>
      </c>
      <c r="C22" s="31">
        <f>C19*C15</f>
        <v>5267.7902969999996</v>
      </c>
    </row>
    <row r="23" spans="1:5" x14ac:dyDescent="0.35">
      <c r="B23" s="3" t="s">
        <v>42</v>
      </c>
      <c r="C23" s="31">
        <f>C19*C16</f>
        <v>3055.3183722599997</v>
      </c>
    </row>
    <row r="24" spans="1:5" x14ac:dyDescent="0.35">
      <c r="B24" s="3" t="s">
        <v>44</v>
      </c>
      <c r="C24" s="31">
        <f>C19*C17</f>
        <v>2809.4881584</v>
      </c>
    </row>
    <row r="25" spans="1:5" x14ac:dyDescent="0.35">
      <c r="A25" s="4" t="s">
        <v>6</v>
      </c>
    </row>
    <row r="26" spans="1:5" x14ac:dyDescent="0.35">
      <c r="C26" s="2"/>
    </row>
    <row r="27" spans="1:5" x14ac:dyDescent="0.35">
      <c r="A27" s="5" t="s">
        <v>7</v>
      </c>
      <c r="C27" s="2"/>
    </row>
    <row r="28" spans="1:5" x14ac:dyDescent="0.35">
      <c r="B28" s="3"/>
    </row>
    <row r="29" spans="1:5" x14ac:dyDescent="0.35">
      <c r="A29" t="s">
        <v>4</v>
      </c>
      <c r="B29" s="3"/>
      <c r="C29">
        <f>C18</f>
        <v>0.17399999999999999</v>
      </c>
    </row>
    <row r="30" spans="1:5" ht="46.5" x14ac:dyDescent="0.35">
      <c r="A30" t="s">
        <v>16</v>
      </c>
      <c r="C30">
        <f>IF(C5=K3,'Calculations Non-Overlapping'!K18,'Calculations Overlapping'!J17)</f>
        <v>0.49257054585625393</v>
      </c>
      <c r="D30" s="30" t="s">
        <v>28</v>
      </c>
    </row>
    <row r="31" spans="1:5" x14ac:dyDescent="0.35">
      <c r="B31" s="3" t="s">
        <v>50</v>
      </c>
      <c r="C31" s="23">
        <f>(C30*C29)</f>
        <v>8.5707274978988182E-2</v>
      </c>
    </row>
    <row r="32" spans="1:5" ht="15" customHeight="1" x14ac:dyDescent="0.35">
      <c r="B32" s="3" t="s">
        <v>51</v>
      </c>
      <c r="C32" s="23">
        <f>(C14*C30)</f>
        <v>0.20589448816791414</v>
      </c>
    </row>
    <row r="33" spans="1:3" x14ac:dyDescent="0.35">
      <c r="A33" s="5"/>
      <c r="B33" s="3" t="s">
        <v>52</v>
      </c>
      <c r="C33" s="23">
        <f>(C15*C30)</f>
        <v>0.14777116375687618</v>
      </c>
    </row>
    <row r="34" spans="1:3" x14ac:dyDescent="0.35">
      <c r="B34" s="3" t="s">
        <v>53</v>
      </c>
      <c r="C34" s="23">
        <f>(C16*C30)</f>
        <v>8.5707274978988182E-2</v>
      </c>
    </row>
    <row r="35" spans="1:3" x14ac:dyDescent="0.35">
      <c r="B35" s="3" t="s">
        <v>54</v>
      </c>
      <c r="C35" s="23">
        <f>(C17*C30)</f>
        <v>7.8811287337000629E-2</v>
      </c>
    </row>
    <row r="37" spans="1:3" x14ac:dyDescent="0.35">
      <c r="A37" t="s">
        <v>57</v>
      </c>
      <c r="C37" s="38">
        <f>C10*C19</f>
        <v>13038271802.656273</v>
      </c>
    </row>
  </sheetData>
  <mergeCells count="1">
    <mergeCell ref="D13:D17"/>
  </mergeCells>
  <dataValidations count="1">
    <dataValidation type="list" allowBlank="1" showInputMessage="1" showErrorMessage="1" sqref="C5" xr:uid="{0D2C2438-380C-44BC-99DA-BCD2B98DBA55}">
      <formula1>$K$2:$K$3</formula1>
    </dataValidation>
  </dataValidations>
  <hyperlinks>
    <hyperlink ref="D7" r:id="rId1" xr:uid="{3E246B0D-6E37-4DF5-9313-6717AE5EAD12}"/>
    <hyperlink ref="D9" r:id="rId2" xr:uid="{22954AB3-0494-4A53-81A3-318FA858D1DD}"/>
    <hyperlink ref="D8" r:id="rId3" xr:uid="{9AAD33BA-2605-49F3-A331-1BCE035DE606}"/>
  </hyperlinks>
  <pageMargins left="0.7" right="0.7" top="0.75" bottom="0.75" header="0.3" footer="0.3"/>
  <pageSetup orientation="portrait" r:id="rId4"/>
  <extLst>
    <ext xmlns:x14="http://schemas.microsoft.com/office/spreadsheetml/2009/9/main" uri="{CCE6A557-97BC-4b89-ADB6-D9C93CAAB3DF}">
      <x14:dataValidations xmlns:xm="http://schemas.microsoft.com/office/excel/2006/main" count="1">
        <x14:dataValidation type="list" allowBlank="1" showInputMessage="1" showErrorMessage="1" xr:uid="{6836D954-620C-4360-94D9-D3F5D99A786F}">
          <x14:formula1>
            <xm:f>'Calculations Non-Overlapping'!$M$1:$AM$1</xm:f>
          </x14:formula1>
          <xm:sqref>C4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A5D52-E89C-41E6-97B8-90617F8F23B0}">
  <sheetPr codeName="Sheet3"/>
  <dimension ref="B1:AM48"/>
  <sheetViews>
    <sheetView workbookViewId="0">
      <selection activeCell="L22" sqref="L22"/>
    </sheetView>
  </sheetViews>
  <sheetFormatPr defaultColWidth="8.33203125" defaultRowHeight="14.5" x14ac:dyDescent="0.35"/>
  <cols>
    <col min="1" max="3" width="8.33203125" style="7"/>
    <col min="4" max="4" width="11.83203125" style="7" customWidth="1"/>
    <col min="5" max="5" width="13.83203125" style="7" bestFit="1" customWidth="1"/>
    <col min="6" max="6" width="28.33203125" style="7" customWidth="1"/>
    <col min="7" max="7" width="18.6640625" style="7" bestFit="1" customWidth="1"/>
    <col min="8" max="8" width="11.33203125" style="7" bestFit="1" customWidth="1"/>
    <col min="9" max="9" width="27.33203125" style="7" customWidth="1"/>
    <col min="10" max="10" width="16.08203125" style="7" customWidth="1"/>
    <col min="11" max="11" width="18.58203125" style="7" customWidth="1"/>
    <col min="12" max="12" width="8.33203125" style="7"/>
    <col min="13" max="39" width="7.83203125" style="7" customWidth="1"/>
    <col min="40" max="16384" width="8.33203125" style="7"/>
  </cols>
  <sheetData>
    <row r="1" spans="2:39" s="13" customFormat="1" ht="29" x14ac:dyDescent="0.35">
      <c r="B1" s="13" t="str">
        <f>'[1]Search Information'!B1</f>
        <v>Condition</v>
      </c>
      <c r="E1" s="13" t="s">
        <v>61</v>
      </c>
      <c r="F1" s="46" t="s">
        <v>62</v>
      </c>
      <c r="G1" s="13" t="s">
        <v>58</v>
      </c>
      <c r="H1" s="13" t="s">
        <v>13</v>
      </c>
      <c r="I1" s="13" t="s">
        <v>59</v>
      </c>
      <c r="M1" s="13">
        <v>0</v>
      </c>
      <c r="N1" s="13">
        <v>1</v>
      </c>
      <c r="O1" s="13">
        <v>2</v>
      </c>
      <c r="P1" s="13">
        <v>3</v>
      </c>
      <c r="Q1" s="13">
        <v>4</v>
      </c>
      <c r="R1" s="13">
        <v>5</v>
      </c>
      <c r="S1" s="13">
        <v>6</v>
      </c>
      <c r="T1" s="13">
        <v>7</v>
      </c>
      <c r="U1" s="13">
        <v>8</v>
      </c>
      <c r="V1" s="13">
        <v>9</v>
      </c>
      <c r="W1" s="13">
        <v>10</v>
      </c>
      <c r="X1" s="13">
        <v>11</v>
      </c>
      <c r="Y1" s="13">
        <v>12</v>
      </c>
      <c r="Z1" s="13">
        <v>13</v>
      </c>
      <c r="AA1" s="13">
        <v>14</v>
      </c>
      <c r="AB1" s="13">
        <v>15</v>
      </c>
      <c r="AC1" s="13">
        <v>16</v>
      </c>
      <c r="AD1" s="13">
        <v>17</v>
      </c>
      <c r="AE1" s="13">
        <v>18</v>
      </c>
      <c r="AF1" s="13">
        <v>19</v>
      </c>
      <c r="AG1" s="13">
        <v>20</v>
      </c>
      <c r="AH1" s="13">
        <v>21</v>
      </c>
      <c r="AI1" s="13">
        <v>22</v>
      </c>
      <c r="AJ1" s="13">
        <v>23</v>
      </c>
      <c r="AK1" s="13">
        <v>24</v>
      </c>
      <c r="AL1" s="13">
        <v>25</v>
      </c>
      <c r="AM1" s="13">
        <v>26</v>
      </c>
    </row>
    <row r="2" spans="2:39" ht="15.5" x14ac:dyDescent="0.35">
      <c r="B2" s="13" t="str">
        <f>'[1]Search Information'!B2</f>
        <v>Chronic Fatigue</v>
      </c>
      <c r="E2" s="40">
        <f>0.721</f>
        <v>0.72099999999999997</v>
      </c>
      <c r="F2" s="43">
        <f>E2/$E$6</f>
        <v>0.42993440667859267</v>
      </c>
      <c r="G2" s="56" t="s">
        <v>80</v>
      </c>
      <c r="H2" s="7">
        <v>12752.58</v>
      </c>
      <c r="I2" s="24" t="s">
        <v>31</v>
      </c>
      <c r="K2" s="19">
        <f>SUM(M2:AM2)*F2</f>
        <v>5482.7729159212877</v>
      </c>
      <c r="M2" s="18">
        <f>H2*(1.015^(-M$1))*IF($L$22&gt;=M$1,1,IF(M$1-$L$22&lt;1,(1-(M$1-$L$22)),0))</f>
        <v>12752.58</v>
      </c>
      <c r="N2" s="18">
        <f>H2*(1.015^(-N$1))*IF($L$22&gt;=N$1,1,IF(N$1-$L$22&lt;1,(1-(N$1-$L$22)),0))</f>
        <v>0</v>
      </c>
      <c r="O2" s="18">
        <f>H2*(1.015^(-O$1))*IF($L$22&gt;=O$1,1,IF(O$1-$L$22&lt;1,(1-(O$1-$L$22)),0))</f>
        <v>0</v>
      </c>
      <c r="P2" s="18">
        <f>H2*(1.015^(-P$1))*IF($L$22&gt;=P$1,1,IF(P$1-$L$22&lt;1,(1-(P$1-$L$22)),0))</f>
        <v>0</v>
      </c>
      <c r="Q2" s="18">
        <f>H2*(1.015^(-Q$1))*IF($L$22&gt;=Q$1,1,IF(Q$1-$L$22&lt;1,(1-(Q$1-$L$22)),0))</f>
        <v>0</v>
      </c>
      <c r="R2" s="18">
        <f>H2*(1.015^(-R$1))*IF($L$22&gt;=R$1,1,IF(R$1-$L$22&lt;1,(1-(R$1-$L$22)),0))</f>
        <v>0</v>
      </c>
      <c r="S2" s="18">
        <f>H2*(1.015^(-S$1))*IF($L$22&gt;=S$1,1,IF(S$1-$L$22&lt;1,(1-(S$1-$L$22)),0))</f>
        <v>0</v>
      </c>
      <c r="T2" s="18">
        <f>H2*(1.015^(-T$1))*IF($L$22&gt;=T$1,1,IF(T$1-$L$22&lt;1,(1-(T$1-$L$22)),0))</f>
        <v>0</v>
      </c>
      <c r="U2" s="18">
        <f>H2*(1.015^(-U$1))*IF($L$22&gt;=U$1,1,IF(U$1-$L$22&lt;1,(1-(U$1-$L$22)),0))</f>
        <v>0</v>
      </c>
      <c r="V2" s="18">
        <f>H2*(1.015^(-V$1))*IF($L$22&gt;=V$1,1,IF(V$1-$L$22&lt;1,(1-(V$1-$L$22)),0))</f>
        <v>0</v>
      </c>
      <c r="W2" s="18">
        <f>H2*(1.015^(-W$1))*IF($L$22&gt;=W$1,1,IF(W$1-$L$22&lt;1,(1-(W$1-$L$22)),0))</f>
        <v>0</v>
      </c>
      <c r="X2" s="18">
        <f>H2*(1.015^(-X$1))*IF($L$22&gt;=X$1,1,IF(X$1-$L$22&lt;1,(1-(X$1-$L$22)),0))</f>
        <v>0</v>
      </c>
      <c r="Y2" s="18">
        <f>H2*(1.015^(-Y$1))*IF($L$22&gt;=Y$1,1,IF(Y$1-$L$22&lt;1,(1-(Y$1-$L$22)),0))</f>
        <v>0</v>
      </c>
      <c r="Z2" s="18">
        <f>H2*(1.015^(-Z$1))*IF($L$22&gt;=Z$1,1,IF(Z$1-$L$22&lt;1,(1-(Z$1-$L$22)),0))</f>
        <v>0</v>
      </c>
      <c r="AA2" s="18">
        <f>H2*(1.015^(-AA$1))*IF($L$22&gt;=AA$1,1,IF(AA$1-$L$22&lt;1,(1-(AA$1-$L$22)),0))</f>
        <v>0</v>
      </c>
      <c r="AB2" s="18">
        <f>H2*(1.015^(-AB$1))*IF($L$22&gt;=AB$1,1,IF(AB$1-$L$22&lt;1,(1-(AB$1-$L$22)),0))</f>
        <v>0</v>
      </c>
      <c r="AC2" s="18">
        <f>H2*(1.015^(-AC$1))*IF($L$22&gt;=AC$1,1,IF(AC$1-$L$22&lt;1,(1-(AC$1-$L$22)),0))</f>
        <v>0</v>
      </c>
      <c r="AD2" s="18">
        <f>H2*(1.015^(-AD$1))*IF($L$22&gt;=AD$1,1,IF(AD$1-$L$22&lt;1,(1-(AD$1-$L$22)),0))</f>
        <v>0</v>
      </c>
      <c r="AE2" s="18">
        <f>H2*(1.015^(-AE$1))*IF($L$22&gt;=AE$1,1,IF(AE$1-$L$22&lt;1,(1-(AE$1-$L$22)),0))</f>
        <v>0</v>
      </c>
      <c r="AF2" s="18">
        <f>H2*(1.015^(-AF$1))*IF($L$22&gt;=AF$1,1,IF(AF$1-$L$22&lt;1,(1-(AF$1-$L$22)),0))</f>
        <v>0</v>
      </c>
      <c r="AG2" s="18">
        <f>H2*(1.015^(-AG$1))*IF($L$22&gt;=AG$1,1,IF(AG$1-$L$22&lt;1,(1-(AG$1-$L$22)),0))</f>
        <v>0</v>
      </c>
      <c r="AH2" s="18">
        <f>H2*(1.015^(-AH$1))*IF($L$22&gt;=AH$1,1,IF(AH$1-$L$22&lt;1,(1-(AH$1-$L$22)),0))</f>
        <v>0</v>
      </c>
      <c r="AI2" s="18">
        <f>H2*(1.015^(-AI$1))*IF($L$22&gt;=AI$1,1,IF(AI$1-$L$22&lt;1,(1-(AI$1-$L$22)),0))</f>
        <v>0</v>
      </c>
      <c r="AJ2" s="18">
        <f>H2*(1.015^(-AJ$1))*IF($L$22&gt;=AJ$1,1,IF(AJ$1-$L$22&lt;1,(1-(AJ$1-$L$22)),0))</f>
        <v>0</v>
      </c>
      <c r="AK2" s="18">
        <f>H2*(1.015^(-AK$1))*IF($L$22&gt;=AK$1,1,IF(AK$1-$L$22&lt;1,(1-(AK$1-$L$22)),0))</f>
        <v>0</v>
      </c>
      <c r="AL2" s="18">
        <f>H2*(1.015^(-AL$1))*IF($L$22&gt;=AL$1,1,IF(AL$1-$L$22&lt;1,(1-(AL$1-$L$22)),0))</f>
        <v>0</v>
      </c>
      <c r="AM2" s="18">
        <f>H2*(1.015^(-AM$1))*IF($L$22&gt;=AM$1,1,IF(AM$1-$L$22&lt;1,(1-(AM$1-$L$22)),0))</f>
        <v>0</v>
      </c>
    </row>
    <row r="3" spans="2:39" ht="15.5" x14ac:dyDescent="0.35">
      <c r="B3" s="13" t="str">
        <f>'[1]Search Information'!B12</f>
        <v>Psyciatric conditions</v>
      </c>
      <c r="E3" s="40">
        <v>0.24199999999999999</v>
      </c>
      <c r="F3" s="43">
        <f t="shared" ref="F3:F5" si="0">E3/$E$6</f>
        <v>0.14430530709600475</v>
      </c>
      <c r="G3" s="56" t="s">
        <v>80</v>
      </c>
      <c r="H3" s="7">
        <v>4123.3500000000004</v>
      </c>
      <c r="I3" s="34" t="s">
        <v>46</v>
      </c>
      <c r="K3" s="19">
        <f>SUM(M3:AM3)*F3</f>
        <v>595.02128801431127</v>
      </c>
      <c r="M3" s="18">
        <f>H3*(1.015^(-M$1))*IF($L$22&gt;=M$1,1,IF(M$1-$L$22&lt;1,(1-(M$1-$L$22)),0))</f>
        <v>4123.3500000000004</v>
      </c>
      <c r="N3" s="18">
        <f>H3*(1.015^(-N$1))*IF($L$22&gt;=N$1,1,IF(N$1-$L$22&lt;1,(1-(N$1-$L$22)),0))</f>
        <v>0</v>
      </c>
      <c r="O3" s="18">
        <f>H3*(1.015^(-O$1))*IF($L$22&gt;=O$1,1,IF(O$1-$L$22&lt;1,(1-(O$1-$L$22)),0))</f>
        <v>0</v>
      </c>
      <c r="P3" s="18">
        <f>H3*(1.015^(-P$1))*IF($L$22&gt;=P$1,1,IF(P$1-$L$22&lt;1,(1-(P$1-$L$22)),0))</f>
        <v>0</v>
      </c>
      <c r="Q3" s="18">
        <f>H3*(1.015^(-Q$1))*IF($L$22&gt;=Q$1,1,IF(Q$1-$L$22&lt;1,(1-(Q$1-$L$22)),0))</f>
        <v>0</v>
      </c>
      <c r="R3" s="18">
        <f>H3*(1.015^(-R$1))*IF($L$22&gt;=R$1,1,IF(R$1-$L$22&lt;1,(1-(R$1-$L$22)),0))</f>
        <v>0</v>
      </c>
      <c r="S3" s="18">
        <f>H3*(1.015^(-S$1))*IF($L$22&gt;=S$1,1,IF(S$1-$L$22&lt;1,(1-(S$1-$L$22)),0))</f>
        <v>0</v>
      </c>
      <c r="T3" s="18">
        <f>H3*(1.015^(-T$1))*IF($L$22&gt;=T$1,1,IF(T$1-$L$22&lt;1,(1-(T$1-$L$22)),0))</f>
        <v>0</v>
      </c>
      <c r="U3" s="18">
        <f>H3*(1.015^(-U$1))*IF($L$22&gt;=U$1,1,IF(U$1-$L$22&lt;1,(1-(U$1-$L$22)),0))</f>
        <v>0</v>
      </c>
      <c r="V3" s="18">
        <f>H3*(1.015^(-V$1))*IF($L$22&gt;=V$1,1,IF(V$1-$L$22&lt;1,(1-(V$1-$L$22)),0))</f>
        <v>0</v>
      </c>
      <c r="W3" s="18">
        <f>H3*(1.015^(-W$1))*IF($L$22&gt;=W$1,1,IF(W$1-$L$22&lt;1,(1-(W$1-$L$22)),0))</f>
        <v>0</v>
      </c>
      <c r="X3" s="18">
        <f>H3*(1.015^(-X$1))*IF($L$22&gt;=X$1,1,IF(X$1-$L$22&lt;1,(1-(X$1-$L$22)),0))</f>
        <v>0</v>
      </c>
      <c r="Y3" s="18">
        <f>H3*(1.015^(-Y$1))*IF($L$22&gt;=Y$1,1,IF(Y$1-$L$22&lt;1,(1-(Y$1-$L$22)),0))</f>
        <v>0</v>
      </c>
      <c r="Z3" s="18">
        <f>H3*(1.015^(-Z$1))*IF($L$22&gt;=Z$1,1,IF(Z$1-$L$22&lt;1,(1-(Z$1-$L$22)),0))</f>
        <v>0</v>
      </c>
      <c r="AA3" s="18">
        <f>H3*(1.015^(-AA$1))*IF($L$22&gt;=AA$1,1,IF(AA$1-$L$22&lt;1,(1-(AA$1-$L$22)),0))</f>
        <v>0</v>
      </c>
      <c r="AB3" s="18">
        <f>H3*(1.015^(-AB$1))*IF($L$22&gt;=AB$1,1,IF(AB$1-$L$22&lt;1,(1-(AB$1-$L$22)),0))</f>
        <v>0</v>
      </c>
      <c r="AC3" s="18">
        <f>H3*(1.015^(-AC$1))*IF($L$22&gt;=AC$1,1,IF(AC$1-$L$22&lt;1,(1-(AC$1-$L$22)),0))</f>
        <v>0</v>
      </c>
      <c r="AD3" s="18">
        <f>H3*(1.015^(-AD$1))*IF($L$22&gt;=AD$1,1,IF(AD$1-$L$22&lt;1,(1-(AD$1-$L$22)),0))</f>
        <v>0</v>
      </c>
      <c r="AE3" s="18">
        <f>H3*(1.015^(-AE$1))*IF($L$22&gt;=AE$1,1,IF(AE$1-$L$22&lt;1,(1-(AE$1-$L$22)),0))</f>
        <v>0</v>
      </c>
      <c r="AF3" s="18">
        <f>H3*(1.015^(-AF$1))*IF($L$22&gt;=AF$1,1,IF(AF$1-$L$22&lt;1,(1-(AF$1-$L$22)),0))</f>
        <v>0</v>
      </c>
      <c r="AG3" s="18">
        <f>H3*(1.015^(-AG$1))*IF($L$22&gt;=AG$1,1,IF(AG$1-$L$22&lt;1,(1-(AG$1-$L$22)),0))</f>
        <v>0</v>
      </c>
      <c r="AH3" s="18">
        <f>H3*(1.015^(-AH$1))*IF($L$22&gt;=AH$1,1,IF(AH$1-$L$22&lt;1,(1-(AH$1-$L$22)),0))</f>
        <v>0</v>
      </c>
      <c r="AI3" s="18">
        <f>H3*(1.015^(-AI$1))*IF($L$22&gt;=AI$1,1,IF(AI$1-$L$22&lt;1,(1-(AI$1-$L$22)),0))</f>
        <v>0</v>
      </c>
      <c r="AJ3" s="18">
        <f>H3*(1.015^(-AJ$1))*IF($L$22&gt;=AJ$1,1,IF(AJ$1-$L$22&lt;1,(1-(AJ$1-$L$22)),0))</f>
        <v>0</v>
      </c>
      <c r="AK3" s="18">
        <f>H3*(1.015^(-AK$1))*IF($L$22&gt;=AK$1,1,IF(AK$1-$L$22&lt;1,(1-(AK$1-$L$22)),0))</f>
        <v>0</v>
      </c>
      <c r="AL3" s="18">
        <f>H3*(1.015^(-AL$1))*IF($L$22&gt;=AL$1,1,IF(AL$1-$L$22&lt;1,(1-(AL$1-$L$22)),0))</f>
        <v>0</v>
      </c>
      <c r="AM3" s="18">
        <f>H3*(1.015^(-AM$1))*IF($L$22&gt;=AM$1,1,IF(AM$1-$L$22&lt;1,(1-(AM$1-$L$22)),0))</f>
        <v>0</v>
      </c>
    </row>
    <row r="4" spans="2:39" ht="15.5" x14ac:dyDescent="0.35">
      <c r="B4" s="13" t="s">
        <v>25</v>
      </c>
      <c r="E4" s="40">
        <v>0.32900000000000001</v>
      </c>
      <c r="F4" s="43">
        <f t="shared" si="0"/>
        <v>0.19618366129994036</v>
      </c>
      <c r="G4" s="56" t="s">
        <v>80</v>
      </c>
      <c r="H4" s="7">
        <v>9939.19</v>
      </c>
      <c r="I4" s="24" t="s">
        <v>32</v>
      </c>
      <c r="K4" s="19">
        <f>SUM(M4:AM4)*F4</f>
        <v>1949.9066845557543</v>
      </c>
      <c r="M4" s="18">
        <f>H4*(1.015^(-M$1))*IF($L$22&gt;=M$1,1,IF(M$1-$L$22&lt;1,(1-(M$1-$L$22)),0))</f>
        <v>9939.19</v>
      </c>
      <c r="N4" s="18">
        <f>H4*(1.015^(-N$1))*IF($L$22&gt;=N$1,1,IF(N$1-$L$22&lt;1,(1-(N$1-$L$22)),0))</f>
        <v>0</v>
      </c>
      <c r="O4" s="18">
        <f>H4*(1.015^(-O$1))*IF($L$22&gt;=O$1,1,IF(O$1-$L$22&lt;1,(1-(O$1-$L$22)),0))</f>
        <v>0</v>
      </c>
      <c r="P4" s="18">
        <f>H4*(1.015^(-P$1))*IF($L$22&gt;=P$1,1,IF(P$1-$L$22&lt;1,(1-(P$1-$L$22)),0))</f>
        <v>0</v>
      </c>
      <c r="Q4" s="18">
        <f>H4*(1.015^(-Q$1))*IF($L$22&gt;=Q$1,1,IF(Q$1-$L$22&lt;1,(1-(Q$1-$L$22)),0))</f>
        <v>0</v>
      </c>
      <c r="R4" s="18">
        <f>H4*(1.015^(-R$1))*IF($L$22&gt;=R$1,1,IF(R$1-$L$22&lt;1,(1-(R$1-$L$22)),0))</f>
        <v>0</v>
      </c>
      <c r="S4" s="18">
        <f>H4*(1.015^(-S$1))*IF($L$22&gt;=S$1,1,IF(S$1-$L$22&lt;1,(1-(S$1-$L$22)),0))</f>
        <v>0</v>
      </c>
      <c r="T4" s="18">
        <f>H4*(1.015^(-T$1))*IF($L$22&gt;=T$1,1,IF(T$1-$L$22&lt;1,(1-(T$1-$L$22)),0))</f>
        <v>0</v>
      </c>
      <c r="U4" s="18">
        <f>H4*(1.015^(-U$1))*IF($L$22&gt;=U$1,1,IF(U$1-$L$22&lt;1,(1-(U$1-$L$22)),0))</f>
        <v>0</v>
      </c>
      <c r="V4" s="18">
        <f>H4*(1.015^(-V$1))*IF($L$22&gt;=V$1,1,IF(V$1-$L$22&lt;1,(1-(V$1-$L$22)),0))</f>
        <v>0</v>
      </c>
      <c r="W4" s="18">
        <f>H4*(1.015^(-W$1))*IF($L$22&gt;=W$1,1,IF(W$1-$L$22&lt;1,(1-(W$1-$L$22)),0))</f>
        <v>0</v>
      </c>
      <c r="X4" s="18">
        <f>H4*(1.015^(-X$1))*IF($L$22&gt;=X$1,1,IF(X$1-$L$22&lt;1,(1-(X$1-$L$22)),0))</f>
        <v>0</v>
      </c>
      <c r="Y4" s="18">
        <f>H4*(1.015^(-Y$1))*IF($L$22&gt;=Y$1,1,IF(Y$1-$L$22&lt;1,(1-(Y$1-$L$22)),0))</f>
        <v>0</v>
      </c>
      <c r="Z4" s="18">
        <f>H4*(1.015^(-Z$1))*IF($L$22&gt;=Z$1,1,IF(Z$1-$L$22&lt;1,(1-(Z$1-$L$22)),0))</f>
        <v>0</v>
      </c>
      <c r="AA4" s="18">
        <f>H4*(1.015^(-AA$1))*IF($L$22&gt;=AA$1,1,IF(AA$1-$L$22&lt;1,(1-(AA$1-$L$22)),0))</f>
        <v>0</v>
      </c>
      <c r="AB4" s="18">
        <f>H4*(1.015^(-AB$1))*IF($L$22&gt;=AB$1,1,IF(AB$1-$L$22&lt;1,(1-(AB$1-$L$22)),0))</f>
        <v>0</v>
      </c>
      <c r="AC4" s="18">
        <f>H4*(1.015^(-AC$1))*IF($L$22&gt;=AC$1,1,IF(AC$1-$L$22&lt;1,(1-(AC$1-$L$22)),0))</f>
        <v>0</v>
      </c>
      <c r="AD4" s="18">
        <f>H4*(1.015^(-AD$1))*IF($L$22&gt;=AD$1,1,IF(AD$1-$L$22&lt;1,(1-(AD$1-$L$22)),0))</f>
        <v>0</v>
      </c>
      <c r="AE4" s="18">
        <f>H4*(1.015^(-AE$1))*IF($L$22&gt;=AE$1,1,IF(AE$1-$L$22&lt;1,(1-(AE$1-$L$22)),0))</f>
        <v>0</v>
      </c>
      <c r="AF4" s="18">
        <f>H4*(1.015^(-AF$1))*IF($L$22&gt;=AF$1,1,IF(AF$1-$L$22&lt;1,(1-(AF$1-$L$22)),0))</f>
        <v>0</v>
      </c>
      <c r="AG4" s="18">
        <f>H4*(1.015^(-AG$1))*IF($L$22&gt;=AG$1,1,IF(AG$1-$L$22&lt;1,(1-(AG$1-$L$22)),0))</f>
        <v>0</v>
      </c>
      <c r="AH4" s="18">
        <f>H4*(1.015^(-AH$1))*IF($L$22&gt;=AH$1,1,IF(AH$1-$L$22&lt;1,(1-(AH$1-$L$22)),0))</f>
        <v>0</v>
      </c>
      <c r="AI4" s="18">
        <f>H4*(1.015^(-AI$1))*IF($L$22&gt;=AI$1,1,IF(AI$1-$L$22&lt;1,(1-(AI$1-$L$22)),0))</f>
        <v>0</v>
      </c>
      <c r="AJ4" s="18">
        <f>H4*(1.015^(-AJ$1))*IF($L$22&gt;=AJ$1,1,IF(AJ$1-$L$22&lt;1,(1-(AJ$1-$L$22)),0))</f>
        <v>0</v>
      </c>
      <c r="AK4" s="18">
        <f>H4*(1.015^(-AK$1))*IF($L$22&gt;=AK$1,1,IF(AK$1-$L$22&lt;1,(1-(AK$1-$L$22)),0))</f>
        <v>0</v>
      </c>
      <c r="AL4" s="18">
        <f>H4*(1.015^(-AL$1))*IF($L$22&gt;=AL$1,1,IF(AL$1-$L$22&lt;1,(1-(AL$1-$L$22)),0))</f>
        <v>0</v>
      </c>
      <c r="AM4" s="18">
        <f>H4*(1.015^(-AM$1))*IF($L$22&gt;=AM$1,1,IF(AM$1-$L$22&lt;1,(1-(AM$1-$L$22)),0))</f>
        <v>0</v>
      </c>
    </row>
    <row r="5" spans="2:39" ht="15.5" x14ac:dyDescent="0.35">
      <c r="B5" s="13" t="s">
        <v>26</v>
      </c>
      <c r="E5" s="40">
        <v>0.38500000000000001</v>
      </c>
      <c r="F5" s="43">
        <f t="shared" si="0"/>
        <v>0.22957662492546213</v>
      </c>
      <c r="G5" s="56" t="s">
        <v>80</v>
      </c>
      <c r="H5" s="7">
        <v>10641.16</v>
      </c>
      <c r="I5" s="24" t="s">
        <v>30</v>
      </c>
      <c r="K5" s="19">
        <f>SUM(M5:AM5)*F5</f>
        <v>2442.9615980918306</v>
      </c>
      <c r="M5" s="18">
        <f>H5*(1.015^(-M$1))*IF($L$22&gt;=M$1,1,IF(M$1-$L$22&lt;1,(1-(M$1-$L$22)),0))</f>
        <v>10641.16</v>
      </c>
      <c r="N5" s="18">
        <f>H5*(1.015^(-N$1))*IF($L$22&gt;=N$1,1,IF(N$1-$L$22&lt;1,(1-(N$1-$L$22)),0))</f>
        <v>0</v>
      </c>
      <c r="O5" s="18">
        <f>H5*(1.015^(-O$1))*IF($L$22&gt;=O$1,1,IF(O$1-$L$22&lt;1,(1-(O$1-$L$22)),0))</f>
        <v>0</v>
      </c>
      <c r="P5" s="18">
        <f>H5*(1.015^(-P$1))*IF($L$22&gt;=P$1,1,IF(P$1-$L$22&lt;1,(1-(P$1-$L$22)),0))</f>
        <v>0</v>
      </c>
      <c r="Q5" s="18">
        <f>H5*(1.015^(-Q$1))*IF($L$22&gt;=Q$1,1,IF(Q$1-$L$22&lt;1,(1-(Q$1-$L$22)),0))</f>
        <v>0</v>
      </c>
      <c r="R5" s="18">
        <f>H5*(1.015^(-R$1))*IF($L$22&gt;=R$1,1,IF(R$1-$L$22&lt;1,(1-(R$1-$L$22)),0))</f>
        <v>0</v>
      </c>
      <c r="S5" s="18">
        <f>H5*(1.015^(-S$1))*IF($L$22&gt;=S$1,1,IF(S$1-$L$22&lt;1,(1-(S$1-$L$22)),0))</f>
        <v>0</v>
      </c>
      <c r="T5" s="18">
        <f>H5*(1.015^(-T$1))*IF($L$22&gt;=T$1,1,IF(T$1-$L$22&lt;1,(1-(T$1-$L$22)),0))</f>
        <v>0</v>
      </c>
      <c r="U5" s="18">
        <f>H5*(1.015^(-U$1))*IF($L$22&gt;=U$1,1,IF(U$1-$L$22&lt;1,(1-(U$1-$L$22)),0))</f>
        <v>0</v>
      </c>
      <c r="V5" s="18">
        <f>H5*(1.015^(-V$1))*IF($L$22&gt;=V$1,1,IF(V$1-$L$22&lt;1,(1-(V$1-$L$22)),0))</f>
        <v>0</v>
      </c>
      <c r="W5" s="18">
        <f>H5*(1.015^(-W$1))*IF($L$22&gt;=W$1,1,IF(W$1-$L$22&lt;1,(1-(W$1-$L$22)),0))</f>
        <v>0</v>
      </c>
      <c r="X5" s="18">
        <f>H5*(1.015^(-X$1))*IF($L$22&gt;=X$1,1,IF(X$1-$L$22&lt;1,(1-(X$1-$L$22)),0))</f>
        <v>0</v>
      </c>
      <c r="Y5" s="18">
        <f>H5*(1.015^(-Y$1))*IF($L$22&gt;=Y$1,1,IF(Y$1-$L$22&lt;1,(1-(Y$1-$L$22)),0))</f>
        <v>0</v>
      </c>
      <c r="Z5" s="18">
        <f>H5*(1.015^(-Z$1))*IF($L$22&gt;=Z$1,1,IF(Z$1-$L$22&lt;1,(1-(Z$1-$L$22)),0))</f>
        <v>0</v>
      </c>
      <c r="AA5" s="18">
        <f>H5*(1.015^(-AA$1))*IF($L$22&gt;=AA$1,1,IF(AA$1-$L$22&lt;1,(1-(AA$1-$L$22)),0))</f>
        <v>0</v>
      </c>
      <c r="AB5" s="18">
        <f>H5*(1.015^(-AB$1))*IF($L$22&gt;=AB$1,1,IF(AB$1-$L$22&lt;1,(1-(AB$1-$L$22)),0))</f>
        <v>0</v>
      </c>
      <c r="AC5" s="18">
        <f>H5*(1.015^(-AC$1))*IF($L$22&gt;=AC$1,1,IF(AC$1-$L$22&lt;1,(1-(AC$1-$L$22)),0))</f>
        <v>0</v>
      </c>
      <c r="AD5" s="18">
        <f>H5*(1.015^(-AD$1))*IF($L$22&gt;=AD$1,1,IF(AD$1-$L$22&lt;1,(1-(AD$1-$L$22)),0))</f>
        <v>0</v>
      </c>
      <c r="AE5" s="18">
        <f>H5*(1.015^(-AE$1))*IF($L$22&gt;=AE$1,1,IF(AE$1-$L$22&lt;1,(1-(AE$1-$L$22)),0))</f>
        <v>0</v>
      </c>
      <c r="AF5" s="18">
        <f>H5*(1.015^(-AF$1))*IF($L$22&gt;=AF$1,1,IF(AF$1-$L$22&lt;1,(1-(AF$1-$L$22)),0))</f>
        <v>0</v>
      </c>
      <c r="AG5" s="18">
        <f>H5*(1.015^(-AG$1))*IF($L$22&gt;=AG$1,1,IF(AG$1-$L$22&lt;1,(1-(AG$1-$L$22)),0))</f>
        <v>0</v>
      </c>
      <c r="AH5" s="18">
        <f>H5*(1.015^(-AH$1))*IF($L$22&gt;=AH$1,1,IF(AH$1-$L$22&lt;1,(1-(AH$1-$L$22)),0))</f>
        <v>0</v>
      </c>
      <c r="AI5" s="18">
        <f>H5*(1.015^(-AI$1))*IF($L$22&gt;=AI$1,1,IF(AI$1-$L$22&lt;1,(1-(AI$1-$L$22)),0))</f>
        <v>0</v>
      </c>
      <c r="AJ5" s="18">
        <f>H5*(1.015^(-AJ$1))*IF($L$22&gt;=AJ$1,1,IF(AJ$1-$L$22&lt;1,(1-(AJ$1-$L$22)),0))</f>
        <v>0</v>
      </c>
      <c r="AK5" s="18">
        <f>H5*(1.015^(-AK$1))*IF($L$22&gt;=AK$1,1,IF(AK$1-$L$22&lt;1,(1-(AK$1-$L$22)),0))</f>
        <v>0</v>
      </c>
      <c r="AL5" s="18">
        <f>H5*(1.015^(-AL$1))*IF($L$22&gt;=AL$1,1,IF(AL$1-$L$22&lt;1,(1-(AL$1-$L$22)),0))</f>
        <v>0</v>
      </c>
      <c r="AM5" s="18">
        <f>H5*(1.015^(-AM$1))*IF($L$22&gt;=AM$1,1,IF(AM$1-$L$22&lt;1,(1-(AM$1-$L$22)),0))</f>
        <v>0</v>
      </c>
    </row>
    <row r="6" spans="2:39" ht="15" thickBot="1" x14ac:dyDescent="0.4">
      <c r="D6" s="13" t="s">
        <v>60</v>
      </c>
      <c r="E6" s="42">
        <f>SUM(E3:E5)+E2</f>
        <v>1.677</v>
      </c>
      <c r="F6" s="43">
        <f>SUM(F2:F5)</f>
        <v>0.99999999999999989</v>
      </c>
      <c r="K6" s="17"/>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row>
    <row r="7" spans="2:39" ht="15" customHeight="1" thickBot="1" x14ac:dyDescent="0.4">
      <c r="E7" s="13"/>
      <c r="F7" s="13"/>
      <c r="G7" s="13"/>
      <c r="J7" s="9" t="s">
        <v>13</v>
      </c>
      <c r="K7" s="16">
        <f>SUM(K2:K5)</f>
        <v>10470.662486583184</v>
      </c>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row>
    <row r="8" spans="2:39" x14ac:dyDescent="0.35">
      <c r="E8" s="13"/>
      <c r="F8" s="13"/>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row>
    <row r="9" spans="2:39" x14ac:dyDescent="0.35">
      <c r="E9" s="13"/>
      <c r="F9" s="13"/>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row>
    <row r="10" spans="2:39" x14ac:dyDescent="0.35">
      <c r="E10" s="13"/>
      <c r="F10" s="13"/>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row>
    <row r="11" spans="2:39" x14ac:dyDescent="0.35">
      <c r="E11" s="44"/>
      <c r="F11" s="4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row>
    <row r="12" spans="2:39" x14ac:dyDescent="0.35">
      <c r="B12" s="13" t="s">
        <v>12</v>
      </c>
      <c r="F12" s="13" t="s">
        <v>9</v>
      </c>
      <c r="G12" s="13" t="s">
        <v>29</v>
      </c>
      <c r="J12" s="13"/>
      <c r="K12" s="13"/>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row>
    <row r="13" spans="2:39" x14ac:dyDescent="0.35">
      <c r="B13" s="13" t="s">
        <v>11</v>
      </c>
      <c r="F13" s="7">
        <v>0.3600000000000001</v>
      </c>
      <c r="G13" s="34" t="s">
        <v>47</v>
      </c>
      <c r="K13" s="15">
        <f>SUM(M13:AM13)*F2</f>
        <v>0.15477638640429339</v>
      </c>
      <c r="M13" s="14">
        <f>F13*(1.015^(-M$1))*IF($L$22&gt;=M$1,1,IF(M$1-$L$22&lt;1,(1-(M$1-$L$22)),0))</f>
        <v>0.3600000000000001</v>
      </c>
      <c r="N13" s="14">
        <f>F13*(1.015^(-N$1))*IF($L$22&gt;=N$1,1,IF(N$1-$L$22&lt;1,(1-(N$1-$L$22)),0))</f>
        <v>0</v>
      </c>
      <c r="O13" s="14">
        <f>F13*(1.015^(-O$1))*IF($L$22&gt;=O$1,1,IF(O$1-$L$22&lt;1,(1-(O$1-$L$22)),0))</f>
        <v>0</v>
      </c>
      <c r="P13" s="14">
        <f>F13*(1.015^(-P$1))*IF($L$22&gt;=P$1,1,IF(P$1-$L$22&lt;1,(1-(P$1-$L$22)),0))</f>
        <v>0</v>
      </c>
      <c r="Q13" s="14">
        <f>F13*(1.015^(-Q$1))*IF($L$22&gt;=Q$1,1,IF(Q$1-$L$22&lt;1,(1-(Q$1-$L$22)),0))</f>
        <v>0</v>
      </c>
      <c r="R13" s="14">
        <f>F13*(1.015^(-R$1))*IF($L$22&gt;=R$1,1,IF(R$1-$L$22&lt;1,(1-(R$1-$L$22)),0))</f>
        <v>0</v>
      </c>
      <c r="S13" s="14">
        <f>F13*(1.015^(-S$1))*IF($L$22&gt;=S$1,1,IF(S$1-$L$22&lt;1,(1-(S$1-$L$22)),0))</f>
        <v>0</v>
      </c>
      <c r="T13" s="14">
        <f>F13*(1.015^(-T$1))*IF($L$22&gt;=T$1,1,IF(T$1-$L$22&lt;1,(1-(T$1-$L$22)),0))</f>
        <v>0</v>
      </c>
      <c r="U13" s="14">
        <f>F13*(1.015^(-U$1))*IF($L$22&gt;=U$1,1,IF(U$1-$L$22&lt;1,(1-(U$1-$L$22)),0))</f>
        <v>0</v>
      </c>
      <c r="V13" s="14">
        <f>F13*(1.015^(-V$1))*IF($L$22&gt;=V$1,1,IF(V$1-$L$22&lt;1,(1-(V$1-$L$22)),0))</f>
        <v>0</v>
      </c>
      <c r="W13" s="14">
        <f>F13*(1.015^(-W$1))*IF($L$22&gt;=W$1,1,IF(W$1-$L$22&lt;1,(1-(W$1-$L$22)),0))</f>
        <v>0</v>
      </c>
      <c r="X13" s="14">
        <f>F13*(1.015^(-X$1))*IF($L$22&gt;=X$1,1,IF(X$1-$L$22&lt;1,(1-(X$1-$L$22)),0))</f>
        <v>0</v>
      </c>
      <c r="Y13" s="14">
        <f>F13*(1.015^(-Y$1))*IF($L$22&gt;=Y$1,1,IF(Y$1-$L$22&lt;1,(1-(Y$1-$L$22)),0))</f>
        <v>0</v>
      </c>
      <c r="Z13" s="14">
        <f>F13*(1.015^(-Z$1))*IF($L$22&gt;=Z$1,1,IF(Z$1-$L$22&lt;1,(1-(Z$1-$L$22)),0))</f>
        <v>0</v>
      </c>
      <c r="AA13" s="14">
        <f>F13*(1.015^(-AA$1))*IF($L$22&gt;=AA$1,1,IF(AA$1-$L$22&lt;1,(1-(AA$1-$L$22)),0))</f>
        <v>0</v>
      </c>
      <c r="AB13" s="14">
        <f>F13*(1.015^(-AB$1))*IF($L$22&gt;=AB$1,1,IF(AB$1-$L$22&lt;1,(1-(AB$1-$L$22)),0))</f>
        <v>0</v>
      </c>
      <c r="AC13" s="14">
        <f>F13*(1.015^(-AC$1))*IF($L$22&gt;=AC$1,1,IF(AC$1-$L$22&lt;1,(1-(AC$1-$L$22)),0))</f>
        <v>0</v>
      </c>
      <c r="AD13" s="14">
        <f>F13*(1.015^(-AD$1))*IF($L$22&gt;=AD$1,1,IF(AD$1-$L$22&lt;1,(1-(AD$1-$L$22)),0))</f>
        <v>0</v>
      </c>
      <c r="AE13" s="14">
        <f>F13*(1.015^(-AE$1))*IF($L$22&gt;=AE$1,1,IF(AE$1-$L$22&lt;1,(1-(AE$1-$L$22)),0))</f>
        <v>0</v>
      </c>
      <c r="AF13" s="14">
        <f>F13*(1.015^(-AF$1))*IF($L$22&gt;=AF$1,1,IF(AF$1-$L$22&lt;1,(1-(AF$1-$L$22)),0))</f>
        <v>0</v>
      </c>
      <c r="AG13" s="14">
        <f>F13*(1.015^(-AG$1))*IF($L$22&gt;=AG$1,1,IF(AG$1-$L$22&lt;1,(1-(AG$1-$L$22)),0))</f>
        <v>0</v>
      </c>
      <c r="AH13" s="14">
        <f>F13*(1.015^(-AH$1))*IF($L$22&gt;=AH$1,1,IF(AH$1-$L$22&lt;1,(1-(AH$1-$L$22)),0))</f>
        <v>0</v>
      </c>
      <c r="AI13" s="14">
        <f>F13*(1.015^(-AI$1))*IF($L$22&gt;=AI$1,1,IF(AI$1-$L$22&lt;1,(1-(AI$1-$L$22)),0))</f>
        <v>0</v>
      </c>
      <c r="AJ13" s="14">
        <f>F13*(1.015^(-AJ$1))*IF($L$22&gt;=AJ$1,1,IF(AJ$1-$L$22&lt;1,(1-(AJ$1-$L$22)),0))</f>
        <v>0</v>
      </c>
      <c r="AK13" s="14">
        <f>F13*(1.015^(-AK$1))*IF($L$22&gt;=AK$1,1,IF(AK$1-$L$22&lt;1,(1-(AK$1-$L$22)),0))</f>
        <v>0</v>
      </c>
      <c r="AL13" s="14">
        <f>F13*(1.015^(-AL$1))*IF($L$22&gt;=AL$1,1,IF(AL$1-$L$22&lt;1,(1-(AL$1-$L$22)),0))</f>
        <v>0</v>
      </c>
      <c r="AM13" s="14">
        <f>F13*(1.015^(-AM$1))*IF($L$22&gt;=AM$1,1,IF(AM$1-$L$22&lt;1,(1-(AM$1-$L$22)),0))</f>
        <v>0</v>
      </c>
    </row>
    <row r="14" spans="2:39" x14ac:dyDescent="0.35">
      <c r="B14" s="13" t="s">
        <v>10</v>
      </c>
      <c r="F14" s="7">
        <v>0.20835762750518108</v>
      </c>
      <c r="G14" s="61" t="s">
        <v>81</v>
      </c>
      <c r="K14" s="15">
        <f>SUM(M14:AM14)*F3</f>
        <v>3.0067111422930122E-2</v>
      </c>
      <c r="M14" s="14">
        <f>F14*(1.015^(-M$1))*IF($L$22&gt;=M$1,1,IF(M$1-$L$22&lt;1,(1-(M$1-$L$22)),0))</f>
        <v>0.20835762750518108</v>
      </c>
      <c r="N14" s="14">
        <f>F14*(1.015^(-N$1))*IF($L$22&gt;=N$1,1,IF(N$1-$L$22&lt;1,(1-(N$1-$L$22)),0))</f>
        <v>0</v>
      </c>
      <c r="O14" s="14">
        <f>F14*(1.015^(-O$1))*IF($L$22&gt;=O$1,1,IF(O$1-$L$22&lt;1,(1-(O$1-$L$22)),0))</f>
        <v>0</v>
      </c>
      <c r="P14" s="14">
        <f>F14*(1.015^(-P$1))*IF($L$22&gt;=P$1,1,IF(P$1-$L$22&lt;1,(1-(P$1-$L$22)),0))</f>
        <v>0</v>
      </c>
      <c r="Q14" s="14">
        <f>F14*(1.015^(-Q$1))*IF($L$22&gt;=Q$1,1,IF(Q$1-$L$22&lt;1,(1-(Q$1-$L$22)),0))</f>
        <v>0</v>
      </c>
      <c r="R14" s="14">
        <f>F14*(1.015^(-R$1))*IF($L$22&gt;=R$1,1,IF(R$1-$L$22&lt;1,(1-(R$1-$L$22)),0))</f>
        <v>0</v>
      </c>
      <c r="S14" s="14">
        <f>F14*(1.015^(-S$1))*IF($L$22&gt;=S$1,1,IF(S$1-$L$22&lt;1,(1-(S$1-$L$22)),0))</f>
        <v>0</v>
      </c>
      <c r="T14" s="14">
        <f>F14*(1.015^(-T$1))*IF($L$22&gt;=T$1,1,IF(T$1-$L$22&lt;1,(1-(T$1-$L$22)),0))</f>
        <v>0</v>
      </c>
      <c r="U14" s="14">
        <f>F14*(1.015^(-U$1))*IF($L$22&gt;=U$1,1,IF(U$1-$L$22&lt;1,(1-(U$1-$L$22)),0))</f>
        <v>0</v>
      </c>
      <c r="V14" s="14">
        <f>F14*(1.015^(-V$1))*IF($L$22&gt;=V$1,1,IF(V$1-$L$22&lt;1,(1-(V$1-$L$22)),0))</f>
        <v>0</v>
      </c>
      <c r="W14" s="14">
        <f>F14*(1.015^(-W$1))*IF($L$22&gt;=W$1,1,IF(W$1-$L$22&lt;1,(1-(W$1-$L$22)),0))</f>
        <v>0</v>
      </c>
      <c r="X14" s="14">
        <f>F14*(1.015^(-X$1))*IF($L$22&gt;=X$1,1,IF(X$1-$L$22&lt;1,(1-(X$1-$L$22)),0))</f>
        <v>0</v>
      </c>
      <c r="Y14" s="14">
        <f>F14*(1.015^(-Y$1))*IF($L$22&gt;=Y$1,1,IF(Y$1-$L$22&lt;1,(1-(Y$1-$L$22)),0))</f>
        <v>0</v>
      </c>
      <c r="Z14" s="14">
        <f>F14*(1.015^(-Z$1))*IF($L$22&gt;=Z$1,1,IF(Z$1-$L$22&lt;1,(1-(Z$1-$L$22)),0))</f>
        <v>0</v>
      </c>
      <c r="AA14" s="14">
        <f>F14*(1.015^(-AA$1))*IF($L$22&gt;=AA$1,1,IF(AA$1-$L$22&lt;1,(1-(AA$1-$L$22)),0))</f>
        <v>0</v>
      </c>
      <c r="AB14" s="14">
        <f>F14*(1.015^(-AB$1))*IF($L$22&gt;=AB$1,1,IF(AB$1-$L$22&lt;1,(1-(AB$1-$L$22)),0))</f>
        <v>0</v>
      </c>
      <c r="AC14" s="14">
        <f>F14*(1.015^(-AC$1))*IF($L$22&gt;=AC$1,1,IF(AC$1-$L$22&lt;1,(1-(AC$1-$L$22)),0))</f>
        <v>0</v>
      </c>
      <c r="AD14" s="14">
        <f>F14*(1.015^(-AD$1))*IF($L$22&gt;=AD$1,1,IF(AD$1-$L$22&lt;1,(1-(AD$1-$L$22)),0))</f>
        <v>0</v>
      </c>
      <c r="AE14" s="14">
        <f>F14*(1.015^(-AE$1))*IF($L$22&gt;=AE$1,1,IF(AE$1-$L$22&lt;1,(1-(AE$1-$L$22)),0))</f>
        <v>0</v>
      </c>
      <c r="AF14" s="14">
        <f>F14*(1.015^(-AF$1))*IF($L$22&gt;=AF$1,1,IF(AF$1-$L$22&lt;1,(1-(AF$1-$L$22)),0))</f>
        <v>0</v>
      </c>
      <c r="AG14" s="14">
        <f>F14*(1.015^(-AG$1))*IF($L$22&gt;=AG$1,1,IF(AG$1-$L$22&lt;1,(1-(AG$1-$L$22)),0))</f>
        <v>0</v>
      </c>
      <c r="AH14" s="14">
        <f>F14*(1.015^(-AH$1))*IF($L$22&gt;=AH$1,1,IF(AH$1-$L$22&lt;1,(1-(AH$1-$L$22)),0))</f>
        <v>0</v>
      </c>
      <c r="AI14" s="14">
        <f>F14*(1.015^(-AI$1))*IF($L$22&gt;=AI$1,1,IF(AI$1-$L$22&lt;1,(1-(AI$1-$L$22)),0))</f>
        <v>0</v>
      </c>
      <c r="AJ14" s="14">
        <f>F14*(1.015^(-AJ$1))*IF($L$22&gt;=AJ$1,1,IF(AJ$1-$L$22&lt;1,(1-(AJ$1-$L$22)),0))</f>
        <v>0</v>
      </c>
      <c r="AK14" s="14">
        <f>F14*(1.015^(-AK$1))*IF($L$22&gt;=AK$1,1,IF(AK$1-$L$22&lt;1,(1-(AK$1-$L$22)),0))</f>
        <v>0</v>
      </c>
      <c r="AL14" s="14">
        <f>F14*(1.015^(-AL$1))*IF($L$22&gt;=AL$1,1,IF(AL$1-$L$22&lt;1,(1-(AL$1-$L$22)),0))</f>
        <v>0</v>
      </c>
      <c r="AM14" s="14">
        <f>F14*(1.015^(-AM$1))*IF($L$22&gt;=AM$1,1,IF(AM$1-$L$22&lt;1,(1-(AM$1-$L$22)),0))</f>
        <v>0</v>
      </c>
    </row>
    <row r="15" spans="2:39" x14ac:dyDescent="0.35">
      <c r="B15" s="13" t="s">
        <v>25</v>
      </c>
      <c r="F15" s="12">
        <v>0.122</v>
      </c>
      <c r="G15" s="27" t="s">
        <v>34</v>
      </c>
      <c r="K15" s="15">
        <f>SUM(M15:AM15)*F4</f>
        <v>2.3934406678592722E-2</v>
      </c>
      <c r="M15" s="14">
        <f>F15*(1.015^(-M$1))*IF($L$22&gt;=M$1,1,IF(M$1-$L$22&lt;1,(1-(M$1-$L$22)),0))</f>
        <v>0.122</v>
      </c>
      <c r="N15" s="14">
        <f>F15*(1.015^(-N$1))*IF($L$22&gt;=N$1,1,IF(N$1-$L$22&lt;1,(1-(N$1-$L$22)),0))</f>
        <v>0</v>
      </c>
      <c r="O15" s="14">
        <f>F15*(1.015^(-O$1))*IF($L$22&gt;=O$1,1,IF(O$1-$L$22&lt;1,(1-(O$1-$L$22)),0))</f>
        <v>0</v>
      </c>
      <c r="P15" s="14">
        <f>F15*(1.015^(-P$1))*IF($L$22&gt;=P$1,1,IF(P$1-$L$22&lt;1,(1-(P$1-$L$22)),0))</f>
        <v>0</v>
      </c>
      <c r="Q15" s="14">
        <f>F15*(1.015^(-Q$1))*IF($L$22&gt;=Q$1,1,IF(Q$1-$L$22&lt;1,(1-(Q$1-$L$22)),0))</f>
        <v>0</v>
      </c>
      <c r="R15" s="14">
        <f>F15*(1.015^(-R$1))*IF($L$22&gt;=R$1,1,IF(R$1-$L$22&lt;1,(1-(R$1-$L$22)),0))</f>
        <v>0</v>
      </c>
      <c r="S15" s="14">
        <f>F15*(1.015^(-S$1))*IF($L$22&gt;=S$1,1,IF(S$1-$L$22&lt;1,(1-(S$1-$L$22)),0))</f>
        <v>0</v>
      </c>
      <c r="T15" s="14">
        <f>F15*(1.015^(-T$1))*IF($L$22&gt;=T$1,1,IF(T$1-$L$22&lt;1,(1-(T$1-$L$22)),0))</f>
        <v>0</v>
      </c>
      <c r="U15" s="14">
        <f>F15*(1.015^(-U$1))*IF($L$22&gt;=U$1,1,IF(U$1-$L$22&lt;1,(1-(U$1-$L$22)),0))</f>
        <v>0</v>
      </c>
      <c r="V15" s="14">
        <f>F15*(1.015^(-V$1))*IF($L$22&gt;=V$1,1,IF(V$1-$L$22&lt;1,(1-(V$1-$L$22)),0))</f>
        <v>0</v>
      </c>
      <c r="W15" s="14">
        <f>F15*(1.015^(-W$1))*IF($L$22&gt;=W$1,1,IF(W$1-$L$22&lt;1,(1-(W$1-$L$22)),0))</f>
        <v>0</v>
      </c>
      <c r="X15" s="14">
        <f>F15*(1.015^(-X$1))*IF($L$22&gt;=X$1,1,IF(X$1-$L$22&lt;1,(1-(X$1-$L$22)),0))</f>
        <v>0</v>
      </c>
      <c r="Y15" s="14">
        <f>F15*(1.015^(-Y$1))*IF($L$22&gt;=Y$1,1,IF(Y$1-$L$22&lt;1,(1-(Y$1-$L$22)),0))</f>
        <v>0</v>
      </c>
      <c r="Z15" s="14">
        <f>F15*(1.015^(-Z$1))*IF($L$22&gt;=Z$1,1,IF(Z$1-$L$22&lt;1,(1-(Z$1-$L$22)),0))</f>
        <v>0</v>
      </c>
      <c r="AA15" s="14">
        <f>F15*(1.015^(-AA$1))*IF($L$22&gt;=AA$1,1,IF(AA$1-$L$22&lt;1,(1-(AA$1-$L$22)),0))</f>
        <v>0</v>
      </c>
      <c r="AB15" s="14">
        <f>F15*(1.015^(-AB$1))*IF($L$22&gt;=AB$1,1,IF(AB$1-$L$22&lt;1,(1-(AB$1-$L$22)),0))</f>
        <v>0</v>
      </c>
      <c r="AC15" s="14">
        <f>F15*(1.015^(-AC$1))*IF($L$22&gt;=AC$1,1,IF(AC$1-$L$22&lt;1,(1-(AC$1-$L$22)),0))</f>
        <v>0</v>
      </c>
      <c r="AD15" s="14">
        <f>F15*(1.015^(-AD$1))*IF($L$22&gt;=AD$1,1,IF(AD$1-$L$22&lt;1,(1-(AD$1-$L$22)),0))</f>
        <v>0</v>
      </c>
      <c r="AE15" s="14">
        <f>F15*(1.015^(-AE$1))*IF($L$22&gt;=AE$1,1,IF(AE$1-$L$22&lt;1,(1-(AE$1-$L$22)),0))</f>
        <v>0</v>
      </c>
      <c r="AF15" s="14">
        <f>F15*(1.015^(-AF$1))*IF($L$22&gt;=AF$1,1,IF(AF$1-$L$22&lt;1,(1-(AF$1-$L$22)),0))</f>
        <v>0</v>
      </c>
      <c r="AG15" s="14">
        <f>F15*(1.015^(-AG$1))*IF($L$22&gt;=AG$1,1,IF(AG$1-$L$22&lt;1,(1-(AG$1-$L$22)),0))</f>
        <v>0</v>
      </c>
      <c r="AH15" s="14">
        <f>F15*(1.015^(-AH$1))*IF($L$22&gt;=AH$1,1,IF(AH$1-$L$22&lt;1,(1-(AH$1-$L$22)),0))</f>
        <v>0</v>
      </c>
      <c r="AI15" s="14">
        <f>F15*(1.015^(-AI$1))*IF($L$22&gt;=AI$1,1,IF(AI$1-$L$22&lt;1,(1-(AI$1-$L$22)),0))</f>
        <v>0</v>
      </c>
      <c r="AJ15" s="14">
        <f>F15*(1.015^(-AJ$1))*IF($L$22&gt;=AJ$1,1,IF(AJ$1-$L$22&lt;1,(1-(AJ$1-$L$22)),0))</f>
        <v>0</v>
      </c>
      <c r="AK15" s="14">
        <f>F15*(1.015^(-AK$1))*IF($L$22&gt;=AK$1,1,IF(AK$1-$L$22&lt;1,(1-(AK$1-$L$22)),0))</f>
        <v>0</v>
      </c>
      <c r="AL15" s="14">
        <f>F15*(1.015^(-AL$1))*IF($L$22&gt;=AL$1,1,IF(AL$1-$L$22&lt;1,(1-(AL$1-$L$22)),0))</f>
        <v>0</v>
      </c>
      <c r="AM15" s="14">
        <f>F15*(1.015^(-AM$1))*IF($L$22&gt;=AM$1,1,IF(AM$1-$L$22&lt;1,(1-(AM$1-$L$22)),0))</f>
        <v>0</v>
      </c>
    </row>
    <row r="16" spans="2:39" x14ac:dyDescent="0.35">
      <c r="B16" s="13" t="s">
        <v>26</v>
      </c>
      <c r="F16" s="12">
        <v>0.37</v>
      </c>
      <c r="G16" s="52" t="s">
        <v>70</v>
      </c>
      <c r="K16" s="15">
        <f>SUM(M16:AM16)*F5</f>
        <v>8.4943351222420985E-2</v>
      </c>
      <c r="M16" s="14">
        <f>F16*(1.015^(-M$1))*IF($L$22&gt;=M$1,1,IF(M$1-$L$22&lt;1,(1-(M$1-$L$22)),0))</f>
        <v>0.37</v>
      </c>
      <c r="N16" s="14">
        <f>F16*(1.015^(-N$1))*IF($L$22&gt;=N$1,1,IF(N$1-$L$22&lt;1,(1-(N$1-$L$22)),0))</f>
        <v>0</v>
      </c>
      <c r="O16" s="14">
        <f>F16*(1.015^(-O$1))*IF($L$22&gt;=O$1,1,IF(O$1-$L$22&lt;1,(1-(O$1-$L$22)),0))</f>
        <v>0</v>
      </c>
      <c r="P16" s="14">
        <f>F16*(1.015^(-P$1))*IF($L$22&gt;=P$1,1,IF(P$1-$L$22&lt;1,(1-(P$1-$L$22)),0))</f>
        <v>0</v>
      </c>
      <c r="Q16" s="14">
        <f>F16*(1.015^(-Q$1))*IF($L$22&gt;=Q$1,1,IF(Q$1-$L$22&lt;1,(1-(Q$1-$L$22)),0))</f>
        <v>0</v>
      </c>
      <c r="R16" s="14">
        <f>F16*(1.015^(-R$1))*IF($L$22&gt;=R$1,1,IF(R$1-$L$22&lt;1,(1-(R$1-$L$22)),0))</f>
        <v>0</v>
      </c>
      <c r="S16" s="14">
        <f>F16*(1.015^(-S$1))*IF($L$22&gt;=S$1,1,IF(S$1-$L$22&lt;1,(1-(S$1-$L$22)),0))</f>
        <v>0</v>
      </c>
      <c r="T16" s="14">
        <f>F16*(1.015^(-T$1))*IF($L$22&gt;=T$1,1,IF(T$1-$L$22&lt;1,(1-(T$1-$L$22)),0))</f>
        <v>0</v>
      </c>
      <c r="U16" s="14">
        <f>F16*(1.015^(-U$1))*IF($L$22&gt;=U$1,1,IF(U$1-$L$22&lt;1,(1-(U$1-$L$22)),0))</f>
        <v>0</v>
      </c>
      <c r="V16" s="14">
        <f>F16*(1.015^(-V$1))*IF($L$22&gt;=V$1,1,IF(V$1-$L$22&lt;1,(1-(V$1-$L$22)),0))</f>
        <v>0</v>
      </c>
      <c r="W16" s="14">
        <f>F16*(1.015^(-W$1))*IF($L$22&gt;=W$1,1,IF(W$1-$L$22&lt;1,(1-(W$1-$L$22)),0))</f>
        <v>0</v>
      </c>
      <c r="X16" s="14">
        <f>F16*(1.015^(-X$1))*IF($L$22&gt;=X$1,1,IF(X$1-$L$22&lt;1,(1-(X$1-$L$22)),0))</f>
        <v>0</v>
      </c>
      <c r="Y16" s="14">
        <f>F16*(1.015^(-Y$1))*IF($L$22&gt;=Y$1,1,IF(Y$1-$L$22&lt;1,(1-(Y$1-$L$22)),0))</f>
        <v>0</v>
      </c>
      <c r="Z16" s="14">
        <f>F16*(1.015^(-Z$1))*IF($L$22&gt;=Z$1,1,IF(Z$1-$L$22&lt;1,(1-(Z$1-$L$22)),0))</f>
        <v>0</v>
      </c>
      <c r="AA16" s="14">
        <f>F16*(1.015^(-AA$1))*IF($L$22&gt;=AA$1,1,IF(AA$1-$L$22&lt;1,(1-(AA$1-$L$22)),0))</f>
        <v>0</v>
      </c>
      <c r="AB16" s="14">
        <f>F16*(1.015^(-AB$1))*IF($L$22&gt;=AB$1,1,IF(AB$1-$L$22&lt;1,(1-(AB$1-$L$22)),0))</f>
        <v>0</v>
      </c>
      <c r="AC16" s="14">
        <f>F16*(1.015^(-AC$1))*IF($L$22&gt;=AC$1,1,IF(AC$1-$L$22&lt;1,(1-(AC$1-$L$22)),0))</f>
        <v>0</v>
      </c>
      <c r="AD16" s="14">
        <f>F16*(1.015^(-AD$1))*IF($L$22&gt;=AD$1,1,IF(AD$1-$L$22&lt;1,(1-(AD$1-$L$22)),0))</f>
        <v>0</v>
      </c>
      <c r="AE16" s="14">
        <f>F16*(1.015^(-AE$1))*IF($L$22&gt;=AE$1,1,IF(AE$1-$L$22&lt;1,(1-(AE$1-$L$22)),0))</f>
        <v>0</v>
      </c>
      <c r="AF16" s="14">
        <f>F16*(1.015^(-AF$1))*IF($L$22&gt;=AF$1,1,IF(AF$1-$L$22&lt;1,(1-(AF$1-$L$22)),0))</f>
        <v>0</v>
      </c>
      <c r="AG16" s="14">
        <f>F16*(1.015^(-AG$1))*IF($L$22&gt;=AG$1,1,IF(AG$1-$L$22&lt;1,(1-(AG$1-$L$22)),0))</f>
        <v>0</v>
      </c>
      <c r="AH16" s="14">
        <f>F16*(1.015^(-AH$1))*IF($L$22&gt;=AH$1,1,IF(AH$1-$L$22&lt;1,(1-(AH$1-$L$22)),0))</f>
        <v>0</v>
      </c>
      <c r="AI16" s="14">
        <f>F16*(1.015^(-AI$1))*IF($L$22&gt;=AI$1,1,IF(AI$1-$L$22&lt;1,(1-(AI$1-$L$22)),0))</f>
        <v>0</v>
      </c>
      <c r="AJ16" s="14">
        <f>F16*(1.015^(-AJ$1))*IF($L$22&gt;=AJ$1,1,IF(AJ$1-$L$22&lt;1,(1-(AJ$1-$L$22)),0))</f>
        <v>0</v>
      </c>
      <c r="AK16" s="14">
        <f>F16*(1.015^(-AK$1))*IF($L$22&gt;=AK$1,1,IF(AK$1-$L$22&lt;1,(1-(AK$1-$L$22)),0))</f>
        <v>0</v>
      </c>
      <c r="AL16" s="14">
        <f>F16*(1.015^(-AL$1))*IF($L$22&gt;=AL$1,1,IF(AL$1-$L$22&lt;1,(1-(AL$1-$L$22)),0))</f>
        <v>0</v>
      </c>
      <c r="AM16" s="14">
        <f>F16*(1.015^(-AM$1))*IF($L$22&gt;=AM$1,1,IF(AM$1-$L$22&lt;1,(1-(AM$1-$L$22)),0))</f>
        <v>0</v>
      </c>
    </row>
    <row r="17" spans="2:13" ht="15" thickBot="1" x14ac:dyDescent="0.4">
      <c r="B17" s="13"/>
      <c r="F17" s="12"/>
      <c r="G17" s="12"/>
    </row>
    <row r="18" spans="2:13" ht="15" thickBot="1" x14ac:dyDescent="0.4">
      <c r="B18" s="41"/>
      <c r="J18" s="9" t="s">
        <v>9</v>
      </c>
      <c r="K18" s="26">
        <f>SUM(K13:K16)</f>
        <v>0.29372125572823721</v>
      </c>
    </row>
    <row r="19" spans="2:13" x14ac:dyDescent="0.35">
      <c r="B19" s="41"/>
    </row>
    <row r="20" spans="2:13" x14ac:dyDescent="0.35">
      <c r="B20" s="41"/>
    </row>
    <row r="22" spans="2:13" ht="15" thickBot="1" x14ac:dyDescent="0.4">
      <c r="B22" s="34"/>
      <c r="K22" s="11" t="s">
        <v>8</v>
      </c>
      <c r="L22" s="10">
        <f>L23-1</f>
        <v>0</v>
      </c>
    </row>
    <row r="23" spans="2:13" ht="16" thickBot="1" x14ac:dyDescent="0.4">
      <c r="B23" s="33"/>
      <c r="K23" s="9" t="s">
        <v>8</v>
      </c>
      <c r="L23" s="8">
        <f>'Inputs and Results'!C4</f>
        <v>1</v>
      </c>
    </row>
    <row r="24" spans="2:13" ht="15.5" x14ac:dyDescent="0.35">
      <c r="B24" s="33"/>
      <c r="K24" s="13"/>
      <c r="L24" s="45"/>
    </row>
    <row r="25" spans="2:13" ht="15.5" x14ac:dyDescent="0.35">
      <c r="B25" s="33"/>
    </row>
    <row r="26" spans="2:13" x14ac:dyDescent="0.35">
      <c r="B26" s="13" t="s">
        <v>1</v>
      </c>
    </row>
    <row r="27" spans="2:13" ht="38.25" customHeight="1" x14ac:dyDescent="0.35">
      <c r="B27" s="59" t="s">
        <v>55</v>
      </c>
      <c r="C27" s="59"/>
      <c r="D27" s="59"/>
      <c r="E27" s="59"/>
      <c r="F27" s="59"/>
      <c r="G27" s="59"/>
      <c r="H27" s="59"/>
      <c r="I27" s="59"/>
      <c r="J27" s="59"/>
      <c r="K27" s="59"/>
      <c r="L27" s="59"/>
      <c r="M27" s="59"/>
    </row>
    <row r="28" spans="2:13" x14ac:dyDescent="0.35">
      <c r="B28" s="60" t="s">
        <v>35</v>
      </c>
      <c r="C28" s="60"/>
      <c r="D28" s="34"/>
      <c r="E28" s="34"/>
    </row>
    <row r="29" spans="2:13" x14ac:dyDescent="0.35">
      <c r="B29" s="62" t="s">
        <v>78</v>
      </c>
      <c r="C29" s="54"/>
      <c r="D29" s="37"/>
      <c r="E29" s="34"/>
    </row>
    <row r="30" spans="2:13" ht="15.65" customHeight="1" x14ac:dyDescent="0.35">
      <c r="B30" s="37" t="s">
        <v>36</v>
      </c>
      <c r="C30" s="37"/>
      <c r="D30" s="37"/>
      <c r="E30" s="34"/>
      <c r="F30" s="24"/>
      <c r="G30" s="25"/>
    </row>
    <row r="31" spans="2:13" ht="15.65" customHeight="1" x14ac:dyDescent="0.35">
      <c r="B31" s="53" t="s">
        <v>45</v>
      </c>
      <c r="C31" s="57"/>
      <c r="D31" s="57"/>
      <c r="E31" s="39"/>
      <c r="F31" s="24"/>
      <c r="G31" s="25"/>
    </row>
    <row r="32" spans="2:13" ht="15.65" customHeight="1" x14ac:dyDescent="0.35">
      <c r="B32" s="53" t="s">
        <v>38</v>
      </c>
      <c r="C32" s="37"/>
      <c r="D32" s="37"/>
      <c r="E32" s="34"/>
      <c r="F32" s="24"/>
      <c r="G32" s="25"/>
    </row>
    <row r="33" spans="2:7" ht="15.65" customHeight="1" x14ac:dyDescent="0.35">
      <c r="B33" s="37" t="s">
        <v>37</v>
      </c>
      <c r="C33" s="37"/>
      <c r="D33" s="37"/>
      <c r="E33" s="34"/>
      <c r="F33" s="24"/>
      <c r="G33" s="25"/>
    </row>
    <row r="34" spans="2:7" x14ac:dyDescent="0.35">
      <c r="B34" s="53" t="s">
        <v>72</v>
      </c>
      <c r="C34" s="37"/>
      <c r="D34" s="37"/>
      <c r="E34" s="34"/>
      <c r="F34" s="24"/>
    </row>
    <row r="35" spans="2:7" x14ac:dyDescent="0.35">
      <c r="B35" s="62" t="s">
        <v>79</v>
      </c>
      <c r="C35" s="37"/>
      <c r="D35" s="37"/>
      <c r="E35" s="34"/>
      <c r="F35" s="24"/>
    </row>
    <row r="36" spans="2:7" x14ac:dyDescent="0.35">
      <c r="B36" s="53" t="s">
        <v>39</v>
      </c>
      <c r="C36" s="37"/>
      <c r="D36" s="37"/>
      <c r="E36" s="34"/>
      <c r="F36" s="24"/>
    </row>
    <row r="37" spans="2:7" x14ac:dyDescent="0.35">
      <c r="B37" s="53" t="s">
        <v>71</v>
      </c>
      <c r="C37" s="37"/>
      <c r="D37" s="37"/>
      <c r="E37" s="34"/>
      <c r="F37" s="24"/>
    </row>
    <row r="38" spans="2:7" x14ac:dyDescent="0.35">
      <c r="B38" s="53"/>
      <c r="C38" s="37"/>
      <c r="D38" s="37"/>
      <c r="E38" s="34"/>
    </row>
    <row r="39" spans="2:7" x14ac:dyDescent="0.35">
      <c r="B39" s="53"/>
      <c r="C39" s="37"/>
      <c r="D39" s="37"/>
      <c r="E39" s="34"/>
    </row>
    <row r="40" spans="2:7" x14ac:dyDescent="0.35">
      <c r="B40" s="53"/>
      <c r="C40" s="37"/>
      <c r="D40" s="37"/>
      <c r="E40" s="34"/>
    </row>
    <row r="41" spans="2:7" x14ac:dyDescent="0.35">
      <c r="C41" s="37"/>
      <c r="D41" s="37"/>
      <c r="E41" s="34"/>
    </row>
    <row r="42" spans="2:7" x14ac:dyDescent="0.35">
      <c r="C42" s="37"/>
      <c r="D42" s="37"/>
      <c r="E42" s="34"/>
    </row>
    <row r="43" spans="2:7" x14ac:dyDescent="0.35">
      <c r="B43" s="53"/>
      <c r="C43" s="37"/>
      <c r="D43" s="37"/>
      <c r="E43" s="34"/>
    </row>
    <row r="44" spans="2:7" x14ac:dyDescent="0.35">
      <c r="B44" s="53"/>
      <c r="C44" s="37"/>
      <c r="D44" s="37"/>
      <c r="E44" s="34"/>
    </row>
    <row r="45" spans="2:7" x14ac:dyDescent="0.35">
      <c r="B45" s="53"/>
      <c r="C45" s="37"/>
      <c r="D45" s="37"/>
      <c r="E45" s="34"/>
    </row>
    <row r="46" spans="2:7" x14ac:dyDescent="0.35">
      <c r="B46" s="53"/>
      <c r="C46" s="37"/>
      <c r="D46" s="37"/>
      <c r="E46" s="34"/>
    </row>
    <row r="47" spans="2:7" x14ac:dyDescent="0.35">
      <c r="B47" s="37"/>
      <c r="C47" s="37"/>
      <c r="D47" s="37"/>
      <c r="E47" s="34"/>
    </row>
    <row r="48" spans="2:7" x14ac:dyDescent="0.35">
      <c r="B48" s="53"/>
      <c r="C48" s="37"/>
      <c r="D48" s="37"/>
      <c r="E48" s="34"/>
    </row>
  </sheetData>
  <mergeCells count="2">
    <mergeCell ref="B27:M27"/>
    <mergeCell ref="B28:C28"/>
  </mergeCells>
  <hyperlinks>
    <hyperlink ref="G2" r:id="rId1" display="https://health-infobase.canada.ca/covid-19/post-covid-condition/fall-2022-report.html" xr:uid="{73579DC9-440F-4551-B12F-D4BFAF29B01A}"/>
    <hyperlink ref="G3:G5" r:id="rId2" display="https://health-infobase.canada.ca/covid-19/post-covid-condition/fall-2022-report.html" xr:uid="{3D7F66DF-FFA2-42F1-BA42-21AEE148A071}"/>
  </hyperlinks>
  <pageMargins left="0.7" right="0.7" top="0.75" bottom="0.75" header="0.3" footer="0.3"/>
  <pageSetup orientation="portrait" horizontalDpi="1200" verticalDpi="1200" r:id="rId3"/>
  <drawing r:id="rId4"/>
  <legacy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671F0-CF9F-45C1-8651-9AF8F7C10931}">
  <sheetPr codeName="Sheet4"/>
  <dimension ref="A1:AL46"/>
  <sheetViews>
    <sheetView tabSelected="1" workbookViewId="0">
      <selection activeCell="H20" sqref="H20"/>
    </sheetView>
  </sheetViews>
  <sheetFormatPr defaultColWidth="8.33203125" defaultRowHeight="14.5" x14ac:dyDescent="0.35"/>
  <cols>
    <col min="1" max="3" width="8.33203125" style="7"/>
    <col min="4" max="4" width="11" style="7" customWidth="1"/>
    <col min="5" max="5" width="21.58203125" style="7" customWidth="1"/>
    <col min="6" max="6" width="18.6640625" style="7" bestFit="1" customWidth="1"/>
    <col min="7" max="7" width="11.33203125" style="7" bestFit="1" customWidth="1"/>
    <col min="8" max="8" width="17.1640625" style="7" bestFit="1" customWidth="1"/>
    <col min="9" max="9" width="16.08203125" style="7" customWidth="1"/>
    <col min="10" max="10" width="18.58203125" style="7" customWidth="1"/>
    <col min="11" max="11" width="8.33203125" style="7"/>
    <col min="12" max="38" width="7.83203125" style="7" customWidth="1"/>
    <col min="39" max="16384" width="8.33203125" style="7"/>
  </cols>
  <sheetData>
    <row r="1" spans="1:38" x14ac:dyDescent="0.35">
      <c r="A1" s="13" t="s">
        <v>82</v>
      </c>
    </row>
    <row r="2" spans="1:38" x14ac:dyDescent="0.35">
      <c r="A2" s="28"/>
    </row>
    <row r="3" spans="1:38" s="13" customFormat="1" ht="29" x14ac:dyDescent="0.35">
      <c r="B3" s="13" t="str">
        <f>'[1]Search Information'!B1</f>
        <v>Condition</v>
      </c>
      <c r="E3" s="46" t="s">
        <v>63</v>
      </c>
      <c r="F3" s="13" t="s">
        <v>29</v>
      </c>
      <c r="G3" s="13" t="s">
        <v>13</v>
      </c>
      <c r="H3" s="13" t="s">
        <v>29</v>
      </c>
      <c r="L3" s="13">
        <v>0</v>
      </c>
      <c r="M3" s="13">
        <v>1</v>
      </c>
      <c r="N3" s="13">
        <v>2</v>
      </c>
      <c r="O3" s="13">
        <v>3</v>
      </c>
      <c r="P3" s="13">
        <v>4</v>
      </c>
      <c r="Q3" s="13">
        <v>5</v>
      </c>
      <c r="R3" s="13">
        <v>6</v>
      </c>
      <c r="S3" s="13">
        <v>7</v>
      </c>
      <c r="T3" s="13">
        <v>8</v>
      </c>
      <c r="U3" s="13">
        <v>9</v>
      </c>
      <c r="V3" s="13">
        <v>10</v>
      </c>
      <c r="W3" s="13">
        <v>11</v>
      </c>
      <c r="X3" s="13">
        <v>12</v>
      </c>
      <c r="Y3" s="13">
        <v>13</v>
      </c>
      <c r="Z3" s="13">
        <v>14</v>
      </c>
      <c r="AA3" s="13">
        <v>15</v>
      </c>
      <c r="AB3" s="13">
        <v>16</v>
      </c>
      <c r="AC3" s="13">
        <v>17</v>
      </c>
      <c r="AD3" s="13">
        <v>18</v>
      </c>
      <c r="AE3" s="13">
        <v>19</v>
      </c>
      <c r="AF3" s="13">
        <v>20</v>
      </c>
      <c r="AG3" s="13">
        <v>21</v>
      </c>
      <c r="AH3" s="13">
        <v>22</v>
      </c>
      <c r="AI3" s="13">
        <v>23</v>
      </c>
      <c r="AJ3" s="13">
        <v>24</v>
      </c>
      <c r="AK3" s="13">
        <v>25</v>
      </c>
      <c r="AL3" s="13">
        <v>26</v>
      </c>
    </row>
    <row r="4" spans="1:38" ht="15.5" x14ac:dyDescent="0.35">
      <c r="B4" s="13" t="str">
        <f>'[1]Search Information'!B2</f>
        <v>Chronic Fatigue</v>
      </c>
      <c r="E4" s="43">
        <v>0.72099999999999997</v>
      </c>
      <c r="F4" s="56" t="s">
        <v>80</v>
      </c>
      <c r="G4" s="7">
        <v>12752.58</v>
      </c>
      <c r="H4" s="24" t="s">
        <v>31</v>
      </c>
      <c r="J4" s="19">
        <f>SUM(L4:AL4)*E4</f>
        <v>9194.6101799999997</v>
      </c>
      <c r="L4" s="18">
        <f>G4*(1.015^(-L$3))*IF($K$21&gt;=L$3,1,IF(L$3-$K$21&lt;1,(1-(L$3-$K$21)),0))</f>
        <v>12752.58</v>
      </c>
      <c r="M4" s="18">
        <f>G4*(1.015^(-M$3))*IF($K$21&gt;=M$3,1,IF(M$3-$K$21&lt;1,(1-(M$3-$K$21)),0))</f>
        <v>0</v>
      </c>
      <c r="N4" s="18">
        <f>G4*(1.015^(-N$3))*IF($K$21&gt;=N$3,1,IF(N$3-$K$21&lt;1,(1-(N$3-$K$21)),0))</f>
        <v>0</v>
      </c>
      <c r="O4" s="18">
        <f>G4*(1.015^(-O$3))*IF($K$21&gt;=O$3,1,IF(O$3-$K$21&lt;1,(1-(O$3-$K$21)),0))</f>
        <v>0</v>
      </c>
      <c r="P4" s="18">
        <f>G4*(1.015^(-P$3))*IF($K$21&gt;=P$3,1,IF(P$3-$K$21&lt;1,(1-(P$3-$K$21)),0))</f>
        <v>0</v>
      </c>
      <c r="Q4" s="18">
        <f>G4*(1.015^(-Q$3))*IF($K$21&gt;=Q$3,1,IF(Q$3-$K$21&lt;1,(1-(Q$3-$K$21)),0))</f>
        <v>0</v>
      </c>
      <c r="R4" s="18">
        <f>G4*(1.015^(-R$3))*IF($K$21&gt;=R$3,1,IF(R$3-$K$21&lt;1,(1-(R$3-$K$21)),0))</f>
        <v>0</v>
      </c>
      <c r="S4" s="18">
        <f>G4*(1.015^(-S$3))*IF($K$21&gt;=S$3,1,IF(S$3-$K$21&lt;1,(1-(S$3-$K$21)),0))</f>
        <v>0</v>
      </c>
      <c r="T4" s="18">
        <f>G4*(1.015^(-T$3))*IF($K$21&gt;=T$3,1,IF(T$3-$K$21&lt;1,(1-(T$3-$K$21)),0))</f>
        <v>0</v>
      </c>
      <c r="U4" s="18">
        <f>G4*(1.015^(-U$3))*IF($K$21&gt;=U$3,1,IF(U$3-$K$21&lt;1,(1-(U$3-$K$21)),0))</f>
        <v>0</v>
      </c>
      <c r="V4" s="18">
        <f>G4*(1.015^(-V$3))*IF($K$21&gt;=V$3,1,IF(V$3-$K$21&lt;1,(1-(V$3-$K$21)),0))</f>
        <v>0</v>
      </c>
      <c r="W4" s="18">
        <f>G4*(1.015^(-W$3))*IF($K$21&gt;=W$3,1,IF(W$3-$K$21&lt;1,(1-(W$3-$K$21)),0))</f>
        <v>0</v>
      </c>
      <c r="X4" s="18">
        <f>G4*(1.015^(-X$3))*IF($K$21&gt;=X$3,1,IF(X$3-$K$21&lt;1,(1-(X$3-$K$21)),0))</f>
        <v>0</v>
      </c>
      <c r="Y4" s="18">
        <f>G4*(1.015^(-Y$3))*IF($K$21&gt;=Y$3,1,IF(Y$3-$K$21&lt;1,(1-(Y$3-$K$21)),0))</f>
        <v>0</v>
      </c>
      <c r="Z4" s="18">
        <f>G4*(1.015^(-Z$3))*IF($K$21&gt;=Z$3,1,IF(Z$3-$K$21&lt;1,(1-(Z$3-$K$21)),0))</f>
        <v>0</v>
      </c>
      <c r="AA4" s="18">
        <f>G4*(1.015^(-AA$3))*IF($K$21&gt;=AA$3,1,IF(AA$3-$K$21&lt;1,(1-(AA$3-$K$21)),0))</f>
        <v>0</v>
      </c>
      <c r="AB4" s="18">
        <f>G4*(1.015^(-AB$3))*IF($K$21&gt;=AB$3,1,IF(AB$3-$K$21&lt;1,(1-(AB$3-$K$21)),0))</f>
        <v>0</v>
      </c>
      <c r="AC4" s="18">
        <f>G4*(1.015^(-AC$3))*IF($K$21&gt;=AC$3,1,IF(AC$3-$K$21&lt;1,(1-(AC$3-$K$21)),0))</f>
        <v>0</v>
      </c>
      <c r="AD4" s="18">
        <f>G4*(1.015^(-AD$3))*IF($K$21&gt;=AD$3,1,IF(AD$3-$K$21&lt;1,(1-(AD$3-$K$21)),0))</f>
        <v>0</v>
      </c>
      <c r="AE4" s="18">
        <f>G4*(1.015^(-AE$3))*IF($K$21&gt;=AE$3,1,IF(AE$3-$K$21&lt;1,(1-(AE$3-$K$21)),0))</f>
        <v>0</v>
      </c>
      <c r="AF4" s="18">
        <f>G4*(1.015^(-AF$3))*IF($K$21&gt;=AF$3,1,IF(AF$3-$K$21&lt;1,(1-(AF$3-$K$21)),0))</f>
        <v>0</v>
      </c>
      <c r="AG4" s="18">
        <f>G4*(1.015^(-AG$3))*IF($K$21&gt;=AG$3,1,IF(AG$3-$K$21&lt;1,(1-(AG$3-$K$21)),0))</f>
        <v>0</v>
      </c>
      <c r="AH4" s="18">
        <f>G4*(1.015^(-AH$3))*IF($K$21&gt;=AH$3,1,IF(AH$3-$K$21&lt;1,(1-(AH$3-$K$21)),0))</f>
        <v>0</v>
      </c>
      <c r="AI4" s="18">
        <f>G4*(1.015^(-AI$3))*IF($K$21&gt;=AI$3,1,IF(AI$3-$K$21&lt;1,(1-(AI$3-$K$21)),0))</f>
        <v>0</v>
      </c>
      <c r="AJ4" s="18">
        <f>G4*(1.015^(-AJ$3))*IF($K$21&gt;=AJ$3,1,IF(AJ$3-$K$21&lt;1,(1-(AJ$3-$K$21)),0))</f>
        <v>0</v>
      </c>
      <c r="AK4" s="18">
        <f>G4*(1.015^(-AK$3))*IF($K$21&gt;=AK$3,1,IF(AK$3-$K$21&lt;1,(1-(AK$3-$K$21)),0))</f>
        <v>0</v>
      </c>
      <c r="AL4" s="18">
        <f>G4*(1.015^(-AL$3))*IF($K$21&gt;=AL$3,1,IF(AL$3-$K$21&lt;1,(1-(AL$3-$K$21)),0))</f>
        <v>0</v>
      </c>
    </row>
    <row r="5" spans="1:38" ht="15.5" x14ac:dyDescent="0.35">
      <c r="B5" s="13" t="str">
        <f>'[1]Search Information'!B12</f>
        <v>Psyciatric conditions</v>
      </c>
      <c r="E5" s="43">
        <v>0.24199999999999999</v>
      </c>
      <c r="F5" s="56" t="s">
        <v>80</v>
      </c>
      <c r="G5" s="7">
        <v>4123.3500000000004</v>
      </c>
      <c r="H5" s="34" t="s">
        <v>46</v>
      </c>
      <c r="J5" s="19">
        <f>SUM(L5:AL5)*E5</f>
        <v>997.85070000000007</v>
      </c>
      <c r="L5" s="18">
        <f>G5*(1.015^(-L$3))*IF($K$21&gt;=L$3,1,IF(L$3-$K$21&lt;1,(1-(L$3-$K$21)),0))</f>
        <v>4123.3500000000004</v>
      </c>
      <c r="M5" s="18">
        <f>G5*(1.015^(-M$3))*IF($K$21&gt;=M$3,1,IF(M$3-$K$21&lt;1,(1-(M$3-$K$21)),0))</f>
        <v>0</v>
      </c>
      <c r="N5" s="18">
        <f>G5*(1.015^(-N$3))*IF($K$21&gt;=N$3,1,IF(N$3-$K$21&lt;1,(1-(N$3-$K$21)),0))</f>
        <v>0</v>
      </c>
      <c r="O5" s="18">
        <f>G5*(1.015^(-O$3))*IF($K$21&gt;=O$3,1,IF(O$3-$K$21&lt;1,(1-(O$3-$K$21)),0))</f>
        <v>0</v>
      </c>
      <c r="P5" s="18">
        <f>G5*(1.015^(-P$3))*IF($K$21&gt;=P$3,1,IF(P$3-$K$21&lt;1,(1-(P$3-$K$21)),0))</f>
        <v>0</v>
      </c>
      <c r="Q5" s="18">
        <f>G5*(1.015^(-Q$3))*IF($K$21&gt;=Q$3,1,IF(Q$3-$K$21&lt;1,(1-(Q$3-$K$21)),0))</f>
        <v>0</v>
      </c>
      <c r="R5" s="18">
        <f>G5*(1.015^(-R$3))*IF($K$21&gt;=R$3,1,IF(R$3-$K$21&lt;1,(1-(R$3-$K$21)),0))</f>
        <v>0</v>
      </c>
      <c r="S5" s="18">
        <f>G5*(1.015^(-S$3))*IF($K$21&gt;=S$3,1,IF(S$3-$K$21&lt;1,(1-(S$3-$K$21)),0))</f>
        <v>0</v>
      </c>
      <c r="T5" s="18">
        <f>G5*(1.015^(-T$3))*IF($K$21&gt;=T$3,1,IF(T$3-$K$21&lt;1,(1-(T$3-$K$21)),0))</f>
        <v>0</v>
      </c>
      <c r="U5" s="18">
        <f>G5*(1.015^(-U$3))*IF($K$21&gt;=U$3,1,IF(U$3-$K$21&lt;1,(1-(U$3-$K$21)),0))</f>
        <v>0</v>
      </c>
      <c r="V5" s="18">
        <f>G5*(1.015^(-V$3))*IF($K$21&gt;=V$3,1,IF(V$3-$K$21&lt;1,(1-(V$3-$K$21)),0))</f>
        <v>0</v>
      </c>
      <c r="W5" s="18">
        <f>G5*(1.015^(-W$3))*IF($K$21&gt;=W$3,1,IF(W$3-$K$21&lt;1,(1-(W$3-$K$21)),0))</f>
        <v>0</v>
      </c>
      <c r="X5" s="18">
        <f>G5*(1.015^(-X$3))*IF($K$21&gt;=X$3,1,IF(X$3-$K$21&lt;1,(1-(X$3-$K$21)),0))</f>
        <v>0</v>
      </c>
      <c r="Y5" s="18">
        <f>G5*(1.015^(-Y$3))*IF($K$21&gt;=Y$3,1,IF(Y$3-$K$21&lt;1,(1-(Y$3-$K$21)),0))</f>
        <v>0</v>
      </c>
      <c r="Z5" s="18">
        <f>G5*(1.015^(-Z$3))*IF($K$21&gt;=Z$3,1,IF(Z$3-$K$21&lt;1,(1-(Z$3-$K$21)),0))</f>
        <v>0</v>
      </c>
      <c r="AA5" s="18">
        <f>G5*(1.015^(-AA$3))*IF($K$21&gt;=AA$3,1,IF(AA$3-$K$21&lt;1,(1-(AA$3-$K$21)),0))</f>
        <v>0</v>
      </c>
      <c r="AB5" s="18">
        <f>G5*(1.015^(-AB$3))*IF($K$21&gt;=AB$3,1,IF(AB$3-$K$21&lt;1,(1-(AB$3-$K$21)),0))</f>
        <v>0</v>
      </c>
      <c r="AC5" s="18">
        <f>G5*(1.015^(-AC$3))*IF($K$21&gt;=AC$3,1,IF(AC$3-$K$21&lt;1,(1-(AC$3-$K$21)),0))</f>
        <v>0</v>
      </c>
      <c r="AD5" s="18">
        <f>G5*(1.015^(-AD$3))*IF($K$21&gt;=AD$3,1,IF(AD$3-$K$21&lt;1,(1-(AD$3-$K$21)),0))</f>
        <v>0</v>
      </c>
      <c r="AE5" s="18">
        <f>G5*(1.015^(-AE$3))*IF($K$21&gt;=AE$3,1,IF(AE$3-$K$21&lt;1,(1-(AE$3-$K$21)),0))</f>
        <v>0</v>
      </c>
      <c r="AF5" s="18">
        <f>G5*(1.015^(-AF$3))*IF($K$21&gt;=AF$3,1,IF(AF$3-$K$21&lt;1,(1-(AF$3-$K$21)),0))</f>
        <v>0</v>
      </c>
      <c r="AG5" s="18">
        <f>G5*(1.015^(-AG$3))*IF($K$21&gt;=AG$3,1,IF(AG$3-$K$21&lt;1,(1-(AG$3-$K$21)),0))</f>
        <v>0</v>
      </c>
      <c r="AH5" s="18">
        <f>G5*(1.015^(-AH$3))*IF($K$21&gt;=AH$3,1,IF(AH$3-$K$21&lt;1,(1-(AH$3-$K$21)),0))</f>
        <v>0</v>
      </c>
      <c r="AI5" s="18">
        <f>G5*(1.015^(-AI$3))*IF($K$21&gt;=AI$3,1,IF(AI$3-$K$21&lt;1,(1-(AI$3-$K$21)),0))</f>
        <v>0</v>
      </c>
      <c r="AJ5" s="18">
        <f>G5*(1.015^(-AJ$3))*IF($K$21&gt;=AJ$3,1,IF(AJ$3-$K$21&lt;1,(1-(AJ$3-$K$21)),0))</f>
        <v>0</v>
      </c>
      <c r="AK5" s="18">
        <f>G5*(1.015^(-AK$3))*IF($K$21&gt;=AK$3,1,IF(AK$3-$K$21&lt;1,(1-(AK$3-$K$21)),0))</f>
        <v>0</v>
      </c>
      <c r="AL5" s="18">
        <f>G5*(1.015^(-AL$3))*IF($K$21&gt;=AL$3,1,IF(AL$3-$K$21&lt;1,(1-(AL$3-$K$21)),0))</f>
        <v>0</v>
      </c>
    </row>
    <row r="6" spans="1:38" ht="15.5" x14ac:dyDescent="0.35">
      <c r="B6" s="13" t="s">
        <v>25</v>
      </c>
      <c r="E6" s="43">
        <v>0.32900000000000001</v>
      </c>
      <c r="F6" s="56" t="s">
        <v>80</v>
      </c>
      <c r="G6" s="7">
        <v>9939.19</v>
      </c>
      <c r="H6" s="24" t="s">
        <v>32</v>
      </c>
      <c r="J6" s="19">
        <f>SUM(L6:AL6)*E6</f>
        <v>3269.9935100000002</v>
      </c>
      <c r="L6" s="18">
        <f>G6*(1.015^(-L$3))*IF($K$21&gt;=L$3,1,IF(L$3-$K$21&lt;1,(1-(L$3-$K$21)),0))</f>
        <v>9939.19</v>
      </c>
      <c r="M6" s="18">
        <f>G6*(1.015^(-M$3))*IF($K$21&gt;=M$3,1,IF(M$3-$K$21&lt;1,(1-(M$3-$K$21)),0))</f>
        <v>0</v>
      </c>
      <c r="N6" s="18">
        <f>G6*(1.015^(-N$3))*IF($K$21&gt;=N$3,1,IF(N$3-$K$21&lt;1,(1-(N$3-$K$21)),0))</f>
        <v>0</v>
      </c>
      <c r="O6" s="18">
        <f>G6*(1.015^(-O$3))*IF($K$21&gt;=O$3,1,IF(O$3-$K$21&lt;1,(1-(O$3-$K$21)),0))</f>
        <v>0</v>
      </c>
      <c r="P6" s="18">
        <f>G6*(1.015^(-P$3))*IF($K$21&gt;=P$3,1,IF(P$3-$K$21&lt;1,(1-(P$3-$K$21)),0))</f>
        <v>0</v>
      </c>
      <c r="Q6" s="18">
        <f>G6*(1.015^(-Q$3))*IF($K$21&gt;=Q$3,1,IF(Q$3-$K$21&lt;1,(1-(Q$3-$K$21)),0))</f>
        <v>0</v>
      </c>
      <c r="R6" s="18">
        <f>G6*(1.015^(-R$3))*IF($K$21&gt;=R$3,1,IF(R$3-$K$21&lt;1,(1-(R$3-$K$21)),0))</f>
        <v>0</v>
      </c>
      <c r="S6" s="18">
        <f>G6*(1.015^(-S$3))*IF($K$21&gt;=S$3,1,IF(S$3-$K$21&lt;1,(1-(S$3-$K$21)),0))</f>
        <v>0</v>
      </c>
      <c r="T6" s="18">
        <f>G6*(1.015^(-T$3))*IF($K$21&gt;=T$3,1,IF(T$3-$K$21&lt;1,(1-(T$3-$K$21)),0))</f>
        <v>0</v>
      </c>
      <c r="U6" s="18">
        <f>G6*(1.015^(-U$3))*IF($K$21&gt;=U$3,1,IF(U$3-$K$21&lt;1,(1-(U$3-$K$21)),0))</f>
        <v>0</v>
      </c>
      <c r="V6" s="18">
        <f>G6*(1.015^(-V$3))*IF($K$21&gt;=V$3,1,IF(V$3-$K$21&lt;1,(1-(V$3-$K$21)),0))</f>
        <v>0</v>
      </c>
      <c r="W6" s="18">
        <f>G6*(1.015^(-W$3))*IF($K$21&gt;=W$3,1,IF(W$3-$K$21&lt;1,(1-(W$3-$K$21)),0))</f>
        <v>0</v>
      </c>
      <c r="X6" s="18">
        <f>G6*(1.015^(-X$3))*IF($K$21&gt;=X$3,1,IF(X$3-$K$21&lt;1,(1-(X$3-$K$21)),0))</f>
        <v>0</v>
      </c>
      <c r="Y6" s="18">
        <f>G6*(1.015^(-Y$3))*IF($K$21&gt;=Y$3,1,IF(Y$3-$K$21&lt;1,(1-(Y$3-$K$21)),0))</f>
        <v>0</v>
      </c>
      <c r="Z6" s="18">
        <f>G6*(1.015^(-Z$3))*IF($K$21&gt;=Z$3,1,IF(Z$3-$K$21&lt;1,(1-(Z$3-$K$21)),0))</f>
        <v>0</v>
      </c>
      <c r="AA6" s="18">
        <f>G6*(1.015^(-AA$3))*IF($K$21&gt;=AA$3,1,IF(AA$3-$K$21&lt;1,(1-(AA$3-$K$21)),0))</f>
        <v>0</v>
      </c>
      <c r="AB6" s="18">
        <f>G6*(1.015^(-AB$3))*IF($K$21&gt;=AB$3,1,IF(AB$3-$K$21&lt;1,(1-(AB$3-$K$21)),0))</f>
        <v>0</v>
      </c>
      <c r="AC6" s="18">
        <f>G6*(1.015^(-AC$3))*IF($K$21&gt;=AC$3,1,IF(AC$3-$K$21&lt;1,(1-(AC$3-$K$21)),0))</f>
        <v>0</v>
      </c>
      <c r="AD6" s="18">
        <f>G6*(1.015^(-AD$3))*IF($K$21&gt;=AD$3,1,IF(AD$3-$K$21&lt;1,(1-(AD$3-$K$21)),0))</f>
        <v>0</v>
      </c>
      <c r="AE6" s="18">
        <f>G6*(1.015^(-AE$3))*IF($K$21&gt;=AE$3,1,IF(AE$3-$K$21&lt;1,(1-(AE$3-$K$21)),0))</f>
        <v>0</v>
      </c>
      <c r="AF6" s="18">
        <f>G6*(1.015^(-AF$3))*IF($K$21&gt;=AF$3,1,IF(AF$3-$K$21&lt;1,(1-(AF$3-$K$21)),0))</f>
        <v>0</v>
      </c>
      <c r="AG6" s="18">
        <f>G6*(1.015^(-AG$3))*IF($K$21&gt;=AG$3,1,IF(AG$3-$K$21&lt;1,(1-(AG$3-$K$21)),0))</f>
        <v>0</v>
      </c>
      <c r="AH6" s="18">
        <f>G6*(1.015^(-AH$3))*IF($K$21&gt;=AH$3,1,IF(AH$3-$K$21&lt;1,(1-(AH$3-$K$21)),0))</f>
        <v>0</v>
      </c>
      <c r="AI6" s="18">
        <f>G6*(1.015^(-AI$3))*IF($K$21&gt;=AI$3,1,IF(AI$3-$K$21&lt;1,(1-(AI$3-$K$21)),0))</f>
        <v>0</v>
      </c>
      <c r="AJ6" s="18">
        <f>G6*(1.015^(-AJ$3))*IF($K$21&gt;=AJ$3,1,IF(AJ$3-$K$21&lt;1,(1-(AJ$3-$K$21)),0))</f>
        <v>0</v>
      </c>
      <c r="AK6" s="18">
        <f>G6*(1.015^(-AK$3))*IF($K$21&gt;=AK$3,1,IF(AK$3-$K$21&lt;1,(1-(AK$3-$K$21)),0))</f>
        <v>0</v>
      </c>
      <c r="AL6" s="18">
        <f>G6*(1.015^(-AL$3))*IF($K$21&gt;=AL$3,1,IF(AL$3-$K$21&lt;1,(1-(AL$3-$K$21)),0))</f>
        <v>0</v>
      </c>
    </row>
    <row r="7" spans="1:38" ht="15.5" x14ac:dyDescent="0.35">
      <c r="B7" s="13" t="s">
        <v>26</v>
      </c>
      <c r="E7" s="43">
        <v>0.38500000000000001</v>
      </c>
      <c r="F7" s="56" t="s">
        <v>80</v>
      </c>
      <c r="G7" s="7">
        <v>10641.16</v>
      </c>
      <c r="H7" s="24" t="s">
        <v>30</v>
      </c>
      <c r="J7" s="19">
        <f>SUM(L7:AL7)*E7</f>
        <v>4096.8465999999999</v>
      </c>
      <c r="L7" s="18">
        <f>G7*(1.015^(-L$3))*IF($K$21&gt;=L$3,1,IF(L$3-$K$21&lt;1,(1-(L$3-$K$21)),0))</f>
        <v>10641.16</v>
      </c>
      <c r="M7" s="18">
        <f>G7*(1.015^(-M$3))*IF($K$21&gt;=M$3,1,IF(M$3-$K$21&lt;1,(1-(M$3-$K$21)),0))</f>
        <v>0</v>
      </c>
      <c r="N7" s="18">
        <f>G7*(1.015^(-N$3))*IF($K$21&gt;=N$3,1,IF(N$3-$K$21&lt;1,(1-(N$3-$K$21)),0))</f>
        <v>0</v>
      </c>
      <c r="O7" s="18">
        <f>G7*(1.015^(-O$3))*IF($K$21&gt;=O$3,1,IF(O$3-$K$21&lt;1,(1-(O$3-$K$21)),0))</f>
        <v>0</v>
      </c>
      <c r="P7" s="18">
        <f>G7*(1.015^(-P$3))*IF($K$21&gt;=P$3,1,IF(P$3-$K$21&lt;1,(1-(P$3-$K$21)),0))</f>
        <v>0</v>
      </c>
      <c r="Q7" s="18">
        <f>G7*(1.015^(-Q$3))*IF($K$21&gt;=Q$3,1,IF(Q$3-$K$21&lt;1,(1-(Q$3-$K$21)),0))</f>
        <v>0</v>
      </c>
      <c r="R7" s="18">
        <f>G7*(1.015^(-R$3))*IF($K$21&gt;=R$3,1,IF(R$3-$K$21&lt;1,(1-(R$3-$K$21)),0))</f>
        <v>0</v>
      </c>
      <c r="S7" s="18">
        <f>G7*(1.015^(-S$3))*IF($K$21&gt;=S$3,1,IF(S$3-$K$21&lt;1,(1-(S$3-$K$21)),0))</f>
        <v>0</v>
      </c>
      <c r="T7" s="18">
        <f>G7*(1.015^(-T$3))*IF($K$21&gt;=T$3,1,IF(T$3-$K$21&lt;1,(1-(T$3-$K$21)),0))</f>
        <v>0</v>
      </c>
      <c r="U7" s="18">
        <f>G7*(1.015^(-U$3))*IF($K$21&gt;=U$3,1,IF(U$3-$K$21&lt;1,(1-(U$3-$K$21)),0))</f>
        <v>0</v>
      </c>
      <c r="V7" s="18">
        <f>G7*(1.015^(-V$3))*IF($K$21&gt;=V$3,1,IF(V$3-$K$21&lt;1,(1-(V$3-$K$21)),0))</f>
        <v>0</v>
      </c>
      <c r="W7" s="18">
        <f>G7*(1.015^(-W$3))*IF($K$21&gt;=W$3,1,IF(W$3-$K$21&lt;1,(1-(W$3-$K$21)),0))</f>
        <v>0</v>
      </c>
      <c r="X7" s="18">
        <f>G7*(1.015^(-X$3))*IF($K$21&gt;=X$3,1,IF(X$3-$K$21&lt;1,(1-(X$3-$K$21)),0))</f>
        <v>0</v>
      </c>
      <c r="Y7" s="18">
        <f>G7*(1.015^(-Y$3))*IF($K$21&gt;=Y$3,1,IF(Y$3-$K$21&lt;1,(1-(Y$3-$K$21)),0))</f>
        <v>0</v>
      </c>
      <c r="Z7" s="18">
        <f>G7*(1.015^(-Z$3))*IF($K$21&gt;=Z$3,1,IF(Z$3-$K$21&lt;1,(1-(Z$3-$K$21)),0))</f>
        <v>0</v>
      </c>
      <c r="AA7" s="18">
        <f>G7*(1.015^(-AA$3))*IF($K$21&gt;=AA$3,1,IF(AA$3-$K$21&lt;1,(1-(AA$3-$K$21)),0))</f>
        <v>0</v>
      </c>
      <c r="AB7" s="18">
        <f>G7*(1.015^(-AB$3))*IF($K$21&gt;=AB$3,1,IF(AB$3-$K$21&lt;1,(1-(AB$3-$K$21)),0))</f>
        <v>0</v>
      </c>
      <c r="AC7" s="18">
        <f>G7*(1.015^(-AC$3))*IF($K$21&gt;=AC$3,1,IF(AC$3-$K$21&lt;1,(1-(AC$3-$K$21)),0))</f>
        <v>0</v>
      </c>
      <c r="AD7" s="18">
        <f>G7*(1.015^(-AD$3))*IF($K$21&gt;=AD$3,1,IF(AD$3-$K$21&lt;1,(1-(AD$3-$K$21)),0))</f>
        <v>0</v>
      </c>
      <c r="AE7" s="18">
        <f>G7*(1.015^(-AE$3))*IF($K$21&gt;=AE$3,1,IF(AE$3-$K$21&lt;1,(1-(AE$3-$K$21)),0))</f>
        <v>0</v>
      </c>
      <c r="AF7" s="18">
        <f>G7*(1.015^(-AF$3))*IF($K$21&gt;=AF$3,1,IF(AF$3-$K$21&lt;1,(1-(AF$3-$K$21)),0))</f>
        <v>0</v>
      </c>
      <c r="AG7" s="18">
        <f>G7*(1.015^(-AG$3))*IF($K$21&gt;=AG$3,1,IF(AG$3-$K$21&lt;1,(1-(AG$3-$K$21)),0))</f>
        <v>0</v>
      </c>
      <c r="AH7" s="18">
        <f>G7*(1.015^(-AH$3))*IF($K$21&gt;=AH$3,1,IF(AH$3-$K$21&lt;1,(1-(AH$3-$K$21)),0))</f>
        <v>0</v>
      </c>
      <c r="AI7" s="18">
        <f>G7*(1.015^(-AI$3))*IF($K$21&gt;=AI$3,1,IF(AI$3-$K$21&lt;1,(1-(AI$3-$K$21)),0))</f>
        <v>0</v>
      </c>
      <c r="AJ7" s="18">
        <f>G7*(1.015^(-AJ$3))*IF($K$21&gt;=AJ$3,1,IF(AJ$3-$K$21&lt;1,(1-(AJ$3-$K$21)),0))</f>
        <v>0</v>
      </c>
      <c r="AK7" s="18">
        <f>G7*(1.015^(-AK$3))*IF($K$21&gt;=AK$3,1,IF(AK$3-$K$21&lt;1,(1-(AK$3-$K$21)),0))</f>
        <v>0</v>
      </c>
      <c r="AL7" s="18">
        <f>G7*(1.015^(-AL$3))*IF($K$21&gt;=AL$3,1,IF(AL$3-$K$21&lt;1,(1-(AL$3-$K$21)),0))</f>
        <v>0</v>
      </c>
    </row>
    <row r="8" spans="1:38" ht="15" thickBot="1" x14ac:dyDescent="0.4">
      <c r="D8" s="50" t="s">
        <v>69</v>
      </c>
      <c r="E8" s="49">
        <f>SUM(E4:E7)</f>
        <v>1.677</v>
      </c>
      <c r="J8" s="17"/>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row>
    <row r="9" spans="1:38" ht="15" thickBot="1" x14ac:dyDescent="0.4">
      <c r="E9" s="41"/>
      <c r="I9" s="9" t="s">
        <v>13</v>
      </c>
      <c r="J9" s="16">
        <f>SUM(J4:J7)</f>
        <v>17559.30099</v>
      </c>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row>
    <row r="10" spans="1:38" x14ac:dyDescent="0.35">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row>
    <row r="11" spans="1:38" x14ac:dyDescent="0.35">
      <c r="B11" s="13" t="s">
        <v>12</v>
      </c>
      <c r="E11" s="13" t="s">
        <v>9</v>
      </c>
      <c r="F11" s="13" t="s">
        <v>29</v>
      </c>
      <c r="I11" s="13"/>
      <c r="J11" s="13"/>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row>
    <row r="12" spans="1:38" x14ac:dyDescent="0.35">
      <c r="B12" s="13" t="s">
        <v>11</v>
      </c>
      <c r="E12" s="12">
        <v>0.3600000000000001</v>
      </c>
      <c r="F12" s="51" t="s">
        <v>47</v>
      </c>
      <c r="J12" s="15">
        <f>SUM(L12:AL12)*E4</f>
        <v>0.25956000000000007</v>
      </c>
      <c r="L12" s="14">
        <f>E12*(1.015^(-L$3))*IF($K$21&gt;=L$3,1,IF(L$3-$K$21&lt;1,(1-(L$3-$K$21)),0))</f>
        <v>0.3600000000000001</v>
      </c>
      <c r="M12" s="14">
        <f>E12*(1.015^(-M$3))*IF($K$21&gt;=M$3,1,IF(M$3-$K$21&lt;1,(1-(M$3-$K$21)),0))</f>
        <v>0</v>
      </c>
      <c r="N12" s="14">
        <f>E12*(1.015^(-N$3))*IF($K$21&gt;=N$3,1,IF(N$3-$K$21&lt;1,(1-(N$3-$K$21)),0))</f>
        <v>0</v>
      </c>
      <c r="O12" s="14">
        <f>E12*(1.015^(-O$3))*IF($K$21&gt;=O$3,1,IF(O$3-$K$21&lt;1,(1-(O$3-$K$21)),0))</f>
        <v>0</v>
      </c>
      <c r="P12" s="14">
        <f>E12*(1.015^(-P$3))*IF($K$21&gt;=P$3,1,IF(P$3-$K$21&lt;1,(1-(P$3-$K$21)),0))</f>
        <v>0</v>
      </c>
      <c r="Q12" s="14">
        <f>E12*(1.015^(-Q$3))*IF($K$21&gt;=Q$3,1,IF(Q$3-$K$21&lt;1,(1-(Q$3-$K$21)),0))</f>
        <v>0</v>
      </c>
      <c r="R12" s="14">
        <f>E12*(1.015^(-R$3))*IF($K$21&gt;=R$3,1,IF(R$3-$K$21&lt;1,(1-(R$3-$K$21)),0))</f>
        <v>0</v>
      </c>
      <c r="S12" s="14">
        <f>E12*(1.015^(-S$3))*IF($K$21&gt;=S$3,1,IF(S$3-$K$21&lt;1,(1-(S$3-$K$21)),0))</f>
        <v>0</v>
      </c>
      <c r="T12" s="14">
        <f>E12*(1.015^(-T$3))*IF($K$21&gt;=T$3,1,IF(T$3-$K$21&lt;1,(1-(T$3-$K$21)),0))</f>
        <v>0</v>
      </c>
      <c r="U12" s="14">
        <f>E12*(1.015^(-U$3))*IF($K$21&gt;=U$3,1,IF(U$3-$K$21&lt;1,(1-(U$3-$K$21)),0))</f>
        <v>0</v>
      </c>
      <c r="V12" s="14">
        <f>E12*(1.015^(-V$3))*IF($K$21&gt;=V$3,1,IF(V$3-$K$21&lt;1,(1-(V$3-$K$21)),0))</f>
        <v>0</v>
      </c>
      <c r="W12" s="14">
        <f>E12*(1.015^(-W$3))*IF($K$21&gt;=W$3,1,IF(W$3-$K$21&lt;1,(1-(W$3-$K$21)),0))</f>
        <v>0</v>
      </c>
      <c r="X12" s="14">
        <f>E12*(1.015^(-X$3))*IF($K$21&gt;=X$3,1,IF(X$3-$K$21&lt;1,(1-(X$3-$K$21)),0))</f>
        <v>0</v>
      </c>
      <c r="Y12" s="14">
        <f>E12*(1.015^(-Y$3))*IF($K$21&gt;=Y$3,1,IF(Y$3-$K$21&lt;1,(1-(Y$3-$K$21)),0))</f>
        <v>0</v>
      </c>
      <c r="Z12" s="14">
        <f>E12*(1.015^(-Z$3))*IF($K$21&gt;=Z$3,1,IF(Z$3-$K$21&lt;1,(1-(Z$3-$K$21)),0))</f>
        <v>0</v>
      </c>
      <c r="AA12" s="14">
        <f>E12*(1.015^(-AA$3))*IF($K$21&gt;=AA$3,1,IF(AA$3-$K$21&lt;1,(1-(AA$3-$K$21)),0))</f>
        <v>0</v>
      </c>
      <c r="AB12" s="14">
        <f>E12*(1.015^(-AB$3))*IF($K$21&gt;=AB$3,1,IF(AB$3-$K$21&lt;1,(1-(AB$3-$K$21)),0))</f>
        <v>0</v>
      </c>
      <c r="AC12" s="14">
        <f>E12*(1.015^(-AC$3))*IF($K$21&gt;=AC$3,1,IF(AC$3-$K$21&lt;1,(1-(AC$3-$K$21)),0))</f>
        <v>0</v>
      </c>
      <c r="AD12" s="14">
        <f>E12*(1.015^(-AD$3))*IF($K$21&gt;=AD$3,1,IF(AD$3-$K$21&lt;1,(1-(AD$3-$K$21)),0))</f>
        <v>0</v>
      </c>
      <c r="AE12" s="14">
        <f>E12*(1.015^(-AE$3))*IF($K$21&gt;=AE$3,1,IF(AE$3-$K$21&lt;1,(1-(AE$3-$K$21)),0))</f>
        <v>0</v>
      </c>
      <c r="AF12" s="14">
        <f>E12*(1.015^(-AF$3))*IF($K$21&gt;=AF$3,1,IF(AF$3-$K$21&lt;1,(1-(AF$3-$K$21)),0))</f>
        <v>0</v>
      </c>
      <c r="AG12" s="14">
        <f>E12*(1.015^(-AG$3))*IF($K$21&gt;=AG$3,1,IF(AG$3-$K$21&lt;1,(1-(AG$3-$K$21)),0))</f>
        <v>0</v>
      </c>
      <c r="AH12" s="14">
        <f>E12*(1.015^(-AH$3))*IF($K$21&gt;=AH$3,1,IF(AH$3-$K$21&lt;1,(1-(AH$3-$K$21)),0))</f>
        <v>0</v>
      </c>
      <c r="AI12" s="14">
        <f>E12*(1.015^(-AI$3))*IF($K$21&gt;=AI$3,1,IF(AI$3-$K$21&lt;1,(1-(AI$3-$K$21)),0))</f>
        <v>0</v>
      </c>
      <c r="AJ12" s="14">
        <f>E12*(1.015^(-AJ$3))*IF($K$21&gt;=AJ$3,1,IF(AJ$3-$K$21&lt;1,(1-(AJ$3-$K$21)),0))</f>
        <v>0</v>
      </c>
      <c r="AK12" s="14">
        <f>E12*(1.015^(-AK$3))*IF($K$21&gt;=AK$3,1,IF(AK$3-$K$21&lt;1,(1-(AK$3-$K$21)),0))</f>
        <v>0</v>
      </c>
      <c r="AL12" s="14">
        <f>E12*(1.015^(-AL$3))*IF($K$21&gt;=AL$3,1,IF(AL$3-$K$21&lt;1,(1-(AL$3-$K$21)),0))</f>
        <v>0</v>
      </c>
    </row>
    <row r="13" spans="1:38" x14ac:dyDescent="0.35">
      <c r="B13" s="13" t="s">
        <v>10</v>
      </c>
      <c r="E13" s="12">
        <v>0.20835762750518108</v>
      </c>
      <c r="F13" s="34" t="s">
        <v>48</v>
      </c>
      <c r="J13" s="15">
        <f>SUM(L13:AL13)*E5</f>
        <v>5.0422545856253817E-2</v>
      </c>
      <c r="L13" s="14">
        <f>E13*(1.015^(-L$3))*IF($K$21&gt;=L$3,1,IF(L$3-$K$21&lt;1,(1-(L$3-$K$21)),0))</f>
        <v>0.20835762750518108</v>
      </c>
      <c r="M13" s="14">
        <f>E13*(1.015^(-M$3))*IF($K$21&gt;=M$3,1,IF(M$3-$K$21&lt;1,(1-(M$3-$K$21)),0))</f>
        <v>0</v>
      </c>
      <c r="N13" s="14">
        <f>E13*(1.015^(-N$3))*IF($K$21&gt;=N$3,1,IF(N$3-$K$21&lt;1,(1-(N$3-$K$21)),0))</f>
        <v>0</v>
      </c>
      <c r="O13" s="14">
        <f>E13*(1.015^(-O$3))*IF($K$21&gt;=O$3,1,IF(O$3-$K$21&lt;1,(1-(O$3-$K$21)),0))</f>
        <v>0</v>
      </c>
      <c r="P13" s="14">
        <f>E13*(1.015^(-P$3))*IF($K$21&gt;=P$3,1,IF(P$3-$K$21&lt;1,(1-(P$3-$K$21)),0))</f>
        <v>0</v>
      </c>
      <c r="Q13" s="14">
        <f>E13*(1.015^(-Q$3))*IF($K$21&gt;=Q$3,1,IF(Q$3-$K$21&lt;1,(1-(Q$3-$K$21)),0))</f>
        <v>0</v>
      </c>
      <c r="R13" s="14">
        <f>E13*(1.015^(-R$3))*IF($K$21&gt;=R$3,1,IF(R$3-$K$21&lt;1,(1-(R$3-$K$21)),0))</f>
        <v>0</v>
      </c>
      <c r="S13" s="14">
        <f>E13*(1.015^(-S$3))*IF($K$21&gt;=S$3,1,IF(S$3-$K$21&lt;1,(1-(S$3-$K$21)),0))</f>
        <v>0</v>
      </c>
      <c r="T13" s="14">
        <f>E13*(1.015^(-T$3))*IF($K$21&gt;=T$3,1,IF(T$3-$K$21&lt;1,(1-(T$3-$K$21)),0))</f>
        <v>0</v>
      </c>
      <c r="U13" s="14">
        <f>E13*(1.015^(-U$3))*IF($K$21&gt;=U$3,1,IF(U$3-$K$21&lt;1,(1-(U$3-$K$21)),0))</f>
        <v>0</v>
      </c>
      <c r="V13" s="14">
        <f>E13*(1.015^(-V$3))*IF($K$21&gt;=V$3,1,IF(V$3-$K$21&lt;1,(1-(V$3-$K$21)),0))</f>
        <v>0</v>
      </c>
      <c r="W13" s="14">
        <f>E13*(1.015^(-W$3))*IF($K$21&gt;=W$3,1,IF(W$3-$K$21&lt;1,(1-(W$3-$K$21)),0))</f>
        <v>0</v>
      </c>
      <c r="X13" s="14">
        <f>E13*(1.015^(-X$3))*IF($K$21&gt;=X$3,1,IF(X$3-$K$21&lt;1,(1-(X$3-$K$21)),0))</f>
        <v>0</v>
      </c>
      <c r="Y13" s="14">
        <f>E13*(1.015^(-Y$3))*IF($K$21&gt;=Y$3,1,IF(Y$3-$K$21&lt;1,(1-(Y$3-$K$21)),0))</f>
        <v>0</v>
      </c>
      <c r="Z13" s="14">
        <f>E13*(1.015^(-Z$3))*IF($K$21&gt;=Z$3,1,IF(Z$3-$K$21&lt;1,(1-(Z$3-$K$21)),0))</f>
        <v>0</v>
      </c>
      <c r="AA13" s="14">
        <f>E13*(1.015^(-AA$3))*IF($K$21&gt;=AA$3,1,IF(AA$3-$K$21&lt;1,(1-(AA$3-$K$21)),0))</f>
        <v>0</v>
      </c>
      <c r="AB13" s="14">
        <f>E13*(1.015^(-AB$3))*IF($K$21&gt;=AB$3,1,IF(AB$3-$K$21&lt;1,(1-(AB$3-$K$21)),0))</f>
        <v>0</v>
      </c>
      <c r="AC13" s="14">
        <f>E13*(1.015^(-AC$3))*IF($K$21&gt;=AC$3,1,IF(AC$3-$K$21&lt;1,(1-(AC$3-$K$21)),0))</f>
        <v>0</v>
      </c>
      <c r="AD13" s="14">
        <f>E13*(1.015^(-AD$3))*IF($K$21&gt;=AD$3,1,IF(AD$3-$K$21&lt;1,(1-(AD$3-$K$21)),0))</f>
        <v>0</v>
      </c>
      <c r="AE13" s="14">
        <f>E13*(1.015^(-AE$3))*IF($K$21&gt;=AE$3,1,IF(AE$3-$K$21&lt;1,(1-(AE$3-$K$21)),0))</f>
        <v>0</v>
      </c>
      <c r="AF13" s="14">
        <f>E13*(1.015^(-AF$3))*IF($K$21&gt;=AF$3,1,IF(AF$3-$K$21&lt;1,(1-(AF$3-$K$21)),0))</f>
        <v>0</v>
      </c>
      <c r="AG13" s="14">
        <f>E13*(1.015^(-AG$3))*IF($K$21&gt;=AG$3,1,IF(AG$3-$K$21&lt;1,(1-(AG$3-$K$21)),0))</f>
        <v>0</v>
      </c>
      <c r="AH13" s="14">
        <f>E13*(1.015^(-AH$3))*IF($K$21&gt;=AH$3,1,IF(AH$3-$K$21&lt;1,(1-(AH$3-$K$21)),0))</f>
        <v>0</v>
      </c>
      <c r="AI13" s="14">
        <f>E13*(1.015^(-AI$3))*IF($K$21&gt;=AI$3,1,IF(AI$3-$K$21&lt;1,(1-(AI$3-$K$21)),0))</f>
        <v>0</v>
      </c>
      <c r="AJ13" s="14">
        <f>E13*(1.015^(-AJ$3))*IF($K$21&gt;=AJ$3,1,IF(AJ$3-$K$21&lt;1,(1-(AJ$3-$K$21)),0))</f>
        <v>0</v>
      </c>
      <c r="AK13" s="14">
        <f>E13*(1.015^(-AK$3))*IF($K$21&gt;=AK$3,1,IF(AK$3-$K$21&lt;1,(1-(AK$3-$K$21)),0))</f>
        <v>0</v>
      </c>
      <c r="AL13" s="14">
        <f>E13*(1.015^(-AL$3))*IF($K$21&gt;=AL$3,1,IF(AL$3-$K$21&lt;1,(1-(AL$3-$K$21)),0))</f>
        <v>0</v>
      </c>
    </row>
    <row r="14" spans="1:38" x14ac:dyDescent="0.35">
      <c r="B14" s="13" t="s">
        <v>25</v>
      </c>
      <c r="E14" s="12">
        <v>0.122</v>
      </c>
      <c r="F14" s="27" t="s">
        <v>34</v>
      </c>
      <c r="J14" s="15">
        <f>SUM(L14:AL14)*E6</f>
        <v>4.0138E-2</v>
      </c>
      <c r="L14" s="14">
        <f>E14*(1.015^(-L$3))*IF($K$21&gt;=L$3,1,IF(L$3-$K$21&lt;1,(1-(L$3-$K$21)),0))</f>
        <v>0.122</v>
      </c>
      <c r="M14" s="14">
        <f>E14*(1.015^(-M$3))*IF($K$21&gt;=M$3,1,IF(M$3-$K$21&lt;1,(1-(M$3-$K$21)),0))</f>
        <v>0</v>
      </c>
      <c r="N14" s="14">
        <f>E14*(1.015^(-N$3))*IF($K$21&gt;=N$3,1,IF(N$3-$K$21&lt;1,(1-(N$3-$K$21)),0))</f>
        <v>0</v>
      </c>
      <c r="O14" s="14">
        <f>E14*(1.015^(-O$3))*IF($K$21&gt;=O$3,1,IF(O$3-$K$21&lt;1,(1-(O$3-$K$21)),0))</f>
        <v>0</v>
      </c>
      <c r="P14" s="14">
        <f>E14*(1.015^(-P$3))*IF($K$21&gt;=P$3,1,IF(P$3-$K$21&lt;1,(1-(P$3-$K$21)),0))</f>
        <v>0</v>
      </c>
      <c r="Q14" s="14">
        <f>E14*(1.015^(-Q$3))*IF($K$21&gt;=Q$3,1,IF(Q$3-$K$21&lt;1,(1-(Q$3-$K$21)),0))</f>
        <v>0</v>
      </c>
      <c r="R14" s="14">
        <f>E14*(1.015^(-R$3))*IF($K$21&gt;=R$3,1,IF(R$3-$K$21&lt;1,(1-(R$3-$K$21)),0))</f>
        <v>0</v>
      </c>
      <c r="S14" s="14">
        <f>E14*(1.015^(-S$3))*IF($K$21&gt;=S$3,1,IF(S$3-$K$21&lt;1,(1-(S$3-$K$21)),0))</f>
        <v>0</v>
      </c>
      <c r="T14" s="14">
        <f>E14*(1.015^(-T$3))*IF($K$21&gt;=T$3,1,IF(T$3-$K$21&lt;1,(1-(T$3-$K$21)),0))</f>
        <v>0</v>
      </c>
      <c r="U14" s="14">
        <f>E14*(1.015^(-U$3))*IF($K$21&gt;=U$3,1,IF(U$3-$K$21&lt;1,(1-(U$3-$K$21)),0))</f>
        <v>0</v>
      </c>
      <c r="V14" s="14">
        <f>E14*(1.015^(-V$3))*IF($K$21&gt;=V$3,1,IF(V$3-$K$21&lt;1,(1-(V$3-$K$21)),0))</f>
        <v>0</v>
      </c>
      <c r="W14" s="14">
        <f>E14*(1.015^(-W$3))*IF($K$21&gt;=W$3,1,IF(W$3-$K$21&lt;1,(1-(W$3-$K$21)),0))</f>
        <v>0</v>
      </c>
      <c r="X14" s="14">
        <f>E14*(1.015^(-X$3))*IF($K$21&gt;=X$3,1,IF(X$3-$K$21&lt;1,(1-(X$3-$K$21)),0))</f>
        <v>0</v>
      </c>
      <c r="Y14" s="14">
        <f>E14*(1.015^(-Y$3))*IF($K$21&gt;=Y$3,1,IF(Y$3-$K$21&lt;1,(1-(Y$3-$K$21)),0))</f>
        <v>0</v>
      </c>
      <c r="Z14" s="14">
        <f>E14*(1.015^(-Z$3))*IF($K$21&gt;=Z$3,1,IF(Z$3-$K$21&lt;1,(1-(Z$3-$K$21)),0))</f>
        <v>0</v>
      </c>
      <c r="AA14" s="14">
        <f>E14*(1.015^(-AA$3))*IF($K$21&gt;=AA$3,1,IF(AA$3-$K$21&lt;1,(1-(AA$3-$K$21)),0))</f>
        <v>0</v>
      </c>
      <c r="AB14" s="14">
        <f>E14*(1.015^(-AB$3))*IF($K$21&gt;=AB$3,1,IF(AB$3-$K$21&lt;1,(1-(AB$3-$K$21)),0))</f>
        <v>0</v>
      </c>
      <c r="AC14" s="14">
        <f>E14*(1.015^(-AC$3))*IF($K$21&gt;=AC$3,1,IF(AC$3-$K$21&lt;1,(1-(AC$3-$K$21)),0))</f>
        <v>0</v>
      </c>
      <c r="AD14" s="14">
        <f>E14*(1.015^(-AD$3))*IF($K$21&gt;=AD$3,1,IF(AD$3-$K$21&lt;1,(1-(AD$3-$K$21)),0))</f>
        <v>0</v>
      </c>
      <c r="AE14" s="14">
        <f>E14*(1.015^(-AE$3))*IF($K$21&gt;=AE$3,1,IF(AE$3-$K$21&lt;1,(1-(AE$3-$K$21)),0))</f>
        <v>0</v>
      </c>
      <c r="AF14" s="14">
        <f>E14*(1.015^(-AF$3))*IF($K$21&gt;=AF$3,1,IF(AF$3-$K$21&lt;1,(1-(AF$3-$K$21)),0))</f>
        <v>0</v>
      </c>
      <c r="AG14" s="14">
        <f>E14*(1.015^(-AG$3))*IF($K$21&gt;=AG$3,1,IF(AG$3-$K$21&lt;1,(1-(AG$3-$K$21)),0))</f>
        <v>0</v>
      </c>
      <c r="AH14" s="14">
        <f>E14*(1.015^(-AH$3))*IF($K$21&gt;=AH$3,1,IF(AH$3-$K$21&lt;1,(1-(AH$3-$K$21)),0))</f>
        <v>0</v>
      </c>
      <c r="AI14" s="14">
        <f>E14*(1.015^(-AI$3))*IF($K$21&gt;=AI$3,1,IF(AI$3-$K$21&lt;1,(1-(AI$3-$K$21)),0))</f>
        <v>0</v>
      </c>
      <c r="AJ14" s="14">
        <f>E14*(1.015^(-AJ$3))*IF($K$21&gt;=AJ$3,1,IF(AJ$3-$K$21&lt;1,(1-(AJ$3-$K$21)),0))</f>
        <v>0</v>
      </c>
      <c r="AK14" s="14">
        <f>E14*(1.015^(-AK$3))*IF($K$21&gt;=AK$3,1,IF(AK$3-$K$21&lt;1,(1-(AK$3-$K$21)),0))</f>
        <v>0</v>
      </c>
      <c r="AL14" s="14">
        <f>E14*(1.015^(-AL$3))*IF($K$21&gt;=AL$3,1,IF(AL$3-$K$21&lt;1,(1-(AL$3-$K$21)),0))</f>
        <v>0</v>
      </c>
    </row>
    <row r="15" spans="1:38" x14ac:dyDescent="0.35">
      <c r="B15" s="13" t="s">
        <v>26</v>
      </c>
      <c r="E15" s="12">
        <v>0.37</v>
      </c>
      <c r="F15" s="27" t="s">
        <v>33</v>
      </c>
      <c r="J15" s="15">
        <f>SUM(L15:AL15)*E7</f>
        <v>0.14244999999999999</v>
      </c>
      <c r="L15" s="14">
        <f>E15*(1.015^(-L$3))*IF($K$21&gt;=L$3,1,IF(L$3-$K$21&lt;1,(1-(L$3-$K$21)),0))</f>
        <v>0.37</v>
      </c>
      <c r="M15" s="14">
        <f>E15*(1.015^(-M$3))*IF($K$21&gt;=M$3,1,IF(M$3-$K$21&lt;1,(1-(M$3-$K$21)),0))</f>
        <v>0</v>
      </c>
      <c r="N15" s="14">
        <f>E15*(1.015^(-N$3))*IF($K$21&gt;=N$3,1,IF(N$3-$K$21&lt;1,(1-(N$3-$K$21)),0))</f>
        <v>0</v>
      </c>
      <c r="O15" s="14">
        <f>E15*(1.015^(-O$3))*IF($K$21&gt;=O$3,1,IF(O$3-$K$21&lt;1,(1-(O$3-$K$21)),0))</f>
        <v>0</v>
      </c>
      <c r="P15" s="14">
        <f>E15*(1.015^(-P$3))*IF($K$21&gt;=P$3,1,IF(P$3-$K$21&lt;1,(1-(P$3-$K$21)),0))</f>
        <v>0</v>
      </c>
      <c r="Q15" s="14">
        <f>E15*(1.015^(-Q$3))*IF($K$21&gt;=Q$3,1,IF(Q$3-$K$21&lt;1,(1-(Q$3-$K$21)),0))</f>
        <v>0</v>
      </c>
      <c r="R15" s="14">
        <f>E15*(1.015^(-R$3))*IF($K$21&gt;=R$3,1,IF(R$3-$K$21&lt;1,(1-(R$3-$K$21)),0))</f>
        <v>0</v>
      </c>
      <c r="S15" s="14">
        <f>E15*(1.015^(-S$3))*IF($K$21&gt;=S$3,1,IF(S$3-$K$21&lt;1,(1-(S$3-$K$21)),0))</f>
        <v>0</v>
      </c>
      <c r="T15" s="14">
        <f>E15*(1.015^(-T$3))*IF($K$21&gt;=T$3,1,IF(T$3-$K$21&lt;1,(1-(T$3-$K$21)),0))</f>
        <v>0</v>
      </c>
      <c r="U15" s="14">
        <f>E15*(1.015^(-U$3))*IF($K$21&gt;=U$3,1,IF(U$3-$K$21&lt;1,(1-(U$3-$K$21)),0))</f>
        <v>0</v>
      </c>
      <c r="V15" s="14">
        <f>E15*(1.015^(-V$3))*IF($K$21&gt;=V$3,1,IF(V$3-$K$21&lt;1,(1-(V$3-$K$21)),0))</f>
        <v>0</v>
      </c>
      <c r="W15" s="14">
        <f>E15*(1.015^(-W$3))*IF($K$21&gt;=W$3,1,IF(W$3-$K$21&lt;1,(1-(W$3-$K$21)),0))</f>
        <v>0</v>
      </c>
      <c r="X15" s="14">
        <f>E15*(1.015^(-X$3))*IF($K$21&gt;=X$3,1,IF(X$3-$K$21&lt;1,(1-(X$3-$K$21)),0))</f>
        <v>0</v>
      </c>
      <c r="Y15" s="14">
        <f>E15*(1.015^(-Y$3))*IF($K$21&gt;=Y$3,1,IF(Y$3-$K$21&lt;1,(1-(Y$3-$K$21)),0))</f>
        <v>0</v>
      </c>
      <c r="Z15" s="14">
        <f>E15*(1.015^(-Z$3))*IF($K$21&gt;=Z$3,1,IF(Z$3-$K$21&lt;1,(1-(Z$3-$K$21)),0))</f>
        <v>0</v>
      </c>
      <c r="AA15" s="14">
        <f>E15*(1.015^(-AA$3))*IF($K$21&gt;=AA$3,1,IF(AA$3-$K$21&lt;1,(1-(AA$3-$K$21)),0))</f>
        <v>0</v>
      </c>
      <c r="AB15" s="14">
        <f>E15*(1.015^(-AB$3))*IF($K$21&gt;=AB$3,1,IF(AB$3-$K$21&lt;1,(1-(AB$3-$K$21)),0))</f>
        <v>0</v>
      </c>
      <c r="AC15" s="14">
        <f>E15*(1.015^(-AC$3))*IF($K$21&gt;=AC$3,1,IF(AC$3-$K$21&lt;1,(1-(AC$3-$K$21)),0))</f>
        <v>0</v>
      </c>
      <c r="AD15" s="14">
        <f>E15*(1.015^(-AD$3))*IF($K$21&gt;=AD$3,1,IF(AD$3-$K$21&lt;1,(1-(AD$3-$K$21)),0))</f>
        <v>0</v>
      </c>
      <c r="AE15" s="14">
        <f>E15*(1.015^(-AE$3))*IF($K$21&gt;=AE$3,1,IF(AE$3-$K$21&lt;1,(1-(AE$3-$K$21)),0))</f>
        <v>0</v>
      </c>
      <c r="AF15" s="14">
        <f>E15*(1.015^(-AF$3))*IF($K$21&gt;=AF$3,1,IF(AF$3-$K$21&lt;1,(1-(AF$3-$K$21)),0))</f>
        <v>0</v>
      </c>
      <c r="AG15" s="14">
        <f>E15*(1.015^(-AG$3))*IF($K$21&gt;=AG$3,1,IF(AG$3-$K$21&lt;1,(1-(AG$3-$K$21)),0))</f>
        <v>0</v>
      </c>
      <c r="AH15" s="14">
        <f>E15*(1.015^(-AH$3))*IF($K$21&gt;=AH$3,1,IF(AH$3-$K$21&lt;1,(1-(AH$3-$K$21)),0))</f>
        <v>0</v>
      </c>
      <c r="AI15" s="14">
        <f>E15*(1.015^(-AI$3))*IF($K$21&gt;=AI$3,1,IF(AI$3-$K$21&lt;1,(1-(AI$3-$K$21)),0))</f>
        <v>0</v>
      </c>
      <c r="AJ15" s="14">
        <f>E15*(1.015^(-AJ$3))*IF($K$21&gt;=AJ$3,1,IF(AJ$3-$K$21&lt;1,(1-(AJ$3-$K$21)),0))</f>
        <v>0</v>
      </c>
      <c r="AK15" s="14">
        <f>E15*(1.015^(-AK$3))*IF($K$21&gt;=AK$3,1,IF(AK$3-$K$21&lt;1,(1-(AK$3-$K$21)),0))</f>
        <v>0</v>
      </c>
      <c r="AL15" s="14">
        <f>E15*(1.015^(-AL$3))*IF($K$21&gt;=AL$3,1,IF(AL$3-$K$21&lt;1,(1-(AL$3-$K$21)),0))</f>
        <v>0</v>
      </c>
    </row>
    <row r="16" spans="1:38" ht="15" thickBot="1" x14ac:dyDescent="0.4">
      <c r="B16" s="13"/>
      <c r="E16" s="12"/>
      <c r="F16" s="12"/>
    </row>
    <row r="17" spans="2:11" ht="15" thickBot="1" x14ac:dyDescent="0.4">
      <c r="I17" s="9" t="s">
        <v>9</v>
      </c>
      <c r="J17" s="26">
        <f>SUM(J12:J15)</f>
        <v>0.49257054585625393</v>
      </c>
    </row>
    <row r="21" spans="2:11" ht="15" thickBot="1" x14ac:dyDescent="0.4">
      <c r="J21" s="11" t="s">
        <v>8</v>
      </c>
      <c r="K21" s="10">
        <f>K22-1</f>
        <v>0</v>
      </c>
    </row>
    <row r="22" spans="2:11" ht="15" thickBot="1" x14ac:dyDescent="0.4">
      <c r="J22" s="9" t="s">
        <v>8</v>
      </c>
      <c r="K22" s="64">
        <v>1</v>
      </c>
    </row>
    <row r="26" spans="2:11" x14ac:dyDescent="0.35">
      <c r="B26" s="60" t="s">
        <v>35</v>
      </c>
      <c r="C26" s="60"/>
    </row>
    <row r="27" spans="2:11" x14ac:dyDescent="0.35">
      <c r="B27" s="62" t="s">
        <v>78</v>
      </c>
      <c r="C27" s="29"/>
      <c r="D27" s="34"/>
    </row>
    <row r="28" spans="2:11" ht="15.65" customHeight="1" x14ac:dyDescent="0.35">
      <c r="B28" s="37" t="s">
        <v>36</v>
      </c>
      <c r="C28" s="34"/>
      <c r="D28" s="34"/>
      <c r="E28" s="24"/>
      <c r="F28" s="25"/>
    </row>
    <row r="29" spans="2:11" ht="15.65" customHeight="1" x14ac:dyDescent="0.35">
      <c r="B29" s="53" t="s">
        <v>45</v>
      </c>
      <c r="C29" s="63"/>
      <c r="D29" s="63"/>
      <c r="E29" s="24"/>
      <c r="F29" s="25"/>
    </row>
    <row r="30" spans="2:11" ht="15.65" customHeight="1" x14ac:dyDescent="0.35">
      <c r="B30" s="53" t="s">
        <v>38</v>
      </c>
      <c r="C30" s="34"/>
      <c r="D30" s="34"/>
      <c r="E30" s="24"/>
      <c r="F30" s="25"/>
    </row>
    <row r="31" spans="2:11" ht="15.65" customHeight="1" x14ac:dyDescent="0.35">
      <c r="B31" s="37" t="s">
        <v>37</v>
      </c>
      <c r="C31" s="34"/>
      <c r="D31" s="34"/>
      <c r="E31" s="24"/>
      <c r="F31" s="25"/>
    </row>
    <row r="32" spans="2:11" x14ac:dyDescent="0.35">
      <c r="B32" s="53" t="s">
        <v>72</v>
      </c>
      <c r="C32" s="34"/>
      <c r="D32" s="34"/>
      <c r="E32" s="24"/>
    </row>
    <row r="33" spans="2:5" x14ac:dyDescent="0.35">
      <c r="B33" s="62" t="s">
        <v>79</v>
      </c>
      <c r="C33" s="34"/>
      <c r="D33" s="34"/>
      <c r="E33" s="24"/>
    </row>
    <row r="34" spans="2:5" x14ac:dyDescent="0.35">
      <c r="B34" s="53" t="s">
        <v>39</v>
      </c>
      <c r="C34" s="34"/>
      <c r="D34" s="34"/>
      <c r="E34" s="24"/>
    </row>
    <row r="35" spans="2:5" x14ac:dyDescent="0.35">
      <c r="B35" s="53" t="s">
        <v>71</v>
      </c>
      <c r="C35" s="34"/>
      <c r="D35" s="34"/>
      <c r="E35" s="24"/>
    </row>
    <row r="36" spans="2:5" ht="15.5" x14ac:dyDescent="0.35">
      <c r="B36" s="35"/>
      <c r="C36" s="34"/>
      <c r="D36" s="34"/>
    </row>
    <row r="37" spans="2:5" ht="15.5" x14ac:dyDescent="0.35">
      <c r="B37" s="35"/>
      <c r="C37" s="34"/>
      <c r="D37" s="34"/>
    </row>
    <row r="38" spans="2:5" ht="15.5" x14ac:dyDescent="0.35">
      <c r="B38" s="35"/>
      <c r="C38" s="34"/>
      <c r="D38" s="34"/>
    </row>
    <row r="39" spans="2:5" ht="15.5" x14ac:dyDescent="0.35">
      <c r="B39" s="35"/>
      <c r="C39" s="34"/>
      <c r="D39" s="34"/>
    </row>
    <row r="40" spans="2:5" ht="15.5" x14ac:dyDescent="0.35">
      <c r="B40" s="35"/>
      <c r="C40" s="34"/>
      <c r="D40" s="34"/>
    </row>
    <row r="41" spans="2:5" ht="15.5" x14ac:dyDescent="0.35">
      <c r="B41" s="35"/>
      <c r="C41" s="34"/>
      <c r="D41" s="34"/>
    </row>
    <row r="42" spans="2:5" ht="15.5" x14ac:dyDescent="0.35">
      <c r="B42" s="36"/>
      <c r="C42" s="34"/>
      <c r="D42" s="34"/>
    </row>
    <row r="43" spans="2:5" ht="15.5" x14ac:dyDescent="0.35">
      <c r="B43" s="36"/>
      <c r="C43" s="34"/>
      <c r="D43" s="34"/>
    </row>
    <row r="44" spans="2:5" ht="15.5" x14ac:dyDescent="0.35">
      <c r="B44" s="36"/>
      <c r="C44" s="34"/>
      <c r="D44" s="34"/>
    </row>
    <row r="45" spans="2:5" x14ac:dyDescent="0.35">
      <c r="B45" s="37"/>
      <c r="C45" s="34"/>
      <c r="D45" s="34"/>
    </row>
    <row r="46" spans="2:5" ht="15.5" x14ac:dyDescent="0.35">
      <c r="B46" s="36"/>
      <c r="C46" s="34"/>
      <c r="D46" s="34"/>
    </row>
  </sheetData>
  <mergeCells count="1">
    <mergeCell ref="B26:C26"/>
  </mergeCells>
  <phoneticPr fontId="26" type="noConversion"/>
  <hyperlinks>
    <hyperlink ref="F4" r:id="rId1" display="https://health-infobase.canada.ca/covid-19/post-covid-condition/fall-2022-report.html" xr:uid="{19646B91-E1A5-4DDE-A2F3-AC9722C789AD}"/>
    <hyperlink ref="F5:F7" r:id="rId2" display="https://health-infobase.canada.ca/covid-19/post-covid-condition/fall-2022-report.html" xr:uid="{A8B2BD25-F9CB-44CE-989E-78DD0702C71B}"/>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Inputs and Results</vt:lpstr>
      <vt:lpstr>Calculations Non-Overlapping</vt:lpstr>
      <vt:lpstr>Calculations Overlapping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Ellen Rafferty</cp:lastModifiedBy>
  <dcterms:created xsi:type="dcterms:W3CDTF">2022-01-13T23:18:19Z</dcterms:created>
  <dcterms:modified xsi:type="dcterms:W3CDTF">2023-11-22T17:00:20Z</dcterms:modified>
</cp:coreProperties>
</file>