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vinim\Desktop\"/>
    </mc:Choice>
  </mc:AlternateContent>
  <xr:revisionPtr revIDLastSave="0" documentId="8_{39F9F2E2-9996-C448-A5E1-389C04D00E2D}" xr6:coauthVersionLast="47" xr6:coauthVersionMax="47" xr10:uidLastSave="{00000000-0000-0000-0000-000000000000}"/>
  <bookViews>
    <workbookView xWindow="-108" yWindow="-108" windowWidth="23256" windowHeight="12576" activeTab="12" xr2:uid="{00000000-000D-0000-FFFF-FFFF00000000}"/>
  </bookViews>
  <sheets>
    <sheet name="EX.1" sheetId="1" r:id="rId1"/>
    <sheet name="EX.2" sheetId="2" r:id="rId2"/>
    <sheet name="EX.3" sheetId="3" r:id="rId3"/>
    <sheet name="EX.4" sheetId="4" r:id="rId4"/>
    <sheet name="EX.5" sheetId="5" r:id="rId5"/>
    <sheet name="EX.6" sheetId="6" r:id="rId6"/>
    <sheet name="EX.7" sheetId="7" r:id="rId7"/>
    <sheet name="EX.8" sheetId="8" r:id="rId8"/>
    <sheet name="EX.9" sheetId="9" r:id="rId9"/>
    <sheet name="EX.10" sheetId="10" r:id="rId10"/>
    <sheet name="EX.11" sheetId="11" r:id="rId11"/>
    <sheet name="EX.12" sheetId="12" r:id="rId12"/>
    <sheet name="EX.13" sheetId="13" r:id="rId13"/>
  </sheets>
  <definedNames>
    <definedName name="Custo">EX.12!$E$4:$E$23</definedName>
    <definedName name="Lucro">#REF!</definedName>
    <definedName name="Venda">EX.12!$F$4:$F$23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3" l="1"/>
  <c r="F28" i="12"/>
  <c r="G28" i="12"/>
  <c r="E28" i="12"/>
  <c r="F27" i="12"/>
  <c r="G27" i="12"/>
  <c r="E27" i="12"/>
  <c r="F26" i="12"/>
  <c r="G26" i="12"/>
  <c r="E26" i="12"/>
  <c r="E25" i="12"/>
  <c r="G25" i="12"/>
  <c r="F25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4" i="12"/>
  <c r="G15" i="11"/>
  <c r="G14" i="11"/>
  <c r="G13" i="11"/>
  <c r="H8" i="11"/>
  <c r="H5" i="11"/>
  <c r="H6" i="11"/>
  <c r="H7" i="11"/>
  <c r="H9" i="11"/>
  <c r="H10" i="11"/>
  <c r="H4" i="11"/>
  <c r="G5" i="11"/>
  <c r="G6" i="11"/>
  <c r="G7" i="11"/>
  <c r="G8" i="11"/>
  <c r="G9" i="11"/>
  <c r="G10" i="11"/>
  <c r="G4" i="11"/>
  <c r="F5" i="11"/>
  <c r="F6" i="11"/>
  <c r="F7" i="11"/>
  <c r="F8" i="11"/>
  <c r="F9" i="11"/>
  <c r="F10" i="11"/>
  <c r="F4" i="11"/>
  <c r="E5" i="11"/>
  <c r="E6" i="11"/>
  <c r="E7" i="11"/>
  <c r="E8" i="11"/>
  <c r="E9" i="11"/>
  <c r="E10" i="11"/>
  <c r="E4" i="11"/>
  <c r="D5" i="11"/>
  <c r="D6" i="11"/>
  <c r="D7" i="11"/>
  <c r="D8" i="11"/>
  <c r="D9" i="11"/>
  <c r="D10" i="11"/>
  <c r="D4" i="11"/>
  <c r="C18" i="10"/>
  <c r="F18" i="10"/>
  <c r="E18" i="10"/>
  <c r="D18" i="10"/>
  <c r="B18" i="10"/>
  <c r="I3" i="9"/>
  <c r="I4" i="9"/>
  <c r="I5" i="9"/>
  <c r="I6" i="9"/>
  <c r="I7" i="9"/>
  <c r="I8" i="9"/>
  <c r="I9" i="9"/>
  <c r="I10" i="9"/>
  <c r="I11" i="9"/>
  <c r="I12" i="9"/>
  <c r="H9" i="9"/>
  <c r="H4" i="9"/>
  <c r="H5" i="9"/>
  <c r="H6" i="9"/>
  <c r="H7" i="9"/>
  <c r="H8" i="9"/>
  <c r="H10" i="9"/>
  <c r="H11" i="9"/>
  <c r="H12" i="9"/>
  <c r="H3" i="9"/>
  <c r="D17" i="8"/>
  <c r="D16" i="8"/>
  <c r="C16" i="8"/>
  <c r="C17" i="8"/>
  <c r="F6" i="8"/>
  <c r="F7" i="8"/>
  <c r="F8" i="8"/>
  <c r="F9" i="8"/>
  <c r="F10" i="8"/>
  <c r="F11" i="8"/>
  <c r="F12" i="8"/>
  <c r="F5" i="8"/>
  <c r="E12" i="8"/>
  <c r="E6" i="8"/>
  <c r="E7" i="8"/>
  <c r="E8" i="8"/>
  <c r="E9" i="8"/>
  <c r="E10" i="8"/>
  <c r="E11" i="8"/>
  <c r="E5" i="8"/>
  <c r="F5" i="6"/>
  <c r="F6" i="6"/>
  <c r="F7" i="6"/>
  <c r="F8" i="6"/>
  <c r="D11" i="7"/>
  <c r="D5" i="7"/>
  <c r="F6" i="7"/>
  <c r="F7" i="7"/>
  <c r="F8" i="7"/>
  <c r="F9" i="7"/>
  <c r="F10" i="7"/>
  <c r="F11" i="7"/>
  <c r="F12" i="7"/>
  <c r="F13" i="7"/>
  <c r="F14" i="7"/>
  <c r="F5" i="7"/>
  <c r="D6" i="7"/>
  <c r="D7" i="7"/>
  <c r="D8" i="7"/>
  <c r="D9" i="7"/>
  <c r="D10" i="7"/>
  <c r="D12" i="7"/>
  <c r="D13" i="7"/>
  <c r="D14" i="7"/>
  <c r="F4" i="6"/>
  <c r="E5" i="6"/>
  <c r="E6" i="6"/>
  <c r="E7" i="6"/>
  <c r="E8" i="6"/>
  <c r="E4" i="6"/>
  <c r="B14" i="5"/>
  <c r="C14" i="5"/>
  <c r="D14" i="5"/>
  <c r="E14" i="5"/>
  <c r="F15" i="5"/>
  <c r="E13" i="5"/>
  <c r="C13" i="5"/>
  <c r="D13" i="5"/>
  <c r="B13" i="5"/>
  <c r="E12" i="5"/>
  <c r="C12" i="5"/>
  <c r="D12" i="5"/>
  <c r="B12" i="5"/>
  <c r="F11" i="5"/>
  <c r="F7" i="5"/>
  <c r="F8" i="5"/>
  <c r="F9" i="5"/>
  <c r="F10" i="5"/>
  <c r="F6" i="5"/>
  <c r="F3" i="5"/>
  <c r="E10" i="4"/>
  <c r="E9" i="4"/>
  <c r="E5" i="4"/>
  <c r="E6" i="4"/>
  <c r="E7" i="4"/>
  <c r="E8" i="4"/>
  <c r="E4" i="4"/>
  <c r="D10" i="4"/>
  <c r="D5" i="4"/>
  <c r="D6" i="4"/>
  <c r="D7" i="4"/>
  <c r="D8" i="4"/>
  <c r="D9" i="4"/>
  <c r="D4" i="4"/>
  <c r="H11" i="3"/>
  <c r="H5" i="3"/>
  <c r="H6" i="3"/>
  <c r="H7" i="3"/>
  <c r="H8" i="3"/>
  <c r="H9" i="3"/>
  <c r="H10" i="3"/>
  <c r="H4" i="3"/>
  <c r="G11" i="3"/>
  <c r="G5" i="3"/>
  <c r="G6" i="3"/>
  <c r="G7" i="3"/>
  <c r="G8" i="3"/>
  <c r="G9" i="3"/>
  <c r="G10" i="3"/>
  <c r="G4" i="3"/>
  <c r="F5" i="3"/>
  <c r="F6" i="3"/>
  <c r="F7" i="3"/>
  <c r="F8" i="3"/>
  <c r="F9" i="3"/>
  <c r="F10" i="3"/>
  <c r="F11" i="3"/>
  <c r="F4" i="3"/>
  <c r="C14" i="2"/>
  <c r="D14" i="2"/>
  <c r="E14" i="2"/>
  <c r="F14" i="2"/>
  <c r="G14" i="2"/>
  <c r="B14" i="2"/>
  <c r="C13" i="2"/>
  <c r="D13" i="2"/>
  <c r="E13" i="2"/>
  <c r="F13" i="2"/>
  <c r="G13" i="2"/>
  <c r="B13" i="2"/>
  <c r="H16" i="1"/>
  <c r="H12" i="1"/>
  <c r="H13" i="1"/>
  <c r="H14" i="1"/>
  <c r="H15" i="1"/>
  <c r="H11" i="1"/>
  <c r="G12" i="1"/>
  <c r="G13" i="1"/>
  <c r="G14" i="1"/>
  <c r="G15" i="1"/>
  <c r="G16" i="1"/>
  <c r="G11" i="1"/>
  <c r="H4" i="1"/>
  <c r="H5" i="1"/>
  <c r="H6" i="1"/>
  <c r="H7" i="1"/>
  <c r="H8" i="1"/>
  <c r="H3" i="1"/>
  <c r="G4" i="1"/>
  <c r="G5" i="1"/>
  <c r="G6" i="1"/>
  <c r="G7" i="1"/>
  <c r="G8" i="1"/>
  <c r="G3" i="1"/>
  <c r="D17" i="1"/>
  <c r="E17" i="1"/>
  <c r="F17" i="1"/>
  <c r="I17" i="1"/>
  <c r="C17" i="1"/>
  <c r="D9" i="1"/>
  <c r="E9" i="1"/>
  <c r="F9" i="1"/>
  <c r="I9" i="1"/>
  <c r="C9" i="1"/>
  <c r="I16" i="1"/>
  <c r="I12" i="1"/>
  <c r="I13" i="1"/>
  <c r="I14" i="1"/>
  <c r="I15" i="1"/>
  <c r="I11" i="1"/>
  <c r="I8" i="1"/>
  <c r="I4" i="1"/>
  <c r="I5" i="1"/>
  <c r="I6" i="1"/>
  <c r="I7" i="1"/>
  <c r="I3" i="1"/>
  <c r="F18" i="1"/>
  <c r="F12" i="1"/>
  <c r="F13" i="1"/>
  <c r="F14" i="1"/>
  <c r="F15" i="1"/>
  <c r="F16" i="1"/>
  <c r="F11" i="1"/>
  <c r="F7" i="1"/>
  <c r="F4" i="1"/>
  <c r="F5" i="1"/>
  <c r="F6" i="1"/>
  <c r="F8" i="1"/>
  <c r="F3" i="1"/>
  <c r="G12" i="9"/>
  <c r="G11" i="9"/>
  <c r="G10" i="9"/>
  <c r="G9" i="9"/>
  <c r="G8" i="9"/>
  <c r="G7" i="9"/>
  <c r="G6" i="9"/>
  <c r="G5" i="9"/>
  <c r="G4" i="9"/>
  <c r="G3" i="9"/>
  <c r="H17" i="1"/>
  <c r="G17" i="1"/>
  <c r="H9" i="1"/>
  <c r="G9" i="1"/>
</calcChain>
</file>

<file path=xl/sharedStrings.xml><?xml version="1.0" encoding="utf-8"?>
<sst xmlns="http://schemas.openxmlformats.org/spreadsheetml/2006/main" count="406" uniqueCount="312">
  <si>
    <t>Empresa Nacional S/A</t>
  </si>
  <si>
    <t>Código</t>
  </si>
  <si>
    <t>Produto</t>
  </si>
  <si>
    <t>Jan</t>
  </si>
  <si>
    <t>Fev</t>
  </si>
  <si>
    <t>Mar</t>
  </si>
  <si>
    <t>Total 1º Trim.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</si>
  <si>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</si>
  <si>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</si>
  <si>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</si>
  <si>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</si>
  <si>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</si>
  <si>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</si>
  <si>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</si>
  <si>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</si>
  <si>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</si>
  <si>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</si>
  <si>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</si>
  <si>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</si>
  <si>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</si>
  <si>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2º Trim.</t>
  </si>
  <si>
    <t>Total do Semestre</t>
  </si>
  <si>
    <t>FÓRMULAS:</t>
  </si>
  <si>
    <t>1ª Tabela:</t>
  </si>
  <si>
    <t>Total 1º Trimestre: soma das vendas dos meses de Jan / Fev / Mar.</t>
  </si>
  <si>
    <t>Máximo: calcular o maior valor entre os meses de Jan / Fev / Mar.</t>
  </si>
  <si>
    <t>Mínimo: calcular o menor valor entre os meses de Jan / Fev / Mar.</t>
  </si>
  <si>
    <t>Média: calcular a média dos valores entre os meses de Jan / Fev / Mar.</t>
  </si>
  <si>
    <t>2ª Tabela:</t>
  </si>
  <si>
    <t>Total 2º Trimestre: soma das vendas dos meses de Abr / Mai / Jun.</t>
  </si>
  <si>
    <t>Máximo: calcular o maior valor entre os meses de Abr / Mai / Jun.</t>
  </si>
  <si>
    <t>Mínimo: calcular o menor valor entre os meses de Abr / Mai / Jun.</t>
  </si>
  <si>
    <t>Média: calcular a média dos valores entre os meses de Abr / Mai / Jun.</t>
  </si>
  <si>
    <t>Totais: soma das colunas de cada mês (1ª e 2ª tabela).</t>
  </si>
  <si>
    <t>Total do Semestre: soma dos totais de cada trimestre.</t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</si>
  <si>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</si>
  <si>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</si>
  <si>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</si>
  <si>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</si>
  <si>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</si>
  <si>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</si>
  <si>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</si>
  <si>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</si>
  <si>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</si>
  <si>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</si>
  <si>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</si>
  <si>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</si>
  <si>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</si>
  <si>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</si>
  <si>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</si>
  <si>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</si>
  <si>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</si>
  <si>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</si>
  <si>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</si>
  <si>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Total de Contas: soma das contas de cada mês.</t>
  </si>
  <si>
    <t>Saldo: Salário menos Total de Contas.</t>
  </si>
  <si>
    <t>Araras Informática - Hardware e Software</t>
  </si>
  <si>
    <t>Rua São Francisco de Assis, 123 – Resende - RJ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</si>
  <si>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</si>
  <si>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</si>
  <si>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</si>
  <si>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</si>
  <si>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</si>
  <si>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</si>
  <si>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</si>
  <si>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</si>
  <si>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</si>
  <si>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 xml:space="preserve">Maria </t>
  </si>
  <si>
    <t>Helena</t>
  </si>
  <si>
    <t>Gabriela</t>
  </si>
  <si>
    <t>Edson</t>
  </si>
  <si>
    <t>Elisangela</t>
  </si>
  <si>
    <t>Regina</t>
  </si>
  <si>
    <t>Paulo</t>
  </si>
  <si>
    <t>FÓRMULAS</t>
  </si>
  <si>
    <t>INSS R$: multiplicar Salário Bruto por INSS.</t>
  </si>
  <si>
    <t>Gratificação R$: multiplicar Salário Bruto por Gratificação.</t>
  </si>
  <si>
    <t>Salário Líquido: Salário Bruto mais Gratificação R$ menos INSS R$.</t>
  </si>
  <si>
    <t>Formatar os números para que eles apareçam de acordo com a planilha dada.</t>
  </si>
  <si>
    <t>Valor do Dólar</t>
  </si>
  <si>
    <t>Papelaria Papel Branco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</si>
  <si>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</si>
  <si>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</si>
  <si>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</si>
  <si>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</si>
  <si>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</si>
  <si>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</si>
  <si>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</si>
  <si>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</si>
  <si>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</si>
  <si>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</si>
  <si>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</si>
  <si>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</si>
  <si>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Total R$: multiplicar Qtde por Preço Unitário</t>
  </si>
  <si>
    <t>Total US$: dividir Total R$ por Valor do Dólar – usar $ nas fórmulas</t>
  </si>
  <si>
    <t>Alterar as colunas de acordo com a necessidade.</t>
  </si>
  <si>
    <t>Projeção para o ano de 2010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</si>
  <si>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</si>
  <si>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</si>
  <si>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</si>
  <si>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</si>
  <si>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</si>
  <si>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</si>
  <si>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</si>
  <si>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</si>
  <si>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</si>
  <si>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</si>
  <si>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</si>
  <si>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</si>
  <si>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</si>
  <si>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</si>
  <si>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</si>
  <si>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</si>
  <si>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>Valor Acumulado do ano de despesas</t>
  </si>
  <si>
    <t>Prejuízo</t>
  </si>
  <si>
    <t>Total do Ano Receita Bruta: Soma das receitas anuais.</t>
  </si>
  <si>
    <t>Lucro médio</t>
  </si>
  <si>
    <t>Total do Ano Despesa Líquida: Soma das despesas anuais.</t>
  </si>
  <si>
    <t>acima</t>
  </si>
  <si>
    <t>Lucro total</t>
  </si>
  <si>
    <t>Total do Trimestre:  Soma das despesas trimestrais.</t>
  </si>
  <si>
    <t>Receita Líquida:  Receita Bruta menos Total do Trimestre.</t>
  </si>
  <si>
    <t>Valor Acumulado do ano de despesas: Soma do Total do Ano de Despesas</t>
  </si>
  <si>
    <t xml:space="preserve">Situação: </t>
  </si>
  <si>
    <t xml:space="preserve">Se Receita Líquida for menor que R$ 1.000,00, "Prejuízo Total"; </t>
  </si>
  <si>
    <t>Se Receita Líquida for menor que R$ 5.000,00, "Lucro Médio";</t>
  </si>
  <si>
    <t xml:space="preserve">                </t>
  </si>
  <si>
    <t>Se Receita Líquida for maior que R$ 5.000,00, "Lucro Total'.</t>
  </si>
  <si>
    <t>HISTÓRICO DA DISCIPLINA INFORMÁTICA</t>
  </si>
  <si>
    <t>ALUNO (A)</t>
  </si>
  <si>
    <t xml:space="preserve"> PROVA 01 </t>
  </si>
  <si>
    <t>PROVA 02</t>
  </si>
  <si>
    <t>TOTAL</t>
  </si>
  <si>
    <t>MÉDIA FINAL</t>
  </si>
  <si>
    <t>ANTÔNIO</t>
  </si>
  <si>
    <t>MARIA</t>
  </si>
  <si>
    <t>CLÁUDIO</t>
  </si>
  <si>
    <t>CARLOS</t>
  </si>
  <si>
    <t>SABRINA</t>
  </si>
  <si>
    <r>
      <rPr>
        <sz val="12"/>
        <color theme="1"/>
        <rFont val="Tahoma"/>
      </rPr>
      <t xml:space="preserve">Utilize a mesma planilha acima e acrescente uma coluna com o cabeçalho </t>
    </r>
    <r>
      <rPr>
        <b/>
        <i/>
        <sz val="11"/>
        <color theme="1"/>
        <rFont val="Bookman Old Style"/>
      </rPr>
      <t xml:space="preserve">RESULATDO FINAL </t>
    </r>
    <r>
      <rPr>
        <sz val="12"/>
        <color theme="1"/>
        <rFont val="Tahoma"/>
      </rPr>
      <t>onde você aplicará a função SE; nessa coluna deverá aparecer o resultado APROVADO, se o aluno atingiu média igual ou superior a 7,0 e REPROVADO caso não tenha atingido 7,0.</t>
    </r>
  </si>
  <si>
    <t>PLANILHA DE VENDAS</t>
  </si>
  <si>
    <t xml:space="preserve">Subtração e SE </t>
  </si>
  <si>
    <t>Item</t>
  </si>
  <si>
    <t>Quantidade</t>
  </si>
  <si>
    <t>Saldo do Estoque</t>
  </si>
  <si>
    <t>Estoque Mínimo</t>
  </si>
  <si>
    <t>Estoque</t>
  </si>
  <si>
    <t>Vendas</t>
  </si>
  <si>
    <t>Máquina de Lavar</t>
  </si>
  <si>
    <t>DVD - Player</t>
  </si>
  <si>
    <t>Televisor de 29"</t>
  </si>
  <si>
    <t>Sanduicheira</t>
  </si>
  <si>
    <t>Mini System</t>
  </si>
  <si>
    <t>Geladeira</t>
  </si>
  <si>
    <t>Batedeira</t>
  </si>
  <si>
    <t>Cafeteira</t>
  </si>
  <si>
    <t>Liquidificador</t>
  </si>
  <si>
    <t>Fogão</t>
  </si>
  <si>
    <t>1) Na coluna Saldo do Estoque, crie uma fórmula para subtrair os valores das colunas Estoque-Vendas;</t>
  </si>
  <si>
    <t>2) Na Coluna Situação, crie uma fórmula de condição SE, com a seguinte condição:</t>
  </si>
  <si>
    <t>• Se o Saldo do Estoque for menor que Estoque Mínimo: “Fazer Pedido”;</t>
  </si>
  <si>
    <t>• Se o Saldo do Estoque for maior que Estoque Mínimo: “Vender”;</t>
  </si>
  <si>
    <t>ESTOQUE DAS LOJAS</t>
  </si>
  <si>
    <t>Multiplicação, SE, SOMASE e CONT.SE</t>
  </si>
  <si>
    <t>Cód.</t>
  </si>
  <si>
    <t>Quant.</t>
  </si>
  <si>
    <t>Valor Unitário</t>
  </si>
  <si>
    <t>Valor Total</t>
  </si>
  <si>
    <t>Tipo Produto</t>
  </si>
  <si>
    <t>Sapato</t>
  </si>
  <si>
    <t>Cinto</t>
  </si>
  <si>
    <t>Moletom</t>
  </si>
  <si>
    <t>Vestidos</t>
  </si>
  <si>
    <t>Jaquetas</t>
  </si>
  <si>
    <t>Abrigo</t>
  </si>
  <si>
    <t>Blusão de Lã</t>
  </si>
  <si>
    <t>Bolsa</t>
  </si>
  <si>
    <t>RESUMOS DOS ESTOQUES</t>
  </si>
  <si>
    <t>ARTIGOS</t>
  </si>
  <si>
    <t>Nº DE Ocorrencias</t>
  </si>
  <si>
    <t>Soma total dos Produtos</t>
  </si>
  <si>
    <t>Artigos de Couro</t>
  </si>
  <si>
    <t>Artigos de tecido</t>
  </si>
  <si>
    <r>
      <rPr>
        <sz val="10"/>
        <color rgb="FF000000"/>
        <rFont val="Arial"/>
      </rPr>
      <t>1 - Valor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total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em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R$</t>
    </r>
    <r>
      <rPr>
        <sz val="10"/>
        <color rgb="FF000000"/>
        <rFont val="Calibri"/>
      </rPr>
      <t xml:space="preserve"> </t>
    </r>
    <r>
      <rPr>
        <sz val="10"/>
        <color rgb="FF000000"/>
        <rFont val="Arial"/>
      </rPr>
      <t>-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Quantidade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vezes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o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valor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unitário.</t>
    </r>
  </si>
  <si>
    <r>
      <rPr>
        <sz val="10"/>
        <color rgb="FF000000"/>
        <rFont val="Arial"/>
      </rPr>
      <t>2 - Tipo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de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produto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-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Se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o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código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de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produto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=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1,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escreva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COURO,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senão,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escreva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TECIDO.</t>
    </r>
  </si>
  <si>
    <r>
      <rPr>
        <sz val="10"/>
        <color theme="1"/>
        <rFont val="Times New Roman"/>
      </rPr>
      <t xml:space="preserve">3 - </t>
    </r>
    <r>
      <rPr>
        <sz val="10"/>
        <color rgb="FF000000"/>
        <rFont val="Arial"/>
      </rPr>
      <t>Nº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DE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OCORRÊNCIAS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- Calcule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a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quantidade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de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vezes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que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ocorrem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artigos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de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couro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artigos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de</t>
    </r>
    <r>
      <rPr>
        <sz val="10"/>
        <color theme="1"/>
        <rFont val="Calibri"/>
      </rPr>
      <t xml:space="preserve"> </t>
    </r>
    <r>
      <rPr>
        <sz val="10"/>
        <color rgb="FF000000"/>
        <rFont val="Arial"/>
      </rPr>
      <t>tecido.</t>
    </r>
  </si>
  <si>
    <r>
      <rPr>
        <sz val="10"/>
        <color theme="1"/>
        <rFont val="Times New Roman"/>
      </rPr>
      <t xml:space="preserve">4 - </t>
    </r>
    <r>
      <rPr>
        <sz val="10"/>
        <color rgb="FF000000"/>
        <rFont val="Arial"/>
      </rPr>
      <t>SOMA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TOTAL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DA QUANT. DE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PRODUTOS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-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Calcule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a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soma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total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de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couros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a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soma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total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de</t>
    </r>
    <r>
      <rPr>
        <sz val="10"/>
        <color rgb="FF000000"/>
        <rFont val="Calibri"/>
      </rPr>
      <t> </t>
    </r>
    <r>
      <rPr>
        <sz val="10"/>
        <color rgb="FF000000"/>
        <rFont val="Arial"/>
      </rPr>
      <t>tecidos.</t>
    </r>
  </si>
  <si>
    <r>
      <rPr>
        <sz val="10"/>
        <color rgb="FF000000"/>
        <rFont val="Arial"/>
      </rPr>
      <t xml:space="preserve">5 - Aplique formatação Condicional em </t>
    </r>
    <r>
      <rPr>
        <b/>
        <i/>
        <sz val="10"/>
        <color rgb="FF000000"/>
        <rFont val="Arial"/>
      </rPr>
      <t>TIPO DE PRODUTO</t>
    </r>
  </si>
  <si>
    <t>Unidades Vendidas</t>
  </si>
  <si>
    <t>Matric.</t>
  </si>
  <si>
    <t>Nome</t>
  </si>
  <si>
    <t>1º Bim</t>
  </si>
  <si>
    <t>2º Bim</t>
  </si>
  <si>
    <t>3º Bim</t>
  </si>
  <si>
    <t>4º Bim</t>
  </si>
  <si>
    <t>Resultado</t>
  </si>
  <si>
    <t>Conceito</t>
  </si>
  <si>
    <t>Ana Silvia</t>
  </si>
  <si>
    <t>Paulo Gomes</t>
  </si>
  <si>
    <t>Adalberto Castro</t>
  </si>
  <si>
    <t>Sansão Dias</t>
  </si>
  <si>
    <t>Rodrigo Lima</t>
  </si>
  <si>
    <t>Ricardo Augusto</t>
  </si>
  <si>
    <t>Sampaio Silva</t>
  </si>
  <si>
    <t>Constantino Ambrósio</t>
  </si>
  <si>
    <t>Souza Diniz</t>
  </si>
  <si>
    <t>Joana Maria</t>
  </si>
  <si>
    <t>"Atingiu"</t>
  </si>
  <si>
    <t>"Não Atingiu"</t>
  </si>
  <si>
    <t>Média = 6</t>
  </si>
  <si>
    <t>Meta</t>
  </si>
  <si>
    <t>E</t>
  </si>
  <si>
    <t>D</t>
  </si>
  <si>
    <t>C</t>
  </si>
  <si>
    <t>B</t>
  </si>
  <si>
    <t>A</t>
  </si>
  <si>
    <t>Exercício 2</t>
  </si>
  <si>
    <t>Matric</t>
  </si>
  <si>
    <t>Digite a</t>
  </si>
  <si>
    <t>Folha de Pagamento</t>
  </si>
  <si>
    <t>Funcionário</t>
  </si>
  <si>
    <t>Categoria</t>
  </si>
  <si>
    <t>Salário</t>
  </si>
  <si>
    <t>Abono</t>
  </si>
  <si>
    <t>IRPF</t>
  </si>
  <si>
    <t>Vale Trans.</t>
  </si>
  <si>
    <t>Denis</t>
  </si>
  <si>
    <t>Pires</t>
  </si>
  <si>
    <t>Rodolfo</t>
  </si>
  <si>
    <t>João Paulo</t>
  </si>
  <si>
    <t>Cortez</t>
  </si>
  <si>
    <t>Leila</t>
  </si>
  <si>
    <t>Fabiana</t>
  </si>
  <si>
    <t>tabela do INSS</t>
  </si>
  <si>
    <t>Soma dos Líquidos</t>
  </si>
  <si>
    <t>DE</t>
  </si>
  <si>
    <t>ATÉ</t>
  </si>
  <si>
    <t>Porcentagem</t>
  </si>
  <si>
    <t>Média Salarial</t>
  </si>
  <si>
    <t>Maior Salário</t>
  </si>
  <si>
    <t>Menor Salário</t>
  </si>
  <si>
    <r>
      <rPr>
        <b/>
        <sz val="12"/>
        <color rgb="FF632423"/>
        <rFont val="Arial"/>
      </rPr>
      <t>Abono: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a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categoria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do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funcionário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for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igual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a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“A”,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então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abono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será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de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10%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sobre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o salário,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senão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será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de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5%.</t>
    </r>
  </si>
  <si>
    <r>
      <rPr>
        <b/>
        <sz val="12"/>
        <color rgb="FF632423"/>
        <rFont val="Arial"/>
      </rPr>
      <t>INSS</t>
    </r>
    <r>
      <rPr>
        <sz val="12"/>
        <color rgb="FF800000"/>
        <rFont val="Arial"/>
      </rPr>
      <t>: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Utilize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a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função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PROCV,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para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encontrar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a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porcentagem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do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INSS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de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acordo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com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a tabela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em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anexo.</t>
    </r>
  </si>
  <si>
    <r>
      <rPr>
        <b/>
        <sz val="12"/>
        <color rgb="FF632423"/>
        <rFont val="Arial"/>
      </rPr>
      <t>IRRF: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salário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for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maior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que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R$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1.150,00,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então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IRRF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será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de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15%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sobre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salário, senão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será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0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(zero).</t>
    </r>
  </si>
  <si>
    <r>
      <rPr>
        <b/>
        <sz val="12"/>
        <color rgb="FF632423"/>
        <rFont val="Arial"/>
      </rPr>
      <t>VT</t>
    </r>
    <r>
      <rPr>
        <sz val="12"/>
        <color rgb="FF000000"/>
        <rFont val="Arial"/>
      </rPr>
      <t>: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salário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for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menor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que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R$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1.000,00,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então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VT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será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de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6%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sobre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salário, senão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será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0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(zero)</t>
    </r>
  </si>
  <si>
    <r>
      <rPr>
        <b/>
        <sz val="12"/>
        <color rgb="FF632423"/>
        <rFont val="Arial"/>
      </rPr>
      <t>Líquido</t>
    </r>
    <r>
      <rPr>
        <sz val="12"/>
        <color rgb="FF000000"/>
        <rFont val="Arial"/>
      </rPr>
      <t>: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Salário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mais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Abono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menos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INSS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menos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IRRF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menos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VT</t>
    </r>
  </si>
  <si>
    <r>
      <rPr>
        <sz val="12"/>
        <color rgb="FF000000"/>
        <rFont val="Arial"/>
      </rPr>
      <t>Realize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os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cálculos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de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Soma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dos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Líquidos,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Média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Salarial,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Maior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Sal.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Líquido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Menor Sal.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Líquido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de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acordo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com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os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valores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da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coluna</t>
    </r>
    <r>
      <rPr>
        <sz val="12"/>
        <color rgb="FF000000"/>
        <rFont val="Calibri"/>
      </rPr>
      <t> </t>
    </r>
    <r>
      <rPr>
        <sz val="12"/>
        <color rgb="FF000000"/>
        <rFont val="Arial"/>
      </rPr>
      <t>H.</t>
    </r>
  </si>
  <si>
    <t>Produtos em Estoque - Higiene e Limpeza</t>
  </si>
  <si>
    <t>Unidade
Medida</t>
  </si>
  <si>
    <t>Qtde em 
Estoque</t>
  </si>
  <si>
    <t>Preço 
de Custo</t>
  </si>
  <si>
    <t>Preço 
de Venda</t>
  </si>
  <si>
    <t>Lucro</t>
  </si>
  <si>
    <t>Papel Higiênico</t>
  </si>
  <si>
    <t>pct</t>
  </si>
  <si>
    <t>Creme Dental</t>
  </si>
  <si>
    <t>un</t>
  </si>
  <si>
    <t>Sabonete</t>
  </si>
  <si>
    <t>Xampú</t>
  </si>
  <si>
    <t>Creme para Barbear</t>
  </si>
  <si>
    <t>Acetona</t>
  </si>
  <si>
    <t>Absorvente</t>
  </si>
  <si>
    <t>Algodão</t>
  </si>
  <si>
    <t>Fralda</t>
  </si>
  <si>
    <t>Desodorante</t>
  </si>
  <si>
    <t>Escova Dental</t>
  </si>
  <si>
    <t>Fio Dental</t>
  </si>
  <si>
    <t>Creme Hidratante</t>
  </si>
  <si>
    <t>Tintura para Cabelos</t>
  </si>
  <si>
    <t>Lâmina de Barbear</t>
  </si>
  <si>
    <t>Esmalte</t>
  </si>
  <si>
    <t>Desinfetante</t>
  </si>
  <si>
    <t>Sabão em Pó</t>
  </si>
  <si>
    <t>Detergente</t>
  </si>
  <si>
    <t>Amaciante</t>
  </si>
  <si>
    <t>Total</t>
  </si>
  <si>
    <t>Maior Valor</t>
  </si>
  <si>
    <t>Menor Valor</t>
  </si>
  <si>
    <t>Cálculos</t>
  </si>
  <si>
    <t>O Preço de Venda deverá ser o Preço de Custo acrescido de 60%.</t>
  </si>
  <si>
    <t>O Lucro é o Preço de Venda menos o Preço de Custo multiplicado pela quantidade.</t>
  </si>
  <si>
    <t>Calcular o total, média, maior valor e menor valor das colunas Preço de Custo e de Venda.</t>
  </si>
  <si>
    <t>Alunos de Excel</t>
  </si>
  <si>
    <t>Matrícula</t>
  </si>
  <si>
    <t>Curso</t>
  </si>
  <si>
    <t>Ana Paula Silva</t>
  </si>
  <si>
    <t>Profissionalizante</t>
  </si>
  <si>
    <t>Donizete Oliveira</t>
  </si>
  <si>
    <t>Kids</t>
  </si>
  <si>
    <t>Yuri Pereira</t>
  </si>
  <si>
    <t>Visual Basic</t>
  </si>
  <si>
    <t>Fernando Moreira</t>
  </si>
  <si>
    <t>Inglês</t>
  </si>
  <si>
    <t>João Carlos Santos</t>
  </si>
  <si>
    <t>Silvio Kuka</t>
  </si>
  <si>
    <t>Orlando Moraes</t>
  </si>
  <si>
    <t>Adimir Rosa</t>
  </si>
  <si>
    <t>Afonso Menezes</t>
  </si>
  <si>
    <t>Patrícia Medeiros</t>
  </si>
  <si>
    <t>Hotelaria</t>
  </si>
  <si>
    <t>Evandro Luís</t>
  </si>
  <si>
    <t>Paulo Mariano</t>
  </si>
  <si>
    <t>Fábio Barros</t>
  </si>
  <si>
    <t>Carlos Peres</t>
  </si>
  <si>
    <t>Edvaldo Pontes</t>
  </si>
  <si>
    <t>Cálculo: Utilizar uma Procv para exibir o curso do aluno de acordo com a matrícula passada.</t>
  </si>
  <si>
    <t>Arnaldo Ferreira</t>
  </si>
  <si>
    <t>Lineu Francisco</t>
  </si>
  <si>
    <t>Máximo Batista</t>
  </si>
  <si>
    <t>Wagner Mota</t>
  </si>
  <si>
    <t>Luís Carlos</t>
  </si>
  <si>
    <t>RESULTADO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</si>
</sst>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  <numFmt numFmtId="167" formatCode="_-&quot;R$&quot;\ * #,##0.00_-;\-&quot;R$&quot;\ * #,##0.00_-;_-&quot;R$&quot;\ * &quot;-&quot;??_-;_-@"/>
    <numFmt numFmtId="168" formatCode="0.0"/>
    <numFmt numFmtId="169" formatCode="_(&quot;R$&quot;* #,##0.00_);_(&quot;R$&quot;* \(#,##0.00\);_(&quot;R$&quot;* &quot;-&quot;??_);_(@_)"/>
    <numFmt numFmtId="170" formatCode="\U\$\ #,##0.00"/>
  </numFmts>
  <fonts count="36" x14ac:knownFonts="1">
    <font>
      <sz val="11"/>
      <color theme="1"/>
      <name val="Calibri"/>
      <scheme val="minor"/>
    </font>
    <font>
      <b/>
      <sz val="14"/>
      <color rgb="FF000000"/>
      <name val="Arial"/>
    </font>
    <font>
      <sz val="11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theme="1"/>
      <name val="Calibri"/>
      <scheme val="minor"/>
    </font>
    <font>
      <b/>
      <sz val="11"/>
      <color theme="1"/>
      <name val="Calibri"/>
    </font>
    <font>
      <b/>
      <i/>
      <sz val="10"/>
      <color rgb="FF0000FF"/>
      <name val="Bookman Old Style"/>
    </font>
    <font>
      <i/>
      <sz val="10"/>
      <color theme="1"/>
      <name val="Bookman Old Style"/>
    </font>
    <font>
      <b/>
      <i/>
      <sz val="10"/>
      <color theme="1"/>
      <name val="Bookman Old Style"/>
    </font>
    <font>
      <b/>
      <sz val="10"/>
      <color theme="1"/>
      <name val="Bookman Old Style"/>
    </font>
    <font>
      <sz val="10"/>
      <color theme="1"/>
      <name val="Bookman Old Style"/>
    </font>
    <font>
      <sz val="12"/>
      <color theme="1"/>
      <name val="Tahoma"/>
    </font>
    <font>
      <b/>
      <sz val="10"/>
      <color theme="1"/>
      <name val="Arial"/>
    </font>
    <font>
      <sz val="12"/>
      <color rgb="FFFF0000"/>
      <name val="Arial"/>
    </font>
    <font>
      <sz val="11"/>
      <color theme="1"/>
      <name val="Calibri"/>
    </font>
    <font>
      <sz val="10"/>
      <color theme="1"/>
      <name val="Times New Roman"/>
    </font>
    <font>
      <sz val="10"/>
      <color theme="1"/>
      <name val="Arial"/>
    </font>
    <font>
      <sz val="9"/>
      <color rgb="FFFFFFFF"/>
      <name val="Arial"/>
    </font>
    <font>
      <sz val="10"/>
      <color rgb="FFFFFFFF"/>
      <name val="Arial"/>
    </font>
    <font>
      <b/>
      <sz val="14"/>
      <color theme="1"/>
      <name val="Arial"/>
    </font>
    <font>
      <b/>
      <sz val="12"/>
      <color rgb="FF632423"/>
      <name val="Arial"/>
    </font>
    <font>
      <sz val="12"/>
      <color rgb="FF000000"/>
      <name val="Arial"/>
    </font>
    <font>
      <b/>
      <i/>
      <sz val="14"/>
      <color rgb="FF33CCCC"/>
      <name val="Arial"/>
    </font>
    <font>
      <b/>
      <sz val="9"/>
      <color theme="1"/>
      <name val="Arial"/>
    </font>
    <font>
      <sz val="9"/>
      <color theme="1"/>
      <name val="Arial"/>
    </font>
    <font>
      <b/>
      <sz val="16"/>
      <color rgb="FFFFFF00"/>
      <name val="Arial"/>
    </font>
    <font>
      <b/>
      <i/>
      <sz val="11"/>
      <color theme="1"/>
      <name val="Bookman Old Style"/>
    </font>
    <font>
      <sz val="10"/>
      <color rgb="FF000000"/>
      <name val="Calibri"/>
    </font>
    <font>
      <sz val="10"/>
      <color theme="1"/>
      <name val="Calibri"/>
    </font>
    <font>
      <b/>
      <i/>
      <sz val="10"/>
      <color rgb="FF000000"/>
      <name val="Arial"/>
    </font>
    <font>
      <sz val="12"/>
      <color rgb="FF000000"/>
      <name val="Calibri"/>
    </font>
    <font>
      <sz val="12"/>
      <color rgb="FF8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1"/>
      <color theme="1"/>
      <name val="Bookman Old Style"/>
      <family val="1"/>
    </font>
  </fonts>
  <fills count="14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DDD9C3"/>
        <bgColor rgb="FFDDD9C3"/>
      </patternFill>
    </fill>
    <fill>
      <patternFill patternType="solid">
        <fgColor rgb="FFCCFFCC"/>
        <bgColor rgb="FFCCFFCC"/>
      </patternFill>
    </fill>
    <fill>
      <patternFill patternType="solid">
        <fgColor rgb="FF99CCFF"/>
        <bgColor rgb="FF99CCFF"/>
      </patternFill>
    </fill>
    <fill>
      <patternFill patternType="solid">
        <fgColor rgb="FF33CCCC"/>
        <bgColor rgb="FF33CCCC"/>
      </patternFill>
    </fill>
    <fill>
      <patternFill patternType="solid">
        <fgColor rgb="FF99CC00"/>
        <bgColor rgb="FF99CC00"/>
      </patternFill>
    </fill>
    <fill>
      <patternFill patternType="solid">
        <fgColor rgb="FF339966"/>
        <bgColor rgb="FF339966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CCFFFF"/>
        <bgColor rgb="FFCCFFFF"/>
      </patternFill>
    </fill>
    <fill>
      <patternFill patternType="solid">
        <fgColor rgb="FF95B3D7"/>
        <bgColor rgb="FF95B3D7"/>
      </patternFill>
    </fill>
    <fill>
      <patternFill patternType="solid">
        <fgColor rgb="FF800000"/>
        <bgColor rgb="FF800000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4" fontId="4" fillId="0" borderId="8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4" fontId="4" fillId="0" borderId="5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5" fillId="0" borderId="0" xfId="0" applyFont="1"/>
    <xf numFmtId="0" fontId="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64" fontId="4" fillId="0" borderId="5" xfId="0" applyNumberFormat="1" applyFont="1" applyBorder="1" applyAlignment="1">
      <alignment horizontal="right" vertical="center" wrapText="1"/>
    </xf>
    <xf numFmtId="164" fontId="4" fillId="0" borderId="6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 wrapText="1"/>
    </xf>
    <xf numFmtId="164" fontId="4" fillId="0" borderId="8" xfId="0" applyNumberFormat="1" applyFont="1" applyBorder="1" applyAlignment="1">
      <alignment horizontal="right" vertical="center" wrapText="1"/>
    </xf>
    <xf numFmtId="164" fontId="4" fillId="0" borderId="9" xfId="0" applyNumberFormat="1" applyFont="1" applyBorder="1" applyAlignment="1">
      <alignment horizontal="right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right" vertical="center" wrapText="1"/>
    </xf>
    <xf numFmtId="0" fontId="4" fillId="0" borderId="24" xfId="0" applyFont="1" applyBorder="1" applyAlignment="1">
      <alignment vertical="center" wrapText="1"/>
    </xf>
    <xf numFmtId="164" fontId="4" fillId="0" borderId="25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32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/>
    </xf>
    <xf numFmtId="0" fontId="4" fillId="0" borderId="32" xfId="0" applyFont="1" applyBorder="1" applyAlignment="1">
      <alignment horizontal="center" vertical="center" wrapText="1"/>
    </xf>
    <xf numFmtId="166" fontId="6" fillId="0" borderId="35" xfId="0" applyNumberFormat="1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31" xfId="0" applyFont="1" applyBorder="1" applyAlignment="1">
      <alignment vertical="center"/>
    </xf>
    <xf numFmtId="0" fontId="11" fillId="0" borderId="31" xfId="0" applyFont="1" applyBorder="1" applyAlignment="1">
      <alignment horizontal="right" vertical="center"/>
    </xf>
    <xf numFmtId="0" fontId="13" fillId="0" borderId="42" xfId="0" applyFont="1" applyBorder="1" applyAlignment="1">
      <alignment horizontal="center" vertical="center"/>
    </xf>
    <xf numFmtId="0" fontId="15" fillId="0" borderId="42" xfId="0" applyFont="1" applyBorder="1"/>
    <xf numFmtId="0" fontId="15" fillId="0" borderId="42" xfId="0" applyFont="1" applyBorder="1" applyAlignment="1">
      <alignment horizontal="center"/>
    </xf>
    <xf numFmtId="0" fontId="15" fillId="0" borderId="0" xfId="0" applyFont="1"/>
    <xf numFmtId="0" fontId="15" fillId="0" borderId="42" xfId="0" applyFont="1" applyBorder="1" applyAlignment="1">
      <alignment horizontal="center" vertical="center"/>
    </xf>
    <xf numFmtId="167" fontId="15" fillId="0" borderId="42" xfId="0" applyNumberFormat="1" applyFont="1" applyBorder="1"/>
    <xf numFmtId="0" fontId="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8" fillId="6" borderId="50" xfId="0" applyFont="1" applyFill="1" applyBorder="1" applyAlignment="1">
      <alignment horizontal="center"/>
    </xf>
    <xf numFmtId="0" fontId="18" fillId="6" borderId="51" xfId="0" applyFont="1" applyFill="1" applyBorder="1" applyAlignment="1">
      <alignment horizontal="center"/>
    </xf>
    <xf numFmtId="0" fontId="18" fillId="6" borderId="52" xfId="0" applyFont="1" applyFill="1" applyBorder="1" applyAlignment="1">
      <alignment horizontal="center"/>
    </xf>
    <xf numFmtId="0" fontId="19" fillId="6" borderId="30" xfId="0" applyFont="1" applyFill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17" fillId="0" borderId="54" xfId="0" applyFont="1" applyBorder="1"/>
    <xf numFmtId="1" fontId="17" fillId="0" borderId="54" xfId="0" applyNumberFormat="1" applyFont="1" applyBorder="1" applyAlignment="1">
      <alignment horizontal="center"/>
    </xf>
    <xf numFmtId="2" fontId="17" fillId="7" borderId="55" xfId="0" applyNumberFormat="1" applyFont="1" applyFill="1" applyBorder="1"/>
    <xf numFmtId="0" fontId="17" fillId="8" borderId="55" xfId="0" applyFont="1" applyFill="1" applyBorder="1" applyAlignment="1">
      <alignment horizontal="center"/>
    </xf>
    <xf numFmtId="0" fontId="17" fillId="5" borderId="56" xfId="0" applyFont="1" applyFill="1" applyBorder="1" applyAlignment="1">
      <alignment horizontal="center"/>
    </xf>
    <xf numFmtId="0" fontId="17" fillId="0" borderId="57" xfId="0" applyFont="1" applyBorder="1" applyAlignment="1">
      <alignment horizontal="center"/>
    </xf>
    <xf numFmtId="0" fontId="17" fillId="0" borderId="35" xfId="0" applyFont="1" applyBorder="1"/>
    <xf numFmtId="1" fontId="17" fillId="0" borderId="35" xfId="0" applyNumberFormat="1" applyFont="1" applyBorder="1" applyAlignment="1">
      <alignment horizontal="center"/>
    </xf>
    <xf numFmtId="0" fontId="17" fillId="0" borderId="59" xfId="0" applyFont="1" applyBorder="1" applyAlignment="1">
      <alignment horizontal="center"/>
    </xf>
    <xf numFmtId="0" fontId="17" fillId="0" borderId="60" xfId="0" applyFont="1" applyBorder="1"/>
    <xf numFmtId="1" fontId="17" fillId="0" borderId="60" xfId="0" applyNumberFormat="1" applyFont="1" applyBorder="1" applyAlignment="1">
      <alignment horizontal="center"/>
    </xf>
    <xf numFmtId="0" fontId="17" fillId="0" borderId="0" xfId="0" applyFont="1"/>
    <xf numFmtId="0" fontId="17" fillId="0" borderId="62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168" fontId="17" fillId="5" borderId="35" xfId="0" applyNumberFormat="1" applyFont="1" applyFill="1" applyBorder="1" applyAlignment="1">
      <alignment horizontal="center"/>
    </xf>
    <xf numFmtId="168" fontId="17" fillId="5" borderId="55" xfId="0" applyNumberFormat="1" applyFont="1" applyFill="1" applyBorder="1" applyAlignment="1">
      <alignment horizontal="center"/>
    </xf>
    <xf numFmtId="0" fontId="20" fillId="0" borderId="0" xfId="0" applyFont="1"/>
    <xf numFmtId="0" fontId="18" fillId="6" borderId="67" xfId="0" applyFont="1" applyFill="1" applyBorder="1" applyAlignment="1">
      <alignment horizontal="right"/>
    </xf>
    <xf numFmtId="0" fontId="18" fillId="6" borderId="67" xfId="0" applyFont="1" applyFill="1" applyBorder="1" applyAlignment="1">
      <alignment horizontal="left"/>
    </xf>
    <xf numFmtId="1" fontId="17" fillId="5" borderId="35" xfId="0" applyNumberFormat="1" applyFont="1" applyFill="1" applyBorder="1" applyAlignment="1">
      <alignment horizontal="center"/>
    </xf>
    <xf numFmtId="0" fontId="17" fillId="9" borderId="68" xfId="0" applyFont="1" applyFill="1" applyBorder="1"/>
    <xf numFmtId="0" fontId="17" fillId="9" borderId="69" xfId="0" applyFont="1" applyFill="1" applyBorder="1"/>
    <xf numFmtId="0" fontId="18" fillId="6" borderId="70" xfId="0" applyFont="1" applyFill="1" applyBorder="1" applyAlignment="1">
      <alignment horizontal="left"/>
    </xf>
    <xf numFmtId="0" fontId="18" fillId="6" borderId="70" xfId="0" applyFont="1" applyFill="1" applyBorder="1" applyAlignment="1">
      <alignment horizontal="right"/>
    </xf>
    <xf numFmtId="0" fontId="17" fillId="10" borderId="35" xfId="0" applyFont="1" applyFill="1" applyBorder="1"/>
    <xf numFmtId="0" fontId="17" fillId="11" borderId="71" xfId="0" applyFont="1" applyFill="1" applyBorder="1"/>
    <xf numFmtId="0" fontId="15" fillId="0" borderId="72" xfId="0" applyFont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15" fillId="0" borderId="74" xfId="0" applyFont="1" applyBorder="1" applyAlignment="1">
      <alignment horizontal="center"/>
    </xf>
    <xf numFmtId="0" fontId="15" fillId="0" borderId="53" xfId="0" applyFont="1" applyBorder="1"/>
    <xf numFmtId="0" fontId="15" fillId="0" borderId="54" xfId="0" applyFont="1" applyBorder="1" applyAlignment="1">
      <alignment horizontal="center"/>
    </xf>
    <xf numFmtId="167" fontId="15" fillId="0" borderId="54" xfId="0" applyNumberFormat="1" applyFont="1" applyBorder="1"/>
    <xf numFmtId="0" fontId="15" fillId="0" borderId="57" xfId="0" applyFont="1" applyBorder="1"/>
    <xf numFmtId="0" fontId="15" fillId="0" borderId="35" xfId="0" applyFont="1" applyBorder="1" applyAlignment="1">
      <alignment horizontal="center"/>
    </xf>
    <xf numFmtId="167" fontId="15" fillId="0" borderId="35" xfId="0" applyNumberFormat="1" applyFont="1" applyBorder="1"/>
    <xf numFmtId="0" fontId="15" fillId="0" borderId="35" xfId="0" applyFont="1" applyBorder="1"/>
    <xf numFmtId="0" fontId="15" fillId="0" borderId="58" xfId="0" applyFont="1" applyBorder="1"/>
    <xf numFmtId="0" fontId="15" fillId="0" borderId="59" xfId="0" applyFont="1" applyBorder="1"/>
    <xf numFmtId="0" fontId="15" fillId="0" borderId="60" xfId="0" applyFont="1" applyBorder="1" applyAlignment="1">
      <alignment horizontal="center"/>
    </xf>
    <xf numFmtId="167" fontId="15" fillId="0" borderId="60" xfId="0" applyNumberFormat="1" applyFont="1" applyBorder="1"/>
    <xf numFmtId="0" fontId="6" fillId="0" borderId="57" xfId="0" applyFont="1" applyBorder="1"/>
    <xf numFmtId="167" fontId="15" fillId="0" borderId="57" xfId="0" applyNumberFormat="1" applyFont="1" applyBorder="1"/>
    <xf numFmtId="9" fontId="15" fillId="0" borderId="58" xfId="0" applyNumberFormat="1" applyFont="1" applyBorder="1" applyAlignment="1">
      <alignment horizontal="center"/>
    </xf>
    <xf numFmtId="0" fontId="6" fillId="0" borderId="59" xfId="0" applyFont="1" applyBorder="1"/>
    <xf numFmtId="167" fontId="15" fillId="0" borderId="59" xfId="0" applyNumberFormat="1" applyFont="1" applyBorder="1"/>
    <xf numFmtId="9" fontId="15" fillId="0" borderId="61" xfId="0" applyNumberFormat="1" applyFont="1" applyBorder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22" fillId="0" borderId="0" xfId="0" applyFont="1"/>
    <xf numFmtId="0" fontId="15" fillId="0" borderId="0" xfId="0" applyFont="1" applyAlignment="1">
      <alignment horizontal="center"/>
    </xf>
    <xf numFmtId="0" fontId="24" fillId="0" borderId="79" xfId="0" applyFont="1" applyBorder="1" applyAlignment="1">
      <alignment horizontal="center"/>
    </xf>
    <xf numFmtId="0" fontId="24" fillId="0" borderId="35" xfId="0" applyFont="1" applyBorder="1" applyAlignment="1">
      <alignment horizontal="center"/>
    </xf>
    <xf numFmtId="0" fontId="24" fillId="0" borderId="35" xfId="0" applyFont="1" applyBorder="1" applyAlignment="1">
      <alignment horizontal="center" wrapText="1"/>
    </xf>
    <xf numFmtId="0" fontId="25" fillId="0" borderId="35" xfId="0" applyFont="1" applyBorder="1"/>
    <xf numFmtId="169" fontId="15" fillId="0" borderId="35" xfId="0" applyNumberFormat="1" applyFont="1" applyBorder="1"/>
    <xf numFmtId="0" fontId="13" fillId="0" borderId="80" xfId="0" applyFont="1" applyBorder="1"/>
    <xf numFmtId="0" fontId="13" fillId="0" borderId="81" xfId="0" applyFont="1" applyBorder="1"/>
    <xf numFmtId="0" fontId="13" fillId="0" borderId="54" xfId="0" applyFont="1" applyBorder="1"/>
    <xf numFmtId="0" fontId="13" fillId="0" borderId="35" xfId="0" applyFont="1" applyBorder="1"/>
    <xf numFmtId="0" fontId="13" fillId="0" borderId="0" xfId="0" applyFont="1"/>
    <xf numFmtId="0" fontId="13" fillId="4" borderId="24" xfId="0" applyFont="1" applyFill="1" applyBorder="1"/>
    <xf numFmtId="0" fontId="13" fillId="11" borderId="24" xfId="0" applyFont="1" applyFill="1" applyBorder="1"/>
    <xf numFmtId="4" fontId="4" fillId="0" borderId="9" xfId="0" applyNumberFormat="1" applyFont="1" applyBorder="1" applyAlignment="1">
      <alignment horizontal="right" vertical="center" wrapText="1"/>
    </xf>
    <xf numFmtId="4" fontId="4" fillId="2" borderId="12" xfId="0" applyNumberFormat="1" applyFont="1" applyFill="1" applyBorder="1" applyAlignment="1">
      <alignment horizontal="right" vertical="center" wrapText="1"/>
    </xf>
    <xf numFmtId="4" fontId="4" fillId="2" borderId="11" xfId="0" applyNumberFormat="1" applyFont="1" applyFill="1" applyBorder="1" applyAlignment="1">
      <alignment horizontal="right" vertical="center" wrapText="1"/>
    </xf>
    <xf numFmtId="0" fontId="0" fillId="0" borderId="71" xfId="0" applyBorder="1"/>
    <xf numFmtId="4" fontId="4" fillId="2" borderId="91" xfId="0" applyNumberFormat="1" applyFont="1" applyFill="1" applyBorder="1" applyAlignment="1">
      <alignment horizontal="right" vertical="center" wrapText="1"/>
    </xf>
    <xf numFmtId="4" fontId="4" fillId="2" borderId="93" xfId="0" applyNumberFormat="1" applyFont="1" applyFill="1" applyBorder="1" applyAlignment="1">
      <alignment horizontal="right" vertical="center" wrapText="1"/>
    </xf>
    <xf numFmtId="4" fontId="4" fillId="2" borderId="94" xfId="0" applyNumberFormat="1" applyFont="1" applyFill="1" applyBorder="1" applyAlignment="1">
      <alignment horizontal="right" vertical="center" wrapText="1"/>
    </xf>
    <xf numFmtId="0" fontId="34" fillId="0" borderId="4" xfId="0" applyFont="1" applyBorder="1" applyAlignment="1">
      <alignment vertical="center" wrapText="1"/>
    </xf>
    <xf numFmtId="166" fontId="4" fillId="0" borderId="8" xfId="0" applyNumberFormat="1" applyFont="1" applyBorder="1" applyAlignment="1">
      <alignment horizontal="right" vertical="center" wrapText="1"/>
    </xf>
    <xf numFmtId="170" fontId="4" fillId="0" borderId="9" xfId="0" applyNumberFormat="1" applyFont="1" applyBorder="1" applyAlignment="1">
      <alignment horizontal="right" vertical="center" wrapText="1"/>
    </xf>
    <xf numFmtId="4" fontId="4" fillId="0" borderId="24" xfId="0" applyNumberFormat="1" applyFont="1" applyBorder="1" applyAlignment="1">
      <alignment horizontal="right" vertical="center" wrapText="1"/>
    </xf>
    <xf numFmtId="0" fontId="35" fillId="0" borderId="96" xfId="0" applyFont="1" applyBorder="1"/>
    <xf numFmtId="0" fontId="8" fillId="0" borderId="71" xfId="0" applyFont="1" applyBorder="1" applyAlignment="1">
      <alignment horizontal="center" vertical="center"/>
    </xf>
    <xf numFmtId="0" fontId="9" fillId="0" borderId="97" xfId="0" applyFont="1" applyBorder="1" applyAlignment="1">
      <alignment horizontal="center" vertical="center"/>
    </xf>
    <xf numFmtId="4" fontId="33" fillId="0" borderId="98" xfId="0" applyNumberFormat="1" applyFont="1" applyBorder="1" applyAlignment="1">
      <alignment horizontal="right" vertical="center" wrapText="1"/>
    </xf>
    <xf numFmtId="168" fontId="11" fillId="0" borderId="0" xfId="0" applyNumberFormat="1" applyFont="1" applyAlignment="1">
      <alignment horizontal="right" vertical="center"/>
    </xf>
    <xf numFmtId="0" fontId="11" fillId="0" borderId="95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95" xfId="0" applyBorder="1" applyAlignment="1">
      <alignment horizontal="center" vertical="center"/>
    </xf>
    <xf numFmtId="165" fontId="15" fillId="0" borderId="54" xfId="0" applyNumberFormat="1" applyFont="1" applyBorder="1"/>
    <xf numFmtId="165" fontId="15" fillId="0" borderId="75" xfId="0" applyNumberFormat="1" applyFont="1" applyBorder="1"/>
    <xf numFmtId="166" fontId="15" fillId="0" borderId="58" xfId="0" applyNumberFormat="1" applyFont="1" applyBorder="1"/>
    <xf numFmtId="166" fontId="15" fillId="0" borderId="61" xfId="0" applyNumberFormat="1" applyFont="1" applyBorder="1"/>
    <xf numFmtId="169" fontId="15" fillId="0" borderId="99" xfId="0" applyNumberFormat="1" applyFont="1" applyBorder="1"/>
    <xf numFmtId="169" fontId="15" fillId="0" borderId="100" xfId="0" applyNumberFormat="1" applyFont="1" applyBorder="1"/>
    <xf numFmtId="169" fontId="15" fillId="0" borderId="101" xfId="0" applyNumberFormat="1" applyFont="1" applyBorder="1"/>
    <xf numFmtId="169" fontId="15" fillId="0" borderId="87" xfId="0" applyNumberFormat="1" applyFont="1" applyBorder="1"/>
    <xf numFmtId="169" fontId="15" fillId="0" borderId="102" xfId="0" applyNumberFormat="1" applyFont="1" applyBorder="1"/>
    <xf numFmtId="169" fontId="15" fillId="0" borderId="88" xfId="0" applyNumberFormat="1" applyFont="1" applyBorder="1"/>
    <xf numFmtId="169" fontId="15" fillId="0" borderId="103" xfId="0" applyNumberFormat="1" applyFont="1" applyBorder="1"/>
    <xf numFmtId="169" fontId="15" fillId="0" borderId="105" xfId="0" applyNumberFormat="1" applyFont="1" applyBorder="1"/>
    <xf numFmtId="169" fontId="15" fillId="0" borderId="104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4" fillId="0" borderId="13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4" fillId="0" borderId="16" xfId="0" applyFont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4" fillId="0" borderId="19" xfId="0" applyFont="1" applyBorder="1" applyAlignment="1">
      <alignment horizontal="center" vertical="center" wrapText="1"/>
    </xf>
    <xf numFmtId="0" fontId="2" fillId="0" borderId="20" xfId="0" applyFont="1" applyBorder="1"/>
    <xf numFmtId="0" fontId="2" fillId="0" borderId="6" xfId="0" applyFont="1" applyBorder="1"/>
    <xf numFmtId="0" fontId="4" fillId="0" borderId="26" xfId="0" applyFont="1" applyBorder="1" applyAlignment="1">
      <alignment horizontal="center" vertical="center" wrapText="1"/>
    </xf>
    <xf numFmtId="0" fontId="2" fillId="0" borderId="27" xfId="0" applyFont="1" applyBorder="1"/>
    <xf numFmtId="0" fontId="3" fillId="0" borderId="2" xfId="0" applyFont="1" applyBorder="1" applyAlignment="1">
      <alignment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4" fillId="0" borderId="33" xfId="0" applyFont="1" applyBorder="1" applyAlignment="1">
      <alignment vertical="center" wrapText="1"/>
    </xf>
    <xf numFmtId="0" fontId="2" fillId="0" borderId="34" xfId="0" applyFont="1" applyBorder="1"/>
    <xf numFmtId="0" fontId="2" fillId="0" borderId="25" xfId="0" applyFont="1" applyBorder="1"/>
    <xf numFmtId="0" fontId="7" fillId="0" borderId="36" xfId="0" applyFont="1" applyBorder="1" applyAlignment="1">
      <alignment horizontal="center" vertical="center"/>
    </xf>
    <xf numFmtId="0" fontId="2" fillId="0" borderId="36" xfId="0" applyFont="1" applyBorder="1"/>
    <xf numFmtId="0" fontId="12" fillId="0" borderId="0" xfId="0" applyFont="1" applyAlignment="1">
      <alignment horizontal="left" vertical="center" wrapText="1"/>
    </xf>
    <xf numFmtId="0" fontId="0" fillId="0" borderId="0" xfId="0"/>
    <xf numFmtId="0" fontId="13" fillId="4" borderId="37" xfId="0" applyFont="1" applyFill="1" applyBorder="1" applyAlignment="1">
      <alignment horizontal="center" vertical="center"/>
    </xf>
    <xf numFmtId="0" fontId="2" fillId="0" borderId="38" xfId="0" applyFont="1" applyBorder="1"/>
    <xf numFmtId="0" fontId="2" fillId="0" borderId="39" xfId="0" applyFont="1" applyBorder="1"/>
    <xf numFmtId="0" fontId="14" fillId="0" borderId="3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2" fillId="0" borderId="41" xfId="0" applyFont="1" applyBorder="1"/>
    <xf numFmtId="0" fontId="13" fillId="0" borderId="37" xfId="0" applyFont="1" applyBorder="1" applyAlignment="1">
      <alignment horizontal="center" vertical="center"/>
    </xf>
    <xf numFmtId="0" fontId="15" fillId="4" borderId="3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2" fillId="0" borderId="44" xfId="0" applyFont="1" applyBorder="1"/>
    <xf numFmtId="0" fontId="2" fillId="0" borderId="45" xfId="0" applyFont="1" applyBorder="1"/>
    <xf numFmtId="0" fontId="2" fillId="0" borderId="46" xfId="0" applyFont="1" applyBorder="1"/>
    <xf numFmtId="0" fontId="17" fillId="5" borderId="47" xfId="0" applyFont="1" applyFill="1" applyBorder="1" applyAlignment="1">
      <alignment horizontal="center"/>
    </xf>
    <xf numFmtId="0" fontId="2" fillId="0" borderId="48" xfId="0" applyFont="1" applyBorder="1"/>
    <xf numFmtId="0" fontId="2" fillId="0" borderId="49" xfId="0" applyFont="1" applyBorder="1"/>
    <xf numFmtId="0" fontId="17" fillId="5" borderId="64" xfId="0" applyFont="1" applyFill="1" applyBorder="1" applyAlignment="1">
      <alignment horizontal="center"/>
    </xf>
    <xf numFmtId="0" fontId="2" fillId="0" borderId="65" xfId="0" applyFont="1" applyBorder="1"/>
    <xf numFmtId="0" fontId="2" fillId="0" borderId="66" xfId="0" applyFont="1" applyBorder="1"/>
    <xf numFmtId="0" fontId="15" fillId="12" borderId="33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12" borderId="76" xfId="0" applyFont="1" applyFill="1" applyBorder="1" applyAlignment="1">
      <alignment horizontal="center"/>
    </xf>
    <xf numFmtId="0" fontId="2" fillId="0" borderId="77" xfId="0" applyFont="1" applyBorder="1"/>
    <xf numFmtId="0" fontId="2" fillId="0" borderId="78" xfId="0" applyFont="1" applyBorder="1"/>
    <xf numFmtId="0" fontId="6" fillId="12" borderId="76" xfId="0" applyFont="1" applyFill="1" applyBorder="1" applyAlignment="1">
      <alignment horizontal="center"/>
    </xf>
    <xf numFmtId="0" fontId="15" fillId="0" borderId="87" xfId="0" applyFont="1" applyBorder="1" applyAlignment="1">
      <alignment horizontal="left"/>
    </xf>
    <xf numFmtId="0" fontId="2" fillId="0" borderId="82" xfId="0" applyFont="1" applyBorder="1"/>
    <xf numFmtId="0" fontId="15" fillId="0" borderId="88" xfId="0" applyFont="1" applyBorder="1" applyAlignment="1">
      <alignment horizontal="left"/>
    </xf>
    <xf numFmtId="0" fontId="2" fillId="0" borderId="83" xfId="0" applyFont="1" applyBorder="1"/>
    <xf numFmtId="0" fontId="2" fillId="0" borderId="84" xfId="0" applyFont="1" applyBorder="1"/>
    <xf numFmtId="0" fontId="23" fillId="0" borderId="33" xfId="0" applyFont="1" applyBorder="1" applyAlignment="1">
      <alignment horizontal="center"/>
    </xf>
    <xf numFmtId="0" fontId="13" fillId="0" borderId="79" xfId="0" applyFont="1" applyBorder="1" applyAlignment="1">
      <alignment horizontal="left"/>
    </xf>
    <xf numFmtId="0" fontId="2" fillId="0" borderId="85" xfId="0" applyFont="1" applyBorder="1"/>
    <xf numFmtId="0" fontId="2" fillId="0" borderId="86" xfId="0" applyFont="1" applyBorder="1"/>
    <xf numFmtId="0" fontId="26" fillId="13" borderId="79" xfId="0" applyFont="1" applyFill="1" applyBorder="1" applyAlignment="1">
      <alignment horizontal="center"/>
    </xf>
    <xf numFmtId="0" fontId="17" fillId="0" borderId="89" xfId="0" applyFont="1" applyBorder="1" applyAlignment="1">
      <alignment horizontal="center" wrapText="1"/>
    </xf>
    <xf numFmtId="0" fontId="2" fillId="0" borderId="90" xfId="0" applyFont="1" applyBorder="1"/>
    <xf numFmtId="0" fontId="2" fillId="0" borderId="32" xfId="0" applyFont="1" applyBorder="1"/>
    <xf numFmtId="0" fontId="2" fillId="0" borderId="91" xfId="0" applyFont="1" applyBorder="1"/>
    <xf numFmtId="0" fontId="2" fillId="0" borderId="92" xfId="0" applyFont="1" applyBorder="1"/>
    <xf numFmtId="0" fontId="2" fillId="0" borderId="31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M11" sqref="M11"/>
    </sheetView>
  </sheetViews>
  <sheetFormatPr defaultColWidth="14.390625" defaultRowHeight="15" customHeight="1" x14ac:dyDescent="0.2"/>
  <cols>
    <col min="1" max="9" width="13.98828125" customWidth="1"/>
    <col min="10" max="26" width="8.609375" customWidth="1"/>
  </cols>
  <sheetData>
    <row r="1" spans="1:9" ht="36" customHeight="1" x14ac:dyDescent="0.2">
      <c r="A1" s="166" t="s">
        <v>0</v>
      </c>
      <c r="B1" s="167"/>
      <c r="C1" s="167"/>
      <c r="D1" s="1"/>
      <c r="E1" s="1"/>
      <c r="F1" s="1"/>
      <c r="G1" s="1"/>
      <c r="H1" s="1"/>
      <c r="I1" s="2"/>
    </row>
    <row r="2" spans="1:9" ht="14.25" customHeight="1" x14ac:dyDescent="0.2">
      <c r="A2" s="3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 ht="14.25" customHeight="1" thickTop="1" thickBot="1" x14ac:dyDescent="0.25">
      <c r="A3" s="6">
        <v>1</v>
      </c>
      <c r="B3" s="7" t="s">
        <v>10</v>
      </c>
      <c r="C3" s="8">
        <v>4500</v>
      </c>
      <c r="D3" s="8">
        <v>5040</v>
      </c>
      <c r="E3" s="8">
        <v>5696</v>
      </c>
      <c r="F3" s="8">
        <f>C3+D3+E3</f>
        <v>15236</v>
      </c>
      <c r="G3" s="8">
        <f>MAX(C3:E3)</f>
        <v>5696</v>
      </c>
      <c r="H3" s="8">
        <f>MIN(C3:E3)</f>
        <v>4500</v>
      </c>
      <c r="I3" s="134">
        <f>AVERAGE(C3:E3)</f>
        <v>5078.666666666667</v>
      </c>
    </row>
    <row r="4" spans="1:9" ht="14.25" customHeight="1" thickBot="1" x14ac:dyDescent="0.25">
      <c r="A4" s="6">
        <v>2</v>
      </c>
      <c r="B4" s="7" t="s">
        <v>11</v>
      </c>
      <c r="C4" s="8">
        <v>6250</v>
      </c>
      <c r="D4" s="8">
        <v>7000</v>
      </c>
      <c r="E4" s="8">
        <v>7910</v>
      </c>
      <c r="F4" s="8">
        <f t="shared" ref="F4:F8" si="0">C4+D4+E4</f>
        <v>21160</v>
      </c>
      <c r="G4" s="8">
        <f t="shared" ref="G4:G8" si="1">MAX(C4:E4)</f>
        <v>7910</v>
      </c>
      <c r="H4" s="8">
        <f t="shared" ref="H4:H8" si="2">MIN(C4:E4)</f>
        <v>6250</v>
      </c>
      <c r="I4" s="134">
        <f t="shared" ref="I4:I7" si="3">AVERAGE(C4:E4)</f>
        <v>7053.333333333333</v>
      </c>
    </row>
    <row r="5" spans="1:9" ht="14.25" customHeight="1" thickBot="1" x14ac:dyDescent="0.25">
      <c r="A5" s="6">
        <v>3</v>
      </c>
      <c r="B5" s="7" t="s">
        <v>12</v>
      </c>
      <c r="C5" s="8">
        <v>3300</v>
      </c>
      <c r="D5" s="8">
        <v>3696</v>
      </c>
      <c r="E5" s="8">
        <v>4176</v>
      </c>
      <c r="F5" s="8">
        <f t="shared" si="0"/>
        <v>11172</v>
      </c>
      <c r="G5" s="8">
        <f t="shared" si="1"/>
        <v>4176</v>
      </c>
      <c r="H5" s="8">
        <f t="shared" si="2"/>
        <v>3300</v>
      </c>
      <c r="I5" s="134">
        <f t="shared" si="3"/>
        <v>3724</v>
      </c>
    </row>
    <row r="6" spans="1:9" ht="14.25" customHeight="1" thickBot="1" x14ac:dyDescent="0.25">
      <c r="A6" s="6">
        <v>4</v>
      </c>
      <c r="B6" s="7" t="s">
        <v>13</v>
      </c>
      <c r="C6" s="8">
        <v>8000</v>
      </c>
      <c r="D6" s="8">
        <v>8690</v>
      </c>
      <c r="E6" s="8">
        <v>10125</v>
      </c>
      <c r="F6" s="8">
        <f t="shared" si="0"/>
        <v>26815</v>
      </c>
      <c r="G6" s="8">
        <f t="shared" si="1"/>
        <v>10125</v>
      </c>
      <c r="H6" s="8">
        <f t="shared" si="2"/>
        <v>8000</v>
      </c>
      <c r="I6" s="134">
        <f t="shared" si="3"/>
        <v>8938.3333333333339</v>
      </c>
    </row>
    <row r="7" spans="1:9" ht="14.25" customHeight="1" thickBot="1" x14ac:dyDescent="0.25">
      <c r="A7" s="6">
        <v>5</v>
      </c>
      <c r="B7" s="7" t="s">
        <v>14</v>
      </c>
      <c r="C7" s="8">
        <v>4557</v>
      </c>
      <c r="D7" s="8">
        <v>5104</v>
      </c>
      <c r="E7" s="8">
        <v>5676</v>
      </c>
      <c r="F7" s="8">
        <f>C7+D7+E7</f>
        <v>15337</v>
      </c>
      <c r="G7" s="8">
        <f t="shared" si="1"/>
        <v>5676</v>
      </c>
      <c r="H7" s="8">
        <f t="shared" si="2"/>
        <v>4557</v>
      </c>
      <c r="I7" s="134">
        <f t="shared" si="3"/>
        <v>5112.333333333333</v>
      </c>
    </row>
    <row r="8" spans="1:9" ht="14.25" customHeight="1" thickBot="1" x14ac:dyDescent="0.25">
      <c r="A8" s="3">
        <v>6</v>
      </c>
      <c r="B8" s="10" t="s">
        <v>15</v>
      </c>
      <c r="C8" s="11">
        <v>3260</v>
      </c>
      <c r="D8" s="11">
        <v>3640</v>
      </c>
      <c r="E8" s="11">
        <v>4113</v>
      </c>
      <c r="F8" s="8">
        <f t="shared" si="0"/>
        <v>11013</v>
      </c>
      <c r="G8" s="8">
        <f t="shared" si="1"/>
        <v>4113</v>
      </c>
      <c r="H8" s="8">
        <f t="shared" si="2"/>
        <v>3260</v>
      </c>
      <c r="I8" s="134">
        <f>AVERAGE(C8:E8)</f>
        <v>3671</v>
      </c>
    </row>
    <row r="9" spans="1:9" ht="14.25" customHeight="1" thickTop="1" thickBot="1" x14ac:dyDescent="0.25">
      <c r="A9" s="13" t="s">
        <v>16</v>
      </c>
      <c r="B9" s="14"/>
      <c r="C9" s="135">
        <f>SUM(C3:C8)</f>
        <v>29867</v>
      </c>
      <c r="D9" s="135">
        <f t="shared" ref="D9:I9" si="4">SUM(D3:D8)</f>
        <v>33170</v>
      </c>
      <c r="E9" s="135">
        <f t="shared" si="4"/>
        <v>37696</v>
      </c>
      <c r="F9" s="135">
        <f t="shared" si="4"/>
        <v>100733</v>
      </c>
      <c r="G9" s="135">
        <f t="shared" si="4"/>
        <v>37696</v>
      </c>
      <c r="H9" s="135">
        <f t="shared" si="4"/>
        <v>29867</v>
      </c>
      <c r="I9" s="135">
        <f t="shared" si="4"/>
        <v>33577.666666666672</v>
      </c>
    </row>
    <row r="10" spans="1:9" ht="14.25" customHeight="1" x14ac:dyDescent="0.2">
      <c r="A10" s="3" t="s">
        <v>1</v>
      </c>
      <c r="B10" s="4" t="s">
        <v>2</v>
      </c>
      <c r="C10" s="4" t="s">
        <v>17</v>
      </c>
      <c r="D10" s="5" t="s">
        <v>18</v>
      </c>
      <c r="E10" s="4" t="s">
        <v>19</v>
      </c>
      <c r="F10" s="4" t="s">
        <v>20</v>
      </c>
      <c r="G10" s="4" t="s">
        <v>7</v>
      </c>
      <c r="H10" s="4" t="s">
        <v>8</v>
      </c>
      <c r="I10" s="5" t="s">
        <v>9</v>
      </c>
    </row>
    <row r="11" spans="1:9" ht="14.25" customHeight="1" thickTop="1" thickBot="1" x14ac:dyDescent="0.25">
      <c r="A11" s="6">
        <v>1</v>
      </c>
      <c r="B11" s="7" t="s">
        <v>10</v>
      </c>
      <c r="C11" s="8">
        <v>6265</v>
      </c>
      <c r="D11" s="8">
        <v>6954</v>
      </c>
      <c r="E11" s="8">
        <v>7858</v>
      </c>
      <c r="F11" s="8">
        <f>C11+D11+E11</f>
        <v>21077</v>
      </c>
      <c r="G11" s="8">
        <f>MAX(C11:E11)</f>
        <v>7858</v>
      </c>
      <c r="H11" s="8">
        <f>MIN(C11:E11)</f>
        <v>6265</v>
      </c>
      <c r="I11" s="134">
        <f>AVERAGE(C11:E11)</f>
        <v>7025.666666666667</v>
      </c>
    </row>
    <row r="12" spans="1:9" ht="14.25" customHeight="1" thickBot="1" x14ac:dyDescent="0.25">
      <c r="A12" s="6">
        <v>2</v>
      </c>
      <c r="B12" s="7" t="s">
        <v>11</v>
      </c>
      <c r="C12" s="8">
        <v>8701</v>
      </c>
      <c r="D12" s="8">
        <v>9658</v>
      </c>
      <c r="E12" s="8">
        <v>10197</v>
      </c>
      <c r="F12" s="8">
        <f t="shared" ref="F12:F16" si="5">C12+D12+E12</f>
        <v>28556</v>
      </c>
      <c r="G12" s="8">
        <f t="shared" ref="G12:G16" si="6">MAX(C12:E12)</f>
        <v>10197</v>
      </c>
      <c r="H12" s="8">
        <f t="shared" ref="H12:H15" si="7">MIN(C12:E12)</f>
        <v>8701</v>
      </c>
      <c r="I12" s="134">
        <f t="shared" ref="I12:I15" si="8">AVERAGE(C12:E12)</f>
        <v>9518.6666666666661</v>
      </c>
    </row>
    <row r="13" spans="1:9" ht="14.25" customHeight="1" thickBot="1" x14ac:dyDescent="0.25">
      <c r="A13" s="6">
        <v>3</v>
      </c>
      <c r="B13" s="7" t="s">
        <v>12</v>
      </c>
      <c r="C13" s="8">
        <v>4569</v>
      </c>
      <c r="D13" s="8">
        <v>5099</v>
      </c>
      <c r="E13" s="8">
        <v>5769</v>
      </c>
      <c r="F13" s="8">
        <f t="shared" si="5"/>
        <v>15437</v>
      </c>
      <c r="G13" s="8">
        <f t="shared" si="6"/>
        <v>5769</v>
      </c>
      <c r="H13" s="8">
        <f t="shared" si="7"/>
        <v>4569</v>
      </c>
      <c r="I13" s="134">
        <f t="shared" si="8"/>
        <v>5145.666666666667</v>
      </c>
    </row>
    <row r="14" spans="1:9" ht="14.25" customHeight="1" thickBot="1" x14ac:dyDescent="0.25">
      <c r="A14" s="6">
        <v>4</v>
      </c>
      <c r="B14" s="7" t="s">
        <v>13</v>
      </c>
      <c r="C14" s="8">
        <v>12341</v>
      </c>
      <c r="D14" s="8">
        <v>12365</v>
      </c>
      <c r="E14" s="8">
        <v>13969</v>
      </c>
      <c r="F14" s="8">
        <f t="shared" si="5"/>
        <v>38675</v>
      </c>
      <c r="G14" s="8">
        <f t="shared" si="6"/>
        <v>13969</v>
      </c>
      <c r="H14" s="8">
        <f t="shared" si="7"/>
        <v>12341</v>
      </c>
      <c r="I14" s="134">
        <f t="shared" si="8"/>
        <v>12891.666666666666</v>
      </c>
    </row>
    <row r="15" spans="1:9" ht="14.25" customHeight="1" thickBot="1" x14ac:dyDescent="0.25">
      <c r="A15" s="6">
        <v>5</v>
      </c>
      <c r="B15" s="7" t="s">
        <v>14</v>
      </c>
      <c r="C15" s="8">
        <v>6344</v>
      </c>
      <c r="D15" s="8">
        <v>7042</v>
      </c>
      <c r="E15" s="8">
        <v>7957</v>
      </c>
      <c r="F15" s="8">
        <f t="shared" si="5"/>
        <v>21343</v>
      </c>
      <c r="G15" s="8">
        <f t="shared" si="6"/>
        <v>7957</v>
      </c>
      <c r="H15" s="8">
        <f t="shared" si="7"/>
        <v>6344</v>
      </c>
      <c r="I15" s="134">
        <f t="shared" si="8"/>
        <v>7114.333333333333</v>
      </c>
    </row>
    <row r="16" spans="1:9" ht="14.25" customHeight="1" thickBot="1" x14ac:dyDescent="0.25">
      <c r="A16" s="3">
        <v>6</v>
      </c>
      <c r="B16" s="10" t="s">
        <v>15</v>
      </c>
      <c r="C16" s="11">
        <v>4525</v>
      </c>
      <c r="D16" s="11">
        <v>5022</v>
      </c>
      <c r="E16" s="11">
        <v>5671</v>
      </c>
      <c r="F16" s="8">
        <f t="shared" si="5"/>
        <v>15218</v>
      </c>
      <c r="G16" s="8">
        <f t="shared" si="6"/>
        <v>5671</v>
      </c>
      <c r="H16" s="8">
        <f>MIN(C16:E16)</f>
        <v>4525</v>
      </c>
      <c r="I16" s="134">
        <f>AVERAGE(C16:E16)</f>
        <v>5072.666666666667</v>
      </c>
    </row>
    <row r="17" spans="1:9" ht="14.25" customHeight="1" thickTop="1" thickBot="1" x14ac:dyDescent="0.25">
      <c r="A17" s="13" t="s">
        <v>16</v>
      </c>
      <c r="B17" s="14"/>
      <c r="C17" s="136">
        <f>SUM(C11:C16)</f>
        <v>42745</v>
      </c>
      <c r="D17" s="136">
        <f t="shared" ref="D17:I17" si="9">SUM(D11:D16)</f>
        <v>46140</v>
      </c>
      <c r="E17" s="136">
        <f t="shared" si="9"/>
        <v>51421</v>
      </c>
      <c r="F17" s="138">
        <f t="shared" si="9"/>
        <v>140306</v>
      </c>
      <c r="G17" s="139">
        <f t="shared" si="9"/>
        <v>51421</v>
      </c>
      <c r="H17" s="140">
        <f t="shared" si="9"/>
        <v>42745</v>
      </c>
      <c r="I17" s="140">
        <f t="shared" si="9"/>
        <v>46768.666666666664</v>
      </c>
    </row>
    <row r="18" spans="1:9" ht="14.25" customHeight="1" thickTop="1" thickBot="1" x14ac:dyDescent="0.25">
      <c r="A18" s="168" t="s">
        <v>21</v>
      </c>
      <c r="B18" s="169"/>
      <c r="C18" s="169"/>
      <c r="D18" s="169"/>
      <c r="E18" s="169"/>
      <c r="F18" s="148">
        <f t="shared" ref="F18" si="10">F3+F4+F5+F6+F7+F8+F11+F12+F13+F14+F15+F16</f>
        <v>241039</v>
      </c>
      <c r="G18" s="170"/>
      <c r="H18" s="170"/>
      <c r="I18" s="170"/>
    </row>
    <row r="19" spans="1:9" ht="14.25" customHeight="1" thickTop="1" x14ac:dyDescent="0.2">
      <c r="F19" s="137"/>
    </row>
    <row r="20" spans="1:9" ht="14.25" customHeight="1" x14ac:dyDescent="0.2">
      <c r="A20" s="15" t="s">
        <v>22</v>
      </c>
    </row>
    <row r="21" spans="1:9" ht="14.25" customHeight="1" x14ac:dyDescent="0.2">
      <c r="A21" s="15" t="s">
        <v>23</v>
      </c>
      <c r="H21" s="137"/>
    </row>
    <row r="22" spans="1:9" ht="14.25" customHeight="1" x14ac:dyDescent="0.2">
      <c r="A22" s="15" t="s">
        <v>24</v>
      </c>
    </row>
    <row r="23" spans="1:9" ht="14.25" customHeight="1" x14ac:dyDescent="0.2">
      <c r="A23" s="15" t="s">
        <v>25</v>
      </c>
    </row>
    <row r="24" spans="1:9" ht="14.25" customHeight="1" x14ac:dyDescent="0.2">
      <c r="A24" s="15" t="s">
        <v>26</v>
      </c>
    </row>
    <row r="25" spans="1:9" ht="14.25" customHeight="1" x14ac:dyDescent="0.2">
      <c r="A25" s="15" t="s">
        <v>27</v>
      </c>
    </row>
    <row r="26" spans="1:9" ht="14.25" customHeight="1" x14ac:dyDescent="0.2"/>
    <row r="27" spans="1:9" ht="14.25" customHeight="1" x14ac:dyDescent="0.2">
      <c r="A27" s="15" t="s">
        <v>28</v>
      </c>
    </row>
    <row r="28" spans="1:9" ht="14.25" customHeight="1" x14ac:dyDescent="0.2">
      <c r="A28" s="15" t="s">
        <v>29</v>
      </c>
    </row>
    <row r="29" spans="1:9" ht="14.25" customHeight="1" x14ac:dyDescent="0.2">
      <c r="A29" s="15" t="s">
        <v>30</v>
      </c>
    </row>
    <row r="30" spans="1:9" ht="14.25" customHeight="1" x14ac:dyDescent="0.2">
      <c r="A30" s="15" t="s">
        <v>31</v>
      </c>
    </row>
    <row r="31" spans="1:9" ht="14.25" customHeight="1" x14ac:dyDescent="0.2">
      <c r="A31" s="15" t="s">
        <v>32</v>
      </c>
    </row>
    <row r="32" spans="1:9" ht="14.25" customHeight="1" x14ac:dyDescent="0.2"/>
    <row r="33" spans="1:1" ht="14.25" customHeight="1" x14ac:dyDescent="0.2">
      <c r="A33" s="15" t="s">
        <v>33</v>
      </c>
    </row>
    <row r="34" spans="1:1" ht="14.25" customHeight="1" x14ac:dyDescent="0.2"/>
    <row r="35" spans="1:1" ht="14.25" customHeight="1" x14ac:dyDescent="0.2">
      <c r="A35" s="15" t="s">
        <v>34</v>
      </c>
    </row>
    <row r="36" spans="1:1" ht="14.25" customHeight="1" x14ac:dyDescent="0.2"/>
    <row r="37" spans="1:1" ht="14.25" customHeight="1" x14ac:dyDescent="0.2"/>
    <row r="38" spans="1:1" ht="14.25" customHeight="1" x14ac:dyDescent="0.2"/>
    <row r="39" spans="1:1" ht="14.25" customHeight="1" x14ac:dyDescent="0.2"/>
    <row r="40" spans="1:1" ht="14.25" customHeight="1" x14ac:dyDescent="0.2"/>
    <row r="41" spans="1:1" ht="14.25" customHeight="1" x14ac:dyDescent="0.2"/>
    <row r="42" spans="1:1" ht="14.25" customHeight="1" x14ac:dyDescent="0.2"/>
    <row r="43" spans="1:1" ht="14.25" customHeight="1" x14ac:dyDescent="0.2"/>
    <row r="44" spans="1:1" ht="14.25" customHeight="1" x14ac:dyDescent="0.2"/>
    <row r="45" spans="1:1" ht="14.25" customHeight="1" x14ac:dyDescent="0.2"/>
    <row r="46" spans="1:1" ht="14.25" customHeight="1" x14ac:dyDescent="0.2"/>
    <row r="47" spans="1:1" ht="14.25" customHeight="1" x14ac:dyDescent="0.2"/>
    <row r="48" spans="1: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A1:C1"/>
    <mergeCell ref="A18:E18"/>
    <mergeCell ref="G18:I18"/>
  </mergeCells>
  <pageMargins left="0.511811024" right="0.511811024" top="0.78740157499999996" bottom="0.78740157499999996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selection activeCell="A18" sqref="A18"/>
    </sheetView>
  </sheetViews>
  <sheetFormatPr defaultColWidth="14.390625" defaultRowHeight="15" customHeight="1" x14ac:dyDescent="0.2"/>
  <cols>
    <col min="1" max="1" width="8.609375" customWidth="1"/>
    <col min="2" max="2" width="19.50390625" customWidth="1"/>
    <col min="3" max="26" width="8.609375" customWidth="1"/>
  </cols>
  <sheetData>
    <row r="1" spans="1:8" ht="14.25" customHeight="1" x14ac:dyDescent="0.2"/>
    <row r="2" spans="1:8" ht="14.25" customHeight="1" x14ac:dyDescent="0.2">
      <c r="A2" s="88" t="s">
        <v>216</v>
      </c>
      <c r="B2" s="82"/>
      <c r="C2" s="82"/>
      <c r="D2" s="82"/>
      <c r="E2" s="82"/>
      <c r="F2" s="82"/>
      <c r="G2" s="82"/>
      <c r="H2" s="82"/>
    </row>
    <row r="3" spans="1:8" ht="14.25" customHeight="1" x14ac:dyDescent="0.2">
      <c r="A3" s="88"/>
      <c r="B3" s="82"/>
      <c r="C3" s="209" t="s">
        <v>188</v>
      </c>
      <c r="D3" s="210"/>
      <c r="E3" s="210"/>
      <c r="F3" s="211"/>
      <c r="G3" s="82"/>
      <c r="H3" s="82"/>
    </row>
    <row r="4" spans="1:8" ht="14.25" customHeight="1" x14ac:dyDescent="0.2">
      <c r="A4" s="89" t="s">
        <v>217</v>
      </c>
      <c r="B4" s="90" t="s">
        <v>190</v>
      </c>
      <c r="C4" s="89" t="s">
        <v>191</v>
      </c>
      <c r="D4" s="89" t="s">
        <v>192</v>
      </c>
      <c r="E4" s="89" t="s">
        <v>193</v>
      </c>
      <c r="F4" s="89" t="s">
        <v>194</v>
      </c>
      <c r="G4" s="82"/>
      <c r="H4" s="82"/>
    </row>
    <row r="5" spans="1:8" ht="14.25" customHeight="1" x14ac:dyDescent="0.2">
      <c r="A5" s="77">
        <v>1</v>
      </c>
      <c r="B5" s="77" t="s">
        <v>197</v>
      </c>
      <c r="C5" s="91">
        <v>9</v>
      </c>
      <c r="D5" s="91">
        <v>8</v>
      </c>
      <c r="E5" s="91">
        <v>9</v>
      </c>
      <c r="F5" s="91">
        <v>7</v>
      </c>
      <c r="G5" s="82"/>
      <c r="H5" s="82"/>
    </row>
    <row r="6" spans="1:8" ht="14.25" customHeight="1" x14ac:dyDescent="0.2">
      <c r="A6" s="77">
        <v>2</v>
      </c>
      <c r="B6" s="77" t="s">
        <v>198</v>
      </c>
      <c r="C6" s="91">
        <v>4</v>
      </c>
      <c r="D6" s="91">
        <v>6</v>
      </c>
      <c r="E6" s="91">
        <v>10</v>
      </c>
      <c r="F6" s="91">
        <v>7</v>
      </c>
      <c r="G6" s="82"/>
      <c r="H6" s="82"/>
    </row>
    <row r="7" spans="1:8" ht="14.25" customHeight="1" x14ac:dyDescent="0.2">
      <c r="A7" s="77">
        <v>3</v>
      </c>
      <c r="B7" s="77" t="s">
        <v>199</v>
      </c>
      <c r="C7" s="91">
        <v>3</v>
      </c>
      <c r="D7" s="91">
        <v>7</v>
      </c>
      <c r="E7" s="91">
        <v>5</v>
      </c>
      <c r="F7" s="91">
        <v>4</v>
      </c>
      <c r="G7" s="82"/>
      <c r="H7" s="82"/>
    </row>
    <row r="8" spans="1:8" ht="14.25" customHeight="1" x14ac:dyDescent="0.2">
      <c r="A8" s="77">
        <v>4</v>
      </c>
      <c r="B8" s="77" t="s">
        <v>200</v>
      </c>
      <c r="C8" s="91">
        <v>5</v>
      </c>
      <c r="D8" s="91">
        <v>6</v>
      </c>
      <c r="E8" s="91">
        <v>5</v>
      </c>
      <c r="F8" s="91">
        <v>7</v>
      </c>
      <c r="G8" s="82"/>
      <c r="H8" s="82"/>
    </row>
    <row r="9" spans="1:8" ht="14.25" customHeight="1" x14ac:dyDescent="0.2">
      <c r="A9" s="77">
        <v>5</v>
      </c>
      <c r="B9" s="77" t="s">
        <v>201</v>
      </c>
      <c r="C9" s="91">
        <v>8</v>
      </c>
      <c r="D9" s="91">
        <v>4</v>
      </c>
      <c r="E9" s="91">
        <v>5</v>
      </c>
      <c r="F9" s="91">
        <v>6</v>
      </c>
      <c r="G9" s="82"/>
      <c r="H9" s="82"/>
    </row>
    <row r="10" spans="1:8" ht="14.25" customHeight="1" x14ac:dyDescent="0.2">
      <c r="A10" s="77">
        <v>6</v>
      </c>
      <c r="B10" s="77" t="s">
        <v>202</v>
      </c>
      <c r="C10" s="91">
        <v>5</v>
      </c>
      <c r="D10" s="91">
        <v>6</v>
      </c>
      <c r="E10" s="91">
        <v>5</v>
      </c>
      <c r="F10" s="91">
        <v>7</v>
      </c>
    </row>
    <row r="11" spans="1:8" ht="14.25" customHeight="1" x14ac:dyDescent="0.2">
      <c r="A11" s="77">
        <v>7</v>
      </c>
      <c r="B11" s="77" t="s">
        <v>203</v>
      </c>
      <c r="C11" s="91">
        <v>6</v>
      </c>
      <c r="D11" s="91">
        <v>7</v>
      </c>
      <c r="E11" s="91">
        <v>7</v>
      </c>
      <c r="F11" s="91">
        <v>3</v>
      </c>
    </row>
    <row r="12" spans="1:8" ht="14.25" customHeight="1" x14ac:dyDescent="0.2">
      <c r="A12" s="77">
        <v>8</v>
      </c>
      <c r="B12" s="77" t="s">
        <v>204</v>
      </c>
      <c r="C12" s="91">
        <v>9</v>
      </c>
      <c r="D12" s="91">
        <v>4</v>
      </c>
      <c r="E12" s="91">
        <v>6</v>
      </c>
      <c r="F12" s="91">
        <v>8</v>
      </c>
    </row>
    <row r="13" spans="1:8" ht="14.25" customHeight="1" x14ac:dyDescent="0.2">
      <c r="A13" s="77">
        <v>9</v>
      </c>
      <c r="B13" s="77" t="s">
        <v>205</v>
      </c>
      <c r="C13" s="91">
        <v>10</v>
      </c>
      <c r="D13" s="91">
        <v>8</v>
      </c>
      <c r="E13" s="91">
        <v>9</v>
      </c>
      <c r="F13" s="91">
        <v>7</v>
      </c>
    </row>
    <row r="14" spans="1:8" ht="14.25" customHeight="1" x14ac:dyDescent="0.2">
      <c r="A14" s="77">
        <v>10</v>
      </c>
      <c r="B14" s="77" t="s">
        <v>206</v>
      </c>
      <c r="C14" s="91">
        <v>7</v>
      </c>
      <c r="D14" s="91">
        <v>8</v>
      </c>
      <c r="E14" s="91">
        <v>10</v>
      </c>
      <c r="F14" s="91">
        <v>9</v>
      </c>
    </row>
    <row r="15" spans="1:8" ht="14.25" customHeight="1" x14ac:dyDescent="0.2"/>
    <row r="16" spans="1:8" ht="14.25" customHeight="1" x14ac:dyDescent="0.2">
      <c r="A16" s="92" t="s">
        <v>218</v>
      </c>
      <c r="B16" s="82"/>
      <c r="C16" s="82"/>
      <c r="D16" s="82"/>
      <c r="E16" s="82"/>
      <c r="F16" s="82"/>
    </row>
    <row r="17" spans="1:6" ht="14.25" customHeight="1" x14ac:dyDescent="0.2">
      <c r="A17" s="93" t="s">
        <v>217</v>
      </c>
      <c r="B17" s="94" t="s">
        <v>190</v>
      </c>
      <c r="C17" s="95" t="s">
        <v>191</v>
      </c>
      <c r="D17" s="95" t="s">
        <v>192</v>
      </c>
      <c r="E17" s="95" t="s">
        <v>193</v>
      </c>
      <c r="F17" s="95" t="s">
        <v>194</v>
      </c>
    </row>
    <row r="18" spans="1:6" ht="14.25" customHeight="1" x14ac:dyDescent="0.2">
      <c r="A18" s="96"/>
      <c r="B18" s="97" t="e">
        <f>VLOOKUP(A18,$A$5:$F$14,2,FALSE)</f>
        <v>#N/A</v>
      </c>
      <c r="C18" s="97" t="e">
        <f>VLOOKUP($A$18,$A$5:$F$14,3,FALSE)</f>
        <v>#N/A</v>
      </c>
      <c r="D18" s="97" t="e">
        <f>VLOOKUP($A$18,$A$5:$F$14,4,FALSE)</f>
        <v>#N/A</v>
      </c>
      <c r="E18" s="97" t="e">
        <f>VLOOKUP($A$18,$A$5:$F$14,5,FALSE)</f>
        <v>#N/A</v>
      </c>
      <c r="F18" s="97" t="e">
        <f>VLOOKUP($A$18,$A$5:$F$14,6,FALSE)</f>
        <v>#N/A</v>
      </c>
    </row>
    <row r="19" spans="1:6" ht="14.25" customHeight="1" x14ac:dyDescent="0.2"/>
    <row r="20" spans="1:6" ht="14.25" customHeight="1" x14ac:dyDescent="0.2"/>
    <row r="21" spans="1:6" ht="14.25" customHeight="1" x14ac:dyDescent="0.2"/>
    <row r="22" spans="1:6" ht="14.25" customHeight="1" x14ac:dyDescent="0.2"/>
    <row r="23" spans="1:6" ht="14.25" customHeight="1" x14ac:dyDescent="0.2"/>
    <row r="24" spans="1:6" ht="14.25" customHeight="1" x14ac:dyDescent="0.2"/>
    <row r="25" spans="1:6" ht="14.25" customHeight="1" x14ac:dyDescent="0.2"/>
    <row r="26" spans="1:6" ht="14.25" customHeight="1" x14ac:dyDescent="0.2"/>
    <row r="27" spans="1:6" ht="14.25" customHeight="1" x14ac:dyDescent="0.2"/>
    <row r="28" spans="1:6" ht="14.25" customHeight="1" x14ac:dyDescent="0.2"/>
    <row r="29" spans="1:6" ht="14.25" customHeight="1" x14ac:dyDescent="0.2"/>
    <row r="30" spans="1:6" ht="14.25" customHeight="1" x14ac:dyDescent="0.2"/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C3:F3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00"/>
  <sheetViews>
    <sheetView zoomScale="115" zoomScaleNormal="115" workbookViewId="0">
      <selection activeCell="K12" sqref="K12"/>
    </sheetView>
  </sheetViews>
  <sheetFormatPr defaultColWidth="14.390625" defaultRowHeight="15" customHeight="1" x14ac:dyDescent="0.2"/>
  <cols>
    <col min="1" max="1" width="12.375" customWidth="1"/>
    <col min="2" max="2" width="12.10546875" customWidth="1"/>
    <col min="3" max="3" width="12.64453125" customWidth="1"/>
    <col min="4" max="4" width="10.35546875" customWidth="1"/>
    <col min="5" max="5" width="12.9140625" customWidth="1"/>
    <col min="6" max="6" width="13.71875" customWidth="1"/>
    <col min="7" max="7" width="10.625" customWidth="1"/>
    <col min="8" max="8" width="13.98828125" customWidth="1"/>
    <col min="9" max="26" width="8.609375" customWidth="1"/>
  </cols>
  <sheetData>
    <row r="1" spans="1:12" ht="14.25" customHeight="1" x14ac:dyDescent="0.2">
      <c r="A1" s="212" t="s">
        <v>219</v>
      </c>
      <c r="B1" s="188"/>
      <c r="C1" s="188"/>
      <c r="D1" s="188"/>
      <c r="E1" s="188"/>
      <c r="F1" s="188"/>
      <c r="G1" s="188"/>
      <c r="H1" s="189"/>
      <c r="I1" s="60"/>
      <c r="J1" s="60"/>
      <c r="K1" s="60"/>
      <c r="L1" s="60"/>
    </row>
    <row r="2" spans="1:12" ht="14.25" customHeight="1" x14ac:dyDescent="0.2">
      <c r="A2" s="213"/>
      <c r="B2" s="188"/>
      <c r="C2" s="188"/>
      <c r="D2" s="188"/>
      <c r="E2" s="188"/>
      <c r="F2" s="188"/>
      <c r="G2" s="188"/>
      <c r="H2" s="189"/>
      <c r="I2" s="60"/>
      <c r="J2" s="60"/>
      <c r="K2" s="60"/>
      <c r="L2" s="60"/>
    </row>
    <row r="3" spans="1:12" ht="14.25" customHeight="1" x14ac:dyDescent="0.2">
      <c r="A3" s="98" t="s">
        <v>220</v>
      </c>
      <c r="B3" s="99" t="s">
        <v>221</v>
      </c>
      <c r="C3" s="99" t="s">
        <v>222</v>
      </c>
      <c r="D3" s="99" t="s">
        <v>223</v>
      </c>
      <c r="E3" s="99" t="s">
        <v>61</v>
      </c>
      <c r="F3" s="99" t="s">
        <v>224</v>
      </c>
      <c r="G3" s="99" t="s">
        <v>225</v>
      </c>
      <c r="H3" s="100" t="s">
        <v>65</v>
      </c>
      <c r="I3" s="60"/>
      <c r="J3" s="60"/>
      <c r="K3" s="60"/>
      <c r="L3" s="60"/>
    </row>
    <row r="4" spans="1:12" ht="14.25" customHeight="1" x14ac:dyDescent="0.2">
      <c r="A4" s="101" t="s">
        <v>226</v>
      </c>
      <c r="B4" s="102" t="s">
        <v>215</v>
      </c>
      <c r="C4" s="103">
        <v>601</v>
      </c>
      <c r="D4" s="153">
        <f>IF(B4="A",C4*10%,C4*5%)</f>
        <v>60.1</v>
      </c>
      <c r="E4" s="153">
        <f>VLOOKUP(C4,$A$14:$C$16,3,TRUE)*C4</f>
        <v>54.089999999999996</v>
      </c>
      <c r="F4" s="153">
        <f>IF(C4&gt;=1150,C4*15%,)</f>
        <v>0</v>
      </c>
      <c r="G4" s="153">
        <f>IF(C4&lt;1000,C4*6%,)</f>
        <v>36.059999999999995</v>
      </c>
      <c r="H4" s="154">
        <f>C4+D4-E4-F4-G4</f>
        <v>570.95000000000005</v>
      </c>
      <c r="I4" s="60"/>
      <c r="J4" s="60"/>
      <c r="K4" s="60"/>
      <c r="L4" s="60"/>
    </row>
    <row r="5" spans="1:12" ht="14.25" customHeight="1" x14ac:dyDescent="0.2">
      <c r="A5" s="104" t="s">
        <v>227</v>
      </c>
      <c r="B5" s="105" t="s">
        <v>214</v>
      </c>
      <c r="C5" s="106">
        <v>1550</v>
      </c>
      <c r="D5" s="153">
        <f t="shared" ref="D5:D10" si="0">IF(B5="A",C5*10%,C5*5%)</f>
        <v>77.5</v>
      </c>
      <c r="E5" s="153">
        <f t="shared" ref="E5:E10" si="1">VLOOKUP(C5,$A$14:$C$16,3,TRUE)*C5</f>
        <v>170.5</v>
      </c>
      <c r="F5" s="153">
        <f>IF(C5&gt;=1150,C5*15%,)</f>
        <v>232.5</v>
      </c>
      <c r="G5" s="153">
        <f t="shared" ref="G5:G10" si="2">IF(C5&lt;1000,C5*6%,)</f>
        <v>0</v>
      </c>
      <c r="H5" s="154">
        <f t="shared" ref="H5:H10" si="3">C5+D5-E5-F5-G5</f>
        <v>1224.5</v>
      </c>
      <c r="I5" s="60"/>
      <c r="J5" s="60"/>
      <c r="K5" s="60"/>
      <c r="L5" s="60"/>
    </row>
    <row r="6" spans="1:12" ht="14.25" customHeight="1" x14ac:dyDescent="0.2">
      <c r="A6" s="104" t="s">
        <v>228</v>
      </c>
      <c r="B6" s="105" t="s">
        <v>215</v>
      </c>
      <c r="C6" s="106">
        <v>1100</v>
      </c>
      <c r="D6" s="153">
        <f t="shared" si="0"/>
        <v>110</v>
      </c>
      <c r="E6" s="153">
        <f t="shared" si="1"/>
        <v>121</v>
      </c>
      <c r="F6" s="153">
        <f t="shared" ref="F5:F10" si="4">IF(C6&gt;=1150,C6*15%,)</f>
        <v>0</v>
      </c>
      <c r="G6" s="153">
        <f t="shared" si="2"/>
        <v>0</v>
      </c>
      <c r="H6" s="154">
        <f t="shared" si="3"/>
        <v>1089</v>
      </c>
      <c r="I6" s="60"/>
      <c r="J6" s="60"/>
      <c r="K6" s="60"/>
      <c r="L6" s="60"/>
    </row>
    <row r="7" spans="1:12" ht="14.25" customHeight="1" x14ac:dyDescent="0.2">
      <c r="A7" s="104" t="s">
        <v>229</v>
      </c>
      <c r="B7" s="105" t="s">
        <v>215</v>
      </c>
      <c r="C7" s="106">
        <v>850</v>
      </c>
      <c r="D7" s="153">
        <f t="shared" si="0"/>
        <v>85</v>
      </c>
      <c r="E7" s="153">
        <f t="shared" si="1"/>
        <v>76.5</v>
      </c>
      <c r="F7" s="153">
        <f t="shared" si="4"/>
        <v>0</v>
      </c>
      <c r="G7" s="153">
        <f t="shared" si="2"/>
        <v>51</v>
      </c>
      <c r="H7" s="154">
        <f t="shared" si="3"/>
        <v>807.5</v>
      </c>
      <c r="I7" s="60"/>
      <c r="J7" s="60"/>
      <c r="K7" s="60"/>
      <c r="L7" s="60"/>
    </row>
    <row r="8" spans="1:12" ht="14.25" customHeight="1" x14ac:dyDescent="0.2">
      <c r="A8" s="104" t="s">
        <v>230</v>
      </c>
      <c r="B8" s="105" t="s">
        <v>214</v>
      </c>
      <c r="C8" s="106">
        <v>680</v>
      </c>
      <c r="D8" s="153">
        <f t="shared" si="0"/>
        <v>34</v>
      </c>
      <c r="E8" s="153">
        <f t="shared" si="1"/>
        <v>61.199999999999996</v>
      </c>
      <c r="F8" s="153">
        <f t="shared" si="4"/>
        <v>0</v>
      </c>
      <c r="G8" s="153">
        <f t="shared" si="2"/>
        <v>40.799999999999997</v>
      </c>
      <c r="H8" s="154">
        <f>C8+D8-E8-F8-G8</f>
        <v>612</v>
      </c>
      <c r="I8" s="60"/>
      <c r="J8" s="60"/>
      <c r="K8" s="60"/>
      <c r="L8" s="60"/>
    </row>
    <row r="9" spans="1:12" ht="14.25" customHeight="1" x14ac:dyDescent="0.2">
      <c r="A9" s="104" t="s">
        <v>231</v>
      </c>
      <c r="B9" s="105" t="s">
        <v>215</v>
      </c>
      <c r="C9" s="106">
        <v>1300</v>
      </c>
      <c r="D9" s="153">
        <f t="shared" si="0"/>
        <v>130</v>
      </c>
      <c r="E9" s="153">
        <f t="shared" si="1"/>
        <v>143</v>
      </c>
      <c r="F9" s="153">
        <f t="shared" si="4"/>
        <v>195</v>
      </c>
      <c r="G9" s="153">
        <f t="shared" si="2"/>
        <v>0</v>
      </c>
      <c r="H9" s="154">
        <f t="shared" si="3"/>
        <v>1092</v>
      </c>
      <c r="I9" s="60"/>
      <c r="J9" s="60"/>
      <c r="K9" s="60"/>
      <c r="L9" s="60"/>
    </row>
    <row r="10" spans="1:12" ht="14.25" customHeight="1" x14ac:dyDescent="0.2">
      <c r="A10" s="109" t="s">
        <v>232</v>
      </c>
      <c r="B10" s="110" t="s">
        <v>214</v>
      </c>
      <c r="C10" s="111">
        <v>2000</v>
      </c>
      <c r="D10" s="153">
        <f t="shared" si="0"/>
        <v>100</v>
      </c>
      <c r="E10" s="153">
        <f t="shared" si="1"/>
        <v>220</v>
      </c>
      <c r="F10" s="153">
        <f t="shared" si="4"/>
        <v>300</v>
      </c>
      <c r="G10" s="153">
        <f t="shared" si="2"/>
        <v>0</v>
      </c>
      <c r="H10" s="154">
        <f t="shared" si="3"/>
        <v>1580</v>
      </c>
      <c r="I10" s="60"/>
      <c r="J10" s="60"/>
      <c r="K10" s="60"/>
      <c r="L10" s="60"/>
    </row>
    <row r="11" spans="1:12" ht="14.25" customHeight="1" x14ac:dyDescent="0.2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</row>
    <row r="12" spans="1:12" ht="14.25" customHeight="1" x14ac:dyDescent="0.2">
      <c r="A12" s="214" t="s">
        <v>233</v>
      </c>
      <c r="B12" s="215"/>
      <c r="C12" s="216"/>
      <c r="D12" s="60"/>
      <c r="E12" s="60"/>
      <c r="F12" s="217" t="s">
        <v>234</v>
      </c>
      <c r="G12" s="216"/>
      <c r="H12" s="60"/>
      <c r="I12" s="60"/>
      <c r="J12" s="60"/>
      <c r="K12" s="60"/>
      <c r="L12" s="60"/>
    </row>
    <row r="13" spans="1:12" ht="14.25" customHeight="1" x14ac:dyDescent="0.2">
      <c r="A13" s="104" t="s">
        <v>235</v>
      </c>
      <c r="B13" s="105" t="s">
        <v>236</v>
      </c>
      <c r="C13" s="108" t="s">
        <v>237</v>
      </c>
      <c r="D13" s="60"/>
      <c r="E13" s="60"/>
      <c r="F13" s="112" t="s">
        <v>238</v>
      </c>
      <c r="G13" s="155">
        <f>AVERAGE(H4:H10)</f>
        <v>996.56428571428569</v>
      </c>
      <c r="H13" s="60"/>
      <c r="I13" s="60"/>
      <c r="J13" s="60"/>
      <c r="K13" s="60"/>
      <c r="L13" s="60"/>
    </row>
    <row r="14" spans="1:12" ht="14.25" customHeight="1" x14ac:dyDescent="0.2">
      <c r="A14" s="113">
        <v>0</v>
      </c>
      <c r="B14" s="106">
        <v>600</v>
      </c>
      <c r="C14" s="114">
        <v>0.08</v>
      </c>
      <c r="D14" s="60"/>
      <c r="E14" s="60"/>
      <c r="F14" s="112" t="s">
        <v>239</v>
      </c>
      <c r="G14" s="155">
        <f>MAX(H4:H10)</f>
        <v>1580</v>
      </c>
      <c r="H14" s="60"/>
      <c r="I14" s="60"/>
      <c r="J14" s="60"/>
      <c r="K14" s="60"/>
      <c r="L14" s="60"/>
    </row>
    <row r="15" spans="1:12" ht="14.25" customHeight="1" x14ac:dyDescent="0.2">
      <c r="A15" s="113">
        <v>601</v>
      </c>
      <c r="B15" s="106">
        <v>900</v>
      </c>
      <c r="C15" s="114">
        <v>0.09</v>
      </c>
      <c r="D15" s="60"/>
      <c r="E15" s="60"/>
      <c r="F15" s="115" t="s">
        <v>240</v>
      </c>
      <c r="G15" s="156">
        <f>MIN(H4:H10)</f>
        <v>570.95000000000005</v>
      </c>
      <c r="H15" s="60"/>
      <c r="I15" s="60"/>
      <c r="J15" s="60"/>
      <c r="K15" s="60"/>
      <c r="L15" s="60"/>
    </row>
    <row r="16" spans="1:12" ht="14.25" customHeight="1" x14ac:dyDescent="0.2">
      <c r="A16" s="116">
        <v>901</v>
      </c>
      <c r="B16" s="111">
        <v>2000</v>
      </c>
      <c r="C16" s="117">
        <v>0.11</v>
      </c>
      <c r="D16" s="60"/>
      <c r="E16" s="60"/>
      <c r="F16" s="60"/>
      <c r="G16" s="60"/>
      <c r="H16" s="60"/>
      <c r="I16" s="60"/>
      <c r="J16" s="60"/>
      <c r="K16" s="60"/>
      <c r="L16" s="60"/>
    </row>
    <row r="17" spans="1:12" ht="14.25" customHeight="1" x14ac:dyDescent="0.2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ht="14.25" customHeight="1" x14ac:dyDescent="0.2">
      <c r="A18" s="118" t="s">
        <v>241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</row>
    <row r="19" spans="1:12" ht="14.25" customHeight="1" x14ac:dyDescent="0.2">
      <c r="A19" s="119" t="s">
        <v>242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</row>
    <row r="20" spans="1:12" ht="14.25" customHeight="1" x14ac:dyDescent="0.2">
      <c r="A20" s="119" t="s">
        <v>243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</row>
    <row r="21" spans="1:12" ht="14.25" customHeight="1" x14ac:dyDescent="0.2">
      <c r="A21" s="118" t="s">
        <v>244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</row>
    <row r="22" spans="1:12" ht="14.25" customHeight="1" x14ac:dyDescent="0.2">
      <c r="A22" s="118" t="s">
        <v>245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</row>
    <row r="23" spans="1:12" ht="14.25" customHeight="1" x14ac:dyDescent="0.2">
      <c r="A23" s="120" t="s">
        <v>246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</row>
    <row r="24" spans="1:12" ht="14.25" customHeight="1" x14ac:dyDescent="0.2"/>
    <row r="25" spans="1:12" ht="14.25" customHeight="1" x14ac:dyDescent="0.2"/>
    <row r="26" spans="1:12" ht="14.25" customHeight="1" x14ac:dyDescent="0.2"/>
    <row r="27" spans="1:12" ht="14.25" customHeight="1" x14ac:dyDescent="0.2"/>
    <row r="28" spans="1:12" ht="14.25" customHeight="1" x14ac:dyDescent="0.2"/>
    <row r="29" spans="1:12" ht="14.25" customHeight="1" x14ac:dyDescent="0.2"/>
    <row r="30" spans="1:12" ht="14.25" customHeight="1" x14ac:dyDescent="0.2"/>
    <row r="31" spans="1:12" ht="14.25" customHeight="1" x14ac:dyDescent="0.2"/>
    <row r="32" spans="1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A1:H1"/>
    <mergeCell ref="A2:H2"/>
    <mergeCell ref="A12:C12"/>
    <mergeCell ref="F12:G12"/>
  </mergeCells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topLeftCell="A14" workbookViewId="0">
      <selection activeCell="J21" sqref="J21"/>
    </sheetView>
  </sheetViews>
  <sheetFormatPr defaultColWidth="14.390625" defaultRowHeight="15" customHeight="1" x14ac:dyDescent="0.2"/>
  <cols>
    <col min="1" max="1" width="9.14453125" customWidth="1"/>
    <col min="2" max="2" width="17.484375" customWidth="1"/>
    <col min="3" max="3" width="9.14453125" customWidth="1"/>
    <col min="4" max="4" width="12.10546875" customWidth="1"/>
    <col min="5" max="6" width="9.14453125" customWidth="1"/>
    <col min="7" max="7" width="9.953125" customWidth="1"/>
    <col min="8" max="9" width="9.14453125" customWidth="1"/>
    <col min="10" max="10" width="9.68359375" customWidth="1"/>
    <col min="11" max="26" width="8.609375" customWidth="1"/>
  </cols>
  <sheetData>
    <row r="1" spans="1:26" ht="14.25" customHeight="1" x14ac:dyDescent="0.2">
      <c r="A1" s="223" t="s">
        <v>247</v>
      </c>
      <c r="B1" s="188"/>
      <c r="C1" s="188"/>
      <c r="D1" s="188"/>
      <c r="E1" s="188"/>
      <c r="F1" s="188"/>
      <c r="G1" s="189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4.25" customHeight="1" x14ac:dyDescent="0.2">
      <c r="A2" s="121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4.25" customHeight="1" x14ac:dyDescent="0.2">
      <c r="A3" s="122" t="s">
        <v>1</v>
      </c>
      <c r="B3" s="123" t="s">
        <v>2</v>
      </c>
      <c r="C3" s="124" t="s">
        <v>248</v>
      </c>
      <c r="D3" s="124" t="s">
        <v>249</v>
      </c>
      <c r="E3" s="124" t="s">
        <v>250</v>
      </c>
      <c r="F3" s="124" t="s">
        <v>251</v>
      </c>
      <c r="G3" s="123" t="s">
        <v>252</v>
      </c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4.25" customHeight="1" x14ac:dyDescent="0.2">
      <c r="A4" s="105">
        <v>21</v>
      </c>
      <c r="B4" s="125" t="s">
        <v>253</v>
      </c>
      <c r="C4" s="107" t="s">
        <v>254</v>
      </c>
      <c r="D4" s="107">
        <v>20</v>
      </c>
      <c r="E4" s="126">
        <v>2.5</v>
      </c>
      <c r="F4" s="126">
        <f>E4*60%+E4</f>
        <v>4</v>
      </c>
      <c r="G4" s="126">
        <f>(F4-E4)*D4</f>
        <v>30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4.25" customHeight="1" x14ac:dyDescent="0.2">
      <c r="A5" s="105">
        <v>22</v>
      </c>
      <c r="B5" s="125" t="s">
        <v>255</v>
      </c>
      <c r="C5" s="107" t="s">
        <v>256</v>
      </c>
      <c r="D5" s="107">
        <v>15</v>
      </c>
      <c r="E5" s="126">
        <v>0.5</v>
      </c>
      <c r="F5" s="126">
        <f t="shared" ref="F5:F23" si="0">E5*60%+E5</f>
        <v>0.8</v>
      </c>
      <c r="G5" s="126">
        <f t="shared" ref="G5:G23" si="1">(F5-E5)*D5</f>
        <v>4.5000000000000009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4.25" customHeight="1" x14ac:dyDescent="0.2">
      <c r="A6" s="105">
        <v>23</v>
      </c>
      <c r="B6" s="125" t="s">
        <v>257</v>
      </c>
      <c r="C6" s="107" t="s">
        <v>256</v>
      </c>
      <c r="D6" s="107">
        <v>43</v>
      </c>
      <c r="E6" s="126">
        <v>0.2</v>
      </c>
      <c r="F6" s="126">
        <f t="shared" si="0"/>
        <v>0.32</v>
      </c>
      <c r="G6" s="126">
        <f t="shared" si="1"/>
        <v>5.16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4.25" customHeight="1" x14ac:dyDescent="0.2">
      <c r="A7" s="105">
        <v>24</v>
      </c>
      <c r="B7" s="125" t="s">
        <v>258</v>
      </c>
      <c r="C7" s="107" t="s">
        <v>256</v>
      </c>
      <c r="D7" s="107">
        <v>18</v>
      </c>
      <c r="E7" s="126">
        <v>1.6</v>
      </c>
      <c r="F7" s="126">
        <f t="shared" si="0"/>
        <v>2.56</v>
      </c>
      <c r="G7" s="126">
        <f t="shared" si="1"/>
        <v>17.28</v>
      </c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4.25" customHeight="1" x14ac:dyDescent="0.2">
      <c r="A8" s="105">
        <v>25</v>
      </c>
      <c r="B8" s="125" t="s">
        <v>259</v>
      </c>
      <c r="C8" s="107" t="s">
        <v>256</v>
      </c>
      <c r="D8" s="107">
        <v>35</v>
      </c>
      <c r="E8" s="126">
        <v>2</v>
      </c>
      <c r="F8" s="126">
        <f t="shared" si="0"/>
        <v>3.2</v>
      </c>
      <c r="G8" s="126">
        <f t="shared" si="1"/>
        <v>42.000000000000007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4.25" customHeight="1" x14ac:dyDescent="0.2">
      <c r="A9" s="105">
        <v>26</v>
      </c>
      <c r="B9" s="125" t="s">
        <v>260</v>
      </c>
      <c r="C9" s="107" t="s">
        <v>256</v>
      </c>
      <c r="D9" s="107">
        <v>26</v>
      </c>
      <c r="E9" s="126">
        <v>0.3</v>
      </c>
      <c r="F9" s="126">
        <f t="shared" si="0"/>
        <v>0.48</v>
      </c>
      <c r="G9" s="126">
        <f t="shared" si="1"/>
        <v>4.68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4.25" customHeight="1" x14ac:dyDescent="0.2">
      <c r="A10" s="105">
        <v>27</v>
      </c>
      <c r="B10" s="125" t="s">
        <v>261</v>
      </c>
      <c r="C10" s="107" t="s">
        <v>254</v>
      </c>
      <c r="D10" s="107">
        <v>17</v>
      </c>
      <c r="E10" s="126">
        <v>1.1000000000000001</v>
      </c>
      <c r="F10" s="126">
        <f t="shared" si="0"/>
        <v>1.7600000000000002</v>
      </c>
      <c r="G10" s="126">
        <f t="shared" si="1"/>
        <v>11.220000000000002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4.25" customHeight="1" x14ac:dyDescent="0.2">
      <c r="A11" s="105">
        <v>28</v>
      </c>
      <c r="B11" s="125" t="s">
        <v>262</v>
      </c>
      <c r="C11" s="107" t="s">
        <v>254</v>
      </c>
      <c r="D11" s="107">
        <v>10</v>
      </c>
      <c r="E11" s="126">
        <v>1.4</v>
      </c>
      <c r="F11" s="126">
        <f t="shared" si="0"/>
        <v>2.2399999999999998</v>
      </c>
      <c r="G11" s="126">
        <f t="shared" si="1"/>
        <v>8.3999999999999986</v>
      </c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4.25" customHeight="1" x14ac:dyDescent="0.2">
      <c r="A12" s="105">
        <v>29</v>
      </c>
      <c r="B12" s="125" t="s">
        <v>263</v>
      </c>
      <c r="C12" s="107" t="s">
        <v>254</v>
      </c>
      <c r="D12" s="107">
        <v>9</v>
      </c>
      <c r="E12" s="126">
        <v>4.3</v>
      </c>
      <c r="F12" s="126">
        <f t="shared" si="0"/>
        <v>6.879999999999999</v>
      </c>
      <c r="G12" s="126">
        <f t="shared" si="1"/>
        <v>23.219999999999992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4.25" customHeight="1" x14ac:dyDescent="0.2">
      <c r="A13" s="105">
        <v>30</v>
      </c>
      <c r="B13" s="125" t="s">
        <v>264</v>
      </c>
      <c r="C13" s="107" t="s">
        <v>256</v>
      </c>
      <c r="D13" s="107">
        <v>28</v>
      </c>
      <c r="E13" s="126">
        <v>2.5</v>
      </c>
      <c r="F13" s="126">
        <f t="shared" si="0"/>
        <v>4</v>
      </c>
      <c r="G13" s="126">
        <f t="shared" si="1"/>
        <v>42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4.25" customHeight="1" x14ac:dyDescent="0.2">
      <c r="A14" s="105">
        <v>31</v>
      </c>
      <c r="B14" s="125" t="s">
        <v>265</v>
      </c>
      <c r="C14" s="107" t="s">
        <v>256</v>
      </c>
      <c r="D14" s="107">
        <v>49</v>
      </c>
      <c r="E14" s="126">
        <v>0.9</v>
      </c>
      <c r="F14" s="126">
        <f t="shared" si="0"/>
        <v>1.44</v>
      </c>
      <c r="G14" s="126">
        <f t="shared" si="1"/>
        <v>26.459999999999997</v>
      </c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4.25" customHeight="1" x14ac:dyDescent="0.2">
      <c r="A15" s="105">
        <v>32</v>
      </c>
      <c r="B15" s="125" t="s">
        <v>266</v>
      </c>
      <c r="C15" s="107" t="s">
        <v>256</v>
      </c>
      <c r="D15" s="107">
        <v>34</v>
      </c>
      <c r="E15" s="126">
        <v>1.2</v>
      </c>
      <c r="F15" s="126">
        <f t="shared" si="0"/>
        <v>1.92</v>
      </c>
      <c r="G15" s="126">
        <f t="shared" si="1"/>
        <v>24.48</v>
      </c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4.25" customHeight="1" x14ac:dyDescent="0.2">
      <c r="A16" s="105">
        <v>33</v>
      </c>
      <c r="B16" s="125" t="s">
        <v>267</v>
      </c>
      <c r="C16" s="107" t="s">
        <v>256</v>
      </c>
      <c r="D16" s="107">
        <v>21</v>
      </c>
      <c r="E16" s="126">
        <v>2.4</v>
      </c>
      <c r="F16" s="126">
        <f t="shared" si="0"/>
        <v>3.84</v>
      </c>
      <c r="G16" s="126">
        <f t="shared" si="1"/>
        <v>30.24</v>
      </c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4.25" customHeight="1" x14ac:dyDescent="0.2">
      <c r="A17" s="105">
        <v>34</v>
      </c>
      <c r="B17" s="125" t="s">
        <v>268</v>
      </c>
      <c r="C17" s="107" t="s">
        <v>256</v>
      </c>
      <c r="D17" s="107">
        <v>10</v>
      </c>
      <c r="E17" s="126">
        <v>6.7</v>
      </c>
      <c r="F17" s="126">
        <f t="shared" si="0"/>
        <v>10.719999999999999</v>
      </c>
      <c r="G17" s="126">
        <f t="shared" si="1"/>
        <v>40.199999999999989</v>
      </c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4.25" customHeight="1" x14ac:dyDescent="0.2">
      <c r="A18" s="105">
        <v>35</v>
      </c>
      <c r="B18" s="125" t="s">
        <v>269</v>
      </c>
      <c r="C18" s="107" t="s">
        <v>256</v>
      </c>
      <c r="D18" s="107">
        <v>9</v>
      </c>
      <c r="E18" s="126">
        <v>1.35</v>
      </c>
      <c r="F18" s="126">
        <f t="shared" si="0"/>
        <v>2.16</v>
      </c>
      <c r="G18" s="126">
        <f t="shared" si="1"/>
        <v>7.2900000000000009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4.25" customHeight="1" x14ac:dyDescent="0.2">
      <c r="A19" s="105">
        <v>36</v>
      </c>
      <c r="B19" s="125" t="s">
        <v>270</v>
      </c>
      <c r="C19" s="107" t="s">
        <v>256</v>
      </c>
      <c r="D19" s="107">
        <v>25</v>
      </c>
      <c r="E19" s="126">
        <v>1</v>
      </c>
      <c r="F19" s="126">
        <f t="shared" si="0"/>
        <v>1.6</v>
      </c>
      <c r="G19" s="126">
        <f t="shared" si="1"/>
        <v>15.000000000000002</v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4.25" customHeight="1" x14ac:dyDescent="0.2">
      <c r="A20" s="105">
        <v>37</v>
      </c>
      <c r="B20" s="125" t="s">
        <v>271</v>
      </c>
      <c r="C20" s="107" t="s">
        <v>256</v>
      </c>
      <c r="D20" s="107">
        <v>19</v>
      </c>
      <c r="E20" s="126">
        <v>2.9</v>
      </c>
      <c r="F20" s="126">
        <f t="shared" si="0"/>
        <v>4.6399999999999997</v>
      </c>
      <c r="G20" s="126">
        <f t="shared" si="1"/>
        <v>33.059999999999995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4.25" customHeight="1" x14ac:dyDescent="0.2">
      <c r="A21" s="105">
        <v>38</v>
      </c>
      <c r="B21" s="125" t="s">
        <v>272</v>
      </c>
      <c r="C21" s="107" t="s">
        <v>254</v>
      </c>
      <c r="D21" s="107">
        <v>12</v>
      </c>
      <c r="E21" s="126">
        <v>3.99</v>
      </c>
      <c r="F21" s="126">
        <f t="shared" si="0"/>
        <v>6.3840000000000003</v>
      </c>
      <c r="G21" s="126">
        <f t="shared" si="1"/>
        <v>28.728000000000002</v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4.25" customHeight="1" x14ac:dyDescent="0.2">
      <c r="A22" s="105">
        <v>39</v>
      </c>
      <c r="B22" s="125" t="s">
        <v>273</v>
      </c>
      <c r="C22" s="107" t="s">
        <v>256</v>
      </c>
      <c r="D22" s="107">
        <v>45</v>
      </c>
      <c r="E22" s="126">
        <v>0.5</v>
      </c>
      <c r="F22" s="126">
        <f t="shared" si="0"/>
        <v>0.8</v>
      </c>
      <c r="G22" s="126">
        <f t="shared" si="1"/>
        <v>13.500000000000002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4.25" customHeight="1" x14ac:dyDescent="0.2">
      <c r="A23" s="105">
        <v>40</v>
      </c>
      <c r="B23" s="125" t="s">
        <v>274</v>
      </c>
      <c r="C23" s="107" t="s">
        <v>256</v>
      </c>
      <c r="D23" s="107">
        <v>15</v>
      </c>
      <c r="E23" s="126">
        <v>3.2</v>
      </c>
      <c r="F23" s="126">
        <f t="shared" si="0"/>
        <v>5.12</v>
      </c>
      <c r="G23" s="126">
        <f t="shared" si="1"/>
        <v>28.799999999999997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4.25" customHeight="1" x14ac:dyDescent="0.2">
      <c r="A24" s="121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4.25" customHeight="1" x14ac:dyDescent="0.2">
      <c r="A25" s="121"/>
      <c r="B25" s="60"/>
      <c r="C25" s="60"/>
      <c r="D25" s="127" t="s">
        <v>275</v>
      </c>
      <c r="E25" s="157">
        <f>SUM(E4:E23)</f>
        <v>40.540000000000006</v>
      </c>
      <c r="F25" s="159">
        <f t="shared" ref="F25:G25" si="2">SUM(F4:F23)</f>
        <v>64.86399999999999</v>
      </c>
      <c r="G25" s="158">
        <f>SUM(G4:G23)</f>
        <v>436.21800000000002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4.25" customHeight="1" x14ac:dyDescent="0.2">
      <c r="A26" s="121"/>
      <c r="B26" s="60"/>
      <c r="C26" s="60"/>
      <c r="D26" s="128" t="s">
        <v>9</v>
      </c>
      <c r="E26" s="160">
        <f>AVERAGE(E4:E23)</f>
        <v>2.0270000000000001</v>
      </c>
      <c r="F26" s="164">
        <f t="shared" ref="F26:G26" si="3">AVERAGE(F4:F23)</f>
        <v>3.2431999999999994</v>
      </c>
      <c r="G26" s="161">
        <f t="shared" si="3"/>
        <v>21.8109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4.25" customHeight="1" x14ac:dyDescent="0.2">
      <c r="A27" s="121"/>
      <c r="B27" s="60"/>
      <c r="C27" s="60"/>
      <c r="D27" s="128" t="s">
        <v>276</v>
      </c>
      <c r="E27" s="160">
        <f>MAX(E4:E23)</f>
        <v>6.7</v>
      </c>
      <c r="F27" s="164">
        <f t="shared" ref="F27:G27" si="4">MAX(F4:F23)</f>
        <v>10.719999999999999</v>
      </c>
      <c r="G27" s="161">
        <f t="shared" si="4"/>
        <v>42.000000000000007</v>
      </c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14.25" customHeight="1" x14ac:dyDescent="0.2">
      <c r="A28" s="121"/>
      <c r="B28" s="60"/>
      <c r="C28" s="60"/>
      <c r="D28" s="129" t="s">
        <v>277</v>
      </c>
      <c r="E28" s="162">
        <f>MIN(E4:E23)</f>
        <v>0.2</v>
      </c>
      <c r="F28" s="165">
        <f t="shared" ref="F28:G28" si="5">MIN(F4:F23)</f>
        <v>0.32</v>
      </c>
      <c r="G28" s="163">
        <f t="shared" si="5"/>
        <v>4.5000000000000009</v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4.25" customHeight="1" x14ac:dyDescent="0.2">
      <c r="A29" s="121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4.25" customHeight="1" x14ac:dyDescent="0.2">
      <c r="A30" s="224" t="s">
        <v>278</v>
      </c>
      <c r="B30" s="225"/>
      <c r="C30" s="225"/>
      <c r="D30" s="225"/>
      <c r="E30" s="225"/>
      <c r="F30" s="225"/>
      <c r="G30" s="225"/>
      <c r="H30" s="225"/>
      <c r="I30" s="225"/>
      <c r="J30" s="22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14.25" customHeight="1" x14ac:dyDescent="0.2">
      <c r="A31" s="218" t="s">
        <v>279</v>
      </c>
      <c r="B31" s="193"/>
      <c r="C31" s="193"/>
      <c r="D31" s="193"/>
      <c r="E31" s="193"/>
      <c r="F31" s="193"/>
      <c r="G31" s="193"/>
      <c r="H31" s="193"/>
      <c r="I31" s="193"/>
      <c r="J31" s="219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4.25" customHeight="1" x14ac:dyDescent="0.2">
      <c r="A32" s="218" t="s">
        <v>280</v>
      </c>
      <c r="B32" s="193"/>
      <c r="C32" s="193"/>
      <c r="D32" s="193"/>
      <c r="E32" s="193"/>
      <c r="F32" s="193"/>
      <c r="G32" s="193"/>
      <c r="H32" s="193"/>
      <c r="I32" s="193"/>
      <c r="J32" s="219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4.25" customHeight="1" x14ac:dyDescent="0.2">
      <c r="A33" s="218" t="s">
        <v>281</v>
      </c>
      <c r="B33" s="193"/>
      <c r="C33" s="193"/>
      <c r="D33" s="193"/>
      <c r="E33" s="193"/>
      <c r="F33" s="193"/>
      <c r="G33" s="193"/>
      <c r="H33" s="193"/>
      <c r="I33" s="193"/>
      <c r="J33" s="219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4.25" customHeight="1" x14ac:dyDescent="0.2">
      <c r="A34" s="218"/>
      <c r="B34" s="193"/>
      <c r="C34" s="193"/>
      <c r="D34" s="193"/>
      <c r="E34" s="193"/>
      <c r="F34" s="193"/>
      <c r="G34" s="193"/>
      <c r="H34" s="193"/>
      <c r="I34" s="193"/>
      <c r="J34" s="219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4.25" customHeight="1" x14ac:dyDescent="0.2">
      <c r="A35" s="220"/>
      <c r="B35" s="221"/>
      <c r="C35" s="221"/>
      <c r="D35" s="221"/>
      <c r="E35" s="221"/>
      <c r="F35" s="221"/>
      <c r="G35" s="221"/>
      <c r="H35" s="221"/>
      <c r="I35" s="221"/>
      <c r="J35" s="222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4.25" customHeight="1" x14ac:dyDescent="0.2">
      <c r="A36" s="121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4.25" customHeight="1" x14ac:dyDescent="0.2">
      <c r="A37" s="121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4.25" customHeight="1" x14ac:dyDescent="0.2">
      <c r="A38" s="121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4.25" customHeight="1" x14ac:dyDescent="0.2">
      <c r="A39" s="121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4.25" customHeight="1" x14ac:dyDescent="0.2">
      <c r="A40" s="121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4.25" customHeight="1" x14ac:dyDescent="0.2">
      <c r="A41" s="121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4.25" customHeight="1" x14ac:dyDescent="0.2">
      <c r="A42" s="121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4.25" customHeight="1" x14ac:dyDescent="0.2">
      <c r="A43" s="121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4.25" customHeight="1" x14ac:dyDescent="0.2">
      <c r="A44" s="121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4.25" customHeight="1" x14ac:dyDescent="0.2">
      <c r="A45" s="121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4.25" customHeight="1" x14ac:dyDescent="0.2">
      <c r="A46" s="121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4.25" customHeight="1" x14ac:dyDescent="0.2">
      <c r="A47" s="121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4.25" customHeight="1" x14ac:dyDescent="0.2">
      <c r="A48" s="121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4.25" customHeight="1" x14ac:dyDescent="0.2">
      <c r="A49" s="121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4.25" customHeight="1" x14ac:dyDescent="0.2">
      <c r="A50" s="121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4.25" customHeight="1" x14ac:dyDescent="0.2">
      <c r="A51" s="121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4.25" customHeight="1" x14ac:dyDescent="0.2">
      <c r="A52" s="12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4.25" customHeight="1" x14ac:dyDescent="0.2">
      <c r="A53" s="12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4.25" customHeight="1" x14ac:dyDescent="0.2">
      <c r="A54" s="12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4.25" customHeight="1" x14ac:dyDescent="0.2">
      <c r="A55" s="12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4.25" customHeight="1" x14ac:dyDescent="0.2">
      <c r="A56" s="12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4.25" customHeight="1" x14ac:dyDescent="0.2">
      <c r="A57" s="12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4.25" customHeight="1" x14ac:dyDescent="0.2">
      <c r="A58" s="12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4.25" customHeight="1" x14ac:dyDescent="0.2">
      <c r="A59" s="12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4.25" customHeight="1" x14ac:dyDescent="0.2">
      <c r="A60" s="12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4.25" customHeight="1" x14ac:dyDescent="0.2">
      <c r="A61" s="12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4.25" customHeight="1" x14ac:dyDescent="0.2">
      <c r="A62" s="12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4.25" customHeight="1" x14ac:dyDescent="0.2">
      <c r="A63" s="12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4.25" customHeight="1" x14ac:dyDescent="0.2">
      <c r="A64" s="12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4.25" customHeight="1" x14ac:dyDescent="0.2">
      <c r="A65" s="12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4.25" customHeight="1" x14ac:dyDescent="0.2">
      <c r="A66" s="12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4.25" customHeight="1" x14ac:dyDescent="0.2">
      <c r="A67" s="12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4.25" customHeight="1" x14ac:dyDescent="0.2">
      <c r="A68" s="12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4.25" customHeight="1" x14ac:dyDescent="0.2">
      <c r="A69" s="12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4.25" customHeight="1" x14ac:dyDescent="0.2">
      <c r="A70" s="12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4.25" customHeight="1" x14ac:dyDescent="0.2">
      <c r="A71" s="12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4.25" customHeight="1" x14ac:dyDescent="0.2">
      <c r="A72" s="12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4.25" customHeight="1" x14ac:dyDescent="0.2">
      <c r="A73" s="12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4.25" customHeight="1" x14ac:dyDescent="0.2">
      <c r="A74" s="12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4.25" customHeight="1" x14ac:dyDescent="0.2">
      <c r="A75" s="12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4.25" customHeight="1" x14ac:dyDescent="0.2">
      <c r="A76" s="12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4.25" customHeight="1" x14ac:dyDescent="0.2">
      <c r="A77" s="12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4.25" customHeight="1" x14ac:dyDescent="0.2">
      <c r="A78" s="12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4.25" customHeight="1" x14ac:dyDescent="0.2">
      <c r="A79" s="12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4.25" customHeight="1" x14ac:dyDescent="0.2">
      <c r="A80" s="12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4.25" customHeight="1" x14ac:dyDescent="0.2">
      <c r="A81" s="12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4.25" customHeight="1" x14ac:dyDescent="0.2">
      <c r="A82" s="12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4.25" customHeight="1" x14ac:dyDescent="0.2">
      <c r="A83" s="12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4.25" customHeight="1" x14ac:dyDescent="0.2">
      <c r="A84" s="12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4.25" customHeight="1" x14ac:dyDescent="0.2">
      <c r="A85" s="12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4.25" customHeight="1" x14ac:dyDescent="0.2">
      <c r="A86" s="12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4.25" customHeight="1" x14ac:dyDescent="0.2">
      <c r="A87" s="12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4.25" customHeight="1" x14ac:dyDescent="0.2">
      <c r="A88" s="12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4.25" customHeight="1" x14ac:dyDescent="0.2">
      <c r="A89" s="12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4.25" customHeight="1" x14ac:dyDescent="0.2">
      <c r="A90" s="12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4.25" customHeight="1" x14ac:dyDescent="0.2">
      <c r="A91" s="12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4.25" customHeight="1" x14ac:dyDescent="0.2">
      <c r="A92" s="12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4.25" customHeight="1" x14ac:dyDescent="0.2">
      <c r="A93" s="12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4.25" customHeight="1" x14ac:dyDescent="0.2">
      <c r="A94" s="12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4.25" customHeight="1" x14ac:dyDescent="0.2">
      <c r="A95" s="12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4.25" customHeight="1" x14ac:dyDescent="0.2">
      <c r="A96" s="12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4.25" customHeight="1" x14ac:dyDescent="0.2">
      <c r="A97" s="12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4.25" customHeight="1" x14ac:dyDescent="0.2">
      <c r="A98" s="12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4.25" customHeight="1" x14ac:dyDescent="0.2">
      <c r="A99" s="12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4.25" customHeight="1" x14ac:dyDescent="0.2">
      <c r="A100" s="12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4.25" customHeight="1" x14ac:dyDescent="0.2">
      <c r="A101" s="12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4.25" customHeight="1" x14ac:dyDescent="0.2">
      <c r="A102" s="12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4.25" customHeight="1" x14ac:dyDescent="0.2">
      <c r="A103" s="12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4.25" customHeight="1" x14ac:dyDescent="0.2">
      <c r="A104" s="12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4.25" customHeight="1" x14ac:dyDescent="0.2">
      <c r="A105" s="12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4.25" customHeight="1" x14ac:dyDescent="0.2">
      <c r="A106" s="12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4.25" customHeight="1" x14ac:dyDescent="0.2">
      <c r="A107" s="12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4.25" customHeight="1" x14ac:dyDescent="0.2">
      <c r="A108" s="12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4.25" customHeight="1" x14ac:dyDescent="0.2">
      <c r="A109" s="12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4.25" customHeight="1" x14ac:dyDescent="0.2">
      <c r="A110" s="12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4.25" customHeight="1" x14ac:dyDescent="0.2">
      <c r="A111" s="12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4.25" customHeight="1" x14ac:dyDescent="0.2">
      <c r="A112" s="12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4.25" customHeight="1" x14ac:dyDescent="0.2">
      <c r="A113" s="12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4.25" customHeight="1" x14ac:dyDescent="0.2">
      <c r="A114" s="12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4.25" customHeight="1" x14ac:dyDescent="0.2">
      <c r="A115" s="12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4.25" customHeight="1" x14ac:dyDescent="0.2">
      <c r="A116" s="12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4.25" customHeight="1" x14ac:dyDescent="0.2">
      <c r="A117" s="12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4.25" customHeight="1" x14ac:dyDescent="0.2">
      <c r="A118" s="12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4.25" customHeight="1" x14ac:dyDescent="0.2">
      <c r="A119" s="12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4.25" customHeight="1" x14ac:dyDescent="0.2">
      <c r="A120" s="12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4.25" customHeight="1" x14ac:dyDescent="0.2">
      <c r="A121" s="12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4.25" customHeight="1" x14ac:dyDescent="0.2">
      <c r="A122" s="12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4.25" customHeight="1" x14ac:dyDescent="0.2">
      <c r="A123" s="12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4.25" customHeight="1" x14ac:dyDescent="0.2">
      <c r="A124" s="12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4.25" customHeight="1" x14ac:dyDescent="0.2">
      <c r="A125" s="12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4.25" customHeight="1" x14ac:dyDescent="0.2">
      <c r="A126" s="12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4.25" customHeight="1" x14ac:dyDescent="0.2">
      <c r="A127" s="12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4.25" customHeight="1" x14ac:dyDescent="0.2">
      <c r="A128" s="12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4.25" customHeight="1" x14ac:dyDescent="0.2">
      <c r="A129" s="12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4.25" customHeight="1" x14ac:dyDescent="0.2">
      <c r="A130" s="12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4.25" customHeight="1" x14ac:dyDescent="0.2">
      <c r="A131" s="12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4.25" customHeight="1" x14ac:dyDescent="0.2">
      <c r="A132" s="12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4.25" customHeight="1" x14ac:dyDescent="0.2">
      <c r="A133" s="12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4.25" customHeight="1" x14ac:dyDescent="0.2">
      <c r="A134" s="12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4.25" customHeight="1" x14ac:dyDescent="0.2">
      <c r="A135" s="12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4.25" customHeight="1" x14ac:dyDescent="0.2">
      <c r="A136" s="12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4.25" customHeight="1" x14ac:dyDescent="0.2">
      <c r="A137" s="12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4.25" customHeight="1" x14ac:dyDescent="0.2">
      <c r="A138" s="12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4.25" customHeight="1" x14ac:dyDescent="0.2">
      <c r="A139" s="12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4.25" customHeight="1" x14ac:dyDescent="0.2">
      <c r="A140" s="12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4.25" customHeight="1" x14ac:dyDescent="0.2">
      <c r="A141" s="12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4.25" customHeight="1" x14ac:dyDescent="0.2">
      <c r="A142" s="12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4.25" customHeight="1" x14ac:dyDescent="0.2">
      <c r="A143" s="12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4.25" customHeight="1" x14ac:dyDescent="0.2">
      <c r="A144" s="12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4.25" customHeight="1" x14ac:dyDescent="0.2">
      <c r="A145" s="12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4.25" customHeight="1" x14ac:dyDescent="0.2">
      <c r="A146" s="12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4.25" customHeight="1" x14ac:dyDescent="0.2">
      <c r="A147" s="12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4.25" customHeight="1" x14ac:dyDescent="0.2">
      <c r="A148" s="12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4.25" customHeight="1" x14ac:dyDescent="0.2">
      <c r="A149" s="12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4.25" customHeight="1" x14ac:dyDescent="0.2">
      <c r="A150" s="12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4.25" customHeight="1" x14ac:dyDescent="0.2">
      <c r="A151" s="12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4.25" customHeight="1" x14ac:dyDescent="0.2">
      <c r="A152" s="121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4.25" customHeight="1" x14ac:dyDescent="0.2">
      <c r="A153" s="121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4.25" customHeight="1" x14ac:dyDescent="0.2">
      <c r="A154" s="121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4.25" customHeight="1" x14ac:dyDescent="0.2">
      <c r="A155" s="121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4.25" customHeight="1" x14ac:dyDescent="0.2">
      <c r="A156" s="121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4.25" customHeight="1" x14ac:dyDescent="0.2">
      <c r="A157" s="121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4.25" customHeight="1" x14ac:dyDescent="0.2">
      <c r="A158" s="121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4.25" customHeight="1" x14ac:dyDescent="0.2">
      <c r="A159" s="121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4.25" customHeight="1" x14ac:dyDescent="0.2">
      <c r="A160" s="121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4.25" customHeight="1" x14ac:dyDescent="0.2">
      <c r="A161" s="121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4.25" customHeight="1" x14ac:dyDescent="0.2">
      <c r="A162" s="121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4.25" customHeight="1" x14ac:dyDescent="0.2">
      <c r="A163" s="121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4.25" customHeight="1" x14ac:dyDescent="0.2">
      <c r="A164" s="121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4.25" customHeight="1" x14ac:dyDescent="0.2">
      <c r="A165" s="121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4.25" customHeight="1" x14ac:dyDescent="0.2">
      <c r="A166" s="121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4.25" customHeight="1" x14ac:dyDescent="0.2">
      <c r="A167" s="121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4.25" customHeight="1" x14ac:dyDescent="0.2">
      <c r="A168" s="121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4.25" customHeight="1" x14ac:dyDescent="0.2">
      <c r="A169" s="121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4.25" customHeight="1" x14ac:dyDescent="0.2">
      <c r="A170" s="121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4.25" customHeight="1" x14ac:dyDescent="0.2">
      <c r="A171" s="121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4.25" customHeight="1" x14ac:dyDescent="0.2">
      <c r="A172" s="12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4.25" customHeight="1" x14ac:dyDescent="0.2">
      <c r="A173" s="12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4.25" customHeight="1" x14ac:dyDescent="0.2">
      <c r="A174" s="121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4.25" customHeight="1" x14ac:dyDescent="0.2">
      <c r="A175" s="121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4.25" customHeight="1" x14ac:dyDescent="0.2">
      <c r="A176" s="121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4.25" customHeight="1" x14ac:dyDescent="0.2">
      <c r="A177" s="121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4.25" customHeight="1" x14ac:dyDescent="0.2">
      <c r="A178" s="121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4.25" customHeight="1" x14ac:dyDescent="0.2">
      <c r="A179" s="121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4.25" customHeight="1" x14ac:dyDescent="0.2">
      <c r="A180" s="121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4.25" customHeight="1" x14ac:dyDescent="0.2">
      <c r="A181" s="121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4.25" customHeight="1" x14ac:dyDescent="0.2">
      <c r="A182" s="121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4.25" customHeight="1" x14ac:dyDescent="0.2">
      <c r="A183" s="121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4.25" customHeight="1" x14ac:dyDescent="0.2">
      <c r="A184" s="121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4.25" customHeight="1" x14ac:dyDescent="0.2">
      <c r="A185" s="121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4.25" customHeight="1" x14ac:dyDescent="0.2">
      <c r="A186" s="121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4.25" customHeight="1" x14ac:dyDescent="0.2">
      <c r="A187" s="121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4.25" customHeight="1" x14ac:dyDescent="0.2">
      <c r="A188" s="121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4.25" customHeight="1" x14ac:dyDescent="0.2">
      <c r="A189" s="121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4.25" customHeight="1" x14ac:dyDescent="0.2">
      <c r="A190" s="121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4.25" customHeight="1" x14ac:dyDescent="0.2">
      <c r="A191" s="121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4.25" customHeight="1" x14ac:dyDescent="0.2">
      <c r="A192" s="121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4.25" customHeight="1" x14ac:dyDescent="0.2">
      <c r="A193" s="121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4.25" customHeight="1" x14ac:dyDescent="0.2">
      <c r="A194" s="121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4.25" customHeight="1" x14ac:dyDescent="0.2">
      <c r="A195" s="121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4.25" customHeight="1" x14ac:dyDescent="0.2">
      <c r="A196" s="121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4.25" customHeight="1" x14ac:dyDescent="0.2">
      <c r="A197" s="121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4.25" customHeight="1" x14ac:dyDescent="0.2">
      <c r="A198" s="121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4.25" customHeight="1" x14ac:dyDescent="0.2">
      <c r="A199" s="121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4.25" customHeight="1" x14ac:dyDescent="0.2">
      <c r="A200" s="121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4.25" customHeight="1" x14ac:dyDescent="0.2">
      <c r="A201" s="121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4.25" customHeight="1" x14ac:dyDescent="0.2">
      <c r="A202" s="121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4.25" customHeight="1" x14ac:dyDescent="0.2">
      <c r="A203" s="121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4.25" customHeight="1" x14ac:dyDescent="0.2">
      <c r="A204" s="121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4.25" customHeight="1" x14ac:dyDescent="0.2">
      <c r="A205" s="121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4.25" customHeight="1" x14ac:dyDescent="0.2">
      <c r="A206" s="121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4.25" customHeight="1" x14ac:dyDescent="0.2">
      <c r="A207" s="121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4.25" customHeight="1" x14ac:dyDescent="0.2">
      <c r="A208" s="121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4.25" customHeight="1" x14ac:dyDescent="0.2">
      <c r="A209" s="121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4.25" customHeight="1" x14ac:dyDescent="0.2">
      <c r="A210" s="121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4.25" customHeight="1" x14ac:dyDescent="0.2">
      <c r="A211" s="121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4.25" customHeight="1" x14ac:dyDescent="0.2">
      <c r="A212" s="121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4.25" customHeight="1" x14ac:dyDescent="0.2">
      <c r="A213" s="121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4.25" customHeight="1" x14ac:dyDescent="0.2">
      <c r="A214" s="121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4.25" customHeight="1" x14ac:dyDescent="0.2">
      <c r="A215" s="121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4.25" customHeight="1" x14ac:dyDescent="0.2">
      <c r="A216" s="121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4.25" customHeight="1" x14ac:dyDescent="0.2">
      <c r="A217" s="121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4.25" customHeight="1" x14ac:dyDescent="0.2">
      <c r="A218" s="121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4.25" customHeight="1" x14ac:dyDescent="0.2">
      <c r="A219" s="121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4.25" customHeight="1" x14ac:dyDescent="0.2">
      <c r="A220" s="121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4.25" customHeight="1" x14ac:dyDescent="0.2">
      <c r="A221" s="121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4.25" customHeight="1" x14ac:dyDescent="0.2">
      <c r="A222" s="121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4.25" customHeight="1" x14ac:dyDescent="0.2">
      <c r="A223" s="121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4.25" customHeight="1" x14ac:dyDescent="0.2">
      <c r="A224" s="121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4.25" customHeight="1" x14ac:dyDescent="0.2">
      <c r="A225" s="121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4.25" customHeight="1" x14ac:dyDescent="0.2">
      <c r="A226" s="121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4.25" customHeight="1" x14ac:dyDescent="0.2">
      <c r="A227" s="121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4.25" customHeight="1" x14ac:dyDescent="0.2">
      <c r="A228" s="121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4.25" customHeight="1" x14ac:dyDescent="0.2">
      <c r="A229" s="121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4.25" customHeight="1" x14ac:dyDescent="0.2">
      <c r="A230" s="121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4.25" customHeight="1" x14ac:dyDescent="0.2">
      <c r="A231" s="121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4.25" customHeight="1" x14ac:dyDescent="0.2">
      <c r="A232" s="121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4.25" customHeight="1" x14ac:dyDescent="0.2">
      <c r="A233" s="121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4.25" customHeight="1" x14ac:dyDescent="0.2">
      <c r="A234" s="121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4.25" customHeight="1" x14ac:dyDescent="0.2">
      <c r="A235" s="121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4.25" customHeight="1" x14ac:dyDescent="0.2">
      <c r="A236" s="121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4.25" customHeight="1" x14ac:dyDescent="0.2">
      <c r="A237" s="121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4.25" customHeight="1" x14ac:dyDescent="0.2">
      <c r="A238" s="121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4.25" customHeight="1" x14ac:dyDescent="0.2">
      <c r="A239" s="121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4.25" customHeight="1" x14ac:dyDescent="0.2">
      <c r="A240" s="121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4.25" customHeight="1" x14ac:dyDescent="0.2">
      <c r="A241" s="121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4.25" customHeight="1" x14ac:dyDescent="0.2">
      <c r="A242" s="121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4.25" customHeight="1" x14ac:dyDescent="0.2">
      <c r="A243" s="121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4.25" customHeight="1" x14ac:dyDescent="0.2">
      <c r="A244" s="121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4.25" customHeight="1" x14ac:dyDescent="0.2">
      <c r="A245" s="121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4.25" customHeight="1" x14ac:dyDescent="0.2">
      <c r="A246" s="121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4.25" customHeight="1" x14ac:dyDescent="0.2">
      <c r="A247" s="121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4.25" customHeight="1" x14ac:dyDescent="0.2">
      <c r="A248" s="121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4.25" customHeight="1" x14ac:dyDescent="0.2">
      <c r="A249" s="121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4.25" customHeight="1" x14ac:dyDescent="0.2">
      <c r="A250" s="121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4.25" customHeight="1" x14ac:dyDescent="0.2">
      <c r="A251" s="121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4.25" customHeight="1" x14ac:dyDescent="0.2">
      <c r="A252" s="121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4.25" customHeight="1" x14ac:dyDescent="0.2">
      <c r="A253" s="121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4.25" customHeight="1" x14ac:dyDescent="0.2">
      <c r="A254" s="121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4.25" customHeight="1" x14ac:dyDescent="0.2">
      <c r="A255" s="121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4.25" customHeight="1" x14ac:dyDescent="0.2">
      <c r="A256" s="121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4.25" customHeight="1" x14ac:dyDescent="0.2">
      <c r="A257" s="121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4.25" customHeight="1" x14ac:dyDescent="0.2">
      <c r="A258" s="121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4.25" customHeight="1" x14ac:dyDescent="0.2">
      <c r="A259" s="121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4.25" customHeight="1" x14ac:dyDescent="0.2">
      <c r="A260" s="121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4.25" customHeight="1" x14ac:dyDescent="0.2">
      <c r="A261" s="121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4.25" customHeight="1" x14ac:dyDescent="0.2">
      <c r="A262" s="121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4.25" customHeight="1" x14ac:dyDescent="0.2">
      <c r="A263" s="121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4.25" customHeight="1" x14ac:dyDescent="0.2">
      <c r="A264" s="121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4.25" customHeight="1" x14ac:dyDescent="0.2">
      <c r="A265" s="121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4.25" customHeight="1" x14ac:dyDescent="0.2">
      <c r="A266" s="121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4.25" customHeight="1" x14ac:dyDescent="0.2">
      <c r="A267" s="121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4.25" customHeight="1" x14ac:dyDescent="0.2">
      <c r="A268" s="121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4.25" customHeight="1" x14ac:dyDescent="0.2">
      <c r="A269" s="121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4.25" customHeight="1" x14ac:dyDescent="0.2">
      <c r="A270" s="121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4.25" customHeight="1" x14ac:dyDescent="0.2">
      <c r="A271" s="121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4.25" customHeight="1" x14ac:dyDescent="0.2">
      <c r="A272" s="121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4.25" customHeight="1" x14ac:dyDescent="0.2">
      <c r="A273" s="121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4.25" customHeight="1" x14ac:dyDescent="0.2">
      <c r="A274" s="121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4.25" customHeight="1" x14ac:dyDescent="0.2">
      <c r="A275" s="121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4.25" customHeight="1" x14ac:dyDescent="0.2">
      <c r="A276" s="121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4.25" customHeight="1" x14ac:dyDescent="0.2">
      <c r="A277" s="121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4.25" customHeight="1" x14ac:dyDescent="0.2">
      <c r="A278" s="121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4.25" customHeight="1" x14ac:dyDescent="0.2">
      <c r="A279" s="121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4.25" customHeight="1" x14ac:dyDescent="0.2">
      <c r="A280" s="121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4.25" customHeight="1" x14ac:dyDescent="0.2">
      <c r="A281" s="121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4.25" customHeight="1" x14ac:dyDescent="0.2">
      <c r="A282" s="121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4.25" customHeight="1" x14ac:dyDescent="0.2">
      <c r="A283" s="121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4.25" customHeight="1" x14ac:dyDescent="0.2">
      <c r="A284" s="121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4.25" customHeight="1" x14ac:dyDescent="0.2">
      <c r="A285" s="121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4.25" customHeight="1" x14ac:dyDescent="0.2">
      <c r="A286" s="121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4.25" customHeight="1" x14ac:dyDescent="0.2">
      <c r="A287" s="121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4.25" customHeight="1" x14ac:dyDescent="0.2">
      <c r="A288" s="121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4.25" customHeight="1" x14ac:dyDescent="0.2">
      <c r="A289" s="121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4.25" customHeight="1" x14ac:dyDescent="0.2">
      <c r="A290" s="121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4.25" customHeight="1" x14ac:dyDescent="0.2">
      <c r="A291" s="121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4.25" customHeight="1" x14ac:dyDescent="0.2">
      <c r="A292" s="121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4.25" customHeight="1" x14ac:dyDescent="0.2">
      <c r="A293" s="121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4.25" customHeight="1" x14ac:dyDescent="0.2">
      <c r="A294" s="121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4.25" customHeight="1" x14ac:dyDescent="0.2">
      <c r="A295" s="121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4.25" customHeight="1" x14ac:dyDescent="0.2">
      <c r="A296" s="121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4.25" customHeight="1" x14ac:dyDescent="0.2">
      <c r="A297" s="121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4.25" customHeight="1" x14ac:dyDescent="0.2">
      <c r="A298" s="121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4.25" customHeight="1" x14ac:dyDescent="0.2">
      <c r="A299" s="121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4.25" customHeight="1" x14ac:dyDescent="0.2">
      <c r="A300" s="121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4.25" customHeight="1" x14ac:dyDescent="0.2">
      <c r="A301" s="121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4.25" customHeight="1" x14ac:dyDescent="0.2">
      <c r="A302" s="121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4.25" customHeight="1" x14ac:dyDescent="0.2">
      <c r="A303" s="121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4.25" customHeight="1" x14ac:dyDescent="0.2">
      <c r="A304" s="121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4.25" customHeight="1" x14ac:dyDescent="0.2">
      <c r="A305" s="121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4.25" customHeight="1" x14ac:dyDescent="0.2">
      <c r="A306" s="121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4.25" customHeight="1" x14ac:dyDescent="0.2">
      <c r="A307" s="121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4.25" customHeight="1" x14ac:dyDescent="0.2">
      <c r="A308" s="121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4.25" customHeight="1" x14ac:dyDescent="0.2">
      <c r="A309" s="121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4.25" customHeight="1" x14ac:dyDescent="0.2">
      <c r="A310" s="121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4.25" customHeight="1" x14ac:dyDescent="0.2">
      <c r="A311" s="121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4.25" customHeight="1" x14ac:dyDescent="0.2">
      <c r="A312" s="121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4.25" customHeight="1" x14ac:dyDescent="0.2">
      <c r="A313" s="121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4.25" customHeight="1" x14ac:dyDescent="0.2">
      <c r="A314" s="121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4.25" customHeight="1" x14ac:dyDescent="0.2">
      <c r="A315" s="121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4.25" customHeight="1" x14ac:dyDescent="0.2">
      <c r="A316" s="121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4.25" customHeight="1" x14ac:dyDescent="0.2">
      <c r="A317" s="121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4.25" customHeight="1" x14ac:dyDescent="0.2">
      <c r="A318" s="121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4.25" customHeight="1" x14ac:dyDescent="0.2">
      <c r="A319" s="121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4.25" customHeight="1" x14ac:dyDescent="0.2">
      <c r="A320" s="121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4.25" customHeight="1" x14ac:dyDescent="0.2">
      <c r="A321" s="121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4.25" customHeight="1" x14ac:dyDescent="0.2">
      <c r="A322" s="121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4.25" customHeight="1" x14ac:dyDescent="0.2">
      <c r="A323" s="121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4.25" customHeight="1" x14ac:dyDescent="0.2">
      <c r="A324" s="121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4.25" customHeight="1" x14ac:dyDescent="0.2">
      <c r="A325" s="121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4.25" customHeight="1" x14ac:dyDescent="0.2">
      <c r="A326" s="121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4.25" customHeight="1" x14ac:dyDescent="0.2">
      <c r="A327" s="121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4.25" customHeight="1" x14ac:dyDescent="0.2">
      <c r="A328" s="121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4.25" customHeight="1" x14ac:dyDescent="0.2">
      <c r="A329" s="121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4.25" customHeight="1" x14ac:dyDescent="0.2">
      <c r="A330" s="121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4.25" customHeight="1" x14ac:dyDescent="0.2">
      <c r="A331" s="121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4.25" customHeight="1" x14ac:dyDescent="0.2">
      <c r="A332" s="121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4.25" customHeight="1" x14ac:dyDescent="0.2">
      <c r="A333" s="121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4.25" customHeight="1" x14ac:dyDescent="0.2">
      <c r="A334" s="121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4.25" customHeight="1" x14ac:dyDescent="0.2">
      <c r="A335" s="121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4.25" customHeight="1" x14ac:dyDescent="0.2">
      <c r="A336" s="121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4.25" customHeight="1" x14ac:dyDescent="0.2">
      <c r="A337" s="121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4.25" customHeight="1" x14ac:dyDescent="0.2">
      <c r="A338" s="121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4.25" customHeight="1" x14ac:dyDescent="0.2">
      <c r="A339" s="121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4.25" customHeight="1" x14ac:dyDescent="0.2">
      <c r="A340" s="121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4.25" customHeight="1" x14ac:dyDescent="0.2">
      <c r="A341" s="121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4.25" customHeight="1" x14ac:dyDescent="0.2">
      <c r="A342" s="121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4.25" customHeight="1" x14ac:dyDescent="0.2">
      <c r="A343" s="121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4.25" customHeight="1" x14ac:dyDescent="0.2">
      <c r="A344" s="121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4.25" customHeight="1" x14ac:dyDescent="0.2">
      <c r="A345" s="121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4.25" customHeight="1" x14ac:dyDescent="0.2">
      <c r="A346" s="121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4.25" customHeight="1" x14ac:dyDescent="0.2">
      <c r="A347" s="121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4.25" customHeight="1" x14ac:dyDescent="0.2">
      <c r="A348" s="121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4.25" customHeight="1" x14ac:dyDescent="0.2">
      <c r="A349" s="121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4.25" customHeight="1" x14ac:dyDescent="0.2">
      <c r="A350" s="121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4.25" customHeight="1" x14ac:dyDescent="0.2">
      <c r="A351" s="121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4.25" customHeight="1" x14ac:dyDescent="0.2">
      <c r="A352" s="121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4.25" customHeight="1" x14ac:dyDescent="0.2">
      <c r="A353" s="121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4.25" customHeight="1" x14ac:dyDescent="0.2">
      <c r="A354" s="121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4.25" customHeight="1" x14ac:dyDescent="0.2">
      <c r="A355" s="121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4.25" customHeight="1" x14ac:dyDescent="0.2">
      <c r="A356" s="121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4.25" customHeight="1" x14ac:dyDescent="0.2">
      <c r="A357" s="121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4.25" customHeight="1" x14ac:dyDescent="0.2">
      <c r="A358" s="121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4.25" customHeight="1" x14ac:dyDescent="0.2">
      <c r="A359" s="121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4.25" customHeight="1" x14ac:dyDescent="0.2">
      <c r="A360" s="121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4.25" customHeight="1" x14ac:dyDescent="0.2">
      <c r="A361" s="121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4.25" customHeight="1" x14ac:dyDescent="0.2">
      <c r="A362" s="121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4.25" customHeight="1" x14ac:dyDescent="0.2">
      <c r="A363" s="121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4.25" customHeight="1" x14ac:dyDescent="0.2">
      <c r="A364" s="121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4.25" customHeight="1" x14ac:dyDescent="0.2">
      <c r="A365" s="121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4.25" customHeight="1" x14ac:dyDescent="0.2">
      <c r="A366" s="121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4.25" customHeight="1" x14ac:dyDescent="0.2">
      <c r="A367" s="121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4.25" customHeight="1" x14ac:dyDescent="0.2">
      <c r="A368" s="121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4.25" customHeight="1" x14ac:dyDescent="0.2">
      <c r="A369" s="121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4.25" customHeight="1" x14ac:dyDescent="0.2">
      <c r="A370" s="121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4.25" customHeight="1" x14ac:dyDescent="0.2">
      <c r="A371" s="121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4.25" customHeight="1" x14ac:dyDescent="0.2">
      <c r="A372" s="121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4.25" customHeight="1" x14ac:dyDescent="0.2">
      <c r="A373" s="121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4.25" customHeight="1" x14ac:dyDescent="0.2">
      <c r="A374" s="121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4.25" customHeight="1" x14ac:dyDescent="0.2">
      <c r="A375" s="121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4.25" customHeight="1" x14ac:dyDescent="0.2">
      <c r="A376" s="121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4.25" customHeight="1" x14ac:dyDescent="0.2">
      <c r="A377" s="121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4.25" customHeight="1" x14ac:dyDescent="0.2">
      <c r="A378" s="121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4.25" customHeight="1" x14ac:dyDescent="0.2">
      <c r="A379" s="121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4.25" customHeight="1" x14ac:dyDescent="0.2">
      <c r="A380" s="121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4.25" customHeight="1" x14ac:dyDescent="0.2">
      <c r="A381" s="121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4.25" customHeight="1" x14ac:dyDescent="0.2">
      <c r="A382" s="121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4.25" customHeight="1" x14ac:dyDescent="0.2">
      <c r="A383" s="121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4.25" customHeight="1" x14ac:dyDescent="0.2">
      <c r="A384" s="121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4.25" customHeight="1" x14ac:dyDescent="0.2">
      <c r="A385" s="121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4.25" customHeight="1" x14ac:dyDescent="0.2">
      <c r="A386" s="121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4.25" customHeight="1" x14ac:dyDescent="0.2">
      <c r="A387" s="121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4.25" customHeight="1" x14ac:dyDescent="0.2">
      <c r="A388" s="121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4.25" customHeight="1" x14ac:dyDescent="0.2">
      <c r="A389" s="121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4.25" customHeight="1" x14ac:dyDescent="0.2">
      <c r="A390" s="121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4.25" customHeight="1" x14ac:dyDescent="0.2">
      <c r="A391" s="121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4.25" customHeight="1" x14ac:dyDescent="0.2">
      <c r="A392" s="121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4.25" customHeight="1" x14ac:dyDescent="0.2">
      <c r="A393" s="121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4.25" customHeight="1" x14ac:dyDescent="0.2">
      <c r="A394" s="121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4.25" customHeight="1" x14ac:dyDescent="0.2">
      <c r="A395" s="121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4.25" customHeight="1" x14ac:dyDescent="0.2">
      <c r="A396" s="121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4.25" customHeight="1" x14ac:dyDescent="0.2">
      <c r="A397" s="121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4.25" customHeight="1" x14ac:dyDescent="0.2">
      <c r="A398" s="121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4.25" customHeight="1" x14ac:dyDescent="0.2">
      <c r="A399" s="121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4.25" customHeight="1" x14ac:dyDescent="0.2">
      <c r="A400" s="121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4.25" customHeight="1" x14ac:dyDescent="0.2">
      <c r="A401" s="121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4.25" customHeight="1" x14ac:dyDescent="0.2">
      <c r="A402" s="121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4.25" customHeight="1" x14ac:dyDescent="0.2">
      <c r="A403" s="121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4.25" customHeight="1" x14ac:dyDescent="0.2">
      <c r="A404" s="121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4.25" customHeight="1" x14ac:dyDescent="0.2">
      <c r="A405" s="121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4.25" customHeight="1" x14ac:dyDescent="0.2">
      <c r="A406" s="121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4.25" customHeight="1" x14ac:dyDescent="0.2">
      <c r="A407" s="121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4.25" customHeight="1" x14ac:dyDescent="0.2">
      <c r="A408" s="121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4.25" customHeight="1" x14ac:dyDescent="0.2">
      <c r="A409" s="121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4.25" customHeight="1" x14ac:dyDescent="0.2">
      <c r="A410" s="121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4.25" customHeight="1" x14ac:dyDescent="0.2">
      <c r="A411" s="121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4.25" customHeight="1" x14ac:dyDescent="0.2">
      <c r="A412" s="121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4.25" customHeight="1" x14ac:dyDescent="0.2">
      <c r="A413" s="121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4.25" customHeight="1" x14ac:dyDescent="0.2">
      <c r="A414" s="121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4.25" customHeight="1" x14ac:dyDescent="0.2">
      <c r="A415" s="121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4.25" customHeight="1" x14ac:dyDescent="0.2">
      <c r="A416" s="121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4.25" customHeight="1" x14ac:dyDescent="0.2">
      <c r="A417" s="121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4.25" customHeight="1" x14ac:dyDescent="0.2">
      <c r="A418" s="121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4.25" customHeight="1" x14ac:dyDescent="0.2">
      <c r="A419" s="121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4.25" customHeight="1" x14ac:dyDescent="0.2">
      <c r="A420" s="121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4.25" customHeight="1" x14ac:dyDescent="0.2">
      <c r="A421" s="121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4.25" customHeight="1" x14ac:dyDescent="0.2">
      <c r="A422" s="121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4.25" customHeight="1" x14ac:dyDescent="0.2">
      <c r="A423" s="121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4.25" customHeight="1" x14ac:dyDescent="0.2">
      <c r="A424" s="121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4.25" customHeight="1" x14ac:dyDescent="0.2">
      <c r="A425" s="121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4.25" customHeight="1" x14ac:dyDescent="0.2">
      <c r="A426" s="121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4.25" customHeight="1" x14ac:dyDescent="0.2">
      <c r="A427" s="121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4.25" customHeight="1" x14ac:dyDescent="0.2">
      <c r="A428" s="121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4.25" customHeight="1" x14ac:dyDescent="0.2">
      <c r="A429" s="121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4.25" customHeight="1" x14ac:dyDescent="0.2">
      <c r="A430" s="121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4.25" customHeight="1" x14ac:dyDescent="0.2">
      <c r="A431" s="121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4.25" customHeight="1" x14ac:dyDescent="0.2">
      <c r="A432" s="121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4.25" customHeight="1" x14ac:dyDescent="0.2">
      <c r="A433" s="121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4.25" customHeight="1" x14ac:dyDescent="0.2">
      <c r="A434" s="121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4.25" customHeight="1" x14ac:dyDescent="0.2">
      <c r="A435" s="121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4.25" customHeight="1" x14ac:dyDescent="0.2">
      <c r="A436" s="121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4.25" customHeight="1" x14ac:dyDescent="0.2">
      <c r="A437" s="121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4.25" customHeight="1" x14ac:dyDescent="0.2">
      <c r="A438" s="121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4.25" customHeight="1" x14ac:dyDescent="0.2">
      <c r="A439" s="121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4.25" customHeight="1" x14ac:dyDescent="0.2">
      <c r="A440" s="121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4.25" customHeight="1" x14ac:dyDescent="0.2">
      <c r="A441" s="121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4.25" customHeight="1" x14ac:dyDescent="0.2">
      <c r="A442" s="121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4.25" customHeight="1" x14ac:dyDescent="0.2">
      <c r="A443" s="121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4.25" customHeight="1" x14ac:dyDescent="0.2">
      <c r="A444" s="121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4.25" customHeight="1" x14ac:dyDescent="0.2">
      <c r="A445" s="121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4.25" customHeight="1" x14ac:dyDescent="0.2">
      <c r="A446" s="121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4.25" customHeight="1" x14ac:dyDescent="0.2">
      <c r="A447" s="121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4.25" customHeight="1" x14ac:dyDescent="0.2">
      <c r="A448" s="121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4.25" customHeight="1" x14ac:dyDescent="0.2">
      <c r="A449" s="121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4.25" customHeight="1" x14ac:dyDescent="0.2">
      <c r="A450" s="121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4.25" customHeight="1" x14ac:dyDescent="0.2">
      <c r="A451" s="121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4.25" customHeight="1" x14ac:dyDescent="0.2">
      <c r="A452" s="121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4.25" customHeight="1" x14ac:dyDescent="0.2">
      <c r="A453" s="121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4.25" customHeight="1" x14ac:dyDescent="0.2">
      <c r="A454" s="121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4.25" customHeight="1" x14ac:dyDescent="0.2">
      <c r="A455" s="121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4.25" customHeight="1" x14ac:dyDescent="0.2">
      <c r="A456" s="121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4.25" customHeight="1" x14ac:dyDescent="0.2">
      <c r="A457" s="121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4.25" customHeight="1" x14ac:dyDescent="0.2">
      <c r="A458" s="121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4.25" customHeight="1" x14ac:dyDescent="0.2">
      <c r="A459" s="121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4.25" customHeight="1" x14ac:dyDescent="0.2">
      <c r="A460" s="121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4.25" customHeight="1" x14ac:dyDescent="0.2">
      <c r="A461" s="121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4.25" customHeight="1" x14ac:dyDescent="0.2">
      <c r="A462" s="121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4.25" customHeight="1" x14ac:dyDescent="0.2">
      <c r="A463" s="121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4.25" customHeight="1" x14ac:dyDescent="0.2">
      <c r="A464" s="121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4.25" customHeight="1" x14ac:dyDescent="0.2">
      <c r="A465" s="121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4.25" customHeight="1" x14ac:dyDescent="0.2">
      <c r="A466" s="121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4.25" customHeight="1" x14ac:dyDescent="0.2">
      <c r="A467" s="121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4.25" customHeight="1" x14ac:dyDescent="0.2">
      <c r="A468" s="121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4.25" customHeight="1" x14ac:dyDescent="0.2">
      <c r="A469" s="121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4.25" customHeight="1" x14ac:dyDescent="0.2">
      <c r="A470" s="121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4.25" customHeight="1" x14ac:dyDescent="0.2">
      <c r="A471" s="121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4.25" customHeight="1" x14ac:dyDescent="0.2">
      <c r="A472" s="121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4.25" customHeight="1" x14ac:dyDescent="0.2">
      <c r="A473" s="121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4.25" customHeight="1" x14ac:dyDescent="0.2">
      <c r="A474" s="121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4.25" customHeight="1" x14ac:dyDescent="0.2">
      <c r="A475" s="121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4.25" customHeight="1" x14ac:dyDescent="0.2">
      <c r="A476" s="121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4.25" customHeight="1" x14ac:dyDescent="0.2">
      <c r="A477" s="121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4.25" customHeight="1" x14ac:dyDescent="0.2">
      <c r="A478" s="121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4.25" customHeight="1" x14ac:dyDescent="0.2">
      <c r="A479" s="121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4.25" customHeight="1" x14ac:dyDescent="0.2">
      <c r="A480" s="121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4.25" customHeight="1" x14ac:dyDescent="0.2">
      <c r="A481" s="121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4.25" customHeight="1" x14ac:dyDescent="0.2">
      <c r="A482" s="121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4.25" customHeight="1" x14ac:dyDescent="0.2">
      <c r="A483" s="121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4.25" customHeight="1" x14ac:dyDescent="0.2">
      <c r="A484" s="121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4.25" customHeight="1" x14ac:dyDescent="0.2">
      <c r="A485" s="121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4.25" customHeight="1" x14ac:dyDescent="0.2">
      <c r="A486" s="121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4.25" customHeight="1" x14ac:dyDescent="0.2">
      <c r="A487" s="121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4.25" customHeight="1" x14ac:dyDescent="0.2">
      <c r="A488" s="121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4.25" customHeight="1" x14ac:dyDescent="0.2">
      <c r="A489" s="121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4.25" customHeight="1" x14ac:dyDescent="0.2">
      <c r="A490" s="121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4.25" customHeight="1" x14ac:dyDescent="0.2">
      <c r="A491" s="121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4.25" customHeight="1" x14ac:dyDescent="0.2">
      <c r="A492" s="121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4.25" customHeight="1" x14ac:dyDescent="0.2">
      <c r="A493" s="121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4.25" customHeight="1" x14ac:dyDescent="0.2">
      <c r="A494" s="121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4.25" customHeight="1" x14ac:dyDescent="0.2">
      <c r="A495" s="121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4.25" customHeight="1" x14ac:dyDescent="0.2">
      <c r="A496" s="121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4.25" customHeight="1" x14ac:dyDescent="0.2">
      <c r="A497" s="121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4.25" customHeight="1" x14ac:dyDescent="0.2">
      <c r="A498" s="121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4.25" customHeight="1" x14ac:dyDescent="0.2">
      <c r="A499" s="121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4.25" customHeight="1" x14ac:dyDescent="0.2">
      <c r="A500" s="121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4.25" customHeight="1" x14ac:dyDescent="0.2">
      <c r="A501" s="121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4.25" customHeight="1" x14ac:dyDescent="0.2">
      <c r="A502" s="121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4.25" customHeight="1" x14ac:dyDescent="0.2">
      <c r="A503" s="121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4.25" customHeight="1" x14ac:dyDescent="0.2">
      <c r="A504" s="121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4.25" customHeight="1" x14ac:dyDescent="0.2">
      <c r="A505" s="121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4.25" customHeight="1" x14ac:dyDescent="0.2">
      <c r="A506" s="121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4.25" customHeight="1" x14ac:dyDescent="0.2">
      <c r="A507" s="121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4.25" customHeight="1" x14ac:dyDescent="0.2">
      <c r="A508" s="121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4.25" customHeight="1" x14ac:dyDescent="0.2">
      <c r="A509" s="121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4.25" customHeight="1" x14ac:dyDescent="0.2">
      <c r="A510" s="121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4.25" customHeight="1" x14ac:dyDescent="0.2">
      <c r="A511" s="121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4.25" customHeight="1" x14ac:dyDescent="0.2">
      <c r="A512" s="121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4.25" customHeight="1" x14ac:dyDescent="0.2">
      <c r="A513" s="121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4.25" customHeight="1" x14ac:dyDescent="0.2">
      <c r="A514" s="121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4.25" customHeight="1" x14ac:dyDescent="0.2">
      <c r="A515" s="121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4.25" customHeight="1" x14ac:dyDescent="0.2">
      <c r="A516" s="121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4.25" customHeight="1" x14ac:dyDescent="0.2">
      <c r="A517" s="121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4.25" customHeight="1" x14ac:dyDescent="0.2">
      <c r="A518" s="121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4.25" customHeight="1" x14ac:dyDescent="0.2">
      <c r="A519" s="121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4.25" customHeight="1" x14ac:dyDescent="0.2">
      <c r="A520" s="121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4.25" customHeight="1" x14ac:dyDescent="0.2">
      <c r="A521" s="121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4.25" customHeight="1" x14ac:dyDescent="0.2">
      <c r="A522" s="121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4.25" customHeight="1" x14ac:dyDescent="0.2">
      <c r="A523" s="121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4.25" customHeight="1" x14ac:dyDescent="0.2">
      <c r="A524" s="121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4.25" customHeight="1" x14ac:dyDescent="0.2">
      <c r="A525" s="121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4.25" customHeight="1" x14ac:dyDescent="0.2">
      <c r="A526" s="121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4.25" customHeight="1" x14ac:dyDescent="0.2">
      <c r="A527" s="121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4.25" customHeight="1" x14ac:dyDescent="0.2">
      <c r="A528" s="121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4.25" customHeight="1" x14ac:dyDescent="0.2">
      <c r="A529" s="121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4.25" customHeight="1" x14ac:dyDescent="0.2">
      <c r="A530" s="121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4.25" customHeight="1" x14ac:dyDescent="0.2">
      <c r="A531" s="121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4.25" customHeight="1" x14ac:dyDescent="0.2">
      <c r="A532" s="121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4.25" customHeight="1" x14ac:dyDescent="0.2">
      <c r="A533" s="121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4.25" customHeight="1" x14ac:dyDescent="0.2">
      <c r="A534" s="121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4.25" customHeight="1" x14ac:dyDescent="0.2">
      <c r="A535" s="121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4.25" customHeight="1" x14ac:dyDescent="0.2">
      <c r="A536" s="121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4.25" customHeight="1" x14ac:dyDescent="0.2">
      <c r="A537" s="121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4.25" customHeight="1" x14ac:dyDescent="0.2">
      <c r="A538" s="121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4.25" customHeight="1" x14ac:dyDescent="0.2">
      <c r="A539" s="121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4.25" customHeight="1" x14ac:dyDescent="0.2">
      <c r="A540" s="121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4.25" customHeight="1" x14ac:dyDescent="0.2">
      <c r="A541" s="121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4.25" customHeight="1" x14ac:dyDescent="0.2">
      <c r="A542" s="121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4.25" customHeight="1" x14ac:dyDescent="0.2">
      <c r="A543" s="121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4.25" customHeight="1" x14ac:dyDescent="0.2">
      <c r="A544" s="121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4.25" customHeight="1" x14ac:dyDescent="0.2">
      <c r="A545" s="121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4.25" customHeight="1" x14ac:dyDescent="0.2">
      <c r="A546" s="121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4.25" customHeight="1" x14ac:dyDescent="0.2">
      <c r="A547" s="121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4.25" customHeight="1" x14ac:dyDescent="0.2">
      <c r="A548" s="121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4.25" customHeight="1" x14ac:dyDescent="0.2">
      <c r="A549" s="121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4.25" customHeight="1" x14ac:dyDescent="0.2">
      <c r="A550" s="121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4.25" customHeight="1" x14ac:dyDescent="0.2">
      <c r="A551" s="121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4.25" customHeight="1" x14ac:dyDescent="0.2">
      <c r="A552" s="121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4.25" customHeight="1" x14ac:dyDescent="0.2">
      <c r="A553" s="121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4.25" customHeight="1" x14ac:dyDescent="0.2">
      <c r="A554" s="121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4.25" customHeight="1" x14ac:dyDescent="0.2">
      <c r="A555" s="121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4.25" customHeight="1" x14ac:dyDescent="0.2">
      <c r="A556" s="121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4.25" customHeight="1" x14ac:dyDescent="0.2">
      <c r="A557" s="121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4.25" customHeight="1" x14ac:dyDescent="0.2">
      <c r="A558" s="121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4.25" customHeight="1" x14ac:dyDescent="0.2">
      <c r="A559" s="121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4.25" customHeight="1" x14ac:dyDescent="0.2">
      <c r="A560" s="121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4.25" customHeight="1" x14ac:dyDescent="0.2">
      <c r="A561" s="121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4.25" customHeight="1" x14ac:dyDescent="0.2">
      <c r="A562" s="121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4.25" customHeight="1" x14ac:dyDescent="0.2">
      <c r="A563" s="121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4.25" customHeight="1" x14ac:dyDescent="0.2">
      <c r="A564" s="121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4.25" customHeight="1" x14ac:dyDescent="0.2">
      <c r="A565" s="121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4.25" customHeight="1" x14ac:dyDescent="0.2">
      <c r="A566" s="121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4.25" customHeight="1" x14ac:dyDescent="0.2">
      <c r="A567" s="121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4.25" customHeight="1" x14ac:dyDescent="0.2">
      <c r="A568" s="121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4.25" customHeight="1" x14ac:dyDescent="0.2">
      <c r="A569" s="121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4.25" customHeight="1" x14ac:dyDescent="0.2">
      <c r="A570" s="121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4.25" customHeight="1" x14ac:dyDescent="0.2">
      <c r="A571" s="121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4.25" customHeight="1" x14ac:dyDescent="0.2">
      <c r="A572" s="121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4.25" customHeight="1" x14ac:dyDescent="0.2">
      <c r="A573" s="121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4.25" customHeight="1" x14ac:dyDescent="0.2">
      <c r="A574" s="121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4.25" customHeight="1" x14ac:dyDescent="0.2">
      <c r="A575" s="121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4.25" customHeight="1" x14ac:dyDescent="0.2">
      <c r="A576" s="121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4.25" customHeight="1" x14ac:dyDescent="0.2">
      <c r="A577" s="121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4.25" customHeight="1" x14ac:dyDescent="0.2">
      <c r="A578" s="121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4.25" customHeight="1" x14ac:dyDescent="0.2">
      <c r="A579" s="121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4.25" customHeight="1" x14ac:dyDescent="0.2">
      <c r="A580" s="121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4.25" customHeight="1" x14ac:dyDescent="0.2">
      <c r="A581" s="121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4.25" customHeight="1" x14ac:dyDescent="0.2">
      <c r="A582" s="121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4.25" customHeight="1" x14ac:dyDescent="0.2">
      <c r="A583" s="121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4.25" customHeight="1" x14ac:dyDescent="0.2">
      <c r="A584" s="121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4.25" customHeight="1" x14ac:dyDescent="0.2">
      <c r="A585" s="121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4.25" customHeight="1" x14ac:dyDescent="0.2">
      <c r="A586" s="121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4.25" customHeight="1" x14ac:dyDescent="0.2">
      <c r="A587" s="121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4.25" customHeight="1" x14ac:dyDescent="0.2">
      <c r="A588" s="121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4.25" customHeight="1" x14ac:dyDescent="0.2">
      <c r="A589" s="121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4.25" customHeight="1" x14ac:dyDescent="0.2">
      <c r="A590" s="121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4.25" customHeight="1" x14ac:dyDescent="0.2">
      <c r="A591" s="121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4.25" customHeight="1" x14ac:dyDescent="0.2">
      <c r="A592" s="121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4.25" customHeight="1" x14ac:dyDescent="0.2">
      <c r="A593" s="121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4.25" customHeight="1" x14ac:dyDescent="0.2">
      <c r="A594" s="121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4.25" customHeight="1" x14ac:dyDescent="0.2">
      <c r="A595" s="121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4.25" customHeight="1" x14ac:dyDescent="0.2">
      <c r="A596" s="121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4.25" customHeight="1" x14ac:dyDescent="0.2">
      <c r="A597" s="121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4.25" customHeight="1" x14ac:dyDescent="0.2">
      <c r="A598" s="121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4.25" customHeight="1" x14ac:dyDescent="0.2">
      <c r="A599" s="121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4.25" customHeight="1" x14ac:dyDescent="0.2">
      <c r="A600" s="121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4.25" customHeight="1" x14ac:dyDescent="0.2">
      <c r="A601" s="121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4.25" customHeight="1" x14ac:dyDescent="0.2">
      <c r="A602" s="121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4.25" customHeight="1" x14ac:dyDescent="0.2">
      <c r="A603" s="121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4.25" customHeight="1" x14ac:dyDescent="0.2">
      <c r="A604" s="121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4.25" customHeight="1" x14ac:dyDescent="0.2">
      <c r="A605" s="121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4.25" customHeight="1" x14ac:dyDescent="0.2">
      <c r="A606" s="121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4.25" customHeight="1" x14ac:dyDescent="0.2">
      <c r="A607" s="121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4.25" customHeight="1" x14ac:dyDescent="0.2">
      <c r="A608" s="121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4.25" customHeight="1" x14ac:dyDescent="0.2">
      <c r="A609" s="121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4.25" customHeight="1" x14ac:dyDescent="0.2">
      <c r="A610" s="121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4.25" customHeight="1" x14ac:dyDescent="0.2">
      <c r="A611" s="121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4.25" customHeight="1" x14ac:dyDescent="0.2">
      <c r="A612" s="121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4.25" customHeight="1" x14ac:dyDescent="0.2">
      <c r="A613" s="121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4.25" customHeight="1" x14ac:dyDescent="0.2">
      <c r="A614" s="121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4.25" customHeight="1" x14ac:dyDescent="0.2">
      <c r="A615" s="121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4.25" customHeight="1" x14ac:dyDescent="0.2">
      <c r="A616" s="121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4.25" customHeight="1" x14ac:dyDescent="0.2">
      <c r="A617" s="121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4.25" customHeight="1" x14ac:dyDescent="0.2">
      <c r="A618" s="121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4.25" customHeight="1" x14ac:dyDescent="0.2">
      <c r="A619" s="121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4.25" customHeight="1" x14ac:dyDescent="0.2">
      <c r="A620" s="121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4.25" customHeight="1" x14ac:dyDescent="0.2">
      <c r="A621" s="121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4.25" customHeight="1" x14ac:dyDescent="0.2">
      <c r="A622" s="121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4.25" customHeight="1" x14ac:dyDescent="0.2">
      <c r="A623" s="121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4.25" customHeight="1" x14ac:dyDescent="0.2">
      <c r="A624" s="121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4.25" customHeight="1" x14ac:dyDescent="0.2">
      <c r="A625" s="121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4.25" customHeight="1" x14ac:dyDescent="0.2">
      <c r="A626" s="121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4.25" customHeight="1" x14ac:dyDescent="0.2">
      <c r="A627" s="121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4.25" customHeight="1" x14ac:dyDescent="0.2">
      <c r="A628" s="121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4.25" customHeight="1" x14ac:dyDescent="0.2">
      <c r="A629" s="121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4.25" customHeight="1" x14ac:dyDescent="0.2">
      <c r="A630" s="121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4.25" customHeight="1" x14ac:dyDescent="0.2">
      <c r="A631" s="121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4.25" customHeight="1" x14ac:dyDescent="0.2">
      <c r="A632" s="121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4.25" customHeight="1" x14ac:dyDescent="0.2">
      <c r="A633" s="121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4.25" customHeight="1" x14ac:dyDescent="0.2">
      <c r="A634" s="121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4.25" customHeight="1" x14ac:dyDescent="0.2">
      <c r="A635" s="121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4.25" customHeight="1" x14ac:dyDescent="0.2">
      <c r="A636" s="121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4.25" customHeight="1" x14ac:dyDescent="0.2">
      <c r="A637" s="121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4.25" customHeight="1" x14ac:dyDescent="0.2">
      <c r="A638" s="121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4.25" customHeight="1" x14ac:dyDescent="0.2">
      <c r="A639" s="121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4.25" customHeight="1" x14ac:dyDescent="0.2">
      <c r="A640" s="121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4.25" customHeight="1" x14ac:dyDescent="0.2">
      <c r="A641" s="121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4.25" customHeight="1" x14ac:dyDescent="0.2">
      <c r="A642" s="121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4.25" customHeight="1" x14ac:dyDescent="0.2">
      <c r="A643" s="121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4.25" customHeight="1" x14ac:dyDescent="0.2">
      <c r="A644" s="121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4.25" customHeight="1" x14ac:dyDescent="0.2">
      <c r="A645" s="121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4.25" customHeight="1" x14ac:dyDescent="0.2">
      <c r="A646" s="121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4.25" customHeight="1" x14ac:dyDescent="0.2">
      <c r="A647" s="121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4.25" customHeight="1" x14ac:dyDescent="0.2">
      <c r="A648" s="121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4.25" customHeight="1" x14ac:dyDescent="0.2">
      <c r="A649" s="121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4.25" customHeight="1" x14ac:dyDescent="0.2">
      <c r="A650" s="121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4.25" customHeight="1" x14ac:dyDescent="0.2">
      <c r="A651" s="121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4.25" customHeight="1" x14ac:dyDescent="0.2">
      <c r="A652" s="121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4.25" customHeight="1" x14ac:dyDescent="0.2">
      <c r="A653" s="121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4.25" customHeight="1" x14ac:dyDescent="0.2">
      <c r="A654" s="121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4.25" customHeight="1" x14ac:dyDescent="0.2">
      <c r="A655" s="121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4.25" customHeight="1" x14ac:dyDescent="0.2">
      <c r="A656" s="121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4.25" customHeight="1" x14ac:dyDescent="0.2">
      <c r="A657" s="121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4.25" customHeight="1" x14ac:dyDescent="0.2">
      <c r="A658" s="121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4.25" customHeight="1" x14ac:dyDescent="0.2">
      <c r="A659" s="121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4.25" customHeight="1" x14ac:dyDescent="0.2">
      <c r="A660" s="121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4.25" customHeight="1" x14ac:dyDescent="0.2">
      <c r="A661" s="121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4.25" customHeight="1" x14ac:dyDescent="0.2">
      <c r="A662" s="121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4.25" customHeight="1" x14ac:dyDescent="0.2">
      <c r="A663" s="121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4.25" customHeight="1" x14ac:dyDescent="0.2">
      <c r="A664" s="121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4.25" customHeight="1" x14ac:dyDescent="0.2">
      <c r="A665" s="121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4.25" customHeight="1" x14ac:dyDescent="0.2">
      <c r="A666" s="121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4.25" customHeight="1" x14ac:dyDescent="0.2">
      <c r="A667" s="121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4.25" customHeight="1" x14ac:dyDescent="0.2">
      <c r="A668" s="121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4.25" customHeight="1" x14ac:dyDescent="0.2">
      <c r="A669" s="121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4.25" customHeight="1" x14ac:dyDescent="0.2">
      <c r="A670" s="121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4.25" customHeight="1" x14ac:dyDescent="0.2">
      <c r="A671" s="121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4.25" customHeight="1" x14ac:dyDescent="0.2">
      <c r="A672" s="121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4.25" customHeight="1" x14ac:dyDescent="0.2">
      <c r="A673" s="121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4.25" customHeight="1" x14ac:dyDescent="0.2">
      <c r="A674" s="121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4.25" customHeight="1" x14ac:dyDescent="0.2">
      <c r="A675" s="121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4.25" customHeight="1" x14ac:dyDescent="0.2">
      <c r="A676" s="121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4.25" customHeight="1" x14ac:dyDescent="0.2">
      <c r="A677" s="121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4.25" customHeight="1" x14ac:dyDescent="0.2">
      <c r="A678" s="121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4.25" customHeight="1" x14ac:dyDescent="0.2">
      <c r="A679" s="121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4.25" customHeight="1" x14ac:dyDescent="0.2">
      <c r="A680" s="121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4.25" customHeight="1" x14ac:dyDescent="0.2">
      <c r="A681" s="121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4.25" customHeight="1" x14ac:dyDescent="0.2">
      <c r="A682" s="121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4.25" customHeight="1" x14ac:dyDescent="0.2">
      <c r="A683" s="121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4.25" customHeight="1" x14ac:dyDescent="0.2">
      <c r="A684" s="121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4.25" customHeight="1" x14ac:dyDescent="0.2">
      <c r="A685" s="121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4.25" customHeight="1" x14ac:dyDescent="0.2">
      <c r="A686" s="121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4.25" customHeight="1" x14ac:dyDescent="0.2">
      <c r="A687" s="121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4.25" customHeight="1" x14ac:dyDescent="0.2">
      <c r="A688" s="121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4.25" customHeight="1" x14ac:dyDescent="0.2">
      <c r="A689" s="121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4.25" customHeight="1" x14ac:dyDescent="0.2">
      <c r="A690" s="121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4.25" customHeight="1" x14ac:dyDescent="0.2">
      <c r="A691" s="121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4.25" customHeight="1" x14ac:dyDescent="0.2">
      <c r="A692" s="121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4.25" customHeight="1" x14ac:dyDescent="0.2">
      <c r="A693" s="121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4.25" customHeight="1" x14ac:dyDescent="0.2">
      <c r="A694" s="121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4.25" customHeight="1" x14ac:dyDescent="0.2">
      <c r="A695" s="121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4.25" customHeight="1" x14ac:dyDescent="0.2">
      <c r="A696" s="121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4.25" customHeight="1" x14ac:dyDescent="0.2">
      <c r="A697" s="121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4.25" customHeight="1" x14ac:dyDescent="0.2">
      <c r="A698" s="121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4.25" customHeight="1" x14ac:dyDescent="0.2">
      <c r="A699" s="121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4.25" customHeight="1" x14ac:dyDescent="0.2">
      <c r="A700" s="121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4.25" customHeight="1" x14ac:dyDescent="0.2">
      <c r="A701" s="121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4.25" customHeight="1" x14ac:dyDescent="0.2">
      <c r="A702" s="121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4.25" customHeight="1" x14ac:dyDescent="0.2">
      <c r="A703" s="121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4.25" customHeight="1" x14ac:dyDescent="0.2">
      <c r="A704" s="121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4.25" customHeight="1" x14ac:dyDescent="0.2">
      <c r="A705" s="121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4.25" customHeight="1" x14ac:dyDescent="0.2">
      <c r="A706" s="121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4.25" customHeight="1" x14ac:dyDescent="0.2">
      <c r="A707" s="121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4.25" customHeight="1" x14ac:dyDescent="0.2">
      <c r="A708" s="121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4.25" customHeight="1" x14ac:dyDescent="0.2">
      <c r="A709" s="121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4.25" customHeight="1" x14ac:dyDescent="0.2">
      <c r="A710" s="121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4.25" customHeight="1" x14ac:dyDescent="0.2">
      <c r="A711" s="121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4.25" customHeight="1" x14ac:dyDescent="0.2">
      <c r="A712" s="121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4.25" customHeight="1" x14ac:dyDescent="0.2">
      <c r="A713" s="121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4.25" customHeight="1" x14ac:dyDescent="0.2">
      <c r="A714" s="121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4.25" customHeight="1" x14ac:dyDescent="0.2">
      <c r="A715" s="121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4.25" customHeight="1" x14ac:dyDescent="0.2">
      <c r="A716" s="121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4.25" customHeight="1" x14ac:dyDescent="0.2">
      <c r="A717" s="121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4.25" customHeight="1" x14ac:dyDescent="0.2">
      <c r="A718" s="121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4.25" customHeight="1" x14ac:dyDescent="0.2">
      <c r="A719" s="121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4.25" customHeight="1" x14ac:dyDescent="0.2">
      <c r="A720" s="121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4.25" customHeight="1" x14ac:dyDescent="0.2">
      <c r="A721" s="121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4.25" customHeight="1" x14ac:dyDescent="0.2">
      <c r="A722" s="121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4.25" customHeight="1" x14ac:dyDescent="0.2">
      <c r="A723" s="121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4.25" customHeight="1" x14ac:dyDescent="0.2">
      <c r="A724" s="121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4.25" customHeight="1" x14ac:dyDescent="0.2">
      <c r="A725" s="121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4.25" customHeight="1" x14ac:dyDescent="0.2">
      <c r="A726" s="121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4.25" customHeight="1" x14ac:dyDescent="0.2">
      <c r="A727" s="121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4.25" customHeight="1" x14ac:dyDescent="0.2">
      <c r="A728" s="121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4.25" customHeight="1" x14ac:dyDescent="0.2">
      <c r="A729" s="121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4.25" customHeight="1" x14ac:dyDescent="0.2">
      <c r="A730" s="121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4.25" customHeight="1" x14ac:dyDescent="0.2">
      <c r="A731" s="121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4.25" customHeight="1" x14ac:dyDescent="0.2">
      <c r="A732" s="121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4.25" customHeight="1" x14ac:dyDescent="0.2">
      <c r="A733" s="121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4.25" customHeight="1" x14ac:dyDescent="0.2">
      <c r="A734" s="121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4.25" customHeight="1" x14ac:dyDescent="0.2">
      <c r="A735" s="121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4.25" customHeight="1" x14ac:dyDescent="0.2">
      <c r="A736" s="121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4.25" customHeight="1" x14ac:dyDescent="0.2">
      <c r="A737" s="121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4.25" customHeight="1" x14ac:dyDescent="0.2">
      <c r="A738" s="121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4.25" customHeight="1" x14ac:dyDescent="0.2">
      <c r="A739" s="121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4.25" customHeight="1" x14ac:dyDescent="0.2">
      <c r="A740" s="121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4.25" customHeight="1" x14ac:dyDescent="0.2">
      <c r="A741" s="121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4.25" customHeight="1" x14ac:dyDescent="0.2">
      <c r="A742" s="121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4.25" customHeight="1" x14ac:dyDescent="0.2">
      <c r="A743" s="121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4.25" customHeight="1" x14ac:dyDescent="0.2">
      <c r="A744" s="121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4.25" customHeight="1" x14ac:dyDescent="0.2">
      <c r="A745" s="121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4.25" customHeight="1" x14ac:dyDescent="0.2">
      <c r="A746" s="121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4.25" customHeight="1" x14ac:dyDescent="0.2">
      <c r="A747" s="121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4.25" customHeight="1" x14ac:dyDescent="0.2">
      <c r="A748" s="121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4.25" customHeight="1" x14ac:dyDescent="0.2">
      <c r="A749" s="121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4.25" customHeight="1" x14ac:dyDescent="0.2">
      <c r="A750" s="121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4.25" customHeight="1" x14ac:dyDescent="0.2">
      <c r="A751" s="121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4.25" customHeight="1" x14ac:dyDescent="0.2">
      <c r="A752" s="121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4.25" customHeight="1" x14ac:dyDescent="0.2">
      <c r="A753" s="121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4.25" customHeight="1" x14ac:dyDescent="0.2">
      <c r="A754" s="121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4.25" customHeight="1" x14ac:dyDescent="0.2">
      <c r="A755" s="121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4.25" customHeight="1" x14ac:dyDescent="0.2">
      <c r="A756" s="121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4.25" customHeight="1" x14ac:dyDescent="0.2">
      <c r="A757" s="121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4.25" customHeight="1" x14ac:dyDescent="0.2">
      <c r="A758" s="121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4.25" customHeight="1" x14ac:dyDescent="0.2">
      <c r="A759" s="121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4.25" customHeight="1" x14ac:dyDescent="0.2">
      <c r="A760" s="121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4.25" customHeight="1" x14ac:dyDescent="0.2">
      <c r="A761" s="121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4.25" customHeight="1" x14ac:dyDescent="0.2">
      <c r="A762" s="121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4.25" customHeight="1" x14ac:dyDescent="0.2">
      <c r="A763" s="121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4.25" customHeight="1" x14ac:dyDescent="0.2">
      <c r="A764" s="121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4.25" customHeight="1" x14ac:dyDescent="0.2">
      <c r="A765" s="121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4.25" customHeight="1" x14ac:dyDescent="0.2">
      <c r="A766" s="121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4.25" customHeight="1" x14ac:dyDescent="0.2">
      <c r="A767" s="121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4.25" customHeight="1" x14ac:dyDescent="0.2">
      <c r="A768" s="121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4.25" customHeight="1" x14ac:dyDescent="0.2">
      <c r="A769" s="121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4.25" customHeight="1" x14ac:dyDescent="0.2">
      <c r="A770" s="121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4.25" customHeight="1" x14ac:dyDescent="0.2">
      <c r="A771" s="121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4.25" customHeight="1" x14ac:dyDescent="0.2">
      <c r="A772" s="121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4.25" customHeight="1" x14ac:dyDescent="0.2">
      <c r="A773" s="121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4.25" customHeight="1" x14ac:dyDescent="0.2">
      <c r="A774" s="121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4.25" customHeight="1" x14ac:dyDescent="0.2">
      <c r="A775" s="121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4.25" customHeight="1" x14ac:dyDescent="0.2">
      <c r="A776" s="121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4.25" customHeight="1" x14ac:dyDescent="0.2">
      <c r="A777" s="121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4.25" customHeight="1" x14ac:dyDescent="0.2">
      <c r="A778" s="121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4.25" customHeight="1" x14ac:dyDescent="0.2">
      <c r="A779" s="121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4.25" customHeight="1" x14ac:dyDescent="0.2">
      <c r="A780" s="121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4.25" customHeight="1" x14ac:dyDescent="0.2">
      <c r="A781" s="121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4.25" customHeight="1" x14ac:dyDescent="0.2">
      <c r="A782" s="121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4.25" customHeight="1" x14ac:dyDescent="0.2">
      <c r="A783" s="121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4.25" customHeight="1" x14ac:dyDescent="0.2">
      <c r="A784" s="121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4.25" customHeight="1" x14ac:dyDescent="0.2">
      <c r="A785" s="121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4.25" customHeight="1" x14ac:dyDescent="0.2">
      <c r="A786" s="121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4.25" customHeight="1" x14ac:dyDescent="0.2">
      <c r="A787" s="121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4.25" customHeight="1" x14ac:dyDescent="0.2">
      <c r="A788" s="121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4.25" customHeight="1" x14ac:dyDescent="0.2">
      <c r="A789" s="121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4.25" customHeight="1" x14ac:dyDescent="0.2">
      <c r="A790" s="121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4.25" customHeight="1" x14ac:dyDescent="0.2">
      <c r="A791" s="121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4.25" customHeight="1" x14ac:dyDescent="0.2">
      <c r="A792" s="121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4.25" customHeight="1" x14ac:dyDescent="0.2">
      <c r="A793" s="121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4.25" customHeight="1" x14ac:dyDescent="0.2">
      <c r="A794" s="121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4.25" customHeight="1" x14ac:dyDescent="0.2">
      <c r="A795" s="121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4.25" customHeight="1" x14ac:dyDescent="0.2">
      <c r="A796" s="121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4.25" customHeight="1" x14ac:dyDescent="0.2">
      <c r="A797" s="121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4.25" customHeight="1" x14ac:dyDescent="0.2">
      <c r="A798" s="121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4.25" customHeight="1" x14ac:dyDescent="0.2">
      <c r="A799" s="121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4.25" customHeight="1" x14ac:dyDescent="0.2">
      <c r="A800" s="121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4.25" customHeight="1" x14ac:dyDescent="0.2">
      <c r="A801" s="121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4.25" customHeight="1" x14ac:dyDescent="0.2">
      <c r="A802" s="121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4.25" customHeight="1" x14ac:dyDescent="0.2">
      <c r="A803" s="121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4.25" customHeight="1" x14ac:dyDescent="0.2">
      <c r="A804" s="121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4.25" customHeight="1" x14ac:dyDescent="0.2">
      <c r="A805" s="121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4.25" customHeight="1" x14ac:dyDescent="0.2">
      <c r="A806" s="121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4.25" customHeight="1" x14ac:dyDescent="0.2">
      <c r="A807" s="121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4.25" customHeight="1" x14ac:dyDescent="0.2">
      <c r="A808" s="121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4.25" customHeight="1" x14ac:dyDescent="0.2">
      <c r="A809" s="121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4.25" customHeight="1" x14ac:dyDescent="0.2">
      <c r="A810" s="121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4.25" customHeight="1" x14ac:dyDescent="0.2">
      <c r="A811" s="121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4.25" customHeight="1" x14ac:dyDescent="0.2">
      <c r="A812" s="121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4.25" customHeight="1" x14ac:dyDescent="0.2">
      <c r="A813" s="121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4.25" customHeight="1" x14ac:dyDescent="0.2">
      <c r="A814" s="121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4.25" customHeight="1" x14ac:dyDescent="0.2">
      <c r="A815" s="121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4.25" customHeight="1" x14ac:dyDescent="0.2">
      <c r="A816" s="121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4.25" customHeight="1" x14ac:dyDescent="0.2">
      <c r="A817" s="121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4.25" customHeight="1" x14ac:dyDescent="0.2">
      <c r="A818" s="121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4.25" customHeight="1" x14ac:dyDescent="0.2">
      <c r="A819" s="121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4.25" customHeight="1" x14ac:dyDescent="0.2">
      <c r="A820" s="121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4.25" customHeight="1" x14ac:dyDescent="0.2">
      <c r="A821" s="121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4.25" customHeight="1" x14ac:dyDescent="0.2">
      <c r="A822" s="121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4.25" customHeight="1" x14ac:dyDescent="0.2">
      <c r="A823" s="121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4.25" customHeight="1" x14ac:dyDescent="0.2">
      <c r="A824" s="121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4.25" customHeight="1" x14ac:dyDescent="0.2">
      <c r="A825" s="121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4.25" customHeight="1" x14ac:dyDescent="0.2">
      <c r="A826" s="121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4.25" customHeight="1" x14ac:dyDescent="0.2">
      <c r="A827" s="121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4.25" customHeight="1" x14ac:dyDescent="0.2">
      <c r="A828" s="121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4.25" customHeight="1" x14ac:dyDescent="0.2">
      <c r="A829" s="121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4.25" customHeight="1" x14ac:dyDescent="0.2">
      <c r="A830" s="121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4.25" customHeight="1" x14ac:dyDescent="0.2">
      <c r="A831" s="121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4.25" customHeight="1" x14ac:dyDescent="0.2">
      <c r="A832" s="121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4.25" customHeight="1" x14ac:dyDescent="0.2">
      <c r="A833" s="121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4.25" customHeight="1" x14ac:dyDescent="0.2">
      <c r="A834" s="121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4.25" customHeight="1" x14ac:dyDescent="0.2">
      <c r="A835" s="121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4.25" customHeight="1" x14ac:dyDescent="0.2">
      <c r="A836" s="121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4.25" customHeight="1" x14ac:dyDescent="0.2">
      <c r="A837" s="121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4.25" customHeight="1" x14ac:dyDescent="0.2">
      <c r="A838" s="121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4.25" customHeight="1" x14ac:dyDescent="0.2">
      <c r="A839" s="121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4.25" customHeight="1" x14ac:dyDescent="0.2">
      <c r="A840" s="121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4.25" customHeight="1" x14ac:dyDescent="0.2">
      <c r="A841" s="121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4.25" customHeight="1" x14ac:dyDescent="0.2">
      <c r="A842" s="121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4.25" customHeight="1" x14ac:dyDescent="0.2">
      <c r="A843" s="121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4.25" customHeight="1" x14ac:dyDescent="0.2">
      <c r="A844" s="121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4.25" customHeight="1" x14ac:dyDescent="0.2">
      <c r="A845" s="121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4.25" customHeight="1" x14ac:dyDescent="0.2">
      <c r="A846" s="121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4.25" customHeight="1" x14ac:dyDescent="0.2">
      <c r="A847" s="121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4.25" customHeight="1" x14ac:dyDescent="0.2">
      <c r="A848" s="121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4.25" customHeight="1" x14ac:dyDescent="0.2">
      <c r="A849" s="121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4.25" customHeight="1" x14ac:dyDescent="0.2">
      <c r="A850" s="121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4.25" customHeight="1" x14ac:dyDescent="0.2">
      <c r="A851" s="121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4.25" customHeight="1" x14ac:dyDescent="0.2">
      <c r="A852" s="121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4.25" customHeight="1" x14ac:dyDescent="0.2">
      <c r="A853" s="121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4.25" customHeight="1" x14ac:dyDescent="0.2">
      <c r="A854" s="121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4.25" customHeight="1" x14ac:dyDescent="0.2">
      <c r="A855" s="121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4.25" customHeight="1" x14ac:dyDescent="0.2">
      <c r="A856" s="121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4.25" customHeight="1" x14ac:dyDescent="0.2">
      <c r="A857" s="121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4.25" customHeight="1" x14ac:dyDescent="0.2">
      <c r="A858" s="121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4.25" customHeight="1" x14ac:dyDescent="0.2">
      <c r="A859" s="121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4.25" customHeight="1" x14ac:dyDescent="0.2">
      <c r="A860" s="121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4.25" customHeight="1" x14ac:dyDescent="0.2">
      <c r="A861" s="121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4.25" customHeight="1" x14ac:dyDescent="0.2">
      <c r="A862" s="121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4.25" customHeight="1" x14ac:dyDescent="0.2">
      <c r="A863" s="121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4.25" customHeight="1" x14ac:dyDescent="0.2">
      <c r="A864" s="121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4.25" customHeight="1" x14ac:dyDescent="0.2">
      <c r="A865" s="121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4.25" customHeight="1" x14ac:dyDescent="0.2">
      <c r="A866" s="121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4.25" customHeight="1" x14ac:dyDescent="0.2">
      <c r="A867" s="121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4.25" customHeight="1" x14ac:dyDescent="0.2">
      <c r="A868" s="121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4.25" customHeight="1" x14ac:dyDescent="0.2">
      <c r="A869" s="121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4.25" customHeight="1" x14ac:dyDescent="0.2">
      <c r="A870" s="121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4.25" customHeight="1" x14ac:dyDescent="0.2">
      <c r="A871" s="121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4.25" customHeight="1" x14ac:dyDescent="0.2">
      <c r="A872" s="121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4.25" customHeight="1" x14ac:dyDescent="0.2">
      <c r="A873" s="121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4.25" customHeight="1" x14ac:dyDescent="0.2">
      <c r="A874" s="121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4.25" customHeight="1" x14ac:dyDescent="0.2">
      <c r="A875" s="121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4.25" customHeight="1" x14ac:dyDescent="0.2">
      <c r="A876" s="121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4.25" customHeight="1" x14ac:dyDescent="0.2">
      <c r="A877" s="121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4.25" customHeight="1" x14ac:dyDescent="0.2">
      <c r="A878" s="121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4.25" customHeight="1" x14ac:dyDescent="0.2">
      <c r="A879" s="121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4.25" customHeight="1" x14ac:dyDescent="0.2">
      <c r="A880" s="121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4.25" customHeight="1" x14ac:dyDescent="0.2">
      <c r="A881" s="121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4.25" customHeight="1" x14ac:dyDescent="0.2">
      <c r="A882" s="121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4.25" customHeight="1" x14ac:dyDescent="0.2">
      <c r="A883" s="121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4.25" customHeight="1" x14ac:dyDescent="0.2">
      <c r="A884" s="121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4.25" customHeight="1" x14ac:dyDescent="0.2">
      <c r="A885" s="121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4.25" customHeight="1" x14ac:dyDescent="0.2">
      <c r="A886" s="121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4.25" customHeight="1" x14ac:dyDescent="0.2">
      <c r="A887" s="121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4.25" customHeight="1" x14ac:dyDescent="0.2">
      <c r="A888" s="121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4.25" customHeight="1" x14ac:dyDescent="0.2">
      <c r="A889" s="121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4.25" customHeight="1" x14ac:dyDescent="0.2">
      <c r="A890" s="121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4.25" customHeight="1" x14ac:dyDescent="0.2">
      <c r="A891" s="121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4.25" customHeight="1" x14ac:dyDescent="0.2">
      <c r="A892" s="121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4.25" customHeight="1" x14ac:dyDescent="0.2">
      <c r="A893" s="121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4.25" customHeight="1" x14ac:dyDescent="0.2">
      <c r="A894" s="121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4.25" customHeight="1" x14ac:dyDescent="0.2">
      <c r="A895" s="121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4.25" customHeight="1" x14ac:dyDescent="0.2">
      <c r="A896" s="121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4.25" customHeight="1" x14ac:dyDescent="0.2">
      <c r="A897" s="121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4.25" customHeight="1" x14ac:dyDescent="0.2">
      <c r="A898" s="121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4.25" customHeight="1" x14ac:dyDescent="0.2">
      <c r="A899" s="121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4.25" customHeight="1" x14ac:dyDescent="0.2">
      <c r="A900" s="121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4.25" customHeight="1" x14ac:dyDescent="0.2">
      <c r="A901" s="121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4.25" customHeight="1" x14ac:dyDescent="0.2">
      <c r="A902" s="121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4.25" customHeight="1" x14ac:dyDescent="0.2">
      <c r="A903" s="121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4.25" customHeight="1" x14ac:dyDescent="0.2">
      <c r="A904" s="121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4.25" customHeight="1" x14ac:dyDescent="0.2">
      <c r="A905" s="121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4.25" customHeight="1" x14ac:dyDescent="0.2">
      <c r="A906" s="121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4.25" customHeight="1" x14ac:dyDescent="0.2">
      <c r="A907" s="121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4.25" customHeight="1" x14ac:dyDescent="0.2">
      <c r="A908" s="121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4.25" customHeight="1" x14ac:dyDescent="0.2">
      <c r="A909" s="121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4.25" customHeight="1" x14ac:dyDescent="0.2">
      <c r="A910" s="121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4.25" customHeight="1" x14ac:dyDescent="0.2">
      <c r="A911" s="121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4.25" customHeight="1" x14ac:dyDescent="0.2">
      <c r="A912" s="121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4.25" customHeight="1" x14ac:dyDescent="0.2">
      <c r="A913" s="121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4.25" customHeight="1" x14ac:dyDescent="0.2">
      <c r="A914" s="121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4.25" customHeight="1" x14ac:dyDescent="0.2">
      <c r="A915" s="121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4.25" customHeight="1" x14ac:dyDescent="0.2">
      <c r="A916" s="121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4.25" customHeight="1" x14ac:dyDescent="0.2">
      <c r="A917" s="121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4.25" customHeight="1" x14ac:dyDescent="0.2">
      <c r="A918" s="121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4.25" customHeight="1" x14ac:dyDescent="0.2">
      <c r="A919" s="121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4.25" customHeight="1" x14ac:dyDescent="0.2">
      <c r="A920" s="121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4.25" customHeight="1" x14ac:dyDescent="0.2">
      <c r="A921" s="121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4.25" customHeight="1" x14ac:dyDescent="0.2">
      <c r="A922" s="121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4.25" customHeight="1" x14ac:dyDescent="0.2">
      <c r="A923" s="121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4.25" customHeight="1" x14ac:dyDescent="0.2">
      <c r="A924" s="121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4.25" customHeight="1" x14ac:dyDescent="0.2">
      <c r="A925" s="121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4.25" customHeight="1" x14ac:dyDescent="0.2">
      <c r="A926" s="121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4.25" customHeight="1" x14ac:dyDescent="0.2">
      <c r="A927" s="121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4.25" customHeight="1" x14ac:dyDescent="0.2">
      <c r="A928" s="121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4.25" customHeight="1" x14ac:dyDescent="0.2">
      <c r="A929" s="121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4.25" customHeight="1" x14ac:dyDescent="0.2">
      <c r="A930" s="121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4.25" customHeight="1" x14ac:dyDescent="0.2">
      <c r="A931" s="121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4.25" customHeight="1" x14ac:dyDescent="0.2">
      <c r="A932" s="121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4.25" customHeight="1" x14ac:dyDescent="0.2">
      <c r="A933" s="121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4.25" customHeight="1" x14ac:dyDescent="0.2">
      <c r="A934" s="121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4.25" customHeight="1" x14ac:dyDescent="0.2">
      <c r="A935" s="121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4.25" customHeight="1" x14ac:dyDescent="0.2">
      <c r="A936" s="121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4.25" customHeight="1" x14ac:dyDescent="0.2">
      <c r="A937" s="121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4.25" customHeight="1" x14ac:dyDescent="0.2">
      <c r="A938" s="121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4.25" customHeight="1" x14ac:dyDescent="0.2">
      <c r="A939" s="121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4.25" customHeight="1" x14ac:dyDescent="0.2">
      <c r="A940" s="121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4.25" customHeight="1" x14ac:dyDescent="0.2">
      <c r="A941" s="121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4.25" customHeight="1" x14ac:dyDescent="0.2">
      <c r="A942" s="121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4.25" customHeight="1" x14ac:dyDescent="0.2">
      <c r="A943" s="121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4.25" customHeight="1" x14ac:dyDescent="0.2">
      <c r="A944" s="121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4.25" customHeight="1" x14ac:dyDescent="0.2">
      <c r="A945" s="121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4.25" customHeight="1" x14ac:dyDescent="0.2">
      <c r="A946" s="121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4.25" customHeight="1" x14ac:dyDescent="0.2">
      <c r="A947" s="121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4.25" customHeight="1" x14ac:dyDescent="0.2">
      <c r="A948" s="121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4.25" customHeight="1" x14ac:dyDescent="0.2">
      <c r="A949" s="121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4.25" customHeight="1" x14ac:dyDescent="0.2">
      <c r="A950" s="121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4.25" customHeight="1" x14ac:dyDescent="0.2">
      <c r="A951" s="121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4.25" customHeight="1" x14ac:dyDescent="0.2">
      <c r="A952" s="121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4.25" customHeight="1" x14ac:dyDescent="0.2">
      <c r="A953" s="121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4.25" customHeight="1" x14ac:dyDescent="0.2">
      <c r="A954" s="121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4.25" customHeight="1" x14ac:dyDescent="0.2">
      <c r="A955" s="121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4.25" customHeight="1" x14ac:dyDescent="0.2">
      <c r="A956" s="121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4.25" customHeight="1" x14ac:dyDescent="0.2">
      <c r="A957" s="121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4.25" customHeight="1" x14ac:dyDescent="0.2">
      <c r="A958" s="121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4.25" customHeight="1" x14ac:dyDescent="0.2">
      <c r="A959" s="121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4.25" customHeight="1" x14ac:dyDescent="0.2">
      <c r="A960" s="121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4.25" customHeight="1" x14ac:dyDescent="0.2">
      <c r="A961" s="121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4.25" customHeight="1" x14ac:dyDescent="0.2">
      <c r="A962" s="121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4.25" customHeight="1" x14ac:dyDescent="0.2">
      <c r="A963" s="121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4.25" customHeight="1" x14ac:dyDescent="0.2">
      <c r="A964" s="121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4.25" customHeight="1" x14ac:dyDescent="0.2">
      <c r="A965" s="121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4.25" customHeight="1" x14ac:dyDescent="0.2">
      <c r="A966" s="121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4.25" customHeight="1" x14ac:dyDescent="0.2">
      <c r="A967" s="121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4.25" customHeight="1" x14ac:dyDescent="0.2">
      <c r="A968" s="121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4.25" customHeight="1" x14ac:dyDescent="0.2">
      <c r="A969" s="121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4.25" customHeight="1" x14ac:dyDescent="0.2">
      <c r="A970" s="121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4.25" customHeight="1" x14ac:dyDescent="0.2">
      <c r="A971" s="121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4.25" customHeight="1" x14ac:dyDescent="0.2">
      <c r="A972" s="121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4.25" customHeight="1" x14ac:dyDescent="0.2">
      <c r="A973" s="121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4.25" customHeight="1" x14ac:dyDescent="0.2">
      <c r="A974" s="121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4.25" customHeight="1" x14ac:dyDescent="0.2">
      <c r="A975" s="121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4.25" customHeight="1" x14ac:dyDescent="0.2">
      <c r="A976" s="121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4.25" customHeight="1" x14ac:dyDescent="0.2">
      <c r="A977" s="121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4.25" customHeight="1" x14ac:dyDescent="0.2">
      <c r="A978" s="121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4.25" customHeight="1" x14ac:dyDescent="0.2">
      <c r="A979" s="121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4.25" customHeight="1" x14ac:dyDescent="0.2">
      <c r="A980" s="121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4.25" customHeight="1" x14ac:dyDescent="0.2">
      <c r="A981" s="121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4.25" customHeight="1" x14ac:dyDescent="0.2">
      <c r="A982" s="121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4.25" customHeight="1" x14ac:dyDescent="0.2">
      <c r="A983" s="121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4.25" customHeight="1" x14ac:dyDescent="0.2">
      <c r="A984" s="121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4.25" customHeight="1" x14ac:dyDescent="0.2">
      <c r="A985" s="121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4.25" customHeight="1" x14ac:dyDescent="0.2">
      <c r="A986" s="121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4.25" customHeight="1" x14ac:dyDescent="0.2">
      <c r="A987" s="121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4.25" customHeight="1" x14ac:dyDescent="0.2">
      <c r="A988" s="121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4.25" customHeight="1" x14ac:dyDescent="0.2">
      <c r="A989" s="121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4.25" customHeight="1" x14ac:dyDescent="0.2">
      <c r="A990" s="121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4.25" customHeight="1" x14ac:dyDescent="0.2">
      <c r="A991" s="121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4.25" customHeight="1" x14ac:dyDescent="0.2">
      <c r="A992" s="121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4.25" customHeight="1" x14ac:dyDescent="0.2">
      <c r="A993" s="121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4.25" customHeight="1" x14ac:dyDescent="0.2">
      <c r="A994" s="121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4.25" customHeight="1" x14ac:dyDescent="0.2">
      <c r="A995" s="121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4.25" customHeight="1" x14ac:dyDescent="0.2">
      <c r="A996" s="121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4.25" customHeight="1" x14ac:dyDescent="0.2">
      <c r="A997" s="121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4.25" customHeight="1" x14ac:dyDescent="0.2">
      <c r="A998" s="121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4.25" customHeight="1" x14ac:dyDescent="0.2">
      <c r="A999" s="121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 ht="14.25" customHeight="1" x14ac:dyDescent="0.2">
      <c r="A1000" s="121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7">
    <mergeCell ref="A34:J34"/>
    <mergeCell ref="A35:J35"/>
    <mergeCell ref="A1:G1"/>
    <mergeCell ref="A30:J30"/>
    <mergeCell ref="A31:J31"/>
    <mergeCell ref="A32:J32"/>
    <mergeCell ref="A33:J33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tabSelected="1" workbookViewId="0">
      <selection activeCell="E9" sqref="E9"/>
    </sheetView>
  </sheetViews>
  <sheetFormatPr defaultColWidth="14.390625" defaultRowHeight="15" customHeight="1" x14ac:dyDescent="0.2"/>
  <cols>
    <col min="1" max="1" width="9.4140625" customWidth="1"/>
    <col min="2" max="2" width="18.6953125" customWidth="1"/>
    <col min="3" max="3" width="17.484375" customWidth="1"/>
    <col min="4" max="6" width="9.14453125" customWidth="1"/>
    <col min="7" max="7" width="18.6953125" customWidth="1"/>
    <col min="8" max="8" width="9.14453125" customWidth="1"/>
    <col min="9" max="26" width="8.609375" customWidth="1"/>
  </cols>
  <sheetData>
    <row r="1" spans="1:26" ht="12.75" customHeight="1" x14ac:dyDescent="0.2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2.75" customHeight="1" x14ac:dyDescent="0.25">
      <c r="A2" s="227" t="s">
        <v>282</v>
      </c>
      <c r="B2" s="225"/>
      <c r="C2" s="226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2.75" customHeight="1" x14ac:dyDescent="0.2">
      <c r="A3" s="130"/>
      <c r="B3" s="130"/>
      <c r="C3" s="130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2.75" customHeight="1" x14ac:dyDescent="0.2">
      <c r="A4" s="130"/>
      <c r="B4" s="130"/>
      <c r="C4" s="130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2.75" customHeight="1" x14ac:dyDescent="0.2">
      <c r="A5" s="130" t="s">
        <v>283</v>
      </c>
      <c r="B5" s="130" t="s">
        <v>190</v>
      </c>
      <c r="C5" s="130" t="s">
        <v>284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2.75" customHeight="1" x14ac:dyDescent="0.2">
      <c r="A6" s="130">
        <v>7598</v>
      </c>
      <c r="B6" s="130" t="s">
        <v>285</v>
      </c>
      <c r="C6" s="130" t="s">
        <v>286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2.75" customHeight="1" x14ac:dyDescent="0.2">
      <c r="A7" s="130">
        <v>6532</v>
      </c>
      <c r="B7" s="130" t="s">
        <v>287</v>
      </c>
      <c r="C7" s="130" t="s">
        <v>288</v>
      </c>
      <c r="D7" s="82"/>
      <c r="E7" s="131" t="s">
        <v>283</v>
      </c>
      <c r="F7" s="131"/>
      <c r="G7" s="131" t="s">
        <v>284</v>
      </c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2.75" customHeight="1" x14ac:dyDescent="0.2">
      <c r="A8" s="130">
        <v>4125</v>
      </c>
      <c r="B8" s="130" t="s">
        <v>289</v>
      </c>
      <c r="C8" s="130" t="s">
        <v>290</v>
      </c>
      <c r="D8" s="82"/>
      <c r="E8" s="131"/>
      <c r="F8" s="131"/>
      <c r="G8" s="131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2.75" customHeight="1" x14ac:dyDescent="0.2">
      <c r="A9" s="130">
        <v>7894</v>
      </c>
      <c r="B9" s="130" t="s">
        <v>291</v>
      </c>
      <c r="C9" s="130" t="s">
        <v>292</v>
      </c>
      <c r="D9" s="82"/>
      <c r="E9" s="132"/>
      <c r="F9" s="131"/>
      <c r="G9" s="133" t="e">
        <f>VLOOKUP(E9,A6:C25,3,FALSE)</f>
        <v>#N/A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2.75" customHeight="1" x14ac:dyDescent="0.2">
      <c r="A10" s="130">
        <v>3265</v>
      </c>
      <c r="B10" s="130" t="s">
        <v>293</v>
      </c>
      <c r="C10" s="130" t="s">
        <v>286</v>
      </c>
      <c r="D10" s="82"/>
      <c r="E10" s="131"/>
      <c r="F10" s="131"/>
      <c r="G10" s="13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2.75" customHeight="1" x14ac:dyDescent="0.2">
      <c r="A11" s="130">
        <v>1425</v>
      </c>
      <c r="B11" s="130" t="s">
        <v>294</v>
      </c>
      <c r="C11" s="130" t="s">
        <v>286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2.75" customHeight="1" x14ac:dyDescent="0.2">
      <c r="A12" s="130">
        <v>8963</v>
      </c>
      <c r="B12" s="130" t="s">
        <v>295</v>
      </c>
      <c r="C12" s="130" t="s">
        <v>290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2.75" customHeight="1" x14ac:dyDescent="0.2">
      <c r="A13" s="130">
        <v>7458</v>
      </c>
      <c r="B13" s="130" t="s">
        <v>296</v>
      </c>
      <c r="C13" s="130" t="s">
        <v>292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2.75" customHeight="1" x14ac:dyDescent="0.2">
      <c r="A14" s="130">
        <v>2567</v>
      </c>
      <c r="B14" s="130" t="s">
        <v>297</v>
      </c>
      <c r="C14" s="130" t="s">
        <v>292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2.75" customHeight="1" x14ac:dyDescent="0.2">
      <c r="A15" s="130">
        <v>5463</v>
      </c>
      <c r="B15" s="130" t="s">
        <v>298</v>
      </c>
      <c r="C15" s="130" t="s">
        <v>299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2.75" customHeight="1" x14ac:dyDescent="0.2">
      <c r="A16" s="130">
        <v>1872</v>
      </c>
      <c r="B16" s="130" t="s">
        <v>300</v>
      </c>
      <c r="C16" s="130" t="s">
        <v>290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2.75" customHeight="1" x14ac:dyDescent="0.2">
      <c r="A17" s="130">
        <v>3048</v>
      </c>
      <c r="B17" s="130" t="s">
        <v>301</v>
      </c>
      <c r="C17" s="130" t="s">
        <v>299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2.75" customHeight="1" x14ac:dyDescent="0.2">
      <c r="A18" s="130">
        <v>2059</v>
      </c>
      <c r="B18" s="130" t="s">
        <v>302</v>
      </c>
      <c r="C18" s="130" t="s">
        <v>288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2.75" customHeight="1" x14ac:dyDescent="0.2">
      <c r="A19" s="130">
        <v>4830</v>
      </c>
      <c r="B19" s="130" t="s">
        <v>303</v>
      </c>
      <c r="C19" s="130" t="s">
        <v>288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2.75" customHeight="1" x14ac:dyDescent="0.2">
      <c r="A20" s="130">
        <v>2678</v>
      </c>
      <c r="B20" s="130" t="s">
        <v>304</v>
      </c>
      <c r="C20" s="130" t="s">
        <v>286</v>
      </c>
      <c r="D20" s="82"/>
      <c r="E20" s="228" t="s">
        <v>305</v>
      </c>
      <c r="F20" s="191"/>
      <c r="G20" s="191"/>
      <c r="H20" s="229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2.75" customHeight="1" x14ac:dyDescent="0.2">
      <c r="A21" s="130">
        <v>9420</v>
      </c>
      <c r="B21" s="130" t="s">
        <v>306</v>
      </c>
      <c r="C21" s="130" t="s">
        <v>290</v>
      </c>
      <c r="D21" s="82"/>
      <c r="E21" s="230"/>
      <c r="F21" s="193"/>
      <c r="G21" s="193"/>
      <c r="H21" s="231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2.75" customHeight="1" x14ac:dyDescent="0.2">
      <c r="A22" s="130">
        <v>1003</v>
      </c>
      <c r="B22" s="130" t="s">
        <v>307</v>
      </c>
      <c r="C22" s="130" t="s">
        <v>299</v>
      </c>
      <c r="D22" s="82"/>
      <c r="E22" s="232"/>
      <c r="F22" s="233"/>
      <c r="G22" s="233"/>
      <c r="H22" s="234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2.75" customHeight="1" x14ac:dyDescent="0.2">
      <c r="A23" s="130">
        <v>6755</v>
      </c>
      <c r="B23" s="130" t="s">
        <v>308</v>
      </c>
      <c r="C23" s="130" t="s">
        <v>299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2.75" customHeight="1" x14ac:dyDescent="0.2">
      <c r="A24" s="130">
        <v>2248</v>
      </c>
      <c r="B24" s="130" t="s">
        <v>309</v>
      </c>
      <c r="C24" s="130" t="s">
        <v>292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2.75" customHeight="1" x14ac:dyDescent="0.2">
      <c r="A25" s="130">
        <v>3335</v>
      </c>
      <c r="B25" s="130" t="s">
        <v>310</v>
      </c>
      <c r="C25" s="130" t="s">
        <v>286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2.75" customHeight="1" x14ac:dyDescent="0.2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2.75" customHeight="1" x14ac:dyDescent="0.2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2.75" customHeight="1" x14ac:dyDescent="0.2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2.75" customHeight="1" x14ac:dyDescent="0.2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2.75" customHeight="1" x14ac:dyDescent="0.2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2.75" customHeight="1" x14ac:dyDescent="0.2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2.75" customHeight="1" x14ac:dyDescent="0.2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2.75" customHeight="1" x14ac:dyDescent="0.2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2.75" customHeight="1" x14ac:dyDescent="0.2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2.75" customHeight="1" x14ac:dyDescent="0.2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2.75" customHeight="1" x14ac:dyDescent="0.2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2.75" customHeight="1" x14ac:dyDescent="0.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2.75" customHeight="1" x14ac:dyDescent="0.2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2.75" customHeight="1" x14ac:dyDescent="0.2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2.75" customHeight="1" x14ac:dyDescent="0.2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2.75" customHeight="1" x14ac:dyDescent="0.2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2.75" customHeight="1" x14ac:dyDescent="0.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2.75" customHeight="1" x14ac:dyDescent="0.2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2.75" customHeight="1" x14ac:dyDescent="0.2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2.75" customHeigh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2.75" customHeight="1" x14ac:dyDescent="0.2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2.75" customHeight="1" x14ac:dyDescent="0.2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2.75" customHeight="1" x14ac:dyDescent="0.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2.75" customHeight="1" x14ac:dyDescent="0.2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2.75" customHeight="1" x14ac:dyDescent="0.2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2.75" customHeight="1" x14ac:dyDescent="0.2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2.75" customHeight="1" x14ac:dyDescent="0.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2.75" customHeight="1" x14ac:dyDescent="0.2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2.75" customHeight="1" x14ac:dyDescent="0.2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2.75" customHeight="1" x14ac:dyDescent="0.2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2.75" customHeight="1" x14ac:dyDescent="0.2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2.75" customHeight="1" x14ac:dyDescent="0.2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2.75" customHeight="1" x14ac:dyDescent="0.2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2.75" customHeight="1" x14ac:dyDescent="0.2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2.75" customHeight="1" x14ac:dyDescent="0.2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2.75" customHeight="1" x14ac:dyDescent="0.2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2.75" customHeight="1" x14ac:dyDescent="0.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2.75" customHeight="1" x14ac:dyDescent="0.2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2.75" customHeight="1" x14ac:dyDescent="0.2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2.75" customHeight="1" x14ac:dyDescent="0.2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2.75" customHeight="1" x14ac:dyDescent="0.2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2.75" customHeight="1" x14ac:dyDescent="0.2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2.75" customHeight="1" x14ac:dyDescent="0.2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2.75" customHeight="1" x14ac:dyDescent="0.2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2.75" customHeight="1" x14ac:dyDescent="0.2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2.75" customHeight="1" x14ac:dyDescent="0.2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2.75" customHeight="1" x14ac:dyDescent="0.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2.75" customHeight="1" x14ac:dyDescent="0.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2.75" customHeight="1" x14ac:dyDescent="0.2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2.75" customHeight="1" x14ac:dyDescent="0.2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2.75" customHeight="1" x14ac:dyDescent="0.2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2.75" customHeight="1" x14ac:dyDescent="0.2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2.75" customHeight="1" x14ac:dyDescent="0.2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2.75" customHeight="1" x14ac:dyDescent="0.2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2.75" customHeight="1" x14ac:dyDescent="0.2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2.75" customHeight="1" x14ac:dyDescent="0.2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2.75" customHeight="1" x14ac:dyDescent="0.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2.75" customHeight="1" x14ac:dyDescent="0.2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2.75" customHeight="1" x14ac:dyDescent="0.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2.75" customHeight="1" x14ac:dyDescent="0.2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2.75" customHeight="1" x14ac:dyDescent="0.2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2.75" customHeight="1" x14ac:dyDescent="0.2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2.75" customHeight="1" x14ac:dyDescent="0.2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2.75" customHeight="1" x14ac:dyDescent="0.2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2.75" customHeight="1" x14ac:dyDescent="0.2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2.75" customHeight="1" x14ac:dyDescent="0.2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2.75" customHeight="1" x14ac:dyDescent="0.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2.75" customHeight="1" x14ac:dyDescent="0.2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2.75" customHeight="1" x14ac:dyDescent="0.2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2.75" customHeight="1" x14ac:dyDescent="0.2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2.75" customHeight="1" x14ac:dyDescent="0.2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2.75" customHeight="1" x14ac:dyDescent="0.2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2.75" customHeight="1" x14ac:dyDescent="0.2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2.75" customHeight="1" x14ac:dyDescent="0.2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2.75" customHeight="1" x14ac:dyDescent="0.2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2.75" customHeight="1" x14ac:dyDescent="0.2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2.75" customHeight="1" x14ac:dyDescent="0.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2.75" customHeight="1" x14ac:dyDescent="0.2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2.75" customHeight="1" x14ac:dyDescent="0.2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2.75" customHeight="1" x14ac:dyDescent="0.2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2.75" customHeight="1" x14ac:dyDescent="0.2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2.75" customHeight="1" x14ac:dyDescent="0.2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2.75" customHeight="1" x14ac:dyDescent="0.2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2.75" customHeight="1" x14ac:dyDescent="0.2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2.75" customHeight="1" x14ac:dyDescent="0.2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2.75" customHeight="1" x14ac:dyDescent="0.2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2.75" customHeight="1" x14ac:dyDescent="0.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2.75" customHeight="1" x14ac:dyDescent="0.2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2.75" customHeight="1" x14ac:dyDescent="0.2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2.75" customHeight="1" x14ac:dyDescent="0.2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2.75" customHeight="1" x14ac:dyDescent="0.2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2.75" customHeight="1" x14ac:dyDescent="0.2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2.75" customHeight="1" x14ac:dyDescent="0.2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2.75" customHeight="1" x14ac:dyDescent="0.2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2.75" customHeight="1" x14ac:dyDescent="0.2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2.75" customHeight="1" x14ac:dyDescent="0.2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2.75" customHeight="1" x14ac:dyDescent="0.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2.75" customHeight="1" x14ac:dyDescent="0.2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2.75" customHeight="1" x14ac:dyDescent="0.2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2.75" customHeight="1" x14ac:dyDescent="0.2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2.75" customHeight="1" x14ac:dyDescent="0.2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2.75" customHeight="1" x14ac:dyDescent="0.2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2.75" customHeight="1" x14ac:dyDescent="0.2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2.75" customHeight="1" x14ac:dyDescent="0.2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2.75" customHeight="1" x14ac:dyDescent="0.2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2.75" customHeight="1" x14ac:dyDescent="0.2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2.75" customHeight="1" x14ac:dyDescent="0.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2.75" customHeight="1" x14ac:dyDescent="0.2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2.75" customHeight="1" x14ac:dyDescent="0.2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2.75" customHeight="1" x14ac:dyDescent="0.2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2.75" customHeight="1" x14ac:dyDescent="0.2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2.75" customHeight="1" x14ac:dyDescent="0.2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2.75" customHeight="1" x14ac:dyDescent="0.2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2.75" customHeight="1" x14ac:dyDescent="0.2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2.75" customHeight="1" x14ac:dyDescent="0.2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2.75" customHeight="1" x14ac:dyDescent="0.2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2.75" customHeight="1" x14ac:dyDescent="0.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2.75" customHeight="1" x14ac:dyDescent="0.2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2.75" customHeight="1" x14ac:dyDescent="0.2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2.75" customHeight="1" x14ac:dyDescent="0.2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2.75" customHeight="1" x14ac:dyDescent="0.2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2.75" customHeight="1" x14ac:dyDescent="0.2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2.75" customHeight="1" x14ac:dyDescent="0.2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2.75" customHeight="1" x14ac:dyDescent="0.2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2.75" customHeight="1" x14ac:dyDescent="0.2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2.75" customHeight="1" x14ac:dyDescent="0.2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2.75" customHeight="1" x14ac:dyDescent="0.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2.75" customHeight="1" x14ac:dyDescent="0.2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2.75" customHeight="1" x14ac:dyDescent="0.2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2.75" customHeight="1" x14ac:dyDescent="0.2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2.75" customHeight="1" x14ac:dyDescent="0.2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2.75" customHeight="1" x14ac:dyDescent="0.2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2.75" customHeight="1" x14ac:dyDescent="0.2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2.75" customHeight="1" x14ac:dyDescent="0.2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2.75" customHeight="1" x14ac:dyDescent="0.2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2.75" customHeight="1" x14ac:dyDescent="0.2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2.75" customHeight="1" x14ac:dyDescent="0.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2.75" customHeight="1" x14ac:dyDescent="0.2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2.75" customHeight="1" x14ac:dyDescent="0.2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2.75" customHeight="1" x14ac:dyDescent="0.2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2.75" customHeight="1" x14ac:dyDescent="0.2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2.75" customHeight="1" x14ac:dyDescent="0.2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2.75" customHeight="1" x14ac:dyDescent="0.2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2.75" customHeight="1" x14ac:dyDescent="0.2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2.75" customHeight="1" x14ac:dyDescent="0.2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2.75" customHeight="1" x14ac:dyDescent="0.2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2.75" customHeight="1" x14ac:dyDescent="0.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2.75" customHeight="1" x14ac:dyDescent="0.2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2.75" customHeight="1" x14ac:dyDescent="0.2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2.75" customHeight="1" x14ac:dyDescent="0.2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2.75" customHeight="1" x14ac:dyDescent="0.2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2.75" customHeight="1" x14ac:dyDescent="0.2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2.75" customHeight="1" x14ac:dyDescent="0.2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2.75" customHeight="1" x14ac:dyDescent="0.2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2.75" customHeight="1" x14ac:dyDescent="0.2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2.75" customHeight="1" x14ac:dyDescent="0.2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2.75" customHeight="1" x14ac:dyDescent="0.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2.75" customHeight="1" x14ac:dyDescent="0.2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2.75" customHeight="1" x14ac:dyDescent="0.2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2.75" customHeight="1" x14ac:dyDescent="0.2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2.75" customHeight="1" x14ac:dyDescent="0.2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2.75" customHeight="1" x14ac:dyDescent="0.2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2.75" customHeight="1" x14ac:dyDescent="0.2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2.75" customHeight="1" x14ac:dyDescent="0.2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2.75" customHeight="1" x14ac:dyDescent="0.2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2.75" customHeight="1" x14ac:dyDescent="0.2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2.75" customHeight="1" x14ac:dyDescent="0.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2.75" customHeight="1" x14ac:dyDescent="0.2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2.75" customHeight="1" x14ac:dyDescent="0.2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2.75" customHeight="1" x14ac:dyDescent="0.2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2.75" customHeight="1" x14ac:dyDescent="0.2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2.75" customHeight="1" x14ac:dyDescent="0.2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2.75" customHeight="1" x14ac:dyDescent="0.2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2.75" customHeight="1" x14ac:dyDescent="0.2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2.75" customHeight="1" x14ac:dyDescent="0.2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2.75" customHeight="1" x14ac:dyDescent="0.2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2.75" customHeight="1" x14ac:dyDescent="0.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2.75" customHeight="1" x14ac:dyDescent="0.2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2.75" customHeight="1" x14ac:dyDescent="0.2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2.75" customHeight="1" x14ac:dyDescent="0.2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2.75" customHeight="1" x14ac:dyDescent="0.2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2.75" customHeight="1" x14ac:dyDescent="0.2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2.75" customHeight="1" x14ac:dyDescent="0.2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2.75" customHeight="1" x14ac:dyDescent="0.2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2.75" customHeight="1" x14ac:dyDescent="0.2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2.75" customHeight="1" x14ac:dyDescent="0.2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2.75" customHeight="1" x14ac:dyDescent="0.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2.75" customHeight="1" x14ac:dyDescent="0.2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2.75" customHeight="1" x14ac:dyDescent="0.2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2.75" customHeight="1" x14ac:dyDescent="0.2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2.75" customHeight="1" x14ac:dyDescent="0.2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2.75" customHeight="1" x14ac:dyDescent="0.2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2.75" customHeight="1" x14ac:dyDescent="0.2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2.75" customHeight="1" x14ac:dyDescent="0.2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2.75" customHeight="1" x14ac:dyDescent="0.2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2.75" customHeight="1" x14ac:dyDescent="0.2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2.75" customHeight="1" x14ac:dyDescent="0.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2.75" customHeight="1" x14ac:dyDescent="0.2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2.75" customHeight="1" x14ac:dyDescent="0.2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2.75" customHeight="1" x14ac:dyDescent="0.2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2.75" customHeight="1" x14ac:dyDescent="0.2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2.75" customHeight="1" x14ac:dyDescent="0.2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2.75" customHeight="1" x14ac:dyDescent="0.2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2.75" customHeight="1" x14ac:dyDescent="0.2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2.75" customHeight="1" x14ac:dyDescent="0.2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2.75" customHeight="1" x14ac:dyDescent="0.2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2.75" customHeight="1" x14ac:dyDescent="0.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2.75" customHeight="1" x14ac:dyDescent="0.2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2.75" customHeight="1" x14ac:dyDescent="0.2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2.75" customHeight="1" x14ac:dyDescent="0.2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2.75" customHeight="1" x14ac:dyDescent="0.2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2.75" customHeight="1" x14ac:dyDescent="0.2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2.75" customHeight="1" x14ac:dyDescent="0.2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2.75" customHeight="1" x14ac:dyDescent="0.2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2.75" customHeight="1" x14ac:dyDescent="0.2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2.75" customHeight="1" x14ac:dyDescent="0.2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2.75" customHeight="1" x14ac:dyDescent="0.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2.75" customHeight="1" x14ac:dyDescent="0.2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2.75" customHeight="1" x14ac:dyDescent="0.2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2.75" customHeight="1" x14ac:dyDescent="0.2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2.75" customHeight="1" x14ac:dyDescent="0.2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2.75" customHeight="1" x14ac:dyDescent="0.2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2.75" customHeight="1" x14ac:dyDescent="0.2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2.75" customHeight="1" x14ac:dyDescent="0.2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2.75" customHeight="1" x14ac:dyDescent="0.2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2.75" customHeight="1" x14ac:dyDescent="0.2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2.75" customHeight="1" x14ac:dyDescent="0.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2.75" customHeight="1" x14ac:dyDescent="0.2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2.75" customHeight="1" x14ac:dyDescent="0.2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2.75" customHeight="1" x14ac:dyDescent="0.2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2.75" customHeight="1" x14ac:dyDescent="0.2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2.75" customHeight="1" x14ac:dyDescent="0.2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2.75" customHeight="1" x14ac:dyDescent="0.2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2.75" customHeight="1" x14ac:dyDescent="0.2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2.75" customHeight="1" x14ac:dyDescent="0.2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2.75" customHeight="1" x14ac:dyDescent="0.2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2.75" customHeight="1" x14ac:dyDescent="0.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2.75" customHeight="1" x14ac:dyDescent="0.2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2.75" customHeight="1" x14ac:dyDescent="0.2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2.75" customHeight="1" x14ac:dyDescent="0.2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2.75" customHeight="1" x14ac:dyDescent="0.2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2.75" customHeight="1" x14ac:dyDescent="0.2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2.75" customHeight="1" x14ac:dyDescent="0.2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2.75" customHeight="1" x14ac:dyDescent="0.2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2.75" customHeight="1" x14ac:dyDescent="0.2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2.75" customHeight="1" x14ac:dyDescent="0.2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2.75" customHeight="1" x14ac:dyDescent="0.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2.75" customHeight="1" x14ac:dyDescent="0.2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2.75" customHeight="1" x14ac:dyDescent="0.2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2.75" customHeight="1" x14ac:dyDescent="0.2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2.75" customHeight="1" x14ac:dyDescent="0.2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2.75" customHeight="1" x14ac:dyDescent="0.2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2.75" customHeight="1" x14ac:dyDescent="0.2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2.75" customHeight="1" x14ac:dyDescent="0.2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2.75" customHeight="1" x14ac:dyDescent="0.2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2.75" customHeight="1" x14ac:dyDescent="0.2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2.75" customHeight="1" x14ac:dyDescent="0.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2.75" customHeight="1" x14ac:dyDescent="0.2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2.75" customHeight="1" x14ac:dyDescent="0.2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2.75" customHeight="1" x14ac:dyDescent="0.2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2.75" customHeight="1" x14ac:dyDescent="0.2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2.75" customHeight="1" x14ac:dyDescent="0.2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2.75" customHeight="1" x14ac:dyDescent="0.2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2.75" customHeight="1" x14ac:dyDescent="0.2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2.75" customHeight="1" x14ac:dyDescent="0.2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2.75" customHeight="1" x14ac:dyDescent="0.2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2.75" customHeight="1" x14ac:dyDescent="0.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2.75" customHeight="1" x14ac:dyDescent="0.2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2.75" customHeight="1" x14ac:dyDescent="0.2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2.75" customHeight="1" x14ac:dyDescent="0.2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2.75" customHeight="1" x14ac:dyDescent="0.2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2.75" customHeight="1" x14ac:dyDescent="0.2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2.75" customHeight="1" x14ac:dyDescent="0.2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2.75" customHeight="1" x14ac:dyDescent="0.2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2.75" customHeight="1" x14ac:dyDescent="0.2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2.75" customHeight="1" x14ac:dyDescent="0.2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2.75" customHeight="1" x14ac:dyDescent="0.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2.75" customHeight="1" x14ac:dyDescent="0.2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2.75" customHeight="1" x14ac:dyDescent="0.2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2.75" customHeight="1" x14ac:dyDescent="0.2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2.75" customHeight="1" x14ac:dyDescent="0.2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2.75" customHeight="1" x14ac:dyDescent="0.2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2.75" customHeight="1" x14ac:dyDescent="0.2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2.75" customHeight="1" x14ac:dyDescent="0.2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2.75" customHeight="1" x14ac:dyDescent="0.2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2.75" customHeight="1" x14ac:dyDescent="0.2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2.75" customHeight="1" x14ac:dyDescent="0.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2.75" customHeight="1" x14ac:dyDescent="0.2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2.75" customHeight="1" x14ac:dyDescent="0.2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2.75" customHeight="1" x14ac:dyDescent="0.2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2.75" customHeight="1" x14ac:dyDescent="0.2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2.75" customHeight="1" x14ac:dyDescent="0.2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2.75" customHeight="1" x14ac:dyDescent="0.2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2.75" customHeight="1" x14ac:dyDescent="0.2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2.75" customHeight="1" x14ac:dyDescent="0.2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2.75" customHeight="1" x14ac:dyDescent="0.2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2.75" customHeight="1" x14ac:dyDescent="0.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2.75" customHeight="1" x14ac:dyDescent="0.2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2.75" customHeight="1" x14ac:dyDescent="0.2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2.75" customHeight="1" x14ac:dyDescent="0.2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2.75" customHeight="1" x14ac:dyDescent="0.2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2.75" customHeight="1" x14ac:dyDescent="0.2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2.75" customHeight="1" x14ac:dyDescent="0.2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2.75" customHeight="1" x14ac:dyDescent="0.2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2.75" customHeight="1" x14ac:dyDescent="0.2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2.75" customHeight="1" x14ac:dyDescent="0.2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2.75" customHeight="1" x14ac:dyDescent="0.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2.75" customHeight="1" x14ac:dyDescent="0.2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2.75" customHeight="1" x14ac:dyDescent="0.2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2.75" customHeight="1" x14ac:dyDescent="0.2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2.75" customHeight="1" x14ac:dyDescent="0.2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2.75" customHeight="1" x14ac:dyDescent="0.2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2.75" customHeight="1" x14ac:dyDescent="0.2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2.75" customHeight="1" x14ac:dyDescent="0.2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2.75" customHeight="1" x14ac:dyDescent="0.2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2.75" customHeight="1" x14ac:dyDescent="0.2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2.75" customHeight="1" x14ac:dyDescent="0.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2.75" customHeight="1" x14ac:dyDescent="0.2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2.75" customHeight="1" x14ac:dyDescent="0.2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2.75" customHeight="1" x14ac:dyDescent="0.2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2.75" customHeight="1" x14ac:dyDescent="0.2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2.75" customHeight="1" x14ac:dyDescent="0.2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2.75" customHeight="1" x14ac:dyDescent="0.2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2.75" customHeight="1" x14ac:dyDescent="0.2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2.75" customHeight="1" x14ac:dyDescent="0.2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2.75" customHeight="1" x14ac:dyDescent="0.2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2.75" customHeight="1" x14ac:dyDescent="0.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2.75" customHeight="1" x14ac:dyDescent="0.2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2.75" customHeight="1" x14ac:dyDescent="0.2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2.75" customHeight="1" x14ac:dyDescent="0.2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2.75" customHeight="1" x14ac:dyDescent="0.2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2.75" customHeight="1" x14ac:dyDescent="0.2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2.75" customHeight="1" x14ac:dyDescent="0.2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2.75" customHeight="1" x14ac:dyDescent="0.2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2.75" customHeight="1" x14ac:dyDescent="0.2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2.75" customHeight="1" x14ac:dyDescent="0.2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2.75" customHeight="1" x14ac:dyDescent="0.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2.75" customHeight="1" x14ac:dyDescent="0.2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2.75" customHeight="1" x14ac:dyDescent="0.2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2.75" customHeight="1" x14ac:dyDescent="0.2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2.75" customHeight="1" x14ac:dyDescent="0.2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2.75" customHeight="1" x14ac:dyDescent="0.2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2.75" customHeight="1" x14ac:dyDescent="0.2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2.75" customHeight="1" x14ac:dyDescent="0.2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2.75" customHeight="1" x14ac:dyDescent="0.2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2.75" customHeight="1" x14ac:dyDescent="0.2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2.75" customHeight="1" x14ac:dyDescent="0.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2.75" customHeight="1" x14ac:dyDescent="0.2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2.75" customHeight="1" x14ac:dyDescent="0.2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2.75" customHeight="1" x14ac:dyDescent="0.2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2.75" customHeight="1" x14ac:dyDescent="0.2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2.75" customHeight="1" x14ac:dyDescent="0.2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2.75" customHeight="1" x14ac:dyDescent="0.2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2.75" customHeight="1" x14ac:dyDescent="0.2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2.75" customHeight="1" x14ac:dyDescent="0.2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2.75" customHeight="1" x14ac:dyDescent="0.2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2.75" customHeight="1" x14ac:dyDescent="0.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2.75" customHeight="1" x14ac:dyDescent="0.2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2.75" customHeight="1" x14ac:dyDescent="0.2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2.75" customHeight="1" x14ac:dyDescent="0.2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2.75" customHeight="1" x14ac:dyDescent="0.2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2.75" customHeight="1" x14ac:dyDescent="0.2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2.75" customHeight="1" x14ac:dyDescent="0.2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2.75" customHeight="1" x14ac:dyDescent="0.2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2.75" customHeight="1" x14ac:dyDescent="0.2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2.75" customHeight="1" x14ac:dyDescent="0.2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2.75" customHeight="1" x14ac:dyDescent="0.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2.75" customHeight="1" x14ac:dyDescent="0.2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2.75" customHeight="1" x14ac:dyDescent="0.2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2.75" customHeight="1" x14ac:dyDescent="0.2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2.75" customHeight="1" x14ac:dyDescent="0.2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2.75" customHeight="1" x14ac:dyDescent="0.2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2.75" customHeight="1" x14ac:dyDescent="0.2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2.75" customHeight="1" x14ac:dyDescent="0.2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2.75" customHeight="1" x14ac:dyDescent="0.2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2.75" customHeight="1" x14ac:dyDescent="0.2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2.75" customHeight="1" x14ac:dyDescent="0.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2.75" customHeight="1" x14ac:dyDescent="0.2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2.75" customHeight="1" x14ac:dyDescent="0.2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2.75" customHeight="1" x14ac:dyDescent="0.2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2.75" customHeight="1" x14ac:dyDescent="0.2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2.75" customHeight="1" x14ac:dyDescent="0.2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2.75" customHeight="1" x14ac:dyDescent="0.2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2.75" customHeight="1" x14ac:dyDescent="0.2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2.75" customHeight="1" x14ac:dyDescent="0.2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2.75" customHeight="1" x14ac:dyDescent="0.2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2.75" customHeight="1" x14ac:dyDescent="0.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2.75" customHeight="1" x14ac:dyDescent="0.2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2.75" customHeight="1" x14ac:dyDescent="0.2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2.75" customHeight="1" x14ac:dyDescent="0.2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2.75" customHeight="1" x14ac:dyDescent="0.2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2.75" customHeight="1" x14ac:dyDescent="0.2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2.75" customHeight="1" x14ac:dyDescent="0.2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2.75" customHeight="1" x14ac:dyDescent="0.2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2.75" customHeight="1" x14ac:dyDescent="0.2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2.75" customHeight="1" x14ac:dyDescent="0.2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2.75" customHeight="1" x14ac:dyDescent="0.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2.75" customHeight="1" x14ac:dyDescent="0.2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2.75" customHeight="1" x14ac:dyDescent="0.2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2.75" customHeight="1" x14ac:dyDescent="0.2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2.75" customHeight="1" x14ac:dyDescent="0.2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2.75" customHeight="1" x14ac:dyDescent="0.2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2.75" customHeight="1" x14ac:dyDescent="0.2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2.75" customHeight="1" x14ac:dyDescent="0.2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2.75" customHeight="1" x14ac:dyDescent="0.2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2.75" customHeight="1" x14ac:dyDescent="0.2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2.75" customHeight="1" x14ac:dyDescent="0.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2.75" customHeight="1" x14ac:dyDescent="0.2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2.75" customHeight="1" x14ac:dyDescent="0.2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2.75" customHeight="1" x14ac:dyDescent="0.2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2.75" customHeight="1" x14ac:dyDescent="0.2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2.75" customHeight="1" x14ac:dyDescent="0.2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2.75" customHeight="1" x14ac:dyDescent="0.2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2.75" customHeight="1" x14ac:dyDescent="0.2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2.75" customHeight="1" x14ac:dyDescent="0.2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2.75" customHeight="1" x14ac:dyDescent="0.2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2.75" customHeight="1" x14ac:dyDescent="0.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2.75" customHeight="1" x14ac:dyDescent="0.2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2.75" customHeight="1" x14ac:dyDescent="0.2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2.75" customHeight="1" x14ac:dyDescent="0.2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2.75" customHeight="1" x14ac:dyDescent="0.2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2.75" customHeight="1" x14ac:dyDescent="0.2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2.75" customHeight="1" x14ac:dyDescent="0.2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2.75" customHeight="1" x14ac:dyDescent="0.2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2.75" customHeight="1" x14ac:dyDescent="0.2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2.75" customHeight="1" x14ac:dyDescent="0.2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2.75" customHeight="1" x14ac:dyDescent="0.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2.75" customHeight="1" x14ac:dyDescent="0.2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2.75" customHeight="1" x14ac:dyDescent="0.2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2.75" customHeight="1" x14ac:dyDescent="0.2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2.75" customHeight="1" x14ac:dyDescent="0.2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2.75" customHeight="1" x14ac:dyDescent="0.2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2.75" customHeight="1" x14ac:dyDescent="0.2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2.75" customHeight="1" x14ac:dyDescent="0.2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2.75" customHeight="1" x14ac:dyDescent="0.2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2.75" customHeight="1" x14ac:dyDescent="0.2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2.75" customHeight="1" x14ac:dyDescent="0.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2.75" customHeight="1" x14ac:dyDescent="0.2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2.75" customHeight="1" x14ac:dyDescent="0.2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2.75" customHeight="1" x14ac:dyDescent="0.2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2.75" customHeight="1" x14ac:dyDescent="0.2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2.75" customHeight="1" x14ac:dyDescent="0.2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2.75" customHeight="1" x14ac:dyDescent="0.2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2.75" customHeight="1" x14ac:dyDescent="0.2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2.75" customHeight="1" x14ac:dyDescent="0.2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2.75" customHeight="1" x14ac:dyDescent="0.2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2.75" customHeight="1" x14ac:dyDescent="0.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2.75" customHeight="1" x14ac:dyDescent="0.2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2.75" customHeight="1" x14ac:dyDescent="0.2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2.75" customHeight="1" x14ac:dyDescent="0.2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2.75" customHeight="1" x14ac:dyDescent="0.2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2.75" customHeight="1" x14ac:dyDescent="0.2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2.75" customHeight="1" x14ac:dyDescent="0.2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2.75" customHeight="1" x14ac:dyDescent="0.2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2.75" customHeight="1" x14ac:dyDescent="0.2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2.75" customHeight="1" x14ac:dyDescent="0.2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2.75" customHeight="1" x14ac:dyDescent="0.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2.75" customHeight="1" x14ac:dyDescent="0.2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2.75" customHeight="1" x14ac:dyDescent="0.2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2.75" customHeight="1" x14ac:dyDescent="0.2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2.75" customHeight="1" x14ac:dyDescent="0.2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2.75" customHeight="1" x14ac:dyDescent="0.2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2.75" customHeight="1" x14ac:dyDescent="0.2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2.75" customHeight="1" x14ac:dyDescent="0.2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2.75" customHeight="1" x14ac:dyDescent="0.2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2.75" customHeight="1" x14ac:dyDescent="0.2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2.75" customHeight="1" x14ac:dyDescent="0.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2.75" customHeight="1" x14ac:dyDescent="0.2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2.75" customHeight="1" x14ac:dyDescent="0.2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2.75" customHeight="1" x14ac:dyDescent="0.2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2.75" customHeight="1" x14ac:dyDescent="0.2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2.75" customHeight="1" x14ac:dyDescent="0.2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2.75" customHeight="1" x14ac:dyDescent="0.2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2.75" customHeight="1" x14ac:dyDescent="0.2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2.75" customHeight="1" x14ac:dyDescent="0.2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2.75" customHeight="1" x14ac:dyDescent="0.2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2.75" customHeight="1" x14ac:dyDescent="0.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2.75" customHeight="1" x14ac:dyDescent="0.2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2.75" customHeight="1" x14ac:dyDescent="0.2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2.75" customHeight="1" x14ac:dyDescent="0.2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2.75" customHeight="1" x14ac:dyDescent="0.2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2.75" customHeight="1" x14ac:dyDescent="0.2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2.75" customHeight="1" x14ac:dyDescent="0.2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2.75" customHeight="1" x14ac:dyDescent="0.2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2.75" customHeight="1" x14ac:dyDescent="0.2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2.75" customHeight="1" x14ac:dyDescent="0.2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2.75" customHeight="1" x14ac:dyDescent="0.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2.75" customHeight="1" x14ac:dyDescent="0.2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2.75" customHeight="1" x14ac:dyDescent="0.2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2.75" customHeight="1" x14ac:dyDescent="0.2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2.75" customHeight="1" x14ac:dyDescent="0.2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2.75" customHeight="1" x14ac:dyDescent="0.2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2.75" customHeight="1" x14ac:dyDescent="0.2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2.75" customHeight="1" x14ac:dyDescent="0.2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2.75" customHeight="1" x14ac:dyDescent="0.2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2.75" customHeight="1" x14ac:dyDescent="0.2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2.75" customHeight="1" x14ac:dyDescent="0.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2.75" customHeight="1" x14ac:dyDescent="0.2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2.75" customHeight="1" x14ac:dyDescent="0.2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2.75" customHeight="1" x14ac:dyDescent="0.2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2.75" customHeight="1" x14ac:dyDescent="0.2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2.75" customHeight="1" x14ac:dyDescent="0.2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2.75" customHeight="1" x14ac:dyDescent="0.2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2.75" customHeight="1" x14ac:dyDescent="0.2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2.75" customHeight="1" x14ac:dyDescent="0.2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2.75" customHeight="1" x14ac:dyDescent="0.2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2.75" customHeight="1" x14ac:dyDescent="0.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2.75" customHeight="1" x14ac:dyDescent="0.2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2.75" customHeight="1" x14ac:dyDescent="0.2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2.75" customHeight="1" x14ac:dyDescent="0.2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2.75" customHeight="1" x14ac:dyDescent="0.2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2.75" customHeight="1" x14ac:dyDescent="0.2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2.75" customHeight="1" x14ac:dyDescent="0.2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2.75" customHeight="1" x14ac:dyDescent="0.2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2.75" customHeight="1" x14ac:dyDescent="0.2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2.75" customHeight="1" x14ac:dyDescent="0.2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2.75" customHeight="1" x14ac:dyDescent="0.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2.75" customHeight="1" x14ac:dyDescent="0.2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2.75" customHeight="1" x14ac:dyDescent="0.2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2.75" customHeight="1" x14ac:dyDescent="0.2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2.75" customHeight="1" x14ac:dyDescent="0.2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2.75" customHeight="1" x14ac:dyDescent="0.2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2.75" customHeight="1" x14ac:dyDescent="0.2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2.75" customHeight="1" x14ac:dyDescent="0.2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2.75" customHeight="1" x14ac:dyDescent="0.2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2.75" customHeight="1" x14ac:dyDescent="0.2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2.75" customHeight="1" x14ac:dyDescent="0.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2.75" customHeight="1" x14ac:dyDescent="0.2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2.75" customHeight="1" x14ac:dyDescent="0.2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2.75" customHeight="1" x14ac:dyDescent="0.2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2.75" customHeight="1" x14ac:dyDescent="0.2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2.75" customHeight="1" x14ac:dyDescent="0.2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2.75" customHeight="1" x14ac:dyDescent="0.2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2.75" customHeight="1" x14ac:dyDescent="0.2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2.75" customHeight="1" x14ac:dyDescent="0.2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2.75" customHeight="1" x14ac:dyDescent="0.2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2.75" customHeight="1" x14ac:dyDescent="0.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2.75" customHeight="1" x14ac:dyDescent="0.2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2.75" customHeight="1" x14ac:dyDescent="0.2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2.75" customHeight="1" x14ac:dyDescent="0.2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2.75" customHeight="1" x14ac:dyDescent="0.2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2.75" customHeight="1" x14ac:dyDescent="0.2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2.75" customHeight="1" x14ac:dyDescent="0.2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2.75" customHeight="1" x14ac:dyDescent="0.2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2.75" customHeight="1" x14ac:dyDescent="0.2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2.75" customHeight="1" x14ac:dyDescent="0.2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2.75" customHeight="1" x14ac:dyDescent="0.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2.75" customHeight="1" x14ac:dyDescent="0.2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2.75" customHeight="1" x14ac:dyDescent="0.2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2.75" customHeight="1" x14ac:dyDescent="0.2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2.75" customHeight="1" x14ac:dyDescent="0.2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2.75" customHeight="1" x14ac:dyDescent="0.2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2.75" customHeight="1" x14ac:dyDescent="0.2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2.75" customHeight="1" x14ac:dyDescent="0.2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2.75" customHeight="1" x14ac:dyDescent="0.2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2.75" customHeight="1" x14ac:dyDescent="0.2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2.75" customHeight="1" x14ac:dyDescent="0.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2.75" customHeight="1" x14ac:dyDescent="0.2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2.75" customHeight="1" x14ac:dyDescent="0.2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2.75" customHeight="1" x14ac:dyDescent="0.2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2.75" customHeight="1" x14ac:dyDescent="0.2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2.75" customHeight="1" x14ac:dyDescent="0.2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2.75" customHeight="1" x14ac:dyDescent="0.2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2.75" customHeight="1" x14ac:dyDescent="0.2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2.75" customHeight="1" x14ac:dyDescent="0.2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2.75" customHeight="1" x14ac:dyDescent="0.2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2.75" customHeight="1" x14ac:dyDescent="0.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2.75" customHeight="1" x14ac:dyDescent="0.2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2.75" customHeight="1" x14ac:dyDescent="0.2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2.75" customHeight="1" x14ac:dyDescent="0.2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2.75" customHeight="1" x14ac:dyDescent="0.2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2.75" customHeight="1" x14ac:dyDescent="0.2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2.75" customHeight="1" x14ac:dyDescent="0.2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2.75" customHeight="1" x14ac:dyDescent="0.2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2.75" customHeight="1" x14ac:dyDescent="0.2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2.75" customHeight="1" x14ac:dyDescent="0.2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2.75" customHeight="1" x14ac:dyDescent="0.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2.75" customHeight="1" x14ac:dyDescent="0.2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2.75" customHeight="1" x14ac:dyDescent="0.2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2.75" customHeight="1" x14ac:dyDescent="0.2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2.75" customHeight="1" x14ac:dyDescent="0.2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2.75" customHeight="1" x14ac:dyDescent="0.2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2.75" customHeight="1" x14ac:dyDescent="0.2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2.75" customHeight="1" x14ac:dyDescent="0.2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2.75" customHeight="1" x14ac:dyDescent="0.2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2.75" customHeight="1" x14ac:dyDescent="0.2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2.75" customHeight="1" x14ac:dyDescent="0.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2.75" customHeight="1" x14ac:dyDescent="0.2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2.75" customHeight="1" x14ac:dyDescent="0.2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2.75" customHeight="1" x14ac:dyDescent="0.2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2.75" customHeight="1" x14ac:dyDescent="0.2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2.75" customHeight="1" x14ac:dyDescent="0.2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2.75" customHeight="1" x14ac:dyDescent="0.2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2.75" customHeight="1" x14ac:dyDescent="0.2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2.75" customHeight="1" x14ac:dyDescent="0.2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2.75" customHeight="1" x14ac:dyDescent="0.2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2.75" customHeight="1" x14ac:dyDescent="0.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2.75" customHeight="1" x14ac:dyDescent="0.2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2.75" customHeight="1" x14ac:dyDescent="0.2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2.75" customHeight="1" x14ac:dyDescent="0.2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2.75" customHeight="1" x14ac:dyDescent="0.2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2.75" customHeight="1" x14ac:dyDescent="0.2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2.75" customHeight="1" x14ac:dyDescent="0.2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2.75" customHeight="1" x14ac:dyDescent="0.2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2.75" customHeight="1" x14ac:dyDescent="0.2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2.75" customHeight="1" x14ac:dyDescent="0.2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2.75" customHeight="1" x14ac:dyDescent="0.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2.75" customHeight="1" x14ac:dyDescent="0.2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2.75" customHeight="1" x14ac:dyDescent="0.2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2.75" customHeight="1" x14ac:dyDescent="0.2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2.75" customHeight="1" x14ac:dyDescent="0.2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2.75" customHeight="1" x14ac:dyDescent="0.2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2.75" customHeight="1" x14ac:dyDescent="0.2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2.75" customHeight="1" x14ac:dyDescent="0.2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2.75" customHeight="1" x14ac:dyDescent="0.2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2.75" customHeight="1" x14ac:dyDescent="0.2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2.75" customHeight="1" x14ac:dyDescent="0.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2.75" customHeight="1" x14ac:dyDescent="0.2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2.75" customHeight="1" x14ac:dyDescent="0.2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2.75" customHeight="1" x14ac:dyDescent="0.2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2.75" customHeight="1" x14ac:dyDescent="0.2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2.75" customHeight="1" x14ac:dyDescent="0.2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2.75" customHeight="1" x14ac:dyDescent="0.2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2.75" customHeight="1" x14ac:dyDescent="0.2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2.75" customHeight="1" x14ac:dyDescent="0.2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2.75" customHeight="1" x14ac:dyDescent="0.2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2.75" customHeight="1" x14ac:dyDescent="0.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2.75" customHeight="1" x14ac:dyDescent="0.2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2.75" customHeight="1" x14ac:dyDescent="0.2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2.75" customHeight="1" x14ac:dyDescent="0.2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2.75" customHeight="1" x14ac:dyDescent="0.2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2.75" customHeight="1" x14ac:dyDescent="0.2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2.75" customHeight="1" x14ac:dyDescent="0.2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2.75" customHeight="1" x14ac:dyDescent="0.2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2.75" customHeight="1" x14ac:dyDescent="0.2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2.75" customHeight="1" x14ac:dyDescent="0.2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2.75" customHeight="1" x14ac:dyDescent="0.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2.75" customHeight="1" x14ac:dyDescent="0.2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2.75" customHeight="1" x14ac:dyDescent="0.2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2.75" customHeight="1" x14ac:dyDescent="0.2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2.75" customHeight="1" x14ac:dyDescent="0.2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2.75" customHeight="1" x14ac:dyDescent="0.2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2.75" customHeight="1" x14ac:dyDescent="0.2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2.75" customHeight="1" x14ac:dyDescent="0.2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2.75" customHeight="1" x14ac:dyDescent="0.2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2.75" customHeight="1" x14ac:dyDescent="0.2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2.75" customHeight="1" x14ac:dyDescent="0.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2.75" customHeight="1" x14ac:dyDescent="0.2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2.75" customHeight="1" x14ac:dyDescent="0.2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2.75" customHeight="1" x14ac:dyDescent="0.2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2.75" customHeight="1" x14ac:dyDescent="0.2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2.75" customHeight="1" x14ac:dyDescent="0.2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2.75" customHeight="1" x14ac:dyDescent="0.2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2.75" customHeight="1" x14ac:dyDescent="0.2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2.75" customHeight="1" x14ac:dyDescent="0.2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2.75" customHeight="1" x14ac:dyDescent="0.2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2.75" customHeight="1" x14ac:dyDescent="0.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2.75" customHeight="1" x14ac:dyDescent="0.2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2.75" customHeight="1" x14ac:dyDescent="0.2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2.75" customHeight="1" x14ac:dyDescent="0.2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2.75" customHeight="1" x14ac:dyDescent="0.2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2.75" customHeight="1" x14ac:dyDescent="0.2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2.75" customHeight="1" x14ac:dyDescent="0.2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2.75" customHeight="1" x14ac:dyDescent="0.2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2.75" customHeight="1" x14ac:dyDescent="0.2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2.75" customHeight="1" x14ac:dyDescent="0.2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2.75" customHeight="1" x14ac:dyDescent="0.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2.75" customHeight="1" x14ac:dyDescent="0.2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2.75" customHeight="1" x14ac:dyDescent="0.2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2.75" customHeight="1" x14ac:dyDescent="0.2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2.75" customHeight="1" x14ac:dyDescent="0.2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2.75" customHeight="1" x14ac:dyDescent="0.2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2.75" customHeight="1" x14ac:dyDescent="0.2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2.75" customHeight="1" x14ac:dyDescent="0.2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2.75" customHeight="1" x14ac:dyDescent="0.2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2.75" customHeight="1" x14ac:dyDescent="0.2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2.75" customHeight="1" x14ac:dyDescent="0.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2.75" customHeight="1" x14ac:dyDescent="0.2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2.75" customHeight="1" x14ac:dyDescent="0.2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2.75" customHeight="1" x14ac:dyDescent="0.2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2.75" customHeight="1" x14ac:dyDescent="0.2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2.75" customHeight="1" x14ac:dyDescent="0.2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2.75" customHeight="1" x14ac:dyDescent="0.2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2.75" customHeight="1" x14ac:dyDescent="0.2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2.75" customHeight="1" x14ac:dyDescent="0.2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2.75" customHeight="1" x14ac:dyDescent="0.2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2.75" customHeight="1" x14ac:dyDescent="0.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2.75" customHeight="1" x14ac:dyDescent="0.2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2.75" customHeight="1" x14ac:dyDescent="0.2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2.75" customHeight="1" x14ac:dyDescent="0.2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2.75" customHeight="1" x14ac:dyDescent="0.2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2.75" customHeight="1" x14ac:dyDescent="0.2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2.75" customHeight="1" x14ac:dyDescent="0.2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2.75" customHeight="1" x14ac:dyDescent="0.2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2.75" customHeight="1" x14ac:dyDescent="0.2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2.75" customHeight="1" x14ac:dyDescent="0.2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2.75" customHeight="1" x14ac:dyDescent="0.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2.75" customHeight="1" x14ac:dyDescent="0.2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2.75" customHeight="1" x14ac:dyDescent="0.2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2.75" customHeight="1" x14ac:dyDescent="0.2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2.75" customHeight="1" x14ac:dyDescent="0.2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2.75" customHeight="1" x14ac:dyDescent="0.2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2.75" customHeight="1" x14ac:dyDescent="0.2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2.75" customHeight="1" x14ac:dyDescent="0.2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2.75" customHeight="1" x14ac:dyDescent="0.2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2.75" customHeight="1" x14ac:dyDescent="0.2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2.75" customHeight="1" x14ac:dyDescent="0.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2.75" customHeight="1" x14ac:dyDescent="0.2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2.75" customHeight="1" x14ac:dyDescent="0.2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2.75" customHeight="1" x14ac:dyDescent="0.2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2.75" customHeight="1" x14ac:dyDescent="0.2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2.75" customHeight="1" x14ac:dyDescent="0.2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2.75" customHeight="1" x14ac:dyDescent="0.2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2.75" customHeight="1" x14ac:dyDescent="0.2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2.75" customHeight="1" x14ac:dyDescent="0.2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2.75" customHeight="1" x14ac:dyDescent="0.2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2.75" customHeight="1" x14ac:dyDescent="0.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2.75" customHeight="1" x14ac:dyDescent="0.2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2.75" customHeight="1" x14ac:dyDescent="0.2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2.75" customHeight="1" x14ac:dyDescent="0.2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2.75" customHeight="1" x14ac:dyDescent="0.2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2.75" customHeight="1" x14ac:dyDescent="0.2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2.75" customHeight="1" x14ac:dyDescent="0.2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2.75" customHeight="1" x14ac:dyDescent="0.2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2.75" customHeight="1" x14ac:dyDescent="0.2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2.75" customHeight="1" x14ac:dyDescent="0.2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2.75" customHeight="1" x14ac:dyDescent="0.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2.75" customHeight="1" x14ac:dyDescent="0.2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2.75" customHeight="1" x14ac:dyDescent="0.2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2.75" customHeight="1" x14ac:dyDescent="0.2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2.75" customHeight="1" x14ac:dyDescent="0.2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2.75" customHeight="1" x14ac:dyDescent="0.2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2.75" customHeight="1" x14ac:dyDescent="0.2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2.75" customHeight="1" x14ac:dyDescent="0.2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2.75" customHeight="1" x14ac:dyDescent="0.2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2.75" customHeight="1" x14ac:dyDescent="0.2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2.75" customHeight="1" x14ac:dyDescent="0.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2.75" customHeight="1" x14ac:dyDescent="0.2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2.75" customHeight="1" x14ac:dyDescent="0.2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2.75" customHeight="1" x14ac:dyDescent="0.2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2.75" customHeight="1" x14ac:dyDescent="0.2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2.75" customHeight="1" x14ac:dyDescent="0.2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2.75" customHeight="1" x14ac:dyDescent="0.2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2.75" customHeight="1" x14ac:dyDescent="0.2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2.75" customHeight="1" x14ac:dyDescent="0.2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2.75" customHeight="1" x14ac:dyDescent="0.2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2.75" customHeight="1" x14ac:dyDescent="0.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2.75" customHeight="1" x14ac:dyDescent="0.2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2.75" customHeight="1" x14ac:dyDescent="0.2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2.75" customHeight="1" x14ac:dyDescent="0.2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2.75" customHeight="1" x14ac:dyDescent="0.2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2.75" customHeight="1" x14ac:dyDescent="0.2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2.75" customHeight="1" x14ac:dyDescent="0.2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2.75" customHeight="1" x14ac:dyDescent="0.2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2.75" customHeight="1" x14ac:dyDescent="0.2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2.75" customHeight="1" x14ac:dyDescent="0.2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2.75" customHeight="1" x14ac:dyDescent="0.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2.75" customHeight="1" x14ac:dyDescent="0.2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2.75" customHeight="1" x14ac:dyDescent="0.2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2.75" customHeight="1" x14ac:dyDescent="0.2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2.75" customHeight="1" x14ac:dyDescent="0.2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2.75" customHeight="1" x14ac:dyDescent="0.2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2.75" customHeight="1" x14ac:dyDescent="0.2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2.75" customHeight="1" x14ac:dyDescent="0.2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2.75" customHeight="1" x14ac:dyDescent="0.2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2.75" customHeight="1" x14ac:dyDescent="0.2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2.75" customHeight="1" x14ac:dyDescent="0.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2.75" customHeight="1" x14ac:dyDescent="0.2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2.75" customHeight="1" x14ac:dyDescent="0.2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2.75" customHeight="1" x14ac:dyDescent="0.2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2.75" customHeight="1" x14ac:dyDescent="0.2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2.75" customHeight="1" x14ac:dyDescent="0.2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2.75" customHeight="1" x14ac:dyDescent="0.2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2.75" customHeight="1" x14ac:dyDescent="0.2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2.75" customHeight="1" x14ac:dyDescent="0.2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2.75" customHeight="1" x14ac:dyDescent="0.2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2.75" customHeight="1" x14ac:dyDescent="0.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2.75" customHeight="1" x14ac:dyDescent="0.2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2.75" customHeight="1" x14ac:dyDescent="0.2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2.75" customHeight="1" x14ac:dyDescent="0.2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2.75" customHeight="1" x14ac:dyDescent="0.2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2.75" customHeight="1" x14ac:dyDescent="0.2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2.75" customHeight="1" x14ac:dyDescent="0.2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2.75" customHeight="1" x14ac:dyDescent="0.2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2.75" customHeight="1" x14ac:dyDescent="0.2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2.75" customHeight="1" x14ac:dyDescent="0.2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2.75" customHeight="1" x14ac:dyDescent="0.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2.75" customHeight="1" x14ac:dyDescent="0.2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2.75" customHeight="1" x14ac:dyDescent="0.2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2.75" customHeight="1" x14ac:dyDescent="0.2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2.75" customHeight="1" x14ac:dyDescent="0.2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2.75" customHeight="1" x14ac:dyDescent="0.2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2.75" customHeight="1" x14ac:dyDescent="0.2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2.75" customHeight="1" x14ac:dyDescent="0.2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2.75" customHeight="1" x14ac:dyDescent="0.2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2.75" customHeight="1" x14ac:dyDescent="0.2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2.75" customHeight="1" x14ac:dyDescent="0.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2.75" customHeight="1" x14ac:dyDescent="0.2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2.75" customHeight="1" x14ac:dyDescent="0.2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2.75" customHeight="1" x14ac:dyDescent="0.2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2.75" customHeight="1" x14ac:dyDescent="0.2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2.75" customHeight="1" x14ac:dyDescent="0.2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2.75" customHeight="1" x14ac:dyDescent="0.2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2.75" customHeight="1" x14ac:dyDescent="0.2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2.75" customHeight="1" x14ac:dyDescent="0.2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2.75" customHeight="1" x14ac:dyDescent="0.2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2.75" customHeight="1" x14ac:dyDescent="0.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2.75" customHeight="1" x14ac:dyDescent="0.2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2.75" customHeight="1" x14ac:dyDescent="0.2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2.75" customHeight="1" x14ac:dyDescent="0.2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2.75" customHeight="1" x14ac:dyDescent="0.2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2.75" customHeight="1" x14ac:dyDescent="0.2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2.75" customHeight="1" x14ac:dyDescent="0.2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2.75" customHeight="1" x14ac:dyDescent="0.2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2.75" customHeight="1" x14ac:dyDescent="0.2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2.75" customHeight="1" x14ac:dyDescent="0.2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2.75" customHeight="1" x14ac:dyDescent="0.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2.75" customHeight="1" x14ac:dyDescent="0.2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2.75" customHeight="1" x14ac:dyDescent="0.2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2.75" customHeight="1" x14ac:dyDescent="0.2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2.75" customHeight="1" x14ac:dyDescent="0.2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2.75" customHeight="1" x14ac:dyDescent="0.2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2.75" customHeight="1" x14ac:dyDescent="0.2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2.75" customHeight="1" x14ac:dyDescent="0.2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2.75" customHeight="1" x14ac:dyDescent="0.2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2.75" customHeight="1" x14ac:dyDescent="0.2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2.75" customHeight="1" x14ac:dyDescent="0.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2.75" customHeight="1" x14ac:dyDescent="0.2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2.75" customHeight="1" x14ac:dyDescent="0.2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2.75" customHeight="1" x14ac:dyDescent="0.2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2.75" customHeight="1" x14ac:dyDescent="0.2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2.75" customHeight="1" x14ac:dyDescent="0.2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2.75" customHeight="1" x14ac:dyDescent="0.2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2.75" customHeight="1" x14ac:dyDescent="0.2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2.75" customHeight="1" x14ac:dyDescent="0.2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2.75" customHeight="1" x14ac:dyDescent="0.2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2.75" customHeight="1" x14ac:dyDescent="0.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2.75" customHeight="1" x14ac:dyDescent="0.2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2.75" customHeight="1" x14ac:dyDescent="0.2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2.75" customHeight="1" x14ac:dyDescent="0.2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2.75" customHeight="1" x14ac:dyDescent="0.2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2.75" customHeight="1" x14ac:dyDescent="0.2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2.75" customHeight="1" x14ac:dyDescent="0.2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2.75" customHeight="1" x14ac:dyDescent="0.2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2.75" customHeight="1" x14ac:dyDescent="0.2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2.75" customHeight="1" x14ac:dyDescent="0.2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2.75" customHeight="1" x14ac:dyDescent="0.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2.75" customHeight="1" x14ac:dyDescent="0.2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2.75" customHeight="1" x14ac:dyDescent="0.2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2.75" customHeight="1" x14ac:dyDescent="0.2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2.75" customHeight="1" x14ac:dyDescent="0.2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2.75" customHeight="1" x14ac:dyDescent="0.2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2.75" customHeight="1" x14ac:dyDescent="0.2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2.75" customHeight="1" x14ac:dyDescent="0.2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2.75" customHeight="1" x14ac:dyDescent="0.2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2.75" customHeight="1" x14ac:dyDescent="0.2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2.75" customHeight="1" x14ac:dyDescent="0.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2.75" customHeight="1" x14ac:dyDescent="0.2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2.75" customHeight="1" x14ac:dyDescent="0.2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2.75" customHeight="1" x14ac:dyDescent="0.2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2.75" customHeight="1" x14ac:dyDescent="0.2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2.75" customHeight="1" x14ac:dyDescent="0.2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2.75" customHeight="1" x14ac:dyDescent="0.2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2.75" customHeight="1" x14ac:dyDescent="0.2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2.75" customHeight="1" x14ac:dyDescent="0.2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2.75" customHeight="1" x14ac:dyDescent="0.2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2.75" customHeight="1" x14ac:dyDescent="0.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2.75" customHeight="1" x14ac:dyDescent="0.2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2.75" customHeight="1" x14ac:dyDescent="0.2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2.75" customHeight="1" x14ac:dyDescent="0.2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2.75" customHeight="1" x14ac:dyDescent="0.2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2.75" customHeight="1" x14ac:dyDescent="0.2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2.75" customHeight="1" x14ac:dyDescent="0.2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2.75" customHeight="1" x14ac:dyDescent="0.2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2.75" customHeight="1" x14ac:dyDescent="0.2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2.75" customHeight="1" x14ac:dyDescent="0.2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2.75" customHeight="1" x14ac:dyDescent="0.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2.75" customHeight="1" x14ac:dyDescent="0.2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2.75" customHeight="1" x14ac:dyDescent="0.2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2.75" customHeight="1" x14ac:dyDescent="0.2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2.75" customHeight="1" x14ac:dyDescent="0.2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2.75" customHeight="1" x14ac:dyDescent="0.2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2.75" customHeight="1" x14ac:dyDescent="0.2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2.75" customHeight="1" x14ac:dyDescent="0.2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2.75" customHeight="1" x14ac:dyDescent="0.2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2.75" customHeight="1" x14ac:dyDescent="0.2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2.75" customHeight="1" x14ac:dyDescent="0.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2.75" customHeight="1" x14ac:dyDescent="0.2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2.75" customHeight="1" x14ac:dyDescent="0.2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2.75" customHeight="1" x14ac:dyDescent="0.2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2.75" customHeight="1" x14ac:dyDescent="0.2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2.75" customHeight="1" x14ac:dyDescent="0.2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2.75" customHeight="1" x14ac:dyDescent="0.2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2.75" customHeight="1" x14ac:dyDescent="0.2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2.75" customHeight="1" x14ac:dyDescent="0.2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2.75" customHeight="1" x14ac:dyDescent="0.2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2.75" customHeight="1" x14ac:dyDescent="0.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2.75" customHeight="1" x14ac:dyDescent="0.2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2.75" customHeight="1" x14ac:dyDescent="0.2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2.75" customHeight="1" x14ac:dyDescent="0.2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2.75" customHeight="1" x14ac:dyDescent="0.2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2.75" customHeight="1" x14ac:dyDescent="0.2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2.75" customHeight="1" x14ac:dyDescent="0.2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2.75" customHeight="1" x14ac:dyDescent="0.2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2.75" customHeight="1" x14ac:dyDescent="0.2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2.75" customHeight="1" x14ac:dyDescent="0.2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2.75" customHeight="1" x14ac:dyDescent="0.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2.75" customHeight="1" x14ac:dyDescent="0.2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2.75" customHeight="1" x14ac:dyDescent="0.2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2.75" customHeight="1" x14ac:dyDescent="0.2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2.75" customHeight="1" x14ac:dyDescent="0.2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2.75" customHeight="1" x14ac:dyDescent="0.2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2.75" customHeight="1" x14ac:dyDescent="0.2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2.75" customHeight="1" x14ac:dyDescent="0.2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2.75" customHeight="1" x14ac:dyDescent="0.2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2.75" customHeight="1" x14ac:dyDescent="0.2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2.75" customHeight="1" x14ac:dyDescent="0.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2.75" customHeight="1" x14ac:dyDescent="0.2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2.75" customHeight="1" x14ac:dyDescent="0.2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2.75" customHeight="1" x14ac:dyDescent="0.2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2.75" customHeight="1" x14ac:dyDescent="0.2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2.75" customHeight="1" x14ac:dyDescent="0.2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2.75" customHeight="1" x14ac:dyDescent="0.2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2.75" customHeight="1" x14ac:dyDescent="0.2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2.75" customHeight="1" x14ac:dyDescent="0.2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2.75" customHeight="1" x14ac:dyDescent="0.2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2.75" customHeight="1" x14ac:dyDescent="0.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2.75" customHeight="1" x14ac:dyDescent="0.2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2.75" customHeight="1" x14ac:dyDescent="0.2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2.75" customHeight="1" x14ac:dyDescent="0.2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2.75" customHeight="1" x14ac:dyDescent="0.2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2.75" customHeight="1" x14ac:dyDescent="0.2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2.75" customHeight="1" x14ac:dyDescent="0.2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2.75" customHeight="1" x14ac:dyDescent="0.2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2.75" customHeight="1" x14ac:dyDescent="0.2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2.75" customHeight="1" x14ac:dyDescent="0.2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2.75" customHeight="1" x14ac:dyDescent="0.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2.75" customHeight="1" x14ac:dyDescent="0.2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2.75" customHeight="1" x14ac:dyDescent="0.2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2.75" customHeight="1" x14ac:dyDescent="0.2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2.75" customHeight="1" x14ac:dyDescent="0.2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2.75" customHeight="1" x14ac:dyDescent="0.2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2.75" customHeight="1" x14ac:dyDescent="0.2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2.75" customHeight="1" x14ac:dyDescent="0.2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2.75" customHeight="1" x14ac:dyDescent="0.2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2.75" customHeight="1" x14ac:dyDescent="0.2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2.75" customHeight="1" x14ac:dyDescent="0.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2.75" customHeight="1" x14ac:dyDescent="0.2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2.75" customHeight="1" x14ac:dyDescent="0.2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2.75" customHeight="1" x14ac:dyDescent="0.2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2.75" customHeight="1" x14ac:dyDescent="0.2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2.75" customHeight="1" x14ac:dyDescent="0.2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2.75" customHeight="1" x14ac:dyDescent="0.2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2.75" customHeight="1" x14ac:dyDescent="0.2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2.75" customHeight="1" x14ac:dyDescent="0.2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2.75" customHeight="1" x14ac:dyDescent="0.2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2.75" customHeight="1" x14ac:dyDescent="0.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2.75" customHeight="1" x14ac:dyDescent="0.2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2.75" customHeight="1" x14ac:dyDescent="0.2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2.75" customHeight="1" x14ac:dyDescent="0.2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2.75" customHeight="1" x14ac:dyDescent="0.2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2.75" customHeight="1" x14ac:dyDescent="0.2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2.75" customHeight="1" x14ac:dyDescent="0.2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2.75" customHeight="1" x14ac:dyDescent="0.2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2.75" customHeight="1" x14ac:dyDescent="0.2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2.75" customHeight="1" x14ac:dyDescent="0.2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2.75" customHeight="1" x14ac:dyDescent="0.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2.75" customHeight="1" x14ac:dyDescent="0.2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2.75" customHeight="1" x14ac:dyDescent="0.2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2.75" customHeight="1" x14ac:dyDescent="0.2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2.75" customHeight="1" x14ac:dyDescent="0.2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2.75" customHeight="1" x14ac:dyDescent="0.2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2.75" customHeight="1" x14ac:dyDescent="0.2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2.75" customHeight="1" x14ac:dyDescent="0.2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2.75" customHeight="1" x14ac:dyDescent="0.2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mergeCells count="2">
    <mergeCell ref="A2:C2"/>
    <mergeCell ref="E20:H22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6" sqref="F16"/>
    </sheetView>
  </sheetViews>
  <sheetFormatPr defaultColWidth="14.390625" defaultRowHeight="15" customHeight="1" x14ac:dyDescent="0.2"/>
  <cols>
    <col min="1" max="1" width="15.87109375" customWidth="1"/>
    <col min="2" max="7" width="13.85546875" customWidth="1"/>
    <col min="8" max="26" width="8.609375" customWidth="1"/>
  </cols>
  <sheetData>
    <row r="1" spans="1:7" ht="14.25" customHeight="1" x14ac:dyDescent="0.2">
      <c r="A1" s="171" t="s">
        <v>35</v>
      </c>
      <c r="B1" s="167"/>
      <c r="C1" s="167"/>
      <c r="D1" s="167"/>
      <c r="E1" s="167"/>
      <c r="F1" s="167"/>
      <c r="G1" s="172"/>
    </row>
    <row r="2" spans="1:7" ht="14.25" customHeight="1" x14ac:dyDescent="0.2">
      <c r="A2" s="16"/>
      <c r="B2" s="7" t="s">
        <v>36</v>
      </c>
      <c r="C2" s="7" t="s">
        <v>37</v>
      </c>
      <c r="D2" s="7" t="s">
        <v>38</v>
      </c>
      <c r="E2" s="7" t="s">
        <v>39</v>
      </c>
      <c r="F2" s="7" t="s">
        <v>40</v>
      </c>
      <c r="G2" s="17" t="s">
        <v>41</v>
      </c>
    </row>
    <row r="3" spans="1:7" ht="14.25" customHeight="1" x14ac:dyDescent="0.2">
      <c r="A3" s="18" t="s">
        <v>42</v>
      </c>
      <c r="B3" s="19">
        <v>500</v>
      </c>
      <c r="C3" s="19">
        <v>750</v>
      </c>
      <c r="D3" s="19">
        <v>800</v>
      </c>
      <c r="E3" s="19">
        <v>700</v>
      </c>
      <c r="F3" s="19">
        <v>654</v>
      </c>
      <c r="G3" s="20">
        <v>700</v>
      </c>
    </row>
    <row r="4" spans="1:7" ht="14.25" customHeight="1" x14ac:dyDescent="0.2">
      <c r="A4" s="173" t="s">
        <v>43</v>
      </c>
      <c r="B4" s="174"/>
      <c r="C4" s="174"/>
      <c r="D4" s="174"/>
      <c r="E4" s="174"/>
      <c r="F4" s="174"/>
      <c r="G4" s="175"/>
    </row>
    <row r="5" spans="1:7" ht="14.25" customHeight="1" x14ac:dyDescent="0.2">
      <c r="A5" s="21" t="s">
        <v>44</v>
      </c>
      <c r="B5" s="22">
        <v>10</v>
      </c>
      <c r="C5" s="22">
        <v>15</v>
      </c>
      <c r="D5" s="22">
        <v>15</v>
      </c>
      <c r="E5" s="22">
        <v>12</v>
      </c>
      <c r="F5" s="22">
        <v>12</v>
      </c>
      <c r="G5" s="23">
        <v>11</v>
      </c>
    </row>
    <row r="6" spans="1:7" ht="14.25" customHeight="1" x14ac:dyDescent="0.2">
      <c r="A6" s="21" t="s">
        <v>45</v>
      </c>
      <c r="B6" s="22">
        <v>50</v>
      </c>
      <c r="C6" s="22">
        <v>60</v>
      </c>
      <c r="D6" s="22">
        <v>54</v>
      </c>
      <c r="E6" s="22">
        <v>55</v>
      </c>
      <c r="F6" s="22">
        <v>54</v>
      </c>
      <c r="G6" s="23">
        <v>56</v>
      </c>
    </row>
    <row r="7" spans="1:7" ht="14.25" customHeight="1" x14ac:dyDescent="0.2">
      <c r="A7" s="21" t="s">
        <v>46</v>
      </c>
      <c r="B7" s="22">
        <v>300</v>
      </c>
      <c r="C7" s="22">
        <v>250</v>
      </c>
      <c r="D7" s="22">
        <v>300</v>
      </c>
      <c r="E7" s="22">
        <v>300</v>
      </c>
      <c r="F7" s="22">
        <v>200</v>
      </c>
      <c r="G7" s="23">
        <v>200</v>
      </c>
    </row>
    <row r="8" spans="1:7" ht="14.25" customHeight="1" x14ac:dyDescent="0.2">
      <c r="A8" s="21" t="s">
        <v>47</v>
      </c>
      <c r="B8" s="22">
        <v>40</v>
      </c>
      <c r="C8" s="22">
        <v>40</v>
      </c>
      <c r="D8" s="22">
        <v>40</v>
      </c>
      <c r="E8" s="22">
        <v>40</v>
      </c>
      <c r="F8" s="22">
        <v>40</v>
      </c>
      <c r="G8" s="23">
        <v>40</v>
      </c>
    </row>
    <row r="9" spans="1:7" ht="14.25" customHeight="1" x14ac:dyDescent="0.2">
      <c r="A9" s="21" t="s">
        <v>48</v>
      </c>
      <c r="B9" s="22">
        <v>10</v>
      </c>
      <c r="C9" s="22">
        <v>15</v>
      </c>
      <c r="D9" s="22">
        <v>14</v>
      </c>
      <c r="E9" s="22">
        <v>15</v>
      </c>
      <c r="F9" s="22">
        <v>20</v>
      </c>
      <c r="G9" s="23">
        <v>31</v>
      </c>
    </row>
    <row r="10" spans="1:7" ht="14.25" customHeight="1" x14ac:dyDescent="0.2">
      <c r="A10" s="21" t="s">
        <v>49</v>
      </c>
      <c r="B10" s="22">
        <v>120</v>
      </c>
      <c r="C10" s="22">
        <v>150</v>
      </c>
      <c r="D10" s="22">
        <v>130</v>
      </c>
      <c r="E10" s="22">
        <v>200</v>
      </c>
      <c r="F10" s="22">
        <v>150</v>
      </c>
      <c r="G10" s="23">
        <v>190</v>
      </c>
    </row>
    <row r="11" spans="1:7" ht="14.25" customHeight="1" x14ac:dyDescent="0.2">
      <c r="A11" s="21" t="s">
        <v>50</v>
      </c>
      <c r="B11" s="22">
        <v>50</v>
      </c>
      <c r="C11" s="22">
        <v>60</v>
      </c>
      <c r="D11" s="22">
        <v>65</v>
      </c>
      <c r="E11" s="22">
        <v>70</v>
      </c>
      <c r="F11" s="22">
        <v>65</v>
      </c>
      <c r="G11" s="23">
        <v>85</v>
      </c>
    </row>
    <row r="12" spans="1:7" ht="14.25" customHeight="1" x14ac:dyDescent="0.2">
      <c r="A12" s="18" t="s">
        <v>51</v>
      </c>
      <c r="B12" s="19">
        <v>145</v>
      </c>
      <c r="C12" s="19">
        <v>145</v>
      </c>
      <c r="D12" s="19">
        <v>145</v>
      </c>
      <c r="E12" s="19">
        <v>145</v>
      </c>
      <c r="F12" s="19">
        <v>100</v>
      </c>
      <c r="G12" s="20">
        <v>145</v>
      </c>
    </row>
    <row r="13" spans="1:7" ht="14.25" customHeight="1" x14ac:dyDescent="0.2">
      <c r="A13" s="141" t="s">
        <v>52</v>
      </c>
      <c r="B13" s="19">
        <f>SUM(B5:B12)</f>
        <v>725</v>
      </c>
      <c r="C13" s="19">
        <f t="shared" ref="C13:G13" si="0">SUM(C5:C12)</f>
        <v>735</v>
      </c>
      <c r="D13" s="19">
        <f t="shared" si="0"/>
        <v>763</v>
      </c>
      <c r="E13" s="19">
        <f t="shared" si="0"/>
        <v>837</v>
      </c>
      <c r="F13" s="19">
        <f t="shared" si="0"/>
        <v>641</v>
      </c>
      <c r="G13" s="19">
        <f t="shared" si="0"/>
        <v>758</v>
      </c>
    </row>
    <row r="14" spans="1:7" ht="14.25" customHeight="1" x14ac:dyDescent="0.2">
      <c r="A14" s="18" t="s">
        <v>53</v>
      </c>
      <c r="B14" s="19">
        <f>B3-B13</f>
        <v>-225</v>
      </c>
      <c r="C14" s="19">
        <f t="shared" ref="C14:G14" si="1">C3-C13</f>
        <v>15</v>
      </c>
      <c r="D14" s="19">
        <f t="shared" si="1"/>
        <v>37</v>
      </c>
      <c r="E14" s="19">
        <f t="shared" si="1"/>
        <v>-137</v>
      </c>
      <c r="F14" s="19">
        <f t="shared" si="1"/>
        <v>13</v>
      </c>
      <c r="G14" s="19">
        <f t="shared" si="1"/>
        <v>-58</v>
      </c>
    </row>
    <row r="15" spans="1:7" ht="14.25" customHeight="1" x14ac:dyDescent="0.2"/>
    <row r="16" spans="1:7" ht="14.25" customHeight="1" x14ac:dyDescent="0.2">
      <c r="A16" s="15" t="s">
        <v>22</v>
      </c>
    </row>
    <row r="17" spans="1:1" ht="14.25" customHeight="1" x14ac:dyDescent="0.2">
      <c r="A17" s="15" t="s">
        <v>54</v>
      </c>
    </row>
    <row r="18" spans="1:1" ht="14.25" customHeight="1" x14ac:dyDescent="0.2">
      <c r="A18" s="15" t="s">
        <v>55</v>
      </c>
    </row>
    <row r="19" spans="1:1" ht="14.25" customHeight="1" x14ac:dyDescent="0.2"/>
    <row r="20" spans="1:1" ht="14.25" customHeight="1" x14ac:dyDescent="0.2"/>
    <row r="21" spans="1:1" ht="14.25" customHeight="1" x14ac:dyDescent="0.2"/>
    <row r="22" spans="1:1" ht="14.25" customHeight="1" x14ac:dyDescent="0.2"/>
    <row r="23" spans="1:1" ht="14.25" customHeight="1" x14ac:dyDescent="0.2"/>
    <row r="24" spans="1:1" ht="14.25" customHeight="1" x14ac:dyDescent="0.2"/>
    <row r="25" spans="1:1" ht="14.25" customHeight="1" x14ac:dyDescent="0.2"/>
    <row r="26" spans="1:1" ht="14.25" customHeight="1" x14ac:dyDescent="0.2"/>
    <row r="27" spans="1:1" ht="14.25" customHeight="1" x14ac:dyDescent="0.2"/>
    <row r="28" spans="1:1" ht="14.25" customHeight="1" x14ac:dyDescent="0.2"/>
    <row r="29" spans="1:1" ht="14.25" customHeight="1" x14ac:dyDescent="0.2"/>
    <row r="30" spans="1:1" ht="14.25" customHeight="1" x14ac:dyDescent="0.2"/>
    <row r="31" spans="1:1" ht="14.25" customHeight="1" x14ac:dyDescent="0.2"/>
    <row r="32" spans="1: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1:G1"/>
    <mergeCell ref="A4:G4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J11" sqref="J11"/>
    </sheetView>
  </sheetViews>
  <sheetFormatPr defaultColWidth="14.390625" defaultRowHeight="15" customHeight="1" x14ac:dyDescent="0.2"/>
  <cols>
    <col min="1" max="1" width="5.6484375" customWidth="1"/>
    <col min="2" max="2" width="12.375" customWidth="1"/>
    <col min="3" max="7" width="15.87109375" customWidth="1"/>
    <col min="8" max="8" width="17.484375" customWidth="1"/>
    <col min="9" max="26" width="8.609375" customWidth="1"/>
  </cols>
  <sheetData>
    <row r="1" spans="1:8" ht="14.25" customHeight="1" x14ac:dyDescent="0.2">
      <c r="A1" s="176" t="s">
        <v>56</v>
      </c>
      <c r="B1" s="177"/>
      <c r="C1" s="177"/>
      <c r="D1" s="177"/>
      <c r="E1" s="177"/>
      <c r="F1" s="177"/>
      <c r="G1" s="177"/>
      <c r="H1" s="178"/>
    </row>
    <row r="2" spans="1:8" ht="14.25" customHeight="1" x14ac:dyDescent="0.2">
      <c r="A2" s="179" t="s">
        <v>57</v>
      </c>
      <c r="B2" s="180"/>
      <c r="C2" s="180"/>
      <c r="D2" s="180"/>
      <c r="E2" s="180"/>
      <c r="F2" s="180"/>
      <c r="G2" s="180"/>
      <c r="H2" s="181"/>
    </row>
    <row r="3" spans="1:8" ht="14.25" customHeight="1" thickTop="1" thickBot="1" x14ac:dyDescent="0.25">
      <c r="A3" s="24" t="s">
        <v>58</v>
      </c>
      <c r="B3" s="25" t="s">
        <v>59</v>
      </c>
      <c r="C3" s="25" t="s">
        <v>60</v>
      </c>
      <c r="D3" s="25" t="s">
        <v>61</v>
      </c>
      <c r="E3" s="25" t="s">
        <v>62</v>
      </c>
      <c r="F3" s="25" t="s">
        <v>63</v>
      </c>
      <c r="G3" s="26" t="s">
        <v>64</v>
      </c>
      <c r="H3" s="27" t="s">
        <v>65</v>
      </c>
    </row>
    <row r="4" spans="1:8" ht="14.25" customHeight="1" thickBot="1" x14ac:dyDescent="0.25">
      <c r="A4" s="28">
        <v>1</v>
      </c>
      <c r="B4" s="7" t="s">
        <v>66</v>
      </c>
      <c r="C4" s="22">
        <v>853</v>
      </c>
      <c r="D4" s="29">
        <v>0.1</v>
      </c>
      <c r="E4" s="29">
        <v>0.09</v>
      </c>
      <c r="F4" s="142">
        <f>C4*D4+C4</f>
        <v>938.3</v>
      </c>
      <c r="G4" s="142">
        <f>C4*E4+C4</f>
        <v>929.77</v>
      </c>
      <c r="H4" s="142">
        <f>C4+G4-F4</f>
        <v>844.47</v>
      </c>
    </row>
    <row r="5" spans="1:8" ht="14.25" customHeight="1" thickBot="1" x14ac:dyDescent="0.25">
      <c r="A5" s="28">
        <v>2</v>
      </c>
      <c r="B5" s="7" t="s">
        <v>67</v>
      </c>
      <c r="C5" s="22">
        <v>951</v>
      </c>
      <c r="D5" s="29">
        <v>9.9900000000000003E-2</v>
      </c>
      <c r="E5" s="29">
        <v>0.08</v>
      </c>
      <c r="F5" s="142">
        <f>C5*D5+C5</f>
        <v>1046.0048999999999</v>
      </c>
      <c r="G5" s="142">
        <f t="shared" ref="G5:G10" si="0">C5*E5+C5</f>
        <v>1027.08</v>
      </c>
      <c r="H5" s="142">
        <f t="shared" ref="H5:H10" si="1">C5+G5-F5</f>
        <v>932.07510000000002</v>
      </c>
    </row>
    <row r="6" spans="1:8" ht="14.25" customHeight="1" thickBot="1" x14ac:dyDescent="0.25">
      <c r="A6" s="28">
        <v>3</v>
      </c>
      <c r="B6" s="7" t="s">
        <v>68</v>
      </c>
      <c r="C6" s="22">
        <v>456</v>
      </c>
      <c r="D6" s="29">
        <v>8.6400000000000005E-2</v>
      </c>
      <c r="E6" s="29">
        <v>0.06</v>
      </c>
      <c r="F6" s="142">
        <f>C6*D6+C6</f>
        <v>495.39839999999998</v>
      </c>
      <c r="G6" s="142">
        <f t="shared" si="0"/>
        <v>483.36</v>
      </c>
      <c r="H6" s="142">
        <f t="shared" si="1"/>
        <v>443.96160000000003</v>
      </c>
    </row>
    <row r="7" spans="1:8" ht="14.25" customHeight="1" thickBot="1" x14ac:dyDescent="0.25">
      <c r="A7" s="28">
        <v>4</v>
      </c>
      <c r="B7" s="7" t="s">
        <v>69</v>
      </c>
      <c r="C7" s="22">
        <v>500</v>
      </c>
      <c r="D7" s="29">
        <v>8.5000000000000006E-2</v>
      </c>
      <c r="E7" s="29">
        <v>0.06</v>
      </c>
      <c r="F7" s="142">
        <f t="shared" ref="F7:F11" si="2">C7*D7+C7</f>
        <v>542.5</v>
      </c>
      <c r="G7" s="142">
        <f t="shared" si="0"/>
        <v>530</v>
      </c>
      <c r="H7" s="142">
        <f t="shared" si="1"/>
        <v>487.5</v>
      </c>
    </row>
    <row r="8" spans="1:8" ht="14.25" customHeight="1" thickBot="1" x14ac:dyDescent="0.25">
      <c r="A8" s="28">
        <v>5</v>
      </c>
      <c r="B8" s="7" t="s">
        <v>70</v>
      </c>
      <c r="C8" s="22">
        <v>850</v>
      </c>
      <c r="D8" s="29">
        <v>8.9899999999999994E-2</v>
      </c>
      <c r="E8" s="29">
        <v>7.0000000000000007E-2</v>
      </c>
      <c r="F8" s="142">
        <f t="shared" si="2"/>
        <v>926.41499999999996</v>
      </c>
      <c r="G8" s="142">
        <f t="shared" si="0"/>
        <v>909.5</v>
      </c>
      <c r="H8" s="142">
        <f t="shared" si="1"/>
        <v>833.08500000000004</v>
      </c>
    </row>
    <row r="9" spans="1:8" ht="14.25" customHeight="1" thickBot="1" x14ac:dyDescent="0.25">
      <c r="A9" s="28">
        <v>6</v>
      </c>
      <c r="B9" s="7" t="s">
        <v>71</v>
      </c>
      <c r="C9" s="22">
        <v>459</v>
      </c>
      <c r="D9" s="29">
        <v>6.25E-2</v>
      </c>
      <c r="E9" s="29">
        <v>0.05</v>
      </c>
      <c r="F9" s="142">
        <f t="shared" si="2"/>
        <v>487.6875</v>
      </c>
      <c r="G9" s="142">
        <f t="shared" si="0"/>
        <v>481.95</v>
      </c>
      <c r="H9" s="142">
        <f t="shared" si="1"/>
        <v>453.26250000000005</v>
      </c>
    </row>
    <row r="10" spans="1:8" ht="14.25" customHeight="1" thickBot="1" x14ac:dyDescent="0.25">
      <c r="A10" s="28">
        <v>7</v>
      </c>
      <c r="B10" s="7" t="s">
        <v>72</v>
      </c>
      <c r="C10" s="22">
        <v>478</v>
      </c>
      <c r="D10" s="29">
        <v>7.1199999999999999E-2</v>
      </c>
      <c r="E10" s="29">
        <v>0.05</v>
      </c>
      <c r="F10" s="142">
        <f t="shared" si="2"/>
        <v>512.03359999999998</v>
      </c>
      <c r="G10" s="142">
        <f t="shared" si="0"/>
        <v>501.9</v>
      </c>
      <c r="H10" s="142">
        <f t="shared" si="1"/>
        <v>467.8664</v>
      </c>
    </row>
    <row r="11" spans="1:8" ht="14.25" customHeight="1" thickBot="1" x14ac:dyDescent="0.25">
      <c r="A11" s="30">
        <v>8</v>
      </c>
      <c r="B11" s="10" t="s">
        <v>73</v>
      </c>
      <c r="C11" s="19">
        <v>658</v>
      </c>
      <c r="D11" s="31">
        <v>5.9900000000000002E-2</v>
      </c>
      <c r="E11" s="31">
        <v>0.04</v>
      </c>
      <c r="F11" s="142">
        <f t="shared" si="2"/>
        <v>697.41420000000005</v>
      </c>
      <c r="G11" s="142">
        <f>C11*E11+C11</f>
        <v>684.32</v>
      </c>
      <c r="H11" s="142">
        <f>C11+G11-F11</f>
        <v>644.90580000000011</v>
      </c>
    </row>
    <row r="12" spans="1:8" ht="14.25" customHeight="1" thickTop="1" x14ac:dyDescent="0.2"/>
    <row r="13" spans="1:8" ht="14.25" customHeight="1" x14ac:dyDescent="0.2">
      <c r="A13" s="15" t="s">
        <v>74</v>
      </c>
    </row>
    <row r="14" spans="1:8" ht="14.25" customHeight="1" x14ac:dyDescent="0.2">
      <c r="A14" s="15" t="s">
        <v>75</v>
      </c>
    </row>
    <row r="15" spans="1:8" ht="14.25" customHeight="1" x14ac:dyDescent="0.2">
      <c r="A15" s="15" t="s">
        <v>76</v>
      </c>
    </row>
    <row r="16" spans="1:8" ht="14.25" customHeight="1" x14ac:dyDescent="0.2">
      <c r="A16" s="15" t="s">
        <v>77</v>
      </c>
    </row>
    <row r="17" spans="1:1" ht="14.25" customHeight="1" x14ac:dyDescent="0.2">
      <c r="A17" s="15" t="s">
        <v>78</v>
      </c>
    </row>
    <row r="18" spans="1:1" ht="14.25" customHeight="1" x14ac:dyDescent="0.2"/>
    <row r="19" spans="1:1" ht="14.25" customHeight="1" x14ac:dyDescent="0.2"/>
    <row r="20" spans="1:1" ht="14.25" customHeight="1" x14ac:dyDescent="0.2"/>
    <row r="21" spans="1:1" ht="14.25" customHeight="1" x14ac:dyDescent="0.2"/>
    <row r="22" spans="1:1" ht="14.25" customHeight="1" x14ac:dyDescent="0.2"/>
    <row r="23" spans="1:1" ht="14.25" customHeight="1" x14ac:dyDescent="0.2"/>
    <row r="24" spans="1:1" ht="14.25" customHeight="1" x14ac:dyDescent="0.2"/>
    <row r="25" spans="1:1" ht="14.25" customHeight="1" x14ac:dyDescent="0.2"/>
    <row r="26" spans="1:1" ht="14.25" customHeight="1" x14ac:dyDescent="0.2"/>
    <row r="27" spans="1:1" ht="14.25" customHeight="1" x14ac:dyDescent="0.2"/>
    <row r="28" spans="1:1" ht="14.25" customHeight="1" x14ac:dyDescent="0.2"/>
    <row r="29" spans="1:1" ht="14.25" customHeight="1" x14ac:dyDescent="0.2"/>
    <row r="30" spans="1:1" ht="14.25" customHeight="1" x14ac:dyDescent="0.2"/>
    <row r="31" spans="1:1" ht="14.25" customHeight="1" x14ac:dyDescent="0.2"/>
    <row r="32" spans="1: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1:H1"/>
    <mergeCell ref="A2:H2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I8" sqref="I8"/>
    </sheetView>
  </sheetViews>
  <sheetFormatPr defaultColWidth="14.390625" defaultRowHeight="15" customHeight="1" x14ac:dyDescent="0.2"/>
  <cols>
    <col min="1" max="1" width="15.46875" customWidth="1"/>
    <col min="2" max="2" width="12.9140625" customWidth="1"/>
    <col min="3" max="5" width="16.27734375" customWidth="1"/>
    <col min="6" max="26" width="8.609375" customWidth="1"/>
  </cols>
  <sheetData>
    <row r="1" spans="1:5" ht="14.25" customHeight="1" x14ac:dyDescent="0.2">
      <c r="A1" s="32" t="s">
        <v>79</v>
      </c>
      <c r="B1" s="33">
        <v>2.94</v>
      </c>
      <c r="C1" s="34"/>
      <c r="D1" s="34"/>
      <c r="E1" s="34"/>
    </row>
    <row r="2" spans="1:5" ht="25.5" customHeight="1" x14ac:dyDescent="0.2">
      <c r="A2" s="182" t="s">
        <v>80</v>
      </c>
      <c r="B2" s="183"/>
      <c r="C2" s="35"/>
      <c r="D2" s="35"/>
      <c r="E2" s="36"/>
    </row>
    <row r="3" spans="1:5" ht="14.25" customHeight="1" x14ac:dyDescent="0.2">
      <c r="A3" s="28" t="s">
        <v>81</v>
      </c>
      <c r="B3" s="37" t="s">
        <v>82</v>
      </c>
      <c r="C3" s="37" t="s">
        <v>83</v>
      </c>
      <c r="D3" s="37" t="s">
        <v>84</v>
      </c>
      <c r="E3" s="38" t="s">
        <v>85</v>
      </c>
    </row>
    <row r="4" spans="1:5" ht="18.75" customHeight="1" thickBot="1" x14ac:dyDescent="0.25">
      <c r="A4" s="21" t="s">
        <v>86</v>
      </c>
      <c r="B4" s="9">
        <v>500</v>
      </c>
      <c r="C4" s="22">
        <v>0.15</v>
      </c>
      <c r="D4" s="22">
        <f>B4*C4</f>
        <v>75</v>
      </c>
      <c r="E4" s="143">
        <f>D4/B$1</f>
        <v>25.510204081632654</v>
      </c>
    </row>
    <row r="5" spans="1:5" ht="18.75" customHeight="1" thickBot="1" x14ac:dyDescent="0.25">
      <c r="A5" s="21" t="s">
        <v>87</v>
      </c>
      <c r="B5" s="9">
        <v>750</v>
      </c>
      <c r="C5" s="22">
        <v>0.15</v>
      </c>
      <c r="D5" s="22">
        <f t="shared" ref="D5:D9" si="0">B5*C5</f>
        <v>112.5</v>
      </c>
      <c r="E5" s="143">
        <f t="shared" ref="E5:E8" si="1">D5/B$1</f>
        <v>38.265306122448983</v>
      </c>
    </row>
    <row r="6" spans="1:5" ht="18.75" customHeight="1" thickBot="1" x14ac:dyDescent="0.25">
      <c r="A6" s="21" t="s">
        <v>88</v>
      </c>
      <c r="B6" s="9">
        <v>250</v>
      </c>
      <c r="C6" s="22">
        <v>10</v>
      </c>
      <c r="D6" s="22">
        <f t="shared" si="0"/>
        <v>2500</v>
      </c>
      <c r="E6" s="143">
        <f t="shared" si="1"/>
        <v>850.34013605442181</v>
      </c>
    </row>
    <row r="7" spans="1:5" ht="18.75" customHeight="1" thickBot="1" x14ac:dyDescent="0.25">
      <c r="A7" s="21" t="s">
        <v>89</v>
      </c>
      <c r="B7" s="9">
        <v>310</v>
      </c>
      <c r="C7" s="22">
        <v>0.5</v>
      </c>
      <c r="D7" s="22">
        <f t="shared" si="0"/>
        <v>155</v>
      </c>
      <c r="E7" s="143">
        <f t="shared" si="1"/>
        <v>52.721088435374149</v>
      </c>
    </row>
    <row r="8" spans="1:5" ht="18.75" customHeight="1" thickBot="1" x14ac:dyDescent="0.25">
      <c r="A8" s="21" t="s">
        <v>90</v>
      </c>
      <c r="B8" s="9">
        <v>500</v>
      </c>
      <c r="C8" s="22">
        <v>0.1</v>
      </c>
      <c r="D8" s="22">
        <f t="shared" si="0"/>
        <v>50</v>
      </c>
      <c r="E8" s="143">
        <f t="shared" si="1"/>
        <v>17.006802721088437</v>
      </c>
    </row>
    <row r="9" spans="1:5" ht="18.75" customHeight="1" thickBot="1" x14ac:dyDescent="0.25">
      <c r="A9" s="21" t="s">
        <v>91</v>
      </c>
      <c r="B9" s="9">
        <v>1500</v>
      </c>
      <c r="C9" s="22">
        <v>2.5</v>
      </c>
      <c r="D9" s="22">
        <f t="shared" si="0"/>
        <v>3750</v>
      </c>
      <c r="E9" s="143">
        <f>D9/B$1</f>
        <v>1275.5102040816328</v>
      </c>
    </row>
    <row r="10" spans="1:5" ht="18.75" customHeight="1" thickBot="1" x14ac:dyDescent="0.25">
      <c r="A10" s="18" t="s">
        <v>92</v>
      </c>
      <c r="B10" s="12">
        <v>190</v>
      </c>
      <c r="C10" s="19">
        <v>6</v>
      </c>
      <c r="D10" s="22">
        <f>B10*C10</f>
        <v>1140</v>
      </c>
      <c r="E10" s="143">
        <f>D10/B$1</f>
        <v>387.75510204081633</v>
      </c>
    </row>
    <row r="11" spans="1:5" ht="14.25" customHeight="1" thickTop="1" x14ac:dyDescent="0.2"/>
    <row r="12" spans="1:5" ht="14.25" customHeight="1" x14ac:dyDescent="0.2">
      <c r="A12" s="15" t="s">
        <v>22</v>
      </c>
    </row>
    <row r="13" spans="1:5" ht="14.25" customHeight="1" x14ac:dyDescent="0.2">
      <c r="A13" s="15" t="s">
        <v>93</v>
      </c>
    </row>
    <row r="14" spans="1:5" ht="14.25" customHeight="1" x14ac:dyDescent="0.2">
      <c r="A14" s="15" t="s">
        <v>94</v>
      </c>
    </row>
    <row r="15" spans="1:5" ht="14.25" customHeight="1" x14ac:dyDescent="0.2">
      <c r="A15" s="15" t="s">
        <v>95</v>
      </c>
    </row>
    <row r="16" spans="1: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2:B2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L12" sqref="L12"/>
    </sheetView>
  </sheetViews>
  <sheetFormatPr defaultColWidth="14.390625" defaultRowHeight="15" customHeight="1" x14ac:dyDescent="0.2"/>
  <cols>
    <col min="1" max="5" width="16.94921875" customWidth="1"/>
    <col min="6" max="7" width="12.10546875" customWidth="1"/>
    <col min="8" max="26" width="8.609375" customWidth="1"/>
  </cols>
  <sheetData>
    <row r="1" spans="1:6" ht="25.5" customHeight="1" x14ac:dyDescent="0.2">
      <c r="A1" s="39"/>
      <c r="B1" s="40"/>
      <c r="C1" s="184" t="s">
        <v>96</v>
      </c>
      <c r="D1" s="167"/>
      <c r="E1" s="40"/>
      <c r="F1" s="41"/>
    </row>
    <row r="2" spans="1:6" ht="14.25" customHeight="1" x14ac:dyDescent="0.2">
      <c r="A2" s="185" t="s">
        <v>97</v>
      </c>
      <c r="B2" s="42" t="s">
        <v>98</v>
      </c>
      <c r="C2" s="42" t="s">
        <v>99</v>
      </c>
      <c r="D2" s="42" t="s">
        <v>100</v>
      </c>
      <c r="E2" s="42" t="s">
        <v>101</v>
      </c>
      <c r="F2" s="42" t="s">
        <v>102</v>
      </c>
    </row>
    <row r="3" spans="1:6" ht="14.25" customHeight="1" x14ac:dyDescent="0.2">
      <c r="A3" s="186"/>
      <c r="B3" s="8">
        <v>140000</v>
      </c>
      <c r="C3" s="8">
        <v>185000</v>
      </c>
      <c r="D3" s="8">
        <v>204100</v>
      </c>
      <c r="E3" s="8">
        <v>240000</v>
      </c>
      <c r="F3" s="8">
        <f>SUM(B3:E3)</f>
        <v>769100</v>
      </c>
    </row>
    <row r="4" spans="1:6" ht="14.25" customHeight="1" x14ac:dyDescent="0.2">
      <c r="A4" s="34"/>
      <c r="B4" s="34"/>
      <c r="C4" s="34"/>
      <c r="D4" s="34"/>
      <c r="E4" s="34"/>
      <c r="F4" s="34"/>
    </row>
    <row r="5" spans="1:6" ht="14.25" customHeight="1" x14ac:dyDescent="0.2">
      <c r="A5" s="43" t="s">
        <v>103</v>
      </c>
      <c r="B5" s="44" t="s">
        <v>98</v>
      </c>
      <c r="C5" s="44" t="s">
        <v>99</v>
      </c>
      <c r="D5" s="44" t="s">
        <v>100</v>
      </c>
      <c r="E5" s="44" t="s">
        <v>101</v>
      </c>
      <c r="F5" s="44" t="s">
        <v>102</v>
      </c>
    </row>
    <row r="6" spans="1:6" ht="22.5" customHeight="1" x14ac:dyDescent="0.2">
      <c r="A6" s="45" t="s">
        <v>104</v>
      </c>
      <c r="B6" s="8">
        <v>20000</v>
      </c>
      <c r="C6" s="8">
        <v>26000</v>
      </c>
      <c r="D6" s="8">
        <v>33800</v>
      </c>
      <c r="E6" s="8">
        <v>43940</v>
      </c>
      <c r="F6" s="8">
        <f>SUM(B6:E6)</f>
        <v>123740</v>
      </c>
    </row>
    <row r="7" spans="1:6" ht="22.5" customHeight="1" x14ac:dyDescent="0.2">
      <c r="A7" s="45" t="s">
        <v>105</v>
      </c>
      <c r="B7" s="8">
        <v>20000</v>
      </c>
      <c r="C7" s="8">
        <v>15600</v>
      </c>
      <c r="D7" s="8">
        <v>20280</v>
      </c>
      <c r="E7" s="8">
        <v>26364</v>
      </c>
      <c r="F7" s="8">
        <f t="shared" ref="F7:F10" si="0">SUM(B7:E7)</f>
        <v>82244</v>
      </c>
    </row>
    <row r="8" spans="1:6" ht="22.5" customHeight="1" x14ac:dyDescent="0.2">
      <c r="A8" s="45" t="s">
        <v>106</v>
      </c>
      <c r="B8" s="8">
        <v>12000</v>
      </c>
      <c r="C8" s="8">
        <v>20930</v>
      </c>
      <c r="D8" s="8">
        <v>27209</v>
      </c>
      <c r="E8" s="8">
        <v>35371.699999999997</v>
      </c>
      <c r="F8" s="8">
        <f t="shared" si="0"/>
        <v>95510.7</v>
      </c>
    </row>
    <row r="9" spans="1:6" ht="22.5" customHeight="1" x14ac:dyDescent="0.2">
      <c r="A9" s="45" t="s">
        <v>107</v>
      </c>
      <c r="B9" s="8">
        <v>16100</v>
      </c>
      <c r="C9" s="8">
        <v>28870</v>
      </c>
      <c r="D9" s="8">
        <v>33631</v>
      </c>
      <c r="E9" s="8">
        <v>43720.3</v>
      </c>
      <c r="F9" s="8">
        <f t="shared" si="0"/>
        <v>122321.3</v>
      </c>
    </row>
    <row r="10" spans="1:6" ht="22.5" customHeight="1" x14ac:dyDescent="0.2">
      <c r="A10" s="45" t="s">
        <v>108</v>
      </c>
      <c r="B10" s="8">
        <v>19900</v>
      </c>
      <c r="C10" s="8">
        <v>39000</v>
      </c>
      <c r="D10" s="8">
        <v>50700</v>
      </c>
      <c r="E10" s="8">
        <v>65910</v>
      </c>
      <c r="F10" s="8">
        <f t="shared" si="0"/>
        <v>175510</v>
      </c>
    </row>
    <row r="11" spans="1:6" ht="22.5" customHeight="1" x14ac:dyDescent="0.2">
      <c r="A11" s="45" t="s">
        <v>109</v>
      </c>
      <c r="B11" s="8">
        <v>25000</v>
      </c>
      <c r="C11" s="8">
        <v>32500</v>
      </c>
      <c r="D11" s="8">
        <v>42250</v>
      </c>
      <c r="E11" s="8">
        <v>54925</v>
      </c>
      <c r="F11" s="8">
        <f>SUM(B11:E11)</f>
        <v>154675</v>
      </c>
    </row>
    <row r="12" spans="1:6" ht="22.5" customHeight="1" x14ac:dyDescent="0.2">
      <c r="A12" s="45" t="s">
        <v>110</v>
      </c>
      <c r="B12" s="8">
        <f>SUM(B6:B11)</f>
        <v>113000</v>
      </c>
      <c r="C12" s="8">
        <f t="shared" ref="C12:D12" si="1">SUM(C6:C11)</f>
        <v>162900</v>
      </c>
      <c r="D12" s="8">
        <f t="shared" si="1"/>
        <v>207870</v>
      </c>
      <c r="E12" s="8">
        <f>SUM(E6:E11)</f>
        <v>270231</v>
      </c>
      <c r="F12" s="46"/>
    </row>
    <row r="13" spans="1:6" ht="22.5" customHeight="1" x14ac:dyDescent="0.2">
      <c r="A13" s="45" t="s">
        <v>111</v>
      </c>
      <c r="B13" s="8">
        <f>B3-B12</f>
        <v>27000</v>
      </c>
      <c r="C13" s="8">
        <f t="shared" ref="C13:D13" si="2">C3-C12</f>
        <v>22100</v>
      </c>
      <c r="D13" s="8">
        <f t="shared" si="2"/>
        <v>-3770</v>
      </c>
      <c r="E13" s="8">
        <f>E3-E12</f>
        <v>-30231</v>
      </c>
      <c r="F13" s="46"/>
    </row>
    <row r="14" spans="1:6" ht="22.5" customHeight="1" x14ac:dyDescent="0.2">
      <c r="A14" s="45" t="s">
        <v>112</v>
      </c>
      <c r="B14" s="47" t="str">
        <f>IF(B13&lt;1000,"Prejuízo",IF(B13&gt;1000&lt;4999,"Lucro médio",IF(B13&gt;5000,"Lucro total")))</f>
        <v>Lucro total</v>
      </c>
      <c r="C14" s="47" t="str">
        <f t="shared" ref="C14:E14" si="3">IF(C13&lt;1000,"Prejuízo",IF(C13&gt;1000&lt;4999,"Lucro médio",IF(C13&gt;5000,"Lucro total")))</f>
        <v>Lucro total</v>
      </c>
      <c r="D14" s="47" t="str">
        <f t="shared" si="3"/>
        <v>Prejuízo</v>
      </c>
      <c r="E14" s="47" t="str">
        <f t="shared" si="3"/>
        <v>Prejuízo</v>
      </c>
      <c r="F14" s="48"/>
    </row>
    <row r="15" spans="1:6" ht="25.5" customHeight="1" x14ac:dyDescent="0.2">
      <c r="A15" s="34"/>
      <c r="B15" s="34"/>
      <c r="C15" s="187" t="s">
        <v>113</v>
      </c>
      <c r="D15" s="188"/>
      <c r="E15" s="189"/>
      <c r="F15" s="144">
        <f>SUM(F6:F11)</f>
        <v>754001</v>
      </c>
    </row>
    <row r="16" spans="1:6" ht="14.25" customHeight="1" x14ac:dyDescent="0.2"/>
    <row r="17" spans="1:7" ht="14.25" customHeight="1" x14ac:dyDescent="0.2"/>
    <row r="18" spans="1:7" ht="14.25" customHeight="1" x14ac:dyDescent="0.2">
      <c r="A18" s="15" t="s">
        <v>22</v>
      </c>
      <c r="E18" s="49">
        <v>-50000</v>
      </c>
      <c r="F18" s="49">
        <v>999</v>
      </c>
      <c r="G18" s="50" t="s">
        <v>114</v>
      </c>
    </row>
    <row r="19" spans="1:7" ht="14.25" customHeight="1" x14ac:dyDescent="0.2">
      <c r="A19" s="15" t="s">
        <v>115</v>
      </c>
      <c r="E19" s="49">
        <v>1000</v>
      </c>
      <c r="F19" s="49">
        <v>4999</v>
      </c>
      <c r="G19" s="50" t="s">
        <v>116</v>
      </c>
    </row>
    <row r="20" spans="1:7" ht="14.25" customHeight="1" x14ac:dyDescent="0.2">
      <c r="A20" s="15" t="s">
        <v>117</v>
      </c>
      <c r="E20" s="49">
        <v>5000</v>
      </c>
      <c r="F20" s="49" t="s">
        <v>118</v>
      </c>
      <c r="G20" s="50" t="s">
        <v>119</v>
      </c>
    </row>
    <row r="21" spans="1:7" ht="14.25" customHeight="1" x14ac:dyDescent="0.2">
      <c r="A21" s="15" t="s">
        <v>120</v>
      </c>
    </row>
    <row r="22" spans="1:7" ht="14.25" customHeight="1" x14ac:dyDescent="0.2">
      <c r="A22" s="15" t="s">
        <v>121</v>
      </c>
    </row>
    <row r="23" spans="1:7" ht="14.25" customHeight="1" x14ac:dyDescent="0.2">
      <c r="A23" s="15" t="s">
        <v>122</v>
      </c>
    </row>
    <row r="24" spans="1:7" ht="14.25" customHeight="1" x14ac:dyDescent="0.2">
      <c r="A24" s="15" t="s">
        <v>123</v>
      </c>
    </row>
    <row r="25" spans="1:7" ht="14.25" customHeight="1" x14ac:dyDescent="0.2">
      <c r="B25" s="15" t="s">
        <v>124</v>
      </c>
    </row>
    <row r="26" spans="1:7" ht="14.25" customHeight="1" x14ac:dyDescent="0.2">
      <c r="B26" s="15" t="s">
        <v>125</v>
      </c>
    </row>
    <row r="27" spans="1:7" ht="14.25" customHeight="1" x14ac:dyDescent="0.2">
      <c r="A27" s="15" t="s">
        <v>126</v>
      </c>
      <c r="B27" s="15" t="s">
        <v>127</v>
      </c>
    </row>
    <row r="28" spans="1:7" ht="14.25" customHeight="1" x14ac:dyDescent="0.2"/>
    <row r="29" spans="1:7" ht="14.25" customHeight="1" x14ac:dyDescent="0.2"/>
    <row r="30" spans="1:7" ht="14.25" customHeight="1" x14ac:dyDescent="0.2"/>
    <row r="31" spans="1:7" ht="14.25" customHeight="1" x14ac:dyDescent="0.2"/>
    <row r="32" spans="1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C1:D1"/>
    <mergeCell ref="A2:A3"/>
    <mergeCell ref="C15:E15"/>
  </mergeCell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K8" sqref="K8"/>
    </sheetView>
  </sheetViews>
  <sheetFormatPr defaultColWidth="14.390625" defaultRowHeight="15" customHeight="1" x14ac:dyDescent="0.2"/>
  <cols>
    <col min="1" max="1" width="11.703125" customWidth="1"/>
    <col min="2" max="4" width="12.64453125" customWidth="1"/>
    <col min="5" max="5" width="15.6015625" customWidth="1"/>
    <col min="6" max="6" width="21.1171875" customWidth="1"/>
    <col min="7" max="26" width="8.609375" customWidth="1"/>
  </cols>
  <sheetData>
    <row r="1" spans="1:6" ht="14.25" customHeight="1" x14ac:dyDescent="0.2">
      <c r="A1" s="190" t="s">
        <v>128</v>
      </c>
      <c r="B1" s="191"/>
      <c r="C1" s="191"/>
      <c r="D1" s="191"/>
      <c r="E1" s="191"/>
    </row>
    <row r="2" spans="1:6" ht="14.25" customHeight="1" thickBot="1" x14ac:dyDescent="0.25">
      <c r="A2" s="51"/>
      <c r="B2" s="51"/>
      <c r="C2" s="51"/>
      <c r="D2" s="51"/>
      <c r="E2" s="146"/>
      <c r="F2" s="137"/>
    </row>
    <row r="3" spans="1:6" ht="14.25" customHeight="1" thickBot="1" x14ac:dyDescent="0.25">
      <c r="A3" s="52" t="s">
        <v>129</v>
      </c>
      <c r="B3" s="52" t="s">
        <v>130</v>
      </c>
      <c r="C3" s="52" t="s">
        <v>131</v>
      </c>
      <c r="D3" s="52" t="s">
        <v>132</v>
      </c>
      <c r="E3" s="147" t="s">
        <v>133</v>
      </c>
      <c r="F3" s="145" t="s">
        <v>311</v>
      </c>
    </row>
    <row r="4" spans="1:6" ht="14.25" customHeight="1" x14ac:dyDescent="0.2">
      <c r="A4" s="53" t="s">
        <v>134</v>
      </c>
      <c r="B4" s="54">
        <v>6.5</v>
      </c>
      <c r="C4" s="54">
        <v>7.5</v>
      </c>
      <c r="D4" s="54">
        <v>14</v>
      </c>
      <c r="E4" s="149">
        <f>AVERAGE(B4:D4)</f>
        <v>9.3333333333333339</v>
      </c>
      <c r="F4" s="151" t="str">
        <f>IF(E4&gt;=7,"APROVADO",IF(E4&lt;7,"REPROVADO"))</f>
        <v>APROVADO</v>
      </c>
    </row>
    <row r="5" spans="1:6" ht="14.25" customHeight="1" x14ac:dyDescent="0.2">
      <c r="A5" s="53" t="s">
        <v>135</v>
      </c>
      <c r="B5" s="54">
        <v>7</v>
      </c>
      <c r="C5" s="54">
        <v>8</v>
      </c>
      <c r="D5" s="54">
        <v>15</v>
      </c>
      <c r="E5" s="54">
        <f t="shared" ref="E5:E8" si="0">AVERAGE(B5:D5)</f>
        <v>10</v>
      </c>
      <c r="F5" s="151" t="str">
        <f t="shared" ref="F5:F8" si="1">IF(E5&gt;=7,"APROVADO",IF(E5&lt;7,"REPROVADO"))</f>
        <v>APROVADO</v>
      </c>
    </row>
    <row r="6" spans="1:6" ht="14.25" customHeight="1" x14ac:dyDescent="0.2">
      <c r="A6" s="53" t="s">
        <v>136</v>
      </c>
      <c r="B6" s="54">
        <v>8</v>
      </c>
      <c r="C6" s="54">
        <v>8</v>
      </c>
      <c r="D6" s="54">
        <v>16</v>
      </c>
      <c r="E6" s="149">
        <f t="shared" si="0"/>
        <v>10.666666666666666</v>
      </c>
      <c r="F6" s="151" t="str">
        <f t="shared" si="1"/>
        <v>APROVADO</v>
      </c>
    </row>
    <row r="7" spans="1:6" ht="14.25" customHeight="1" x14ac:dyDescent="0.2">
      <c r="A7" s="53" t="s">
        <v>137</v>
      </c>
      <c r="B7" s="54">
        <v>5.5</v>
      </c>
      <c r="C7" s="54">
        <v>6.5</v>
      </c>
      <c r="D7" s="54">
        <v>12</v>
      </c>
      <c r="E7" s="54">
        <f t="shared" si="0"/>
        <v>8</v>
      </c>
      <c r="F7" s="151" t="str">
        <f t="shared" si="1"/>
        <v>APROVADO</v>
      </c>
    </row>
    <row r="8" spans="1:6" ht="14.25" customHeight="1" thickBot="1" x14ac:dyDescent="0.25">
      <c r="A8" s="55" t="s">
        <v>138</v>
      </c>
      <c r="B8" s="56">
        <v>8</v>
      </c>
      <c r="C8" s="56">
        <v>10</v>
      </c>
      <c r="D8" s="56">
        <v>18</v>
      </c>
      <c r="E8" s="150">
        <f t="shared" si="0"/>
        <v>12</v>
      </c>
      <c r="F8" s="152" t="str">
        <f t="shared" si="1"/>
        <v>APROVADO</v>
      </c>
    </row>
    <row r="9" spans="1:6" ht="14.25" customHeight="1" x14ac:dyDescent="0.2"/>
    <row r="10" spans="1:6" ht="99.75" customHeight="1" x14ac:dyDescent="0.2">
      <c r="A10" s="192" t="s">
        <v>139</v>
      </c>
      <c r="B10" s="193"/>
      <c r="C10" s="193"/>
      <c r="D10" s="193"/>
      <c r="E10" s="193"/>
    </row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1:E1"/>
    <mergeCell ref="A10:E10"/>
  </mergeCells>
  <pageMargins left="0.511811024" right="0.511811024" top="0.78740157499999996" bottom="0.78740157499999996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zoomScale="145" zoomScaleNormal="145" workbookViewId="0">
      <selection activeCell="I10" sqref="I10"/>
    </sheetView>
  </sheetViews>
  <sheetFormatPr defaultColWidth="14.390625" defaultRowHeight="15" customHeight="1" x14ac:dyDescent="0.2"/>
  <cols>
    <col min="1" max="1" width="25.01953125" customWidth="1"/>
    <col min="2" max="2" width="8.0703125" customWidth="1"/>
    <col min="3" max="3" width="7.6640625" customWidth="1"/>
    <col min="4" max="4" width="16.94921875" customWidth="1"/>
    <col min="5" max="5" width="15.6015625" customWidth="1"/>
    <col min="6" max="6" width="12.10546875" customWidth="1"/>
    <col min="7" max="26" width="8.609375" customWidth="1"/>
  </cols>
  <sheetData>
    <row r="1" spans="1:6" ht="14.25" customHeight="1" x14ac:dyDescent="0.2">
      <c r="A1" s="194" t="s">
        <v>140</v>
      </c>
      <c r="B1" s="195"/>
      <c r="C1" s="195"/>
      <c r="D1" s="195"/>
      <c r="E1" s="195"/>
      <c r="F1" s="196"/>
    </row>
    <row r="2" spans="1:6" ht="14.25" customHeight="1" x14ac:dyDescent="0.2">
      <c r="A2" s="197" t="s">
        <v>141</v>
      </c>
      <c r="B2" s="195"/>
      <c r="C2" s="195"/>
      <c r="D2" s="195"/>
      <c r="E2" s="195"/>
      <c r="F2" s="196"/>
    </row>
    <row r="3" spans="1:6" ht="14.25" customHeight="1" x14ac:dyDescent="0.2">
      <c r="A3" s="198" t="s">
        <v>142</v>
      </c>
      <c r="B3" s="200" t="s">
        <v>143</v>
      </c>
      <c r="C3" s="196"/>
      <c r="D3" s="198" t="s">
        <v>144</v>
      </c>
      <c r="E3" s="198" t="s">
        <v>145</v>
      </c>
      <c r="F3" s="198" t="s">
        <v>112</v>
      </c>
    </row>
    <row r="4" spans="1:6" ht="14.25" customHeight="1" x14ac:dyDescent="0.2">
      <c r="A4" s="199"/>
      <c r="B4" s="57" t="s">
        <v>146</v>
      </c>
      <c r="C4" s="57" t="s">
        <v>147</v>
      </c>
      <c r="D4" s="199"/>
      <c r="E4" s="199"/>
      <c r="F4" s="199"/>
    </row>
    <row r="5" spans="1:6" ht="14.25" customHeight="1" x14ac:dyDescent="0.2">
      <c r="A5" s="58" t="s">
        <v>148</v>
      </c>
      <c r="B5" s="59">
        <v>1503</v>
      </c>
      <c r="C5" s="59">
        <v>890</v>
      </c>
      <c r="D5" s="59">
        <f>B5-C5</f>
        <v>613</v>
      </c>
      <c r="E5" s="59">
        <v>50</v>
      </c>
      <c r="F5" s="59" t="str">
        <f>IF(D5&lt;E5,"Fazer Pedido",IF(D5&gt;E5,"Vender"))</f>
        <v>Vender</v>
      </c>
    </row>
    <row r="6" spans="1:6" ht="14.25" customHeight="1" x14ac:dyDescent="0.2">
      <c r="A6" s="58" t="s">
        <v>149</v>
      </c>
      <c r="B6" s="59">
        <v>4260</v>
      </c>
      <c r="C6" s="59">
        <v>4300</v>
      </c>
      <c r="D6" s="59">
        <f t="shared" ref="D6:D14" si="0">B6-C6</f>
        <v>-40</v>
      </c>
      <c r="E6" s="59">
        <v>50</v>
      </c>
      <c r="F6" s="59" t="str">
        <f t="shared" ref="F6:F14" si="1">IF(D6&lt;E6,"Fazer Pedido",IF(D6&gt;E6,"Vender"))</f>
        <v>Fazer Pedido</v>
      </c>
    </row>
    <row r="7" spans="1:6" ht="14.25" customHeight="1" x14ac:dyDescent="0.2">
      <c r="A7" s="58" t="s">
        <v>150</v>
      </c>
      <c r="B7" s="59">
        <v>3206</v>
      </c>
      <c r="C7" s="59">
        <v>1530</v>
      </c>
      <c r="D7" s="59">
        <f t="shared" si="0"/>
        <v>1676</v>
      </c>
      <c r="E7" s="59">
        <v>50</v>
      </c>
      <c r="F7" s="59" t="str">
        <f t="shared" si="1"/>
        <v>Vender</v>
      </c>
    </row>
    <row r="8" spans="1:6" ht="14.25" customHeight="1" x14ac:dyDescent="0.2">
      <c r="A8" s="58" t="s">
        <v>151</v>
      </c>
      <c r="B8" s="59">
        <v>2451</v>
      </c>
      <c r="C8" s="59">
        <v>2600</v>
      </c>
      <c r="D8" s="59">
        <f t="shared" si="0"/>
        <v>-149</v>
      </c>
      <c r="E8" s="59">
        <v>50</v>
      </c>
      <c r="F8" s="59" t="str">
        <f t="shared" si="1"/>
        <v>Fazer Pedido</v>
      </c>
    </row>
    <row r="9" spans="1:6" ht="14.25" customHeight="1" x14ac:dyDescent="0.2">
      <c r="A9" s="58" t="s">
        <v>152</v>
      </c>
      <c r="B9" s="59">
        <v>3604</v>
      </c>
      <c r="C9" s="59">
        <v>3520</v>
      </c>
      <c r="D9" s="59">
        <f t="shared" si="0"/>
        <v>84</v>
      </c>
      <c r="E9" s="59">
        <v>50</v>
      </c>
      <c r="F9" s="59" t="str">
        <f t="shared" si="1"/>
        <v>Vender</v>
      </c>
    </row>
    <row r="10" spans="1:6" ht="14.25" customHeight="1" x14ac:dyDescent="0.2">
      <c r="A10" s="58" t="s">
        <v>153</v>
      </c>
      <c r="B10" s="59">
        <v>1568</v>
      </c>
      <c r="C10" s="59">
        <v>1590</v>
      </c>
      <c r="D10" s="59">
        <f t="shared" si="0"/>
        <v>-22</v>
      </c>
      <c r="E10" s="59">
        <v>50</v>
      </c>
      <c r="F10" s="59" t="str">
        <f t="shared" si="1"/>
        <v>Fazer Pedido</v>
      </c>
    </row>
    <row r="11" spans="1:6" ht="14.25" customHeight="1" x14ac:dyDescent="0.2">
      <c r="A11" s="58" t="s">
        <v>154</v>
      </c>
      <c r="B11" s="59">
        <v>2358</v>
      </c>
      <c r="C11" s="59">
        <v>4523</v>
      </c>
      <c r="D11" s="59">
        <f>B11-C11</f>
        <v>-2165</v>
      </c>
      <c r="E11" s="59">
        <v>50</v>
      </c>
      <c r="F11" s="59" t="str">
        <f t="shared" si="1"/>
        <v>Fazer Pedido</v>
      </c>
    </row>
    <row r="12" spans="1:6" ht="14.25" customHeight="1" x14ac:dyDescent="0.2">
      <c r="A12" s="58" t="s">
        <v>155</v>
      </c>
      <c r="B12" s="59">
        <v>3681</v>
      </c>
      <c r="C12" s="59">
        <v>4230</v>
      </c>
      <c r="D12" s="59">
        <f t="shared" si="0"/>
        <v>-549</v>
      </c>
      <c r="E12" s="59">
        <v>100</v>
      </c>
      <c r="F12" s="59" t="str">
        <f t="shared" si="1"/>
        <v>Fazer Pedido</v>
      </c>
    </row>
    <row r="13" spans="1:6" ht="14.25" customHeight="1" x14ac:dyDescent="0.2">
      <c r="A13" s="58" t="s">
        <v>156</v>
      </c>
      <c r="B13" s="59">
        <v>3581</v>
      </c>
      <c r="C13" s="59">
        <v>2603</v>
      </c>
      <c r="D13" s="59">
        <f t="shared" si="0"/>
        <v>978</v>
      </c>
      <c r="E13" s="59">
        <v>150</v>
      </c>
      <c r="F13" s="59" t="str">
        <f t="shared" si="1"/>
        <v>Vender</v>
      </c>
    </row>
    <row r="14" spans="1:6" ht="14.25" customHeight="1" x14ac:dyDescent="0.2">
      <c r="A14" s="58" t="s">
        <v>157</v>
      </c>
      <c r="B14" s="59">
        <v>2500</v>
      </c>
      <c r="C14" s="59">
        <v>4581</v>
      </c>
      <c r="D14" s="59">
        <f t="shared" si="0"/>
        <v>-2081</v>
      </c>
      <c r="E14" s="59">
        <v>150</v>
      </c>
      <c r="F14" s="59" t="str">
        <f t="shared" si="1"/>
        <v>Fazer Pedido</v>
      </c>
    </row>
    <row r="15" spans="1:6" ht="14.25" customHeight="1" x14ac:dyDescent="0.2">
      <c r="A15" s="60"/>
      <c r="B15" s="60"/>
      <c r="C15" s="60"/>
      <c r="D15" s="60"/>
      <c r="E15" s="60"/>
      <c r="F15" s="60"/>
    </row>
    <row r="16" spans="1:6" ht="14.25" customHeight="1" x14ac:dyDescent="0.2">
      <c r="A16" s="60" t="s">
        <v>158</v>
      </c>
      <c r="B16" s="60"/>
      <c r="C16" s="60"/>
      <c r="D16" s="60"/>
      <c r="E16" s="60"/>
      <c r="F16" s="60"/>
    </row>
    <row r="17" spans="1:6" ht="14.25" customHeight="1" x14ac:dyDescent="0.2">
      <c r="A17" s="60" t="s">
        <v>159</v>
      </c>
      <c r="B17" s="60"/>
      <c r="C17" s="60"/>
      <c r="D17" s="60"/>
      <c r="E17" s="60"/>
      <c r="F17" s="60"/>
    </row>
    <row r="18" spans="1:6" ht="14.25" customHeight="1" x14ac:dyDescent="0.2">
      <c r="A18" s="60" t="s">
        <v>160</v>
      </c>
      <c r="B18" s="60"/>
      <c r="C18" s="60"/>
      <c r="D18" s="60"/>
      <c r="E18" s="60"/>
      <c r="F18" s="60"/>
    </row>
    <row r="19" spans="1:6" ht="14.25" customHeight="1" x14ac:dyDescent="0.2">
      <c r="A19" s="60" t="s">
        <v>161</v>
      </c>
      <c r="B19" s="60"/>
      <c r="C19" s="60"/>
      <c r="D19" s="60"/>
      <c r="E19" s="60"/>
      <c r="F19" s="60"/>
    </row>
    <row r="20" spans="1:6" ht="14.25" customHeight="1" x14ac:dyDescent="0.2"/>
    <row r="21" spans="1:6" ht="14.25" customHeight="1" x14ac:dyDescent="0.2"/>
    <row r="22" spans="1:6" ht="14.25" customHeight="1" x14ac:dyDescent="0.2"/>
    <row r="23" spans="1:6" ht="14.25" customHeight="1" x14ac:dyDescent="0.2"/>
    <row r="24" spans="1:6" ht="14.25" customHeight="1" x14ac:dyDescent="0.2"/>
    <row r="25" spans="1:6" ht="14.25" customHeight="1" x14ac:dyDescent="0.2"/>
    <row r="26" spans="1:6" ht="14.25" customHeight="1" x14ac:dyDescent="0.2"/>
    <row r="27" spans="1:6" ht="14.25" customHeight="1" x14ac:dyDescent="0.2"/>
    <row r="28" spans="1:6" ht="14.25" customHeight="1" x14ac:dyDescent="0.2"/>
    <row r="29" spans="1:6" ht="14.25" customHeight="1" x14ac:dyDescent="0.2"/>
    <row r="30" spans="1:6" ht="14.25" customHeight="1" x14ac:dyDescent="0.2"/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7">
    <mergeCell ref="A1:F1"/>
    <mergeCell ref="A2:F2"/>
    <mergeCell ref="A3:A4"/>
    <mergeCell ref="B3:C3"/>
    <mergeCell ref="D3:D4"/>
    <mergeCell ref="E3:E4"/>
    <mergeCell ref="F3:F4"/>
  </mergeCell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115" zoomScaleNormal="115" workbookViewId="0">
      <selection activeCell="K16" sqref="K16"/>
    </sheetView>
  </sheetViews>
  <sheetFormatPr defaultColWidth="14.390625" defaultRowHeight="15" customHeight="1" x14ac:dyDescent="0.2"/>
  <cols>
    <col min="1" max="1" width="11.56640625" customWidth="1"/>
    <col min="2" max="2" width="16.140625" customWidth="1"/>
    <col min="3" max="3" width="17.62109375" customWidth="1"/>
    <col min="4" max="4" width="23.5390625" customWidth="1"/>
    <col min="5" max="5" width="12.10546875" customWidth="1"/>
    <col min="6" max="6" width="12.64453125" customWidth="1"/>
    <col min="7" max="26" width="8.609375" customWidth="1"/>
  </cols>
  <sheetData>
    <row r="1" spans="1:6" ht="14.25" customHeight="1" x14ac:dyDescent="0.2">
      <c r="A1" s="201" t="s">
        <v>162</v>
      </c>
      <c r="B1" s="195"/>
      <c r="C1" s="195"/>
      <c r="D1" s="195"/>
      <c r="E1" s="195"/>
      <c r="F1" s="196"/>
    </row>
    <row r="2" spans="1:6" ht="14.25" customHeight="1" x14ac:dyDescent="0.2">
      <c r="A2" s="197" t="s">
        <v>163</v>
      </c>
      <c r="B2" s="195"/>
      <c r="C2" s="195"/>
      <c r="D2" s="195"/>
      <c r="E2" s="195"/>
      <c r="F2" s="196"/>
    </row>
    <row r="3" spans="1:6" ht="14.25" customHeight="1" x14ac:dyDescent="0.2">
      <c r="A3" s="57" t="s">
        <v>164</v>
      </c>
      <c r="B3" s="57" t="s">
        <v>2</v>
      </c>
      <c r="C3" s="57" t="s">
        <v>165</v>
      </c>
      <c r="D3" s="57" t="s">
        <v>166</v>
      </c>
      <c r="E3" s="57" t="s">
        <v>167</v>
      </c>
      <c r="F3" s="57" t="s">
        <v>168</v>
      </c>
    </row>
    <row r="4" spans="1:6" ht="14.25" customHeight="1" x14ac:dyDescent="0.2">
      <c r="A4" s="61"/>
      <c r="B4" s="61"/>
      <c r="C4" s="61"/>
      <c r="D4" s="61"/>
      <c r="E4" s="61"/>
      <c r="F4" s="61"/>
    </row>
    <row r="5" spans="1:6" ht="14.25" customHeight="1" x14ac:dyDescent="0.2">
      <c r="A5" s="59">
        <v>1</v>
      </c>
      <c r="B5" s="59" t="s">
        <v>169</v>
      </c>
      <c r="C5" s="59">
        <v>180</v>
      </c>
      <c r="D5" s="62">
        <v>28.7</v>
      </c>
      <c r="E5" s="62">
        <f>C5*D5</f>
        <v>5166</v>
      </c>
      <c r="F5" s="59" t="str">
        <f>IF(A5=1,"COURO","TECIDO")</f>
        <v>COURO</v>
      </c>
    </row>
    <row r="6" spans="1:6" ht="14.25" customHeight="1" x14ac:dyDescent="0.2">
      <c r="A6" s="59">
        <v>1</v>
      </c>
      <c r="B6" s="59" t="s">
        <v>170</v>
      </c>
      <c r="C6" s="59">
        <v>29</v>
      </c>
      <c r="D6" s="62">
        <v>12.9</v>
      </c>
      <c r="E6" s="62">
        <f t="shared" ref="E6:E11" si="0">C6*D6</f>
        <v>374.1</v>
      </c>
      <c r="F6" s="59" t="str">
        <f t="shared" ref="F6:F12" si="1">IF(A6=1,"COURO","TECIDO")</f>
        <v>COURO</v>
      </c>
    </row>
    <row r="7" spans="1:6" ht="14.25" customHeight="1" x14ac:dyDescent="0.2">
      <c r="A7" s="59">
        <v>2</v>
      </c>
      <c r="B7" s="59" t="s">
        <v>171</v>
      </c>
      <c r="C7" s="59">
        <v>53</v>
      </c>
      <c r="D7" s="62">
        <v>30</v>
      </c>
      <c r="E7" s="62">
        <f t="shared" si="0"/>
        <v>1590</v>
      </c>
      <c r="F7" s="59" t="str">
        <f t="shared" si="1"/>
        <v>TECIDO</v>
      </c>
    </row>
    <row r="8" spans="1:6" ht="14.25" customHeight="1" x14ac:dyDescent="0.2">
      <c r="A8" s="59">
        <v>2</v>
      </c>
      <c r="B8" s="59" t="s">
        <v>172</v>
      </c>
      <c r="C8" s="59">
        <v>16</v>
      </c>
      <c r="D8" s="62">
        <v>53</v>
      </c>
      <c r="E8" s="62">
        <f t="shared" si="0"/>
        <v>848</v>
      </c>
      <c r="F8" s="59" t="str">
        <f t="shared" si="1"/>
        <v>TECIDO</v>
      </c>
    </row>
    <row r="9" spans="1:6" ht="14.25" customHeight="1" x14ac:dyDescent="0.2">
      <c r="A9" s="59">
        <v>1</v>
      </c>
      <c r="B9" s="59" t="s">
        <v>173</v>
      </c>
      <c r="C9" s="59">
        <v>11</v>
      </c>
      <c r="D9" s="62">
        <v>189</v>
      </c>
      <c r="E9" s="62">
        <f t="shared" si="0"/>
        <v>2079</v>
      </c>
      <c r="F9" s="59" t="str">
        <f t="shared" si="1"/>
        <v>COURO</v>
      </c>
    </row>
    <row r="10" spans="1:6" ht="14.25" customHeight="1" x14ac:dyDescent="0.2">
      <c r="A10" s="59">
        <v>2</v>
      </c>
      <c r="B10" s="59" t="s">
        <v>174</v>
      </c>
      <c r="C10" s="59">
        <v>27</v>
      </c>
      <c r="D10" s="62">
        <v>59.6</v>
      </c>
      <c r="E10" s="62">
        <f t="shared" si="0"/>
        <v>1609.2</v>
      </c>
      <c r="F10" s="59" t="str">
        <f t="shared" si="1"/>
        <v>TECIDO</v>
      </c>
    </row>
    <row r="11" spans="1:6" ht="14.25" customHeight="1" x14ac:dyDescent="0.2">
      <c r="A11" s="59">
        <v>2</v>
      </c>
      <c r="B11" s="59" t="s">
        <v>175</v>
      </c>
      <c r="C11" s="59">
        <v>34</v>
      </c>
      <c r="D11" s="62">
        <v>23</v>
      </c>
      <c r="E11" s="62">
        <f t="shared" si="0"/>
        <v>782</v>
      </c>
      <c r="F11" s="59" t="str">
        <f t="shared" si="1"/>
        <v>TECIDO</v>
      </c>
    </row>
    <row r="12" spans="1:6" ht="14.25" customHeight="1" x14ac:dyDescent="0.2">
      <c r="A12" s="59">
        <v>1</v>
      </c>
      <c r="B12" s="59" t="s">
        <v>176</v>
      </c>
      <c r="C12" s="59">
        <v>9</v>
      </c>
      <c r="D12" s="62">
        <v>19.68</v>
      </c>
      <c r="E12" s="62">
        <f>C12*D12</f>
        <v>177.12</v>
      </c>
      <c r="F12" s="59" t="str">
        <f t="shared" si="1"/>
        <v>COURO</v>
      </c>
    </row>
    <row r="13" spans="1:6" ht="14.25" customHeight="1" x14ac:dyDescent="0.2">
      <c r="A13" s="201" t="s">
        <v>177</v>
      </c>
      <c r="B13" s="195"/>
      <c r="C13" s="195"/>
      <c r="D13" s="196"/>
      <c r="E13" s="60"/>
      <c r="F13" s="60"/>
    </row>
    <row r="14" spans="1:6" ht="14.25" customHeight="1" x14ac:dyDescent="0.2">
      <c r="A14" s="202" t="s">
        <v>178</v>
      </c>
      <c r="B14" s="203"/>
      <c r="C14" s="198" t="s">
        <v>179</v>
      </c>
      <c r="D14" s="198" t="s">
        <v>180</v>
      </c>
      <c r="E14" s="60"/>
      <c r="F14" s="60"/>
    </row>
    <row r="15" spans="1:6" ht="14.25" customHeight="1" x14ac:dyDescent="0.2">
      <c r="A15" s="204"/>
      <c r="B15" s="205"/>
      <c r="C15" s="199"/>
      <c r="D15" s="199"/>
      <c r="E15" s="60"/>
      <c r="F15" s="60"/>
    </row>
    <row r="16" spans="1:6" ht="14.25" customHeight="1" x14ac:dyDescent="0.2">
      <c r="A16" s="61">
        <v>1</v>
      </c>
      <c r="B16" s="61" t="s">
        <v>181</v>
      </c>
      <c r="C16" s="61">
        <f>COUNTIF($A$5:$A$12,1)</f>
        <v>4</v>
      </c>
      <c r="D16" s="61">
        <f>SUMIF($A$5:$A$12,"=1",$C$5:$C$12)</f>
        <v>229</v>
      </c>
      <c r="E16" s="60"/>
      <c r="F16" s="60"/>
    </row>
    <row r="17" spans="1:6" ht="14.25" customHeight="1" x14ac:dyDescent="0.2">
      <c r="A17" s="61">
        <v>2</v>
      </c>
      <c r="B17" s="61" t="s">
        <v>182</v>
      </c>
      <c r="C17" s="61">
        <f>COUNTIF($A$5:$A$12,1)</f>
        <v>4</v>
      </c>
      <c r="D17" s="61">
        <f>SUMIF($A$5:$A$12,"=2",$C$5:$C$12)</f>
        <v>130</v>
      </c>
      <c r="E17" s="60"/>
      <c r="F17" s="60"/>
    </row>
    <row r="18" spans="1:6" ht="14.25" customHeight="1" x14ac:dyDescent="0.2">
      <c r="A18" s="60"/>
      <c r="B18" s="60"/>
      <c r="C18" s="60"/>
      <c r="D18" s="60"/>
      <c r="E18" s="60"/>
      <c r="F18" s="60"/>
    </row>
    <row r="19" spans="1:6" ht="14.25" customHeight="1" x14ac:dyDescent="0.2">
      <c r="A19" s="63" t="s">
        <v>183</v>
      </c>
      <c r="B19" s="64"/>
      <c r="C19" s="64"/>
      <c r="D19" s="64"/>
      <c r="E19" s="64"/>
      <c r="F19" s="60"/>
    </row>
    <row r="20" spans="1:6" ht="14.25" customHeight="1" x14ac:dyDescent="0.2">
      <c r="A20" s="63" t="s">
        <v>184</v>
      </c>
      <c r="B20" s="60"/>
      <c r="C20" s="60"/>
      <c r="D20" s="60"/>
      <c r="E20" s="60"/>
      <c r="F20" s="60"/>
    </row>
    <row r="21" spans="1:6" ht="14.25" customHeight="1" x14ac:dyDescent="0.2">
      <c r="A21" s="65" t="s">
        <v>185</v>
      </c>
      <c r="B21" s="60"/>
      <c r="C21" s="60"/>
      <c r="D21" s="60"/>
      <c r="E21" s="60"/>
      <c r="F21" s="60"/>
    </row>
    <row r="22" spans="1:6" ht="14.25" customHeight="1" x14ac:dyDescent="0.2">
      <c r="A22" s="65" t="s">
        <v>186</v>
      </c>
      <c r="B22" s="60"/>
      <c r="C22" s="60"/>
      <c r="D22" s="60"/>
      <c r="E22" s="60"/>
      <c r="F22" s="60"/>
    </row>
    <row r="23" spans="1:6" ht="14.25" customHeight="1" x14ac:dyDescent="0.2">
      <c r="A23" s="63" t="s">
        <v>187</v>
      </c>
      <c r="B23" s="60"/>
      <c r="C23" s="60"/>
      <c r="D23" s="60"/>
      <c r="E23" s="60"/>
      <c r="F23" s="60"/>
    </row>
    <row r="24" spans="1:6" ht="14.25" customHeight="1" x14ac:dyDescent="0.2"/>
    <row r="25" spans="1:6" ht="14.25" customHeight="1" x14ac:dyDescent="0.2"/>
    <row r="26" spans="1:6" ht="14.25" customHeight="1" x14ac:dyDescent="0.2"/>
    <row r="27" spans="1:6" ht="14.25" customHeight="1" x14ac:dyDescent="0.2"/>
    <row r="28" spans="1:6" ht="14.25" customHeight="1" x14ac:dyDescent="0.2"/>
    <row r="29" spans="1:6" ht="14.25" customHeight="1" x14ac:dyDescent="0.2"/>
    <row r="30" spans="1:6" ht="14.25" customHeight="1" x14ac:dyDescent="0.2"/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">
    <mergeCell ref="A1:F1"/>
    <mergeCell ref="A2:F2"/>
    <mergeCell ref="A13:D13"/>
    <mergeCell ref="A14:B15"/>
    <mergeCell ref="C14:C15"/>
    <mergeCell ref="D14:D15"/>
  </mergeCell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workbookViewId="0">
      <selection activeCell="M7" sqref="M7"/>
    </sheetView>
  </sheetViews>
  <sheetFormatPr defaultColWidth="14.390625" defaultRowHeight="15" customHeight="1" x14ac:dyDescent="0.2"/>
  <cols>
    <col min="1" max="1" width="8.609375" customWidth="1"/>
    <col min="2" max="2" width="31.609375" customWidth="1"/>
    <col min="3" max="6" width="8.609375" customWidth="1"/>
    <col min="7" max="7" width="10.89453125" customWidth="1"/>
    <col min="8" max="8" width="16.41015625" customWidth="1"/>
    <col min="9" max="26" width="8.609375" customWidth="1"/>
  </cols>
  <sheetData>
    <row r="1" spans="1:9" ht="14.25" customHeight="1" x14ac:dyDescent="0.2">
      <c r="A1" s="206" t="s">
        <v>188</v>
      </c>
      <c r="B1" s="207"/>
      <c r="C1" s="207"/>
      <c r="D1" s="207"/>
      <c r="E1" s="207"/>
      <c r="F1" s="207"/>
      <c r="G1" s="207"/>
      <c r="H1" s="207"/>
      <c r="I1" s="208"/>
    </row>
    <row r="2" spans="1:9" ht="14.25" customHeight="1" x14ac:dyDescent="0.2">
      <c r="A2" s="66" t="s">
        <v>189</v>
      </c>
      <c r="B2" s="66" t="s">
        <v>190</v>
      </c>
      <c r="C2" s="67" t="s">
        <v>191</v>
      </c>
      <c r="D2" s="67" t="s">
        <v>192</v>
      </c>
      <c r="E2" s="67" t="s">
        <v>193</v>
      </c>
      <c r="F2" s="67" t="s">
        <v>194</v>
      </c>
      <c r="G2" s="67" t="s">
        <v>9</v>
      </c>
      <c r="H2" s="68" t="s">
        <v>195</v>
      </c>
      <c r="I2" s="69" t="s">
        <v>196</v>
      </c>
    </row>
    <row r="3" spans="1:9" ht="14.25" customHeight="1" x14ac:dyDescent="0.2">
      <c r="A3" s="70">
        <v>1</v>
      </c>
      <c r="B3" s="71" t="s">
        <v>197</v>
      </c>
      <c r="C3" s="72">
        <v>9</v>
      </c>
      <c r="D3" s="72">
        <v>8</v>
      </c>
      <c r="E3" s="72">
        <v>9</v>
      </c>
      <c r="F3" s="72">
        <v>7</v>
      </c>
      <c r="G3" s="73">
        <f t="shared" ref="G3:G12" si="0">AVERAGE(C3:F3)</f>
        <v>8.25</v>
      </c>
      <c r="H3" s="74" t="str">
        <f>IF(G3&gt;6,"Atingiu","Não Atingiu")</f>
        <v>Atingiu</v>
      </c>
      <c r="I3" s="75" t="str">
        <f>VLOOKUP(G3,$G$17:$H$21,2,TRUE)</f>
        <v>B</v>
      </c>
    </row>
    <row r="4" spans="1:9" ht="14.25" customHeight="1" x14ac:dyDescent="0.2">
      <c r="A4" s="76">
        <v>2</v>
      </c>
      <c r="B4" s="77" t="s">
        <v>198</v>
      </c>
      <c r="C4" s="78">
        <v>4</v>
      </c>
      <c r="D4" s="78">
        <v>6</v>
      </c>
      <c r="E4" s="78">
        <v>10</v>
      </c>
      <c r="F4" s="78">
        <v>7</v>
      </c>
      <c r="G4" s="73">
        <f t="shared" si="0"/>
        <v>6.75</v>
      </c>
      <c r="H4" s="74" t="str">
        <f t="shared" ref="H4:H12" si="1">IF(G4&gt;6,"Atingiu","Não Atingiu")</f>
        <v>Atingiu</v>
      </c>
      <c r="I4" s="75" t="str">
        <f t="shared" ref="I4:I12" si="2">VLOOKUP(G4,$G$17:$H$21,2,TRUE)</f>
        <v>C</v>
      </c>
    </row>
    <row r="5" spans="1:9" ht="14.25" customHeight="1" x14ac:dyDescent="0.2">
      <c r="A5" s="76">
        <v>3</v>
      </c>
      <c r="B5" s="77" t="s">
        <v>199</v>
      </c>
      <c r="C5" s="78">
        <v>3</v>
      </c>
      <c r="D5" s="78">
        <v>7</v>
      </c>
      <c r="E5" s="78">
        <v>5</v>
      </c>
      <c r="F5" s="78">
        <v>4</v>
      </c>
      <c r="G5" s="73">
        <f t="shared" si="0"/>
        <v>4.75</v>
      </c>
      <c r="H5" s="74" t="str">
        <f t="shared" si="1"/>
        <v>Não Atingiu</v>
      </c>
      <c r="I5" s="75" t="str">
        <f t="shared" si="2"/>
        <v>D</v>
      </c>
    </row>
    <row r="6" spans="1:9" ht="14.25" customHeight="1" x14ac:dyDescent="0.2">
      <c r="A6" s="76">
        <v>4</v>
      </c>
      <c r="B6" s="77" t="s">
        <v>200</v>
      </c>
      <c r="C6" s="78">
        <v>5</v>
      </c>
      <c r="D6" s="78">
        <v>6</v>
      </c>
      <c r="E6" s="78">
        <v>5</v>
      </c>
      <c r="F6" s="78">
        <v>7</v>
      </c>
      <c r="G6" s="73">
        <f t="shared" si="0"/>
        <v>5.75</v>
      </c>
      <c r="H6" s="74" t="str">
        <f t="shared" si="1"/>
        <v>Não Atingiu</v>
      </c>
      <c r="I6" s="75" t="str">
        <f t="shared" si="2"/>
        <v>C</v>
      </c>
    </row>
    <row r="7" spans="1:9" ht="14.25" customHeight="1" x14ac:dyDescent="0.2">
      <c r="A7" s="76">
        <v>5</v>
      </c>
      <c r="B7" s="77" t="s">
        <v>201</v>
      </c>
      <c r="C7" s="78">
        <v>8</v>
      </c>
      <c r="D7" s="78">
        <v>4</v>
      </c>
      <c r="E7" s="78">
        <v>5</v>
      </c>
      <c r="F7" s="78">
        <v>6</v>
      </c>
      <c r="G7" s="73">
        <f t="shared" si="0"/>
        <v>5.75</v>
      </c>
      <c r="H7" s="74" t="str">
        <f t="shared" si="1"/>
        <v>Não Atingiu</v>
      </c>
      <c r="I7" s="75" t="str">
        <f t="shared" si="2"/>
        <v>C</v>
      </c>
    </row>
    <row r="8" spans="1:9" ht="14.25" customHeight="1" x14ac:dyDescent="0.2">
      <c r="A8" s="76">
        <v>6</v>
      </c>
      <c r="B8" s="77" t="s">
        <v>202</v>
      </c>
      <c r="C8" s="78">
        <v>5</v>
      </c>
      <c r="D8" s="78">
        <v>6</v>
      </c>
      <c r="E8" s="78">
        <v>5</v>
      </c>
      <c r="F8" s="78">
        <v>7</v>
      </c>
      <c r="G8" s="73">
        <f t="shared" si="0"/>
        <v>5.75</v>
      </c>
      <c r="H8" s="74" t="str">
        <f t="shared" si="1"/>
        <v>Não Atingiu</v>
      </c>
      <c r="I8" s="75" t="str">
        <f t="shared" si="2"/>
        <v>C</v>
      </c>
    </row>
    <row r="9" spans="1:9" ht="14.25" customHeight="1" x14ac:dyDescent="0.2">
      <c r="A9" s="76">
        <v>7</v>
      </c>
      <c r="B9" s="77" t="s">
        <v>203</v>
      </c>
      <c r="C9" s="78">
        <v>6</v>
      </c>
      <c r="D9" s="78">
        <v>7</v>
      </c>
      <c r="E9" s="78">
        <v>7</v>
      </c>
      <c r="F9" s="78">
        <v>3</v>
      </c>
      <c r="G9" s="73">
        <f t="shared" si="0"/>
        <v>5.75</v>
      </c>
      <c r="H9" s="74" t="str">
        <f>IF(G9&gt;6,"Atingiu","Não Atingiu")</f>
        <v>Não Atingiu</v>
      </c>
      <c r="I9" s="75" t="str">
        <f t="shared" si="2"/>
        <v>C</v>
      </c>
    </row>
    <row r="10" spans="1:9" ht="14.25" customHeight="1" x14ac:dyDescent="0.2">
      <c r="A10" s="76">
        <v>8</v>
      </c>
      <c r="B10" s="77" t="s">
        <v>204</v>
      </c>
      <c r="C10" s="78">
        <v>9</v>
      </c>
      <c r="D10" s="78">
        <v>4</v>
      </c>
      <c r="E10" s="78">
        <v>6</v>
      </c>
      <c r="F10" s="78">
        <v>8</v>
      </c>
      <c r="G10" s="73">
        <f t="shared" si="0"/>
        <v>6.75</v>
      </c>
      <c r="H10" s="74" t="str">
        <f t="shared" si="1"/>
        <v>Atingiu</v>
      </c>
      <c r="I10" s="75" t="str">
        <f t="shared" si="2"/>
        <v>C</v>
      </c>
    </row>
    <row r="11" spans="1:9" ht="14.25" customHeight="1" x14ac:dyDescent="0.2">
      <c r="A11" s="76">
        <v>9</v>
      </c>
      <c r="B11" s="77" t="s">
        <v>205</v>
      </c>
      <c r="C11" s="78">
        <v>10</v>
      </c>
      <c r="D11" s="78">
        <v>8</v>
      </c>
      <c r="E11" s="78">
        <v>9</v>
      </c>
      <c r="F11" s="78">
        <v>7</v>
      </c>
      <c r="G11" s="73">
        <f t="shared" si="0"/>
        <v>8.5</v>
      </c>
      <c r="H11" s="74" t="str">
        <f t="shared" si="1"/>
        <v>Atingiu</v>
      </c>
      <c r="I11" s="75" t="str">
        <f t="shared" si="2"/>
        <v>B</v>
      </c>
    </row>
    <row r="12" spans="1:9" ht="14.25" customHeight="1" x14ac:dyDescent="0.2">
      <c r="A12" s="79">
        <v>10</v>
      </c>
      <c r="B12" s="80" t="s">
        <v>206</v>
      </c>
      <c r="C12" s="81">
        <v>7</v>
      </c>
      <c r="D12" s="81">
        <v>8</v>
      </c>
      <c r="E12" s="81">
        <v>10</v>
      </c>
      <c r="F12" s="81">
        <v>9</v>
      </c>
      <c r="G12" s="73">
        <f t="shared" si="0"/>
        <v>8.5</v>
      </c>
      <c r="H12" s="74" t="str">
        <f t="shared" si="1"/>
        <v>Atingiu</v>
      </c>
      <c r="I12" s="75" t="str">
        <f t="shared" si="2"/>
        <v>B</v>
      </c>
    </row>
    <row r="13" spans="1:9" ht="14.25" customHeight="1" x14ac:dyDescent="0.2">
      <c r="A13" s="82"/>
      <c r="B13" s="82"/>
      <c r="C13" s="82"/>
      <c r="D13" s="82"/>
      <c r="E13" s="82"/>
      <c r="F13" s="82"/>
      <c r="G13" s="82"/>
      <c r="H13" s="83" t="s">
        <v>207</v>
      </c>
      <c r="I13" s="82"/>
    </row>
    <row r="14" spans="1:9" ht="14.25" customHeight="1" x14ac:dyDescent="0.2">
      <c r="A14" s="82"/>
      <c r="B14" s="82"/>
      <c r="C14" s="82"/>
      <c r="D14" s="82"/>
      <c r="E14" s="82"/>
      <c r="F14" s="82"/>
      <c r="G14" s="82"/>
      <c r="H14" s="84" t="s">
        <v>208</v>
      </c>
      <c r="I14" s="82"/>
    </row>
    <row r="15" spans="1:9" ht="14.25" customHeight="1" x14ac:dyDescent="0.2">
      <c r="A15" s="82"/>
      <c r="E15" s="82"/>
      <c r="F15" s="82"/>
      <c r="G15" s="82"/>
      <c r="H15" s="85" t="s">
        <v>209</v>
      </c>
      <c r="I15" s="82"/>
    </row>
    <row r="16" spans="1:9" ht="14.25" customHeight="1" x14ac:dyDescent="0.2">
      <c r="A16" s="82"/>
      <c r="E16" s="82"/>
      <c r="F16" s="82"/>
      <c r="G16" s="86" t="s">
        <v>210</v>
      </c>
      <c r="H16" s="87" t="s">
        <v>196</v>
      </c>
      <c r="I16" s="82"/>
    </row>
    <row r="17" spans="1:9" ht="14.25" customHeight="1" x14ac:dyDescent="0.2">
      <c r="A17" s="82"/>
      <c r="E17" s="82"/>
      <c r="F17" s="82"/>
      <c r="G17" s="86">
        <v>0</v>
      </c>
      <c r="H17" s="86" t="s">
        <v>211</v>
      </c>
      <c r="I17" s="82"/>
    </row>
    <row r="18" spans="1:9" ht="14.25" customHeight="1" x14ac:dyDescent="0.2">
      <c r="A18" s="82"/>
      <c r="E18" s="82"/>
      <c r="F18" s="82"/>
      <c r="G18" s="86">
        <v>2.5</v>
      </c>
      <c r="H18" s="86" t="s">
        <v>212</v>
      </c>
      <c r="I18" s="82"/>
    </row>
    <row r="19" spans="1:9" ht="14.25" customHeight="1" x14ac:dyDescent="0.2">
      <c r="A19" s="82"/>
      <c r="E19" s="82"/>
      <c r="F19" s="82"/>
      <c r="G19" s="86">
        <v>5</v>
      </c>
      <c r="H19" s="86" t="s">
        <v>213</v>
      </c>
      <c r="I19" s="82"/>
    </row>
    <row r="20" spans="1:9" ht="14.25" customHeight="1" x14ac:dyDescent="0.2">
      <c r="A20" s="82"/>
      <c r="E20" s="82"/>
      <c r="F20" s="82"/>
      <c r="G20" s="86">
        <v>7</v>
      </c>
      <c r="H20" s="86" t="s">
        <v>214</v>
      </c>
      <c r="I20" s="82"/>
    </row>
    <row r="21" spans="1:9" ht="14.25" customHeight="1" x14ac:dyDescent="0.2">
      <c r="A21" s="82"/>
      <c r="B21" s="82"/>
      <c r="C21" s="82"/>
      <c r="D21" s="82"/>
      <c r="E21" s="82"/>
      <c r="F21" s="82"/>
      <c r="G21" s="86">
        <v>9</v>
      </c>
      <c r="H21" s="86" t="s">
        <v>215</v>
      </c>
      <c r="I21" s="82"/>
    </row>
    <row r="22" spans="1:9" ht="14.25" customHeight="1" x14ac:dyDescent="0.2"/>
    <row r="23" spans="1:9" ht="14.25" customHeight="1" x14ac:dyDescent="0.2"/>
    <row r="24" spans="1:9" ht="14.25" customHeight="1" x14ac:dyDescent="0.2"/>
    <row r="25" spans="1:9" ht="14.25" customHeight="1" x14ac:dyDescent="0.2"/>
    <row r="26" spans="1:9" ht="14.25" customHeight="1" x14ac:dyDescent="0.2"/>
    <row r="27" spans="1:9" ht="14.25" customHeight="1" x14ac:dyDescent="0.2"/>
    <row r="28" spans="1:9" ht="14.25" customHeight="1" x14ac:dyDescent="0.2"/>
    <row r="29" spans="1:9" ht="14.25" customHeight="1" x14ac:dyDescent="0.2"/>
    <row r="30" spans="1:9" ht="14.25" customHeight="1" x14ac:dyDescent="0.2"/>
    <row r="31" spans="1:9" ht="14.25" customHeight="1" x14ac:dyDescent="0.2"/>
    <row r="32" spans="1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1:I1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EX.1</vt:lpstr>
      <vt:lpstr>EX.2</vt:lpstr>
      <vt:lpstr>EX.3</vt:lpstr>
      <vt:lpstr>EX.4</vt:lpstr>
      <vt:lpstr>EX.5</vt:lpstr>
      <vt:lpstr>EX.6</vt:lpstr>
      <vt:lpstr>EX.7</vt:lpstr>
      <vt:lpstr>EX.8</vt:lpstr>
      <vt:lpstr>EX.9</vt:lpstr>
      <vt:lpstr>EX.10</vt:lpstr>
      <vt:lpstr>EX.11</vt:lpstr>
      <vt:lpstr>EX.12</vt:lpstr>
      <vt:lpstr>EX.13</vt:lpstr>
      <vt:lpstr>Custo</vt:lpstr>
      <vt:lpstr>Venda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MOURA SILVA</dc:creator>
  <cp:lastModifiedBy>Vinicius Moura</cp:lastModifiedBy>
  <dcterms:created xsi:type="dcterms:W3CDTF">2023-03-05T13:56:11Z</dcterms:created>
  <dcterms:modified xsi:type="dcterms:W3CDTF">2023-03-11T22:30:34Z</dcterms:modified>
</cp:coreProperties>
</file>