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H curve" sheetId="2" r:id="rId5"/>
    <sheet state="visible" name="Lattice Dynamics" sheetId="3" r:id="rId6"/>
    <sheet state="visible" name="Thermoelectric effect" sheetId="4" r:id="rId7"/>
    <sheet state="visible" name="Hall effect" sheetId="5" r:id="rId8"/>
    <sheet state="visible" name="Curie Temperature (2)" sheetId="6" r:id="rId9"/>
    <sheet state="visible" name="Teflon Experiment" sheetId="7" r:id="rId10"/>
  </sheets>
  <definedNames/>
  <calcPr/>
</workbook>
</file>

<file path=xl/sharedStrings.xml><?xml version="1.0" encoding="utf-8"?>
<sst xmlns="http://schemas.openxmlformats.org/spreadsheetml/2006/main" count="148" uniqueCount="121">
  <si>
    <t>Lead</t>
  </si>
  <si>
    <t xml:space="preserve">Water </t>
  </si>
  <si>
    <t>initial t</t>
  </si>
  <si>
    <t>Final</t>
  </si>
  <si>
    <t>Mass of Dewar</t>
  </si>
  <si>
    <t>(without stirrer)</t>
  </si>
  <si>
    <t>(with stirrer)</t>
  </si>
  <si>
    <t>Stirrer</t>
  </si>
  <si>
    <t>Cooling</t>
  </si>
  <si>
    <t>T_initial=19.3</t>
  </si>
  <si>
    <t>T_final=25.4</t>
  </si>
  <si>
    <t>50.3 g</t>
  </si>
  <si>
    <t>16.8 C</t>
  </si>
  <si>
    <t>19 C</t>
  </si>
  <si>
    <t>303.9 g</t>
  </si>
  <si>
    <t>309.2 g</t>
  </si>
  <si>
    <t>5.3 g</t>
  </si>
  <si>
    <t>Mass of s beaker</t>
  </si>
  <si>
    <t>48.7 g</t>
  </si>
  <si>
    <t>glass balls (grams)</t>
  </si>
  <si>
    <t>Water(grams)</t>
  </si>
  <si>
    <t>Initial T</t>
  </si>
  <si>
    <t>Final T</t>
  </si>
  <si>
    <t>17.8 C</t>
  </si>
  <si>
    <t>27.4 C</t>
  </si>
  <si>
    <t>copper</t>
  </si>
  <si>
    <t>water</t>
  </si>
  <si>
    <t>initial T</t>
  </si>
  <si>
    <t>Image 0</t>
  </si>
  <si>
    <t>One block is 576 unit^2</t>
  </si>
  <si>
    <t>NAIL</t>
  </si>
  <si>
    <t>26 units make up one block length</t>
  </si>
  <si>
    <t xml:space="preserve">Use freehand to verify </t>
  </si>
  <si>
    <t>Energy loss</t>
  </si>
  <si>
    <t>Energy loss/cm^3</t>
  </si>
  <si>
    <t>Image 1</t>
  </si>
  <si>
    <t>Image 2</t>
  </si>
  <si>
    <t xml:space="preserve">image 3 </t>
  </si>
  <si>
    <t>STEEL SCALE</t>
  </si>
  <si>
    <t>Image 4</t>
  </si>
  <si>
    <t>Image 5</t>
  </si>
  <si>
    <t>Image 6</t>
  </si>
  <si>
    <t>image 7</t>
  </si>
  <si>
    <t>RUSTED SCALE</t>
  </si>
  <si>
    <t>image 8</t>
  </si>
  <si>
    <t>Image 9</t>
  </si>
  <si>
    <t>Image 10</t>
  </si>
  <si>
    <t>Image 11</t>
  </si>
  <si>
    <t>Image 12</t>
  </si>
  <si>
    <t>Image 13</t>
  </si>
  <si>
    <t>FERRITE</t>
  </si>
  <si>
    <t>Image 14</t>
  </si>
  <si>
    <t>Image 15</t>
  </si>
  <si>
    <t>Image 16</t>
  </si>
  <si>
    <t>Image 17</t>
  </si>
  <si>
    <t>Image 18</t>
  </si>
  <si>
    <t>note: starting from a circle</t>
  </si>
  <si>
    <t>Both in khz</t>
  </si>
  <si>
    <t xml:space="preserve"> </t>
  </si>
  <si>
    <t>Diatomic</t>
  </si>
  <si>
    <t>Now at HI mode</t>
  </si>
  <si>
    <t xml:space="preserve">phase </t>
  </si>
  <si>
    <t>Phase/10 in rad</t>
  </si>
  <si>
    <t>freq</t>
  </si>
  <si>
    <t>Theo. freq</t>
  </si>
  <si>
    <t>phase</t>
  </si>
  <si>
    <t>L=1 mH</t>
  </si>
  <si>
    <t>phase/10 in rad</t>
  </si>
  <si>
    <t>Theo. freq.</t>
  </si>
  <si>
    <t>C = 0.04 mu F</t>
  </si>
  <si>
    <t>C1=0.147 mu F</t>
  </si>
  <si>
    <t>Teflon Temperature</t>
  </si>
  <si>
    <t>Hot air oven</t>
  </si>
  <si>
    <t>Temo diff.</t>
  </si>
  <si>
    <t>Voltage dif</t>
  </si>
  <si>
    <t>With water</t>
  </si>
  <si>
    <t>Teflon temperature</t>
  </si>
  <si>
    <t>Temp. diff.</t>
  </si>
  <si>
    <t>V_start</t>
  </si>
  <si>
    <t>A_start</t>
  </si>
  <si>
    <t>B_start (Gauss)</t>
  </si>
  <si>
    <t>Const. A (mA)</t>
  </si>
  <si>
    <t>DC voltage (mV)</t>
  </si>
  <si>
    <t>DC voltage reverse</t>
  </si>
  <si>
    <t>Mean value(mV)</t>
  </si>
  <si>
    <t>VH/I</t>
  </si>
  <si>
    <t>Mean resistance</t>
  </si>
  <si>
    <t>Carrier density</t>
  </si>
  <si>
    <t>Mean car. den.</t>
  </si>
  <si>
    <t>Hall coeff. (R_H)</t>
  </si>
  <si>
    <t>Mean R_H</t>
  </si>
  <si>
    <t>Mobility</t>
  </si>
  <si>
    <t>Std. Dev.</t>
  </si>
  <si>
    <t>Std. dev.</t>
  </si>
  <si>
    <t>Hall angle</t>
  </si>
  <si>
    <t>(Multiplied by 10000 to convert to 1/Tesla)</t>
  </si>
  <si>
    <t>Length</t>
  </si>
  <si>
    <t>Rel. dev.</t>
  </si>
  <si>
    <t>Width</t>
  </si>
  <si>
    <t>Thickness</t>
  </si>
  <si>
    <t>\</t>
  </si>
  <si>
    <t>Resistivity</t>
  </si>
  <si>
    <t>Current(mA)</t>
  </si>
  <si>
    <t>Voltage(mV)</t>
  </si>
  <si>
    <t>Resistivity(ohm m)</t>
  </si>
  <si>
    <t>Mean rho</t>
  </si>
  <si>
    <t>Temperature</t>
  </si>
  <si>
    <t>V_DC</t>
  </si>
  <si>
    <t>V_SC</t>
  </si>
  <si>
    <t>V_T</t>
  </si>
  <si>
    <t>Dielectric const.</t>
  </si>
  <si>
    <t>SC1 (nF)</t>
  </si>
  <si>
    <t>C0 (nF)</t>
  </si>
  <si>
    <t>SC2 (nF)</t>
  </si>
  <si>
    <t>SC3 (nF)</t>
  </si>
  <si>
    <t xml:space="preserve">Steel </t>
  </si>
  <si>
    <t>Heat capacity</t>
  </si>
  <si>
    <t>Aluminium</t>
  </si>
  <si>
    <t>Brass</t>
  </si>
  <si>
    <t xml:space="preserve">Temp </t>
  </si>
  <si>
    <t>Time(secs)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</si>
</sst>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Sheet1!$M$2:$M$20</c:f>
            </c:strRef>
          </c:cat>
          <c:val>
            <c:numRef>
              <c:f>Sheet1!$N$2:$N$20</c:f>
              <c:numCache/>
            </c:numRef>
          </c:val>
          <c:smooth val="1"/>
        </c:ser>
        <c:axId val="515203829"/>
        <c:axId val="2139179522"/>
      </c:lineChart>
      <c:catAx>
        <c:axId val="515203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179522"/>
      </c:catAx>
      <c:valAx>
        <c:axId val="213917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Temp(T_initial=19.3)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203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Dielectric constant vs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'Curie Temperature (2)'!$E$1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'Curie Temperature (2)'!$A$2:$A$27</c:f>
            </c:numRef>
          </c:xVal>
          <c:yVal>
            <c:numRef>
              <c:f>'Curie Temperature (2)'!$E$2:$E$27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14798"/>
        <c:axId val="456636851"/>
      </c:scatterChart>
      <c:valAx>
        <c:axId val="1393814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636851"/>
      </c:valAx>
      <c:valAx>
        <c:axId val="456636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Dielectric constant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814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 vs. phase (diatomic)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'Lattice Dynamics'!$M$4:$M$13</c:f>
            </c:numRef>
          </c:xVal>
          <c:yVal>
            <c:numRef>
              <c:f>'Lattice Dynamics'!$N$4:$N$13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'Lattice Dynamics'!$M$4:$M$13</c:f>
            </c:numRef>
          </c:xVal>
          <c:yVal>
            <c:numRef>
              <c:f>'Lattice Dynamics'!$O$4:$O$13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31441"/>
        <c:axId val="1386866809"/>
      </c:scatterChart>
      <c:valAx>
        <c:axId val="1289831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866809"/>
      </c:valAx>
      <c:valAx>
        <c:axId val="1386866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31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 vs. phase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'Lattice Dynamics'!$J$3:$J$12</c:f>
            </c:numRef>
          </c:xVal>
          <c:yVal>
            <c:numRef>
              <c:f>'Lattice Dynamics'!$K$3:$K$12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92805"/>
        <c:axId val="2093315962"/>
      </c:scatterChart>
      <c:valAx>
        <c:axId val="1392092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315962"/>
      </c:valAx>
      <c:valAx>
        <c:axId val="2093315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9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 vs. phase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'Lattice Dynamics'!$G$3:$G$17</c:f>
            </c:numRef>
          </c:xVal>
          <c:yVal>
            <c:numRef>
              <c:f>'Lattice Dynamics'!$H$3:$H$17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6058"/>
        <c:axId val="652319086"/>
      </c:scatterChart>
      <c:valAx>
        <c:axId val="134376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319086"/>
      </c:valAx>
      <c:valAx>
        <c:axId val="65231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6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 vs. phase (monoatomic)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'Lattice Dynamics'!$A$3:$A$17</c:f>
            </c:numRef>
          </c:xVal>
          <c:yVal>
            <c:numRef>
              <c:f>'Lattice Dynamics'!$C$2:$C$17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0275"/>
        <c:axId val="18538676"/>
      </c:scatterChart>
      <c:valAx>
        <c:axId val="1761330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8676"/>
      </c:valAx>
      <c:valAx>
        <c:axId val="18538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30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dif vs. Hot air oven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CC0000">
                    <a:alpha val="8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'Thermoelectric effect'!$N$2:$N$60</c:f>
            </c:numRef>
          </c:xVal>
          <c:yVal>
            <c:numRef>
              <c:f>'Thermoelectric effect'!$O$2:$O$60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82730"/>
        <c:axId val="599931672"/>
      </c:scatterChart>
      <c:valAx>
        <c:axId val="366282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Hot air oven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931672"/>
      </c:valAx>
      <c:valAx>
        <c:axId val="59993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dif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282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difference vs.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'Thermoelectric effect'!$C$2:$C$109</c:f>
            </c:numRef>
          </c:xVal>
          <c:yVal>
            <c:numRef>
              <c:f>'Thermoelectric effect'!$D$2:$D$109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52141"/>
        <c:axId val="1024672228"/>
      </c:scatterChart>
      <c:valAx>
        <c:axId val="1845052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Hot air oven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672228"/>
      </c:valAx>
      <c:valAx>
        <c:axId val="102467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dif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052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vs Current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'Hall effect'!$G$1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'Hall effect'!$D$2:$D$26</c:f>
            </c:numRef>
          </c:xVal>
          <c:yVal>
            <c:numRef>
              <c:f>'Hall effect'!$G$2:$G$26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57836"/>
        <c:axId val="592234273"/>
      </c:scatterChart>
      <c:valAx>
        <c:axId val="450257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234273"/>
      </c:valAx>
      <c:valAx>
        <c:axId val="592234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257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vs Current for resistivity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'Hall effect'!$B$28:$B$29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'Hall effect'!$A$30:$A$36</c:f>
            </c:numRef>
          </c:xVal>
          <c:yVal>
            <c:numRef>
              <c:f>'Hall effect'!$B$30:$B$36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82545"/>
        <c:axId val="505564654"/>
      </c:scatterChart>
      <c:valAx>
        <c:axId val="1735882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564654"/>
      </c:valAx>
      <c:valAx>
        <c:axId val="505564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882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21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15</xdr:row>
      <xdr:rowOff>133350</xdr:rowOff>
    </xdr:from>
    <xdr:ext cx="5286375" cy="3286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32</xdr:row>
      <xdr:rowOff>19050</xdr:rowOff>
    </xdr:from>
    <xdr:ext cx="5000625" cy="3105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238125</xdr:colOff>
      <xdr:row>21</xdr:row>
      <xdr:rowOff>171450</xdr:rowOff>
    </xdr:from>
    <xdr:ext cx="4686300" cy="2914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95250</xdr:rowOff>
    </xdr:from>
    <xdr:ext cx="5619750" cy="3486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781050</xdr:colOff>
      <xdr:row>36</xdr:row>
      <xdr:rowOff>142875</xdr:rowOff>
    </xdr:from>
    <xdr:ext cx="5943600" cy="3114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781050</xdr:colOff>
      <xdr:row>52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28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276225</xdr:colOff>
      <xdr:row>26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514350</xdr:colOff>
      <xdr:row>7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5.88"/>
  </cols>
  <sheetData>
    <row r="1">
      <c r="A1" s="1">
        <v>1.0</v>
      </c>
      <c r="B1" s="1" t="s">
        <v>0</v>
      </c>
      <c r="C1" s="1" t="s">
        <v>1</v>
      </c>
      <c r="E1" s="1" t="s">
        <v>2</v>
      </c>
      <c r="F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>
      <c r="B2" s="1">
        <v>50.0</v>
      </c>
      <c r="C2" s="1" t="s">
        <v>11</v>
      </c>
      <c r="E2" s="1" t="s">
        <v>12</v>
      </c>
      <c r="F2" s="1" t="s">
        <v>13</v>
      </c>
      <c r="I2" s="1"/>
      <c r="J2" s="1" t="s">
        <v>14</v>
      </c>
      <c r="K2" s="1" t="s">
        <v>15</v>
      </c>
      <c r="L2" s="1" t="s">
        <v>16</v>
      </c>
      <c r="M2" s="1">
        <v>0.0</v>
      </c>
      <c r="N2" s="1">
        <v>19.3</v>
      </c>
    </row>
    <row r="3">
      <c r="M3" s="1">
        <v>2.0</v>
      </c>
      <c r="N3" s="1">
        <v>20.5</v>
      </c>
    </row>
    <row r="4">
      <c r="I4" s="1" t="s">
        <v>17</v>
      </c>
      <c r="M4" s="1">
        <v>4.0</v>
      </c>
      <c r="N4" s="1">
        <v>21.8</v>
      </c>
    </row>
    <row r="5">
      <c r="I5" s="1" t="s">
        <v>18</v>
      </c>
      <c r="M5" s="1">
        <v>6.0</v>
      </c>
      <c r="N5" s="1">
        <v>22.6</v>
      </c>
    </row>
    <row r="6">
      <c r="M6" s="1">
        <v>8.0</v>
      </c>
      <c r="N6" s="1">
        <v>23.3</v>
      </c>
    </row>
    <row r="7">
      <c r="M7" s="1">
        <v>10.0</v>
      </c>
      <c r="N7" s="1">
        <v>23.8</v>
      </c>
    </row>
    <row r="8">
      <c r="M8" s="1">
        <v>12.0</v>
      </c>
      <c r="N8" s="1">
        <v>24.1</v>
      </c>
    </row>
    <row r="9">
      <c r="M9" s="1">
        <v>14.0</v>
      </c>
      <c r="N9" s="1">
        <v>24.3</v>
      </c>
    </row>
    <row r="10">
      <c r="M10" s="1">
        <v>16.0</v>
      </c>
      <c r="N10" s="1">
        <v>24.5</v>
      </c>
    </row>
    <row r="11">
      <c r="M11" s="1">
        <v>18.0</v>
      </c>
      <c r="N11" s="1">
        <v>24.7</v>
      </c>
    </row>
    <row r="12">
      <c r="B12" s="1" t="s">
        <v>19</v>
      </c>
      <c r="C12" s="1" t="s">
        <v>20</v>
      </c>
      <c r="E12" s="1" t="s">
        <v>21</v>
      </c>
      <c r="F12" s="1" t="s">
        <v>22</v>
      </c>
      <c r="I12" s="1" t="s">
        <v>4</v>
      </c>
      <c r="J12" s="1" t="s">
        <v>5</v>
      </c>
      <c r="K12" s="1" t="s">
        <v>5</v>
      </c>
      <c r="M12" s="1">
        <v>20.0</v>
      </c>
      <c r="N12" s="1">
        <v>24.8</v>
      </c>
    </row>
    <row r="13">
      <c r="B13" s="1">
        <v>20.0</v>
      </c>
      <c r="C13" s="1">
        <v>30.5</v>
      </c>
      <c r="E13" s="1" t="s">
        <v>23</v>
      </c>
      <c r="F13" s="1" t="s">
        <v>24</v>
      </c>
      <c r="M13" s="1">
        <v>22.0</v>
      </c>
      <c r="N13" s="1">
        <v>24.9</v>
      </c>
    </row>
    <row r="14">
      <c r="B14" s="1">
        <v>20.0</v>
      </c>
      <c r="C14" s="1">
        <v>30.3</v>
      </c>
      <c r="E14" s="1">
        <v>19.9</v>
      </c>
      <c r="F14" s="1">
        <v>26.4</v>
      </c>
      <c r="M14" s="1">
        <v>24.0</v>
      </c>
      <c r="N14" s="1">
        <v>25.0</v>
      </c>
    </row>
    <row r="15">
      <c r="M15" s="1">
        <v>26.0</v>
      </c>
      <c r="N15" s="1">
        <v>25.1</v>
      </c>
    </row>
    <row r="16">
      <c r="M16" s="1">
        <v>28.0</v>
      </c>
      <c r="N16" s="1">
        <v>25.2</v>
      </c>
    </row>
    <row r="17">
      <c r="B17" s="1" t="s">
        <v>25</v>
      </c>
      <c r="C17" s="1" t="s">
        <v>26</v>
      </c>
      <c r="E17" s="1" t="s">
        <v>27</v>
      </c>
      <c r="M17" s="1">
        <v>30.0</v>
      </c>
      <c r="N17" s="1">
        <v>25.2</v>
      </c>
    </row>
    <row r="18">
      <c r="B18" s="1">
        <v>50.0</v>
      </c>
      <c r="C18" s="1">
        <v>20.7</v>
      </c>
      <c r="E18" s="1">
        <v>18.3</v>
      </c>
      <c r="F18" s="1">
        <v>24.2</v>
      </c>
      <c r="M18" s="1">
        <v>32.0</v>
      </c>
      <c r="N18" s="1">
        <v>25.3</v>
      </c>
    </row>
    <row r="19">
      <c r="M19" s="1">
        <v>34.0</v>
      </c>
      <c r="N19" s="1">
        <v>25.3</v>
      </c>
    </row>
    <row r="20">
      <c r="M20" s="1">
        <v>36.0</v>
      </c>
      <c r="N20" s="1">
        <v>25.4</v>
      </c>
    </row>
    <row r="21">
      <c r="M21" s="1">
        <v>38.0</v>
      </c>
    </row>
    <row r="22">
      <c r="M22" s="1">
        <v>40.0</v>
      </c>
    </row>
    <row r="23">
      <c r="M23" s="1">
        <v>42.0</v>
      </c>
    </row>
    <row r="24">
      <c r="M24" s="1">
        <v>44.0</v>
      </c>
    </row>
    <row r="25">
      <c r="M25" s="1">
        <v>46.0</v>
      </c>
    </row>
    <row r="26">
      <c r="M26" s="1">
        <v>48.0</v>
      </c>
    </row>
    <row r="27">
      <c r="M27" s="1">
        <v>50.0</v>
      </c>
    </row>
    <row r="28">
      <c r="M28" s="1">
        <v>52.0</v>
      </c>
    </row>
    <row r="29">
      <c r="M29" s="1">
        <v>54.0</v>
      </c>
    </row>
    <row r="30">
      <c r="M30" s="1">
        <v>56.0</v>
      </c>
    </row>
    <row r="31">
      <c r="M31" s="1">
        <v>58.0</v>
      </c>
    </row>
    <row r="32">
      <c r="M32" s="1">
        <v>60.0</v>
      </c>
    </row>
    <row r="33">
      <c r="M33" s="1">
        <v>62.0</v>
      </c>
    </row>
    <row r="34">
      <c r="M34" s="1">
        <v>64.0</v>
      </c>
    </row>
    <row r="35">
      <c r="M35" s="1">
        <v>66.0</v>
      </c>
    </row>
    <row r="36">
      <c r="M36" s="1">
        <v>68.0</v>
      </c>
    </row>
    <row r="37">
      <c r="M37" s="1">
        <v>70.0</v>
      </c>
    </row>
    <row r="38">
      <c r="M38" s="1">
        <v>72.0</v>
      </c>
    </row>
    <row r="39">
      <c r="M39" s="1">
        <v>74.0</v>
      </c>
    </row>
    <row r="40">
      <c r="M40" s="1">
        <v>76.0</v>
      </c>
    </row>
    <row r="41">
      <c r="M41" s="1">
        <v>78.0</v>
      </c>
    </row>
    <row r="42">
      <c r="M42" s="1">
        <v>80.0</v>
      </c>
    </row>
    <row r="43">
      <c r="M43" s="1">
        <v>82.0</v>
      </c>
    </row>
    <row r="44">
      <c r="M44" s="1">
        <v>84.0</v>
      </c>
    </row>
    <row r="45">
      <c r="M45" s="1">
        <v>86.0</v>
      </c>
    </row>
    <row r="46">
      <c r="M46" s="1">
        <v>88.0</v>
      </c>
    </row>
    <row r="47">
      <c r="M47" s="1">
        <v>90.0</v>
      </c>
    </row>
    <row r="48">
      <c r="M48" s="1">
        <v>92.0</v>
      </c>
    </row>
    <row r="49">
      <c r="M49" s="1">
        <v>94.0</v>
      </c>
    </row>
    <row r="50">
      <c r="M50" s="1">
        <v>96.0</v>
      </c>
    </row>
    <row r="51">
      <c r="M51" s="1">
        <v>98.0</v>
      </c>
    </row>
    <row r="52">
      <c r="M52" s="1">
        <v>100.0</v>
      </c>
    </row>
    <row r="53">
      <c r="M53" s="1">
        <v>102.0</v>
      </c>
    </row>
    <row r="54">
      <c r="M54" s="1">
        <v>104.0</v>
      </c>
    </row>
    <row r="55">
      <c r="M55" s="1">
        <v>106.0</v>
      </c>
    </row>
    <row r="56">
      <c r="M56" s="1">
        <v>108.0</v>
      </c>
    </row>
    <row r="57">
      <c r="M57" s="1">
        <v>110.0</v>
      </c>
    </row>
    <row r="58">
      <c r="M58" s="1">
        <v>112.0</v>
      </c>
    </row>
    <row r="59">
      <c r="M59" s="1">
        <v>114.0</v>
      </c>
    </row>
    <row r="60">
      <c r="M60" s="1">
        <v>116.0</v>
      </c>
    </row>
    <row r="61">
      <c r="M61" s="1">
        <v>118.0</v>
      </c>
    </row>
    <row r="62">
      <c r="M62" s="1">
        <v>120.0</v>
      </c>
    </row>
    <row r="63">
      <c r="M63" s="1">
        <v>122.0</v>
      </c>
    </row>
    <row r="64">
      <c r="M64" s="1">
        <v>124.0</v>
      </c>
    </row>
    <row r="65">
      <c r="M65" s="1">
        <v>126.0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</v>
      </c>
      <c r="B1" s="1">
        <v>1.0</v>
      </c>
      <c r="C1" s="1">
        <v>10544.0</v>
      </c>
      <c r="D1" s="1">
        <v>80.458</v>
      </c>
      <c r="E1" s="1">
        <v>80.0</v>
      </c>
      <c r="F1" s="1">
        <v>95.0</v>
      </c>
      <c r="H1" s="1" t="s">
        <v>29</v>
      </c>
      <c r="J1" s="1" t="s">
        <v>30</v>
      </c>
    </row>
    <row r="2">
      <c r="B2" s="1">
        <v>2.0</v>
      </c>
      <c r="C2" s="1">
        <v>10789.0</v>
      </c>
      <c r="D2" s="1">
        <v>80.632</v>
      </c>
      <c r="E2" s="1">
        <v>80.0</v>
      </c>
      <c r="F2" s="1">
        <v>95.0</v>
      </c>
      <c r="H2" s="1" t="s">
        <v>31</v>
      </c>
    </row>
    <row r="3">
      <c r="B3" s="1">
        <v>3.0</v>
      </c>
      <c r="C3" s="1">
        <v>11118.0</v>
      </c>
      <c r="D3" s="1">
        <v>80.834</v>
      </c>
      <c r="E3" s="1">
        <v>80.0</v>
      </c>
      <c r="F3" s="1">
        <v>95.0</v>
      </c>
      <c r="H3" s="1" t="s">
        <v>32</v>
      </c>
    </row>
    <row r="4">
      <c r="B4" s="1">
        <v>4.0</v>
      </c>
      <c r="C4" s="1">
        <v>11005.0</v>
      </c>
      <c r="D4" s="1">
        <v>80.769</v>
      </c>
      <c r="E4" s="1">
        <v>80.0</v>
      </c>
      <c r="F4" s="1">
        <v>95.0</v>
      </c>
    </row>
    <row r="5">
      <c r="B5" s="1">
        <v>5.0</v>
      </c>
      <c r="C5" s="1">
        <v>10960.0</v>
      </c>
      <c r="D5" s="1">
        <v>80.759</v>
      </c>
      <c r="E5" s="1">
        <v>80.0</v>
      </c>
      <c r="F5" s="1">
        <v>95.0</v>
      </c>
      <c r="H5" s="1" t="s">
        <v>33</v>
      </c>
      <c r="I5" s="1" t="s">
        <v>34</v>
      </c>
    </row>
    <row r="6">
      <c r="C6" s="2">
        <f>average(C1:C5)</f>
        <v>10883.2</v>
      </c>
      <c r="D6" s="2">
        <f>C6/576</f>
        <v>18.89444444</v>
      </c>
      <c r="E6" s="1">
        <v>1.0</v>
      </c>
      <c r="F6" s="1">
        <v>0.2</v>
      </c>
      <c r="H6" s="1">
        <f>((0.5*300)/(55))*E6*F6*(D6)</f>
        <v>10.30606061</v>
      </c>
      <c r="I6" s="2">
        <f>H6/(3.3*10)</f>
        <v>0.3123048669</v>
      </c>
    </row>
    <row r="8">
      <c r="A8" s="1" t="s">
        <v>35</v>
      </c>
      <c r="B8" s="1">
        <v>1.0</v>
      </c>
      <c r="C8" s="1">
        <v>9897.0</v>
      </c>
      <c r="D8" s="1">
        <v>80.915</v>
      </c>
      <c r="E8" s="1">
        <v>80.0</v>
      </c>
      <c r="F8" s="1">
        <v>95.0</v>
      </c>
    </row>
    <row r="9">
      <c r="B9" s="1">
        <v>2.0</v>
      </c>
      <c r="C9" s="1">
        <v>9803.0</v>
      </c>
      <c r="D9" s="1">
        <v>80.863</v>
      </c>
      <c r="E9" s="1">
        <v>80.0</v>
      </c>
      <c r="F9" s="1">
        <v>95.0</v>
      </c>
    </row>
    <row r="10">
      <c r="B10" s="1">
        <v>3.0</v>
      </c>
      <c r="C10" s="1">
        <v>9516.0</v>
      </c>
      <c r="D10" s="1">
        <v>80.712</v>
      </c>
      <c r="E10" s="1">
        <v>80.0</v>
      </c>
      <c r="F10" s="1">
        <v>95.0</v>
      </c>
    </row>
    <row r="11">
      <c r="B11" s="1">
        <v>4.0</v>
      </c>
      <c r="C11" s="1">
        <v>9604.0</v>
      </c>
      <c r="D11" s="1">
        <v>80.787</v>
      </c>
      <c r="E11" s="1">
        <v>80.0</v>
      </c>
      <c r="F11" s="1">
        <v>95.0</v>
      </c>
    </row>
    <row r="12">
      <c r="B12" s="1">
        <v>5.0</v>
      </c>
      <c r="C12" s="1">
        <v>9585.0</v>
      </c>
      <c r="D12" s="1">
        <v>80.798</v>
      </c>
      <c r="E12" s="1">
        <v>80.0</v>
      </c>
      <c r="F12" s="1">
        <v>95.0</v>
      </c>
    </row>
    <row r="13">
      <c r="C13" s="2">
        <f>9681</f>
        <v>9681</v>
      </c>
      <c r="D13" s="2">
        <f>C13/576</f>
        <v>16.80729167</v>
      </c>
      <c r="E13" s="1">
        <v>2.0</v>
      </c>
      <c r="F13" s="1">
        <v>0.2</v>
      </c>
      <c r="H13" s="2">
        <f>((0.5*300)/(55))*E13*F13*(D13)</f>
        <v>18.33522727</v>
      </c>
      <c r="I13" s="2">
        <f>H13/(3.3*10)</f>
        <v>0.5556129477</v>
      </c>
    </row>
    <row r="15">
      <c r="A15" s="1" t="s">
        <v>36</v>
      </c>
      <c r="B15" s="1">
        <v>1.0</v>
      </c>
      <c r="C15" s="1">
        <v>13195.0</v>
      </c>
      <c r="D15" s="1">
        <v>80.761</v>
      </c>
      <c r="E15" s="1">
        <v>80.0</v>
      </c>
      <c r="F15" s="1">
        <v>95.0</v>
      </c>
    </row>
    <row r="16">
      <c r="B16" s="1">
        <v>2.0</v>
      </c>
      <c r="C16" s="1">
        <v>12859.0</v>
      </c>
      <c r="D16" s="1">
        <v>80.606</v>
      </c>
      <c r="E16" s="1">
        <v>80.0</v>
      </c>
      <c r="F16" s="1">
        <v>95.0</v>
      </c>
    </row>
    <row r="17">
      <c r="B17" s="1">
        <v>3.0</v>
      </c>
      <c r="C17" s="1">
        <v>13289.0</v>
      </c>
      <c r="D17" s="1">
        <v>80.772</v>
      </c>
      <c r="E17" s="1">
        <v>80.0</v>
      </c>
      <c r="F17" s="1">
        <v>95.0</v>
      </c>
    </row>
    <row r="18">
      <c r="B18" s="1">
        <v>4.0</v>
      </c>
      <c r="C18" s="1">
        <v>12997.0</v>
      </c>
      <c r="D18" s="1">
        <v>80.69</v>
      </c>
      <c r="E18" s="1">
        <v>80.0</v>
      </c>
      <c r="F18" s="1">
        <v>95.0</v>
      </c>
    </row>
    <row r="19">
      <c r="B19" s="1">
        <v>5.0</v>
      </c>
      <c r="C19" s="1">
        <v>12788.0</v>
      </c>
      <c r="D19" s="1">
        <v>80.58</v>
      </c>
      <c r="E19" s="1">
        <v>80.0</v>
      </c>
      <c r="F19" s="1">
        <v>95.0</v>
      </c>
    </row>
    <row r="20">
      <c r="C20" s="2">
        <f>13025.6</f>
        <v>13025.6</v>
      </c>
      <c r="D20" s="2">
        <f>C20/576</f>
        <v>22.61388889</v>
      </c>
      <c r="E20" s="1">
        <v>2.0</v>
      </c>
      <c r="F20" s="1">
        <v>0.2</v>
      </c>
      <c r="H20" s="2">
        <f>((0.5*300)/(55))*E20*F20*(D20)</f>
        <v>24.66969697</v>
      </c>
      <c r="I20" s="2">
        <f>H20/(3.3*10)</f>
        <v>0.7475665748</v>
      </c>
    </row>
    <row r="22">
      <c r="A22" s="1" t="s">
        <v>37</v>
      </c>
      <c r="B22" s="1">
        <v>1.0</v>
      </c>
      <c r="C22" s="1">
        <v>3503.0</v>
      </c>
      <c r="D22" s="1">
        <v>83.335</v>
      </c>
      <c r="E22" s="1">
        <v>80.0</v>
      </c>
      <c r="F22" s="1">
        <v>95.0</v>
      </c>
      <c r="J22" s="1" t="s">
        <v>38</v>
      </c>
    </row>
    <row r="23">
      <c r="B23" s="1">
        <v>2.0</v>
      </c>
      <c r="C23" s="1">
        <v>3611.0</v>
      </c>
      <c r="D23" s="1">
        <v>83.95</v>
      </c>
      <c r="E23" s="1">
        <v>80.0</v>
      </c>
      <c r="F23" s="1">
        <v>95.0</v>
      </c>
    </row>
    <row r="24">
      <c r="B24" s="1">
        <v>3.0</v>
      </c>
      <c r="C24" s="1">
        <v>3409.0</v>
      </c>
      <c r="D24" s="1">
        <v>83.261</v>
      </c>
      <c r="E24" s="1">
        <v>80.0</v>
      </c>
      <c r="F24" s="1">
        <v>95.0</v>
      </c>
    </row>
    <row r="25">
      <c r="B25" s="1">
        <v>4.0</v>
      </c>
      <c r="C25" s="1">
        <v>3429.0</v>
      </c>
      <c r="D25" s="1">
        <v>83.306</v>
      </c>
      <c r="E25" s="1">
        <v>80.0</v>
      </c>
      <c r="F25" s="1">
        <v>95.0</v>
      </c>
    </row>
    <row r="26">
      <c r="B26" s="1">
        <v>5.0</v>
      </c>
      <c r="C26" s="1">
        <v>3503.0</v>
      </c>
      <c r="D26" s="1">
        <v>83.585</v>
      </c>
      <c r="E26" s="1">
        <v>80.0</v>
      </c>
      <c r="F26" s="1">
        <v>95.0</v>
      </c>
    </row>
    <row r="27">
      <c r="C27" s="1">
        <v>3491.0</v>
      </c>
      <c r="D27" s="2">
        <f>C27/576</f>
        <v>6.060763889</v>
      </c>
      <c r="E27" s="1">
        <v>1.0</v>
      </c>
      <c r="F27" s="1">
        <v>0.13</v>
      </c>
      <c r="H27" s="2">
        <f>((0.5*300)/(55))*E27*F27*(D27)</f>
        <v>2.148816288</v>
      </c>
      <c r="I27" s="2">
        <f>H27/(3.3*10)</f>
        <v>0.06511564509</v>
      </c>
    </row>
    <row r="29">
      <c r="A29" s="1" t="s">
        <v>39</v>
      </c>
      <c r="B29" s="1">
        <v>1.0</v>
      </c>
      <c r="C29" s="1">
        <v>3767.0</v>
      </c>
      <c r="D29" s="1">
        <v>82.757</v>
      </c>
      <c r="E29" s="1">
        <v>80.0</v>
      </c>
      <c r="F29" s="1">
        <v>95.0</v>
      </c>
    </row>
    <row r="30">
      <c r="B30" s="1">
        <v>2.0</v>
      </c>
      <c r="C30" s="1">
        <v>3735.0</v>
      </c>
      <c r="D30" s="1">
        <v>82.743</v>
      </c>
      <c r="E30" s="1">
        <v>80.0</v>
      </c>
      <c r="F30" s="1">
        <v>95.0</v>
      </c>
    </row>
    <row r="31">
      <c r="B31" s="1">
        <v>3.0</v>
      </c>
      <c r="C31" s="1">
        <v>3447.0</v>
      </c>
      <c r="D31" s="1">
        <v>82.514</v>
      </c>
      <c r="E31" s="1">
        <v>80.0</v>
      </c>
      <c r="F31" s="1">
        <v>95.0</v>
      </c>
    </row>
    <row r="32">
      <c r="B32" s="1">
        <v>4.0</v>
      </c>
      <c r="C32" s="1">
        <v>3487.0</v>
      </c>
      <c r="D32" s="1">
        <v>82.51</v>
      </c>
      <c r="E32" s="1">
        <v>80.0</v>
      </c>
      <c r="F32" s="1">
        <v>95.0</v>
      </c>
    </row>
    <row r="33">
      <c r="B33" s="1">
        <v>5.0</v>
      </c>
      <c r="C33" s="1">
        <v>3789.0</v>
      </c>
      <c r="D33" s="1">
        <v>82.876</v>
      </c>
      <c r="E33" s="1">
        <v>80.0</v>
      </c>
      <c r="F33" s="1">
        <v>95.0</v>
      </c>
    </row>
    <row r="34">
      <c r="C34" s="1">
        <v>3645.0</v>
      </c>
      <c r="D34" s="2">
        <f>C34/576</f>
        <v>6.328125</v>
      </c>
      <c r="E34" s="1">
        <v>1.5</v>
      </c>
      <c r="F34" s="1">
        <v>0.14</v>
      </c>
      <c r="H34" s="2">
        <f>((0.5*300)/(55))*E34*F34*(D34)</f>
        <v>3.624289773</v>
      </c>
      <c r="I34" s="2">
        <f>H34/(3.3*10)</f>
        <v>0.1098269628</v>
      </c>
    </row>
    <row r="36">
      <c r="A36" s="1" t="s">
        <v>40</v>
      </c>
      <c r="B36" s="1">
        <v>1.0</v>
      </c>
      <c r="C36" s="1">
        <v>4322.0</v>
      </c>
      <c r="D36" s="1">
        <v>82.486</v>
      </c>
      <c r="E36" s="1">
        <v>80.0</v>
      </c>
      <c r="F36" s="1">
        <v>95.0</v>
      </c>
    </row>
    <row r="37">
      <c r="B37" s="1">
        <v>2.0</v>
      </c>
      <c r="C37" s="1">
        <v>4553.0</v>
      </c>
      <c r="D37" s="1">
        <v>82.929</v>
      </c>
      <c r="E37" s="1">
        <v>80.0</v>
      </c>
      <c r="F37" s="1">
        <v>95.0</v>
      </c>
    </row>
    <row r="38">
      <c r="B38" s="1">
        <v>3.0</v>
      </c>
      <c r="C38" s="1">
        <v>4391.0</v>
      </c>
      <c r="D38" s="1">
        <v>82.663</v>
      </c>
      <c r="E38" s="1">
        <v>80.0</v>
      </c>
      <c r="F38" s="1">
        <v>95.0</v>
      </c>
    </row>
    <row r="39">
      <c r="B39" s="1">
        <v>4.0</v>
      </c>
      <c r="C39" s="1">
        <v>4091.0</v>
      </c>
      <c r="D39" s="1">
        <v>82.487</v>
      </c>
      <c r="E39" s="1">
        <v>80.0</v>
      </c>
      <c r="F39" s="1">
        <v>95.0</v>
      </c>
    </row>
    <row r="40">
      <c r="B40" s="1">
        <v>5.0</v>
      </c>
      <c r="C40" s="1">
        <v>4364.0</v>
      </c>
      <c r="D40" s="1">
        <v>82.703</v>
      </c>
      <c r="E40" s="1">
        <v>80.0</v>
      </c>
      <c r="F40" s="1">
        <v>95.0</v>
      </c>
    </row>
    <row r="41">
      <c r="C41" s="1">
        <v>4344.2</v>
      </c>
      <c r="D41" s="2">
        <f>C41/576</f>
        <v>7.542013889</v>
      </c>
      <c r="E41" s="1">
        <v>1.66</v>
      </c>
      <c r="F41" s="1">
        <v>0.142</v>
      </c>
      <c r="H41" s="2">
        <f>((0.5*300)/(55))*E41*F41*(D41)</f>
        <v>4.848555038</v>
      </c>
      <c r="I41" s="2">
        <f>H41/(3.3*10)</f>
        <v>0.1469259102</v>
      </c>
    </row>
    <row r="43">
      <c r="A43" s="1" t="s">
        <v>41</v>
      </c>
      <c r="B43" s="1">
        <v>1.0</v>
      </c>
      <c r="C43" s="1">
        <v>90.0</v>
      </c>
      <c r="D43" s="1">
        <v>94.167</v>
      </c>
      <c r="E43" s="1">
        <v>80.0</v>
      </c>
      <c r="F43" s="1">
        <v>95.0</v>
      </c>
    </row>
    <row r="44">
      <c r="B44" s="1">
        <v>2.0</v>
      </c>
      <c r="C44" s="1">
        <v>127.0</v>
      </c>
      <c r="D44" s="1">
        <v>93.11</v>
      </c>
      <c r="E44" s="1">
        <v>80.0</v>
      </c>
      <c r="F44" s="1">
        <v>95.0</v>
      </c>
    </row>
    <row r="45">
      <c r="B45" s="1">
        <v>3.0</v>
      </c>
      <c r="C45" s="1">
        <v>72.0</v>
      </c>
      <c r="D45" s="1">
        <v>95.0</v>
      </c>
      <c r="E45" s="1">
        <v>95.0</v>
      </c>
      <c r="F45" s="1">
        <v>95.0</v>
      </c>
    </row>
    <row r="46">
      <c r="B46" s="1">
        <v>4.0</v>
      </c>
      <c r="C46" s="1">
        <v>119.0</v>
      </c>
      <c r="D46" s="1">
        <v>91.924</v>
      </c>
      <c r="E46" s="1">
        <v>80.0</v>
      </c>
      <c r="F46" s="1">
        <v>95.0</v>
      </c>
    </row>
    <row r="47">
      <c r="B47" s="1">
        <v>5.0</v>
      </c>
      <c r="C47" s="1">
        <v>70.0</v>
      </c>
      <c r="D47" s="1">
        <v>94.571</v>
      </c>
      <c r="E47" s="1">
        <v>80.0</v>
      </c>
      <c r="F47" s="1">
        <v>95.0</v>
      </c>
    </row>
    <row r="48">
      <c r="C48" s="1">
        <v>95.6</v>
      </c>
      <c r="D48" s="2">
        <f>C48/576</f>
        <v>0.1659722222</v>
      </c>
    </row>
    <row r="50">
      <c r="A50" s="1" t="s">
        <v>42</v>
      </c>
      <c r="B50" s="1">
        <v>1.0</v>
      </c>
      <c r="C50" s="1">
        <v>7176.0</v>
      </c>
      <c r="D50" s="1">
        <v>82.16</v>
      </c>
      <c r="E50" s="1">
        <v>80.0</v>
      </c>
      <c r="F50" s="1">
        <v>95.0</v>
      </c>
      <c r="J50" s="1" t="s">
        <v>43</v>
      </c>
    </row>
    <row r="51">
      <c r="B51" s="1">
        <v>2.0</v>
      </c>
      <c r="C51" s="1">
        <v>7407.0</v>
      </c>
      <c r="D51" s="1">
        <v>82.362</v>
      </c>
      <c r="E51" s="1">
        <v>80.0</v>
      </c>
      <c r="F51" s="1">
        <v>95.0</v>
      </c>
    </row>
    <row r="52">
      <c r="B52" s="1">
        <v>3.0</v>
      </c>
      <c r="C52" s="1">
        <v>7244.0</v>
      </c>
      <c r="D52" s="1">
        <v>82.258</v>
      </c>
      <c r="E52" s="1">
        <v>80.0</v>
      </c>
      <c r="F52" s="1">
        <v>95.0</v>
      </c>
    </row>
    <row r="53">
      <c r="B53" s="1">
        <v>4.0</v>
      </c>
      <c r="C53" s="1">
        <v>7527.0</v>
      </c>
      <c r="D53" s="1">
        <v>82.421</v>
      </c>
      <c r="E53" s="1">
        <v>80.0</v>
      </c>
      <c r="F53" s="1">
        <v>95.0</v>
      </c>
    </row>
    <row r="54">
      <c r="B54" s="1">
        <v>5.0</v>
      </c>
      <c r="C54" s="1">
        <v>7596.0</v>
      </c>
      <c r="D54" s="1">
        <v>82.505</v>
      </c>
      <c r="E54" s="1">
        <v>80.0</v>
      </c>
      <c r="F54" s="1">
        <v>95.0</v>
      </c>
    </row>
    <row r="55">
      <c r="C55" s="1">
        <v>7390.0</v>
      </c>
      <c r="D55" s="2">
        <f>C55/576</f>
        <v>12.82986111</v>
      </c>
      <c r="E55" s="1">
        <v>0.95</v>
      </c>
      <c r="F55" s="1">
        <v>0.074</v>
      </c>
      <c r="H55" s="2">
        <f>((0.5*300)/(55))*E55*F55*(D55)</f>
        <v>2.45983428</v>
      </c>
      <c r="I55" s="2">
        <f>H55/(3.3*10)</f>
        <v>0.07454043274</v>
      </c>
    </row>
    <row r="57">
      <c r="A57" s="1" t="s">
        <v>44</v>
      </c>
      <c r="B57" s="1">
        <v>1.0</v>
      </c>
      <c r="C57" s="1">
        <v>87.0</v>
      </c>
      <c r="D57" s="1">
        <v>94.69</v>
      </c>
      <c r="E57" s="1">
        <v>80.0</v>
      </c>
      <c r="F57" s="1">
        <v>95.0</v>
      </c>
    </row>
    <row r="58">
      <c r="B58" s="1">
        <v>2.0</v>
      </c>
      <c r="C58" s="1">
        <v>85.0</v>
      </c>
      <c r="D58" s="1">
        <v>94.647</v>
      </c>
      <c r="E58" s="1">
        <v>80.0</v>
      </c>
      <c r="F58" s="1">
        <v>95.0</v>
      </c>
    </row>
    <row r="59">
      <c r="B59" s="1">
        <v>3.0</v>
      </c>
      <c r="C59" s="1">
        <v>70.0</v>
      </c>
      <c r="D59" s="1">
        <v>94.186</v>
      </c>
      <c r="E59" s="1">
        <v>80.0</v>
      </c>
      <c r="F59" s="1">
        <v>95.0</v>
      </c>
    </row>
    <row r="60">
      <c r="B60" s="1">
        <v>4.0</v>
      </c>
      <c r="C60" s="1">
        <v>72.0</v>
      </c>
      <c r="D60" s="1">
        <v>93.792</v>
      </c>
      <c r="E60" s="1">
        <v>80.0</v>
      </c>
      <c r="F60" s="1">
        <v>95.0</v>
      </c>
    </row>
    <row r="61">
      <c r="B61" s="1">
        <v>5.0</v>
      </c>
      <c r="C61" s="1">
        <v>75.0</v>
      </c>
      <c r="D61" s="1">
        <v>94.44</v>
      </c>
      <c r="E61" s="1">
        <v>80.0</v>
      </c>
      <c r="F61" s="1">
        <v>95.0</v>
      </c>
    </row>
    <row r="62">
      <c r="C62" s="1">
        <v>77.8</v>
      </c>
      <c r="D62" s="2">
        <f>C62/576</f>
        <v>0.1350694444</v>
      </c>
    </row>
    <row r="64">
      <c r="A64" s="1" t="s">
        <v>45</v>
      </c>
      <c r="B64" s="1">
        <v>1.0</v>
      </c>
      <c r="C64" s="1">
        <v>7029.0</v>
      </c>
      <c r="D64" s="1">
        <v>81.949</v>
      </c>
      <c r="E64" s="1">
        <v>80.0</v>
      </c>
      <c r="F64" s="1">
        <v>95.0</v>
      </c>
      <c r="J64" s="1" t="s">
        <v>43</v>
      </c>
    </row>
    <row r="65">
      <c r="B65" s="1">
        <v>2.0</v>
      </c>
      <c r="C65" s="1">
        <v>7005.0</v>
      </c>
      <c r="D65" s="1">
        <v>81.994</v>
      </c>
      <c r="E65" s="1">
        <v>80.0</v>
      </c>
      <c r="F65" s="1">
        <v>95.0</v>
      </c>
    </row>
    <row r="66">
      <c r="B66" s="1">
        <v>3.0</v>
      </c>
      <c r="C66" s="1">
        <v>6955.0</v>
      </c>
      <c r="D66" s="1">
        <v>81.834</v>
      </c>
      <c r="E66" s="1">
        <v>80.0</v>
      </c>
      <c r="F66" s="1">
        <v>95.0</v>
      </c>
    </row>
    <row r="67">
      <c r="B67" s="1">
        <v>4.0</v>
      </c>
      <c r="C67" s="1">
        <v>7161.0</v>
      </c>
      <c r="D67" s="1">
        <v>82.038</v>
      </c>
      <c r="E67" s="1">
        <v>80.0</v>
      </c>
      <c r="F67" s="1">
        <v>95.0</v>
      </c>
    </row>
    <row r="68">
      <c r="B68" s="1">
        <v>5.0</v>
      </c>
      <c r="C68" s="1">
        <v>6943.0</v>
      </c>
      <c r="D68" s="1">
        <v>81.842</v>
      </c>
      <c r="E68" s="1">
        <v>80.0</v>
      </c>
      <c r="F68" s="1">
        <v>95.0</v>
      </c>
    </row>
    <row r="69">
      <c r="C69" s="1">
        <v>7018.6</v>
      </c>
      <c r="D69" s="2">
        <f>C69/576</f>
        <v>12.18506944</v>
      </c>
      <c r="E69" s="1">
        <v>1.28</v>
      </c>
      <c r="F69" s="1">
        <v>0.096</v>
      </c>
      <c r="H69" s="2">
        <f>((0.5*300)/(55))*E69*F69*(D69)</f>
        <v>4.083549091</v>
      </c>
      <c r="I69" s="2">
        <f>H69/(3.3*10)</f>
        <v>0.1237439118</v>
      </c>
    </row>
    <row r="71">
      <c r="A71" s="1" t="s">
        <v>46</v>
      </c>
      <c r="B71" s="1">
        <v>1.0</v>
      </c>
      <c r="C71" s="1">
        <v>0.0</v>
      </c>
    </row>
    <row r="73">
      <c r="A73" s="1" t="s">
        <v>47</v>
      </c>
      <c r="B73" s="1">
        <v>1.0</v>
      </c>
      <c r="C73" s="1">
        <v>4739.0</v>
      </c>
      <c r="D73" s="2">
        <f>4739/576</f>
        <v>8.227430556</v>
      </c>
      <c r="E73" s="1">
        <v>1.6</v>
      </c>
      <c r="F73" s="1">
        <v>0.116</v>
      </c>
      <c r="H73" s="2">
        <f>((0.5*300)/(55))*E73*F73*(D73)</f>
        <v>4.164575758</v>
      </c>
      <c r="I73" s="2">
        <f>H73/(3.3*10)</f>
        <v>0.1261992654</v>
      </c>
    </row>
    <row r="75">
      <c r="A75" s="1" t="s">
        <v>48</v>
      </c>
      <c r="C75" s="1">
        <v>408.0</v>
      </c>
      <c r="D75" s="1">
        <f>408/576</f>
        <v>0.7083333333</v>
      </c>
    </row>
    <row r="77">
      <c r="A77" s="1" t="s">
        <v>49</v>
      </c>
      <c r="C77" s="1">
        <v>788.0</v>
      </c>
      <c r="D77" s="2">
        <f>788/576</f>
        <v>1.368055556</v>
      </c>
      <c r="E77" s="1">
        <v>0.69</v>
      </c>
      <c r="F77" s="1">
        <v>0.11</v>
      </c>
      <c r="H77" s="2">
        <f>((0.5*300)/(55))*E77*F77*(D77)</f>
        <v>0.2831875</v>
      </c>
      <c r="I77" s="2">
        <f>H77/(3.3*10)</f>
        <v>0.008581439394</v>
      </c>
      <c r="J77" s="1" t="s">
        <v>50</v>
      </c>
    </row>
    <row r="79">
      <c r="A79" s="1" t="s">
        <v>51</v>
      </c>
      <c r="C79" s="1">
        <v>569.0</v>
      </c>
      <c r="D79" s="2">
        <f>569/576</f>
        <v>0.9878472222</v>
      </c>
    </row>
    <row r="81">
      <c r="A81" s="1" t="s">
        <v>52</v>
      </c>
      <c r="C81" s="1">
        <v>1503.0</v>
      </c>
      <c r="D81" s="2">
        <f>1503/576</f>
        <v>2.609375</v>
      </c>
      <c r="E81" s="1">
        <v>0.82</v>
      </c>
      <c r="F81" s="1">
        <v>0.132</v>
      </c>
      <c r="H81" s="2">
        <f>((0.5*300)/(55))*E81*F81*(D81)</f>
        <v>0.7702875</v>
      </c>
      <c r="I81" s="2">
        <f>H81/(3.3*10)</f>
        <v>0.02334204545</v>
      </c>
    </row>
    <row r="83">
      <c r="A83" s="1" t="s">
        <v>53</v>
      </c>
      <c r="C83" s="1">
        <v>1356.0</v>
      </c>
      <c r="D83" s="2">
        <f>1356/576</f>
        <v>2.354166667</v>
      </c>
    </row>
    <row r="85">
      <c r="A85" s="1" t="s">
        <v>54</v>
      </c>
      <c r="C85" s="1">
        <v>200.0</v>
      </c>
      <c r="D85" s="2">
        <f>200/576</f>
        <v>0.3472222222</v>
      </c>
    </row>
    <row r="87">
      <c r="A87" s="1" t="s">
        <v>55</v>
      </c>
      <c r="C87" s="1">
        <v>1800.0</v>
      </c>
      <c r="D87" s="2">
        <f>1800/576</f>
        <v>3.125</v>
      </c>
      <c r="E87" s="1">
        <v>0.94</v>
      </c>
      <c r="F87" s="1">
        <v>0.14</v>
      </c>
      <c r="H87" s="2">
        <f>((0.5*300)/(55))*E87*F87*(D87)</f>
        <v>1.121590909</v>
      </c>
      <c r="I87" s="2">
        <f>H87/(3.3*10)</f>
        <v>0.03398760331</v>
      </c>
      <c r="J87" s="1" t="s">
        <v>50</v>
      </c>
    </row>
  </sheetData>
  <mergeCells count="6">
    <mergeCell ref="J1:K20"/>
    <mergeCell ref="J22:K41"/>
    <mergeCell ref="J50:K55"/>
    <mergeCell ref="J64:K73"/>
    <mergeCell ref="J77:K81"/>
    <mergeCell ref="J87:K8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C1" s="1" t="s">
        <v>57</v>
      </c>
      <c r="G1" s="1" t="s">
        <v>58</v>
      </c>
      <c r="J1" s="1" t="s">
        <v>59</v>
      </c>
      <c r="M1" s="1" t="s">
        <v>60</v>
      </c>
    </row>
    <row r="2">
      <c r="A2" s="1" t="s">
        <v>61</v>
      </c>
      <c r="B2" s="1" t="s">
        <v>62</v>
      </c>
      <c r="C2" s="1" t="s">
        <v>63</v>
      </c>
      <c r="D2" s="1" t="s">
        <v>64</v>
      </c>
      <c r="G2" s="1" t="s">
        <v>65</v>
      </c>
      <c r="H2" s="1" t="s">
        <v>63</v>
      </c>
      <c r="I2" s="1" t="s">
        <v>64</v>
      </c>
      <c r="J2" s="1" t="s">
        <v>65</v>
      </c>
      <c r="K2" s="1" t="s">
        <v>63</v>
      </c>
      <c r="M2" s="1" t="s">
        <v>59</v>
      </c>
      <c r="S2" s="1" t="s">
        <v>66</v>
      </c>
    </row>
    <row r="3">
      <c r="A3" s="1">
        <v>90.0</v>
      </c>
      <c r="B3" s="2">
        <f t="shared" ref="B3:B17" si="1">A3*2*3.1415926535/(360*10)</f>
        <v>0.1570796327</v>
      </c>
      <c r="C3" s="1">
        <v>3.644</v>
      </c>
      <c r="D3" s="1">
        <f t="shared" ref="D3:D17" si="2">(1/(2*3.1415926535))*sqrt(2*(1-cos(B3)))/sqrt(10^-3*0.04*10^-6)/1000</f>
        <v>3.94878447</v>
      </c>
      <c r="E3" s="2">
        <f t="shared" ref="E3:E17" si="3">(D3-C3)^2/D3</f>
        <v>0.02352459956</v>
      </c>
      <c r="G3" s="1">
        <v>90.0</v>
      </c>
      <c r="H3" s="1">
        <v>3.684</v>
      </c>
      <c r="I3" s="2">
        <f t="shared" ref="I3:I17" si="4">SQRT(2*(1-COS(G3/3600)))/SQRT( 10^-3*0.04*10^-6)/1000</f>
        <v>3.952744137</v>
      </c>
      <c r="J3" s="1">
        <v>90.0</v>
      </c>
      <c r="K3" s="1">
        <v>3.013</v>
      </c>
      <c r="M3" s="1" t="s">
        <v>65</v>
      </c>
      <c r="N3" s="1" t="s">
        <v>67</v>
      </c>
      <c r="O3" s="1" t="s">
        <v>63</v>
      </c>
      <c r="P3" s="1" t="s">
        <v>68</v>
      </c>
      <c r="S3" s="1" t="s">
        <v>69</v>
      </c>
    </row>
    <row r="4">
      <c r="A4" s="1">
        <v>180.0</v>
      </c>
      <c r="B4" s="2">
        <f t="shared" si="1"/>
        <v>0.3141592654</v>
      </c>
      <c r="C4" s="1">
        <v>8.057</v>
      </c>
      <c r="D4" s="1">
        <f t="shared" si="2"/>
        <v>7.873223371</v>
      </c>
      <c r="E4" s="2">
        <f t="shared" si="3"/>
        <v>0.004289710529</v>
      </c>
      <c r="G4" s="1">
        <v>100.0</v>
      </c>
      <c r="H4" s="1">
        <v>4.0</v>
      </c>
      <c r="I4" s="2">
        <f t="shared" si="4"/>
        <v>4.391911102</v>
      </c>
      <c r="J4" s="1">
        <v>100.0</v>
      </c>
      <c r="K4" s="1">
        <v>3.294</v>
      </c>
      <c r="M4" s="1">
        <v>270.0</v>
      </c>
      <c r="N4" s="2">
        <f t="shared" ref="N4:N13" si="5">M4*2*3.1415926535/3600</f>
        <v>0.471238898</v>
      </c>
      <c r="O4" s="1">
        <v>8.811</v>
      </c>
      <c r="P4" s="1">
        <v>8.6</v>
      </c>
      <c r="Q4" s="2">
        <f t="shared" ref="Q4:Q13" si="6">(P4-O4)^2/P4</f>
        <v>0.005176860465</v>
      </c>
      <c r="S4" s="1" t="s">
        <v>70</v>
      </c>
    </row>
    <row r="5">
      <c r="A5" s="1">
        <v>270.0</v>
      </c>
      <c r="B5" s="2">
        <f t="shared" si="1"/>
        <v>0.471238898</v>
      </c>
      <c r="C5" s="1">
        <v>12.099</v>
      </c>
      <c r="D5" s="1">
        <f t="shared" si="2"/>
        <v>11.74912123</v>
      </c>
      <c r="E5" s="2">
        <f t="shared" si="3"/>
        <v>0.01041909005</v>
      </c>
      <c r="G5" s="1">
        <v>110.0</v>
      </c>
      <c r="H5" s="1">
        <v>4.428</v>
      </c>
      <c r="I5" s="2">
        <f t="shared" si="4"/>
        <v>4.831069594</v>
      </c>
      <c r="J5" s="1">
        <v>110.0</v>
      </c>
      <c r="K5" s="1">
        <v>3.584</v>
      </c>
      <c r="M5" s="1">
        <v>360.0</v>
      </c>
      <c r="N5" s="2">
        <f t="shared" si="5"/>
        <v>0.6283185307</v>
      </c>
      <c r="O5" s="1">
        <v>10.928</v>
      </c>
      <c r="P5" s="1">
        <v>11.4</v>
      </c>
      <c r="Q5" s="2">
        <f t="shared" si="6"/>
        <v>0.01954245614</v>
      </c>
    </row>
    <row r="6">
      <c r="A6" s="1">
        <v>360.0</v>
      </c>
      <c r="B6" s="2">
        <f t="shared" si="1"/>
        <v>0.6283185307</v>
      </c>
      <c r="C6" s="1">
        <v>15.886</v>
      </c>
      <c r="D6" s="1">
        <f t="shared" si="2"/>
        <v>15.55258185</v>
      </c>
      <c r="E6" s="2">
        <f t="shared" si="3"/>
        <v>0.007147858874</v>
      </c>
      <c r="G6" s="1">
        <v>120.0</v>
      </c>
      <c r="H6" s="1">
        <v>4.815</v>
      </c>
      <c r="I6" s="2">
        <f t="shared" si="4"/>
        <v>5.270218767</v>
      </c>
      <c r="J6" s="1">
        <v>120.0</v>
      </c>
      <c r="K6" s="1">
        <v>3.858</v>
      </c>
      <c r="M6" s="1">
        <v>450.0</v>
      </c>
      <c r="N6" s="2">
        <f t="shared" si="5"/>
        <v>0.7853981634</v>
      </c>
      <c r="O6" s="1">
        <v>13.862</v>
      </c>
      <c r="P6" s="1">
        <v>14.0</v>
      </c>
      <c r="Q6" s="2">
        <f t="shared" si="6"/>
        <v>0.001360285714</v>
      </c>
    </row>
    <row r="7">
      <c r="A7" s="1">
        <v>450.0</v>
      </c>
      <c r="B7" s="2">
        <f t="shared" si="1"/>
        <v>0.7853981634</v>
      </c>
      <c r="C7" s="1">
        <v>19.625</v>
      </c>
      <c r="D7" s="1">
        <f t="shared" si="2"/>
        <v>19.26015564</v>
      </c>
      <c r="E7" s="2">
        <f t="shared" si="3"/>
        <v>0.006911232295</v>
      </c>
      <c r="G7" s="1">
        <v>130.0</v>
      </c>
      <c r="H7" s="1">
        <v>5.2</v>
      </c>
      <c r="I7" s="2">
        <f t="shared" si="4"/>
        <v>5.709357774</v>
      </c>
      <c r="J7" s="1">
        <v>130.0</v>
      </c>
      <c r="K7" s="1">
        <v>4.191</v>
      </c>
      <c r="M7" s="1">
        <v>540.0</v>
      </c>
      <c r="N7" s="2">
        <f t="shared" si="5"/>
        <v>0.9424777961</v>
      </c>
      <c r="O7" s="1">
        <v>15.551</v>
      </c>
      <c r="P7" s="1">
        <v>16.5</v>
      </c>
      <c r="Q7" s="2">
        <f t="shared" si="6"/>
        <v>0.05458187879</v>
      </c>
    </row>
    <row r="8">
      <c r="A8" s="1">
        <v>540.0</v>
      </c>
      <c r="B8" s="2">
        <f t="shared" si="1"/>
        <v>0.9424777961</v>
      </c>
      <c r="C8" s="1">
        <v>23.18</v>
      </c>
      <c r="D8" s="1">
        <f t="shared" si="2"/>
        <v>22.84898415</v>
      </c>
      <c r="E8" s="2">
        <f t="shared" si="3"/>
        <v>0.004795464384</v>
      </c>
      <c r="G8" s="1">
        <v>140.0</v>
      </c>
      <c r="H8" s="1">
        <v>5.643</v>
      </c>
      <c r="I8" s="2">
        <f t="shared" si="4"/>
        <v>6.148485768</v>
      </c>
      <c r="J8" s="1">
        <v>140.0</v>
      </c>
      <c r="K8" s="1">
        <v>4.527</v>
      </c>
      <c r="M8" s="1">
        <v>630.0</v>
      </c>
      <c r="N8" s="2">
        <f t="shared" si="5"/>
        <v>1.099557429</v>
      </c>
      <c r="O8" s="1">
        <v>17.725</v>
      </c>
      <c r="P8" s="1">
        <v>18.0</v>
      </c>
      <c r="Q8" s="2">
        <f t="shared" si="6"/>
        <v>0.004201388889</v>
      </c>
    </row>
    <row r="9">
      <c r="A9" s="1">
        <v>630.0</v>
      </c>
      <c r="B9" s="2">
        <f t="shared" si="1"/>
        <v>1.099557429</v>
      </c>
      <c r="C9" s="1">
        <v>26.714</v>
      </c>
      <c r="D9" s="1">
        <f t="shared" si="2"/>
        <v>26.29694109</v>
      </c>
      <c r="E9" s="2">
        <f t="shared" si="3"/>
        <v>0.006614386652</v>
      </c>
      <c r="G9" s="1">
        <v>150.0</v>
      </c>
      <c r="H9" s="1">
        <v>6.034</v>
      </c>
      <c r="I9" s="2">
        <f t="shared" si="4"/>
        <v>6.587601901</v>
      </c>
      <c r="J9" s="1">
        <v>150.0</v>
      </c>
      <c r="K9" s="1">
        <v>4.8</v>
      </c>
      <c r="M9" s="1">
        <v>720.0</v>
      </c>
      <c r="N9" s="2">
        <f t="shared" si="5"/>
        <v>1.256637061</v>
      </c>
      <c r="O9" s="1">
        <v>18.578</v>
      </c>
      <c r="P9" s="1">
        <v>20.5</v>
      </c>
      <c r="Q9" s="2">
        <f t="shared" si="6"/>
        <v>0.1801992195</v>
      </c>
    </row>
    <row r="10">
      <c r="A10" s="1">
        <v>720.0</v>
      </c>
      <c r="B10" s="2">
        <f t="shared" si="1"/>
        <v>1.256637061</v>
      </c>
      <c r="C10" s="1">
        <v>30.007</v>
      </c>
      <c r="D10" s="1">
        <f t="shared" si="2"/>
        <v>29.58276863</v>
      </c>
      <c r="E10" s="2">
        <f t="shared" si="3"/>
        <v>0.006083685188</v>
      </c>
      <c r="G10" s="1">
        <v>160.0</v>
      </c>
      <c r="H10" s="1">
        <v>6.464</v>
      </c>
      <c r="I10" s="2">
        <f t="shared" si="4"/>
        <v>7.026705326</v>
      </c>
      <c r="J10" s="1">
        <v>160.0</v>
      </c>
      <c r="K10" s="1">
        <v>5.009</v>
      </c>
      <c r="M10" s="1">
        <v>810.0</v>
      </c>
      <c r="N10" s="2">
        <f t="shared" si="5"/>
        <v>1.413716694</v>
      </c>
      <c r="O10" s="1">
        <v>23.262</v>
      </c>
      <c r="P10" s="1">
        <v>21.5</v>
      </c>
      <c r="Q10" s="2">
        <f t="shared" si="6"/>
        <v>0.1444020465</v>
      </c>
    </row>
    <row r="11">
      <c r="A11" s="1">
        <v>810.0</v>
      </c>
      <c r="B11" s="2">
        <f t="shared" si="1"/>
        <v>1.413716694</v>
      </c>
      <c r="C11" s="1">
        <v>32.886</v>
      </c>
      <c r="D11" s="1">
        <f t="shared" si="2"/>
        <v>32.68620858</v>
      </c>
      <c r="E11" s="2">
        <f t="shared" si="3"/>
        <v>0.001221206591</v>
      </c>
      <c r="G11" s="1">
        <v>170.0</v>
      </c>
      <c r="H11" s="1">
        <v>6.876</v>
      </c>
      <c r="I11" s="2">
        <f t="shared" si="4"/>
        <v>7.465795197</v>
      </c>
      <c r="J11" s="1">
        <v>170.0</v>
      </c>
      <c r="K11" s="1">
        <v>5.293</v>
      </c>
      <c r="M11" s="1">
        <v>990.0</v>
      </c>
      <c r="N11" s="2">
        <f t="shared" si="5"/>
        <v>1.727875959</v>
      </c>
      <c r="O11" s="1">
        <v>34.712</v>
      </c>
      <c r="P11" s="1">
        <v>33.0</v>
      </c>
      <c r="Q11" s="2">
        <f t="shared" si="6"/>
        <v>0.08881648485</v>
      </c>
    </row>
    <row r="12">
      <c r="A12" s="1">
        <v>900.0</v>
      </c>
      <c r="B12" s="2">
        <f t="shared" si="1"/>
        <v>1.570796327</v>
      </c>
      <c r="C12" s="1">
        <v>35.461</v>
      </c>
      <c r="D12" s="1">
        <f t="shared" si="2"/>
        <v>35.58812717</v>
      </c>
      <c r="E12" s="2">
        <f t="shared" si="3"/>
        <v>0.0004541210485</v>
      </c>
      <c r="G12" s="1">
        <v>180.0</v>
      </c>
      <c r="H12" s="1">
        <v>7.259</v>
      </c>
      <c r="I12" s="2">
        <f t="shared" si="4"/>
        <v>7.904870666</v>
      </c>
      <c r="J12" s="1">
        <v>180.0</v>
      </c>
      <c r="K12" s="1">
        <v>5.637</v>
      </c>
      <c r="M12" s="1">
        <v>1080.0</v>
      </c>
      <c r="N12" s="2">
        <f t="shared" si="5"/>
        <v>1.884955592</v>
      </c>
      <c r="O12" s="1">
        <v>35.644</v>
      </c>
      <c r="P12" s="1">
        <v>34.0</v>
      </c>
      <c r="Q12" s="2">
        <f t="shared" si="6"/>
        <v>0.07949223529</v>
      </c>
    </row>
    <row r="13">
      <c r="A13" s="1">
        <v>990.0</v>
      </c>
      <c r="B13" s="2">
        <f t="shared" si="1"/>
        <v>1.727875959</v>
      </c>
      <c r="C13" s="1">
        <v>38.267</v>
      </c>
      <c r="D13" s="1">
        <f t="shared" si="2"/>
        <v>38.27063313</v>
      </c>
      <c r="E13" s="2">
        <f t="shared" si="3"/>
        <v>0.0000003449021229</v>
      </c>
      <c r="G13" s="1">
        <v>190.0</v>
      </c>
      <c r="H13" s="1">
        <v>7.695</v>
      </c>
      <c r="I13" s="2">
        <f t="shared" si="4"/>
        <v>8.343930887</v>
      </c>
      <c r="J13" s="1">
        <v>190.0</v>
      </c>
      <c r="M13" s="1">
        <v>1170.0</v>
      </c>
      <c r="N13" s="2">
        <f t="shared" si="5"/>
        <v>2.042035225</v>
      </c>
      <c r="O13" s="1">
        <v>36.433</v>
      </c>
      <c r="P13" s="1">
        <v>35.0</v>
      </c>
      <c r="Q13" s="2">
        <f t="shared" si="6"/>
        <v>0.05867111429</v>
      </c>
    </row>
    <row r="14">
      <c r="A14" s="1">
        <v>1080.0</v>
      </c>
      <c r="B14" s="2">
        <f t="shared" si="1"/>
        <v>1.884955592</v>
      </c>
      <c r="C14" s="1">
        <v>40.41</v>
      </c>
      <c r="D14" s="1">
        <f t="shared" si="2"/>
        <v>40.71718791</v>
      </c>
      <c r="E14" s="2">
        <f t="shared" si="3"/>
        <v>0.002317557147</v>
      </c>
      <c r="G14" s="1">
        <v>200.0</v>
      </c>
      <c r="H14" s="1">
        <v>8.121</v>
      </c>
      <c r="I14" s="2">
        <f t="shared" si="4"/>
        <v>8.782975012</v>
      </c>
    </row>
    <row r="15">
      <c r="A15" s="1">
        <v>1170.0</v>
      </c>
      <c r="B15" s="2">
        <f t="shared" si="1"/>
        <v>2.042035225</v>
      </c>
      <c r="C15" s="1">
        <v>42.298</v>
      </c>
      <c r="D15" s="1">
        <f t="shared" si="2"/>
        <v>42.91270768</v>
      </c>
      <c r="E15" s="2">
        <f t="shared" si="3"/>
        <v>0.008805446068</v>
      </c>
      <c r="G15" s="1">
        <v>210.0</v>
      </c>
      <c r="H15" s="1">
        <v>8.53</v>
      </c>
      <c r="I15" s="2">
        <f t="shared" si="4"/>
        <v>9.222002195</v>
      </c>
    </row>
    <row r="16">
      <c r="A16" s="1">
        <v>1260.0</v>
      </c>
      <c r="B16" s="2">
        <f t="shared" si="1"/>
        <v>2.199114857</v>
      </c>
      <c r="C16" s="1">
        <v>43.393</v>
      </c>
      <c r="D16" s="1">
        <f t="shared" si="2"/>
        <v>44.84365634</v>
      </c>
      <c r="E16" s="2">
        <f t="shared" si="3"/>
        <v>0.04692757007</v>
      </c>
      <c r="G16" s="1">
        <v>220.0</v>
      </c>
      <c r="H16" s="1">
        <v>8.941</v>
      </c>
      <c r="I16" s="2">
        <f t="shared" si="4"/>
        <v>9.661011588</v>
      </c>
    </row>
    <row r="17">
      <c r="A17" s="1">
        <v>1350.0</v>
      </c>
      <c r="B17" s="2">
        <f t="shared" si="1"/>
        <v>2.35619449</v>
      </c>
      <c r="C17" s="1">
        <v>45.028</v>
      </c>
      <c r="D17" s="1">
        <f t="shared" si="2"/>
        <v>46.49812895</v>
      </c>
      <c r="E17" s="2">
        <f t="shared" si="3"/>
        <v>0.04648099144</v>
      </c>
      <c r="G17" s="1">
        <v>230.0</v>
      </c>
      <c r="H17" s="1">
        <v>9.369</v>
      </c>
      <c r="I17" s="2">
        <f t="shared" si="4"/>
        <v>10.10000235</v>
      </c>
    </row>
    <row r="18">
      <c r="G18" s="1">
        <v>240.0</v>
      </c>
      <c r="I18" s="2">
        <f t="shared" ref="I18:I21" si="7">SQRT(2*(1-COS(H18/360)))/SQRT(100000000* 10^-3*0.04*10^-6)</f>
        <v>0</v>
      </c>
    </row>
    <row r="19">
      <c r="G19" s="1">
        <v>250.0</v>
      </c>
      <c r="I19" s="2">
        <f t="shared" si="7"/>
        <v>0</v>
      </c>
    </row>
    <row r="20">
      <c r="G20" s="1">
        <v>260.0</v>
      </c>
      <c r="I20" s="2">
        <f t="shared" si="7"/>
        <v>0</v>
      </c>
    </row>
    <row r="21">
      <c r="G21" s="1">
        <v>270.0</v>
      </c>
      <c r="I21" s="2">
        <f t="shared" si="7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7.63"/>
  </cols>
  <sheetData>
    <row r="1">
      <c r="A1" s="1" t="s">
        <v>71</v>
      </c>
      <c r="B1" s="1" t="s">
        <v>72</v>
      </c>
      <c r="C1" s="1" t="s">
        <v>73</v>
      </c>
      <c r="D1" s="1" t="s">
        <v>74</v>
      </c>
      <c r="K1" s="1" t="s">
        <v>75</v>
      </c>
      <c r="L1" s="1" t="s">
        <v>76</v>
      </c>
      <c r="M1" s="1" t="s">
        <v>72</v>
      </c>
      <c r="N1" s="1" t="s">
        <v>77</v>
      </c>
      <c r="O1" s="1" t="s">
        <v>74</v>
      </c>
    </row>
    <row r="2">
      <c r="A2" s="1">
        <v>2.4</v>
      </c>
      <c r="L2" s="1">
        <v>2.2</v>
      </c>
      <c r="M2" s="1">
        <v>22.0</v>
      </c>
      <c r="N2" s="2">
        <f t="shared" ref="N2:N60" si="1">M2-2.2</f>
        <v>19.8</v>
      </c>
      <c r="O2" s="1">
        <v>0.9</v>
      </c>
      <c r="P2" s="2">
        <f t="shared" ref="P2:P60" si="2">O2-(0.04*N2+0.1855)</f>
        <v>-0.0775</v>
      </c>
      <c r="Q2" s="2">
        <f t="shared" ref="Q2:Q60" si="3">P2^2</f>
        <v>0.00600625</v>
      </c>
      <c r="R2" s="2">
        <f t="shared" ref="R2:R60" si="4">(N2-48.8)^2</f>
        <v>841</v>
      </c>
    </row>
    <row r="3">
      <c r="B3" s="1">
        <v>27.1</v>
      </c>
      <c r="C3" s="2">
        <f t="shared" ref="C3:C109" si="5">B3-2.4</f>
        <v>24.7</v>
      </c>
      <c r="D3" s="2">
        <f t="shared" ref="D3:D109" si="6">-1*E3</f>
        <v>0.9</v>
      </c>
      <c r="E3" s="1">
        <v>-0.9</v>
      </c>
      <c r="F3" s="2">
        <f t="shared" ref="F3:F109" si="7">D3-(0.03921*C3-0.4384)</f>
        <v>0.369913</v>
      </c>
      <c r="G3" s="2">
        <f t="shared" ref="G3:G109" si="8">F3^2</f>
        <v>0.1368356276</v>
      </c>
      <c r="H3" s="2">
        <f t="shared" ref="H3:H109" si="9">(C3-78.58)^2</f>
        <v>2903.0544</v>
      </c>
      <c r="M3" s="1">
        <v>23.0</v>
      </c>
      <c r="N3" s="2">
        <f t="shared" si="1"/>
        <v>20.8</v>
      </c>
      <c r="O3" s="1">
        <v>0.9</v>
      </c>
      <c r="P3" s="2">
        <f t="shared" si="2"/>
        <v>-0.1175</v>
      </c>
      <c r="Q3" s="2">
        <f t="shared" si="3"/>
        <v>0.01380625</v>
      </c>
      <c r="R3" s="2">
        <f t="shared" si="4"/>
        <v>784</v>
      </c>
    </row>
    <row r="4">
      <c r="B4" s="1">
        <v>28.3</v>
      </c>
      <c r="C4" s="2">
        <f t="shared" si="5"/>
        <v>25.9</v>
      </c>
      <c r="D4" s="2">
        <f t="shared" si="6"/>
        <v>1</v>
      </c>
      <c r="E4" s="1">
        <v>-1.0</v>
      </c>
      <c r="F4" s="2">
        <f t="shared" si="7"/>
        <v>0.422861</v>
      </c>
      <c r="G4" s="2">
        <f t="shared" si="8"/>
        <v>0.1788114253</v>
      </c>
      <c r="H4" s="2">
        <f t="shared" si="9"/>
        <v>2775.1824</v>
      </c>
      <c r="M4" s="1">
        <v>24.0</v>
      </c>
      <c r="N4" s="2">
        <f t="shared" si="1"/>
        <v>21.8</v>
      </c>
      <c r="O4" s="1">
        <v>1.0</v>
      </c>
      <c r="P4" s="2">
        <f t="shared" si="2"/>
        <v>-0.0575</v>
      </c>
      <c r="Q4" s="2">
        <f t="shared" si="3"/>
        <v>0.00330625</v>
      </c>
      <c r="R4" s="2">
        <f t="shared" si="4"/>
        <v>729</v>
      </c>
    </row>
    <row r="5">
      <c r="B5" s="1">
        <v>30.0</v>
      </c>
      <c r="C5" s="2">
        <f t="shared" si="5"/>
        <v>27.6</v>
      </c>
      <c r="D5" s="2">
        <f t="shared" si="6"/>
        <v>1</v>
      </c>
      <c r="E5" s="1">
        <v>-1.0</v>
      </c>
      <c r="F5" s="2">
        <f t="shared" si="7"/>
        <v>0.356204</v>
      </c>
      <c r="G5" s="2">
        <f t="shared" si="8"/>
        <v>0.1268812896</v>
      </c>
      <c r="H5" s="2">
        <f t="shared" si="9"/>
        <v>2598.9604</v>
      </c>
      <c r="M5" s="1">
        <v>25.0</v>
      </c>
      <c r="N5" s="2">
        <f t="shared" si="1"/>
        <v>22.8</v>
      </c>
      <c r="O5" s="1">
        <v>1.1</v>
      </c>
      <c r="P5" s="2">
        <f t="shared" si="2"/>
        <v>0.0025</v>
      </c>
      <c r="Q5" s="2">
        <f t="shared" si="3"/>
        <v>0.00000625</v>
      </c>
      <c r="R5" s="2">
        <f t="shared" si="4"/>
        <v>676</v>
      </c>
    </row>
    <row r="6">
      <c r="B6" s="1">
        <v>31.0</v>
      </c>
      <c r="C6" s="2">
        <f t="shared" si="5"/>
        <v>28.6</v>
      </c>
      <c r="D6" s="2">
        <f t="shared" si="6"/>
        <v>1.1</v>
      </c>
      <c r="E6" s="1">
        <v>-1.1</v>
      </c>
      <c r="F6" s="2">
        <f t="shared" si="7"/>
        <v>0.416994</v>
      </c>
      <c r="G6" s="2">
        <f t="shared" si="8"/>
        <v>0.173883996</v>
      </c>
      <c r="H6" s="2">
        <f t="shared" si="9"/>
        <v>2498.0004</v>
      </c>
      <c r="M6" s="1">
        <v>26.0</v>
      </c>
      <c r="N6" s="2">
        <f t="shared" si="1"/>
        <v>23.8</v>
      </c>
      <c r="O6" s="1">
        <v>1.1</v>
      </c>
      <c r="P6" s="2">
        <f t="shared" si="2"/>
        <v>-0.0375</v>
      </c>
      <c r="Q6" s="2">
        <f t="shared" si="3"/>
        <v>0.00140625</v>
      </c>
      <c r="R6" s="2">
        <f t="shared" si="4"/>
        <v>625</v>
      </c>
    </row>
    <row r="7">
      <c r="B7" s="1">
        <v>32.0</v>
      </c>
      <c r="C7" s="2">
        <f t="shared" si="5"/>
        <v>29.6</v>
      </c>
      <c r="D7" s="2">
        <f t="shared" si="6"/>
        <v>1.1</v>
      </c>
      <c r="E7" s="1">
        <v>-1.1</v>
      </c>
      <c r="F7" s="2">
        <f t="shared" si="7"/>
        <v>0.377784</v>
      </c>
      <c r="G7" s="2">
        <f t="shared" si="8"/>
        <v>0.1427207507</v>
      </c>
      <c r="H7" s="2">
        <f t="shared" si="9"/>
        <v>2399.0404</v>
      </c>
      <c r="M7" s="1">
        <v>27.0</v>
      </c>
      <c r="N7" s="2">
        <f t="shared" si="1"/>
        <v>24.8</v>
      </c>
      <c r="O7" s="1">
        <v>1.2</v>
      </c>
      <c r="P7" s="2">
        <f t="shared" si="2"/>
        <v>0.0225</v>
      </c>
      <c r="Q7" s="2">
        <f t="shared" si="3"/>
        <v>0.00050625</v>
      </c>
      <c r="R7" s="2">
        <f t="shared" si="4"/>
        <v>576</v>
      </c>
    </row>
    <row r="8">
      <c r="B8" s="1">
        <v>33.0</v>
      </c>
      <c r="C8" s="2">
        <f t="shared" si="5"/>
        <v>30.6</v>
      </c>
      <c r="D8" s="2">
        <f t="shared" si="6"/>
        <v>1.1</v>
      </c>
      <c r="E8" s="1">
        <v>-1.1</v>
      </c>
      <c r="F8" s="2">
        <f t="shared" si="7"/>
        <v>0.338574</v>
      </c>
      <c r="G8" s="2">
        <f t="shared" si="8"/>
        <v>0.1146323535</v>
      </c>
      <c r="H8" s="2">
        <f t="shared" si="9"/>
        <v>2302.0804</v>
      </c>
      <c r="M8" s="1">
        <v>28.0</v>
      </c>
      <c r="N8" s="2">
        <f t="shared" si="1"/>
        <v>25.8</v>
      </c>
      <c r="O8" s="1">
        <v>1.2</v>
      </c>
      <c r="P8" s="2">
        <f t="shared" si="2"/>
        <v>-0.0175</v>
      </c>
      <c r="Q8" s="2">
        <f t="shared" si="3"/>
        <v>0.00030625</v>
      </c>
      <c r="R8" s="2">
        <f t="shared" si="4"/>
        <v>529</v>
      </c>
    </row>
    <row r="9">
      <c r="B9" s="1">
        <v>34.0</v>
      </c>
      <c r="C9" s="2">
        <f t="shared" si="5"/>
        <v>31.6</v>
      </c>
      <c r="D9" s="2">
        <f t="shared" si="6"/>
        <v>1.1</v>
      </c>
      <c r="E9" s="1">
        <v>-1.1</v>
      </c>
      <c r="F9" s="2">
        <f t="shared" si="7"/>
        <v>0.299364</v>
      </c>
      <c r="G9" s="2">
        <f t="shared" si="8"/>
        <v>0.0896188045</v>
      </c>
      <c r="H9" s="2">
        <f t="shared" si="9"/>
        <v>2207.1204</v>
      </c>
      <c r="M9" s="1">
        <v>29.0</v>
      </c>
      <c r="N9" s="2">
        <f t="shared" si="1"/>
        <v>26.8</v>
      </c>
      <c r="O9" s="1">
        <v>1.3</v>
      </c>
      <c r="P9" s="2">
        <f t="shared" si="2"/>
        <v>0.0425</v>
      </c>
      <c r="Q9" s="2">
        <f t="shared" si="3"/>
        <v>0.00180625</v>
      </c>
      <c r="R9" s="2">
        <f t="shared" si="4"/>
        <v>484</v>
      </c>
    </row>
    <row r="10">
      <c r="B10" s="1">
        <v>35.0</v>
      </c>
      <c r="C10" s="2">
        <f t="shared" si="5"/>
        <v>32.6</v>
      </c>
      <c r="D10" s="2">
        <f t="shared" si="6"/>
        <v>1.1</v>
      </c>
      <c r="E10" s="1">
        <v>-1.1</v>
      </c>
      <c r="F10" s="2">
        <f t="shared" si="7"/>
        <v>0.260154</v>
      </c>
      <c r="G10" s="2">
        <f t="shared" si="8"/>
        <v>0.06768010372</v>
      </c>
      <c r="H10" s="2">
        <f t="shared" si="9"/>
        <v>2114.1604</v>
      </c>
      <c r="M10" s="1">
        <v>30.0</v>
      </c>
      <c r="N10" s="2">
        <f t="shared" si="1"/>
        <v>27.8</v>
      </c>
      <c r="O10" s="1">
        <v>1.3</v>
      </c>
      <c r="P10" s="2">
        <f t="shared" si="2"/>
        <v>0.0025</v>
      </c>
      <c r="Q10" s="2">
        <f t="shared" si="3"/>
        <v>0.00000625</v>
      </c>
      <c r="R10" s="2">
        <f t="shared" si="4"/>
        <v>441</v>
      </c>
    </row>
    <row r="11">
      <c r="B11" s="1">
        <v>36.0</v>
      </c>
      <c r="C11" s="2">
        <f t="shared" si="5"/>
        <v>33.6</v>
      </c>
      <c r="D11" s="2">
        <f t="shared" si="6"/>
        <v>1.1</v>
      </c>
      <c r="E11" s="1">
        <v>-1.1</v>
      </c>
      <c r="F11" s="2">
        <f t="shared" si="7"/>
        <v>0.220944</v>
      </c>
      <c r="G11" s="2">
        <f t="shared" si="8"/>
        <v>0.04881625114</v>
      </c>
      <c r="H11" s="2">
        <f t="shared" si="9"/>
        <v>2023.2004</v>
      </c>
      <c r="M11" s="1">
        <v>31.0</v>
      </c>
      <c r="N11" s="2">
        <f t="shared" si="1"/>
        <v>28.8</v>
      </c>
      <c r="O11" s="1">
        <v>1.3</v>
      </c>
      <c r="P11" s="2">
        <f t="shared" si="2"/>
        <v>-0.0375</v>
      </c>
      <c r="Q11" s="2">
        <f t="shared" si="3"/>
        <v>0.00140625</v>
      </c>
      <c r="R11" s="2">
        <f t="shared" si="4"/>
        <v>400</v>
      </c>
    </row>
    <row r="12">
      <c r="B12" s="1">
        <v>37.0</v>
      </c>
      <c r="C12" s="2">
        <f t="shared" si="5"/>
        <v>34.6</v>
      </c>
      <c r="D12" s="2">
        <f t="shared" si="6"/>
        <v>1.1</v>
      </c>
      <c r="E12" s="1">
        <v>-1.1</v>
      </c>
      <c r="F12" s="2">
        <f t="shared" si="7"/>
        <v>0.181734</v>
      </c>
      <c r="G12" s="2">
        <f t="shared" si="8"/>
        <v>0.03302724676</v>
      </c>
      <c r="H12" s="2">
        <f t="shared" si="9"/>
        <v>1934.2404</v>
      </c>
      <c r="M12" s="1">
        <v>32.0</v>
      </c>
      <c r="N12" s="2">
        <f t="shared" si="1"/>
        <v>29.8</v>
      </c>
      <c r="O12" s="1">
        <v>1.4</v>
      </c>
      <c r="P12" s="2">
        <f t="shared" si="2"/>
        <v>0.0225</v>
      </c>
      <c r="Q12" s="2">
        <f t="shared" si="3"/>
        <v>0.00050625</v>
      </c>
      <c r="R12" s="2">
        <f t="shared" si="4"/>
        <v>361</v>
      </c>
    </row>
    <row r="13">
      <c r="B13" s="1">
        <v>38.0</v>
      </c>
      <c r="C13" s="2">
        <f t="shared" si="5"/>
        <v>35.6</v>
      </c>
      <c r="D13" s="2">
        <f t="shared" si="6"/>
        <v>1.1</v>
      </c>
      <c r="E13" s="1">
        <v>-1.1</v>
      </c>
      <c r="F13" s="2">
        <f t="shared" si="7"/>
        <v>0.142524</v>
      </c>
      <c r="G13" s="2">
        <f t="shared" si="8"/>
        <v>0.02031309058</v>
      </c>
      <c r="H13" s="2">
        <f t="shared" si="9"/>
        <v>1847.2804</v>
      </c>
      <c r="M13" s="1">
        <v>33.0</v>
      </c>
      <c r="N13" s="2">
        <f t="shared" si="1"/>
        <v>30.8</v>
      </c>
      <c r="O13" s="1">
        <v>1.4</v>
      </c>
      <c r="P13" s="2">
        <f t="shared" si="2"/>
        <v>-0.0175</v>
      </c>
      <c r="Q13" s="2">
        <f t="shared" si="3"/>
        <v>0.00030625</v>
      </c>
      <c r="R13" s="2">
        <f t="shared" si="4"/>
        <v>324</v>
      </c>
    </row>
    <row r="14">
      <c r="B14" s="1">
        <v>39.0</v>
      </c>
      <c r="C14" s="2">
        <f t="shared" si="5"/>
        <v>36.6</v>
      </c>
      <c r="D14" s="2">
        <f t="shared" si="6"/>
        <v>1.1</v>
      </c>
      <c r="E14" s="1">
        <v>-1.1</v>
      </c>
      <c r="F14" s="2">
        <f t="shared" si="7"/>
        <v>0.103314</v>
      </c>
      <c r="G14" s="2">
        <f t="shared" si="8"/>
        <v>0.0106737826</v>
      </c>
      <c r="H14" s="2">
        <f t="shared" si="9"/>
        <v>1762.3204</v>
      </c>
      <c r="M14" s="1">
        <v>34.0</v>
      </c>
      <c r="N14" s="2">
        <f t="shared" si="1"/>
        <v>31.8</v>
      </c>
      <c r="O14" s="1">
        <v>1.5</v>
      </c>
      <c r="P14" s="2">
        <f t="shared" si="2"/>
        <v>0.0425</v>
      </c>
      <c r="Q14" s="2">
        <f t="shared" si="3"/>
        <v>0.00180625</v>
      </c>
      <c r="R14" s="2">
        <f t="shared" si="4"/>
        <v>289</v>
      </c>
    </row>
    <row r="15">
      <c r="B15" s="1">
        <v>40.0</v>
      </c>
      <c r="C15" s="2">
        <f t="shared" si="5"/>
        <v>37.6</v>
      </c>
      <c r="D15" s="2">
        <f t="shared" si="6"/>
        <v>1.2</v>
      </c>
      <c r="E15" s="1">
        <v>-1.2</v>
      </c>
      <c r="F15" s="2">
        <f t="shared" si="7"/>
        <v>0.164104</v>
      </c>
      <c r="G15" s="2">
        <f t="shared" si="8"/>
        <v>0.02693012282</v>
      </c>
      <c r="H15" s="2">
        <f t="shared" si="9"/>
        <v>1679.3604</v>
      </c>
      <c r="M15" s="1">
        <v>35.0</v>
      </c>
      <c r="N15" s="2">
        <f t="shared" si="1"/>
        <v>32.8</v>
      </c>
      <c r="O15" s="1">
        <v>1.5</v>
      </c>
      <c r="P15" s="2">
        <f t="shared" si="2"/>
        <v>0.0025</v>
      </c>
      <c r="Q15" s="2">
        <f t="shared" si="3"/>
        <v>0.00000625</v>
      </c>
      <c r="R15" s="2">
        <f t="shared" si="4"/>
        <v>256</v>
      </c>
    </row>
    <row r="16">
      <c r="B16" s="1">
        <v>41.0</v>
      </c>
      <c r="C16" s="2">
        <f t="shared" si="5"/>
        <v>38.6</v>
      </c>
      <c r="D16" s="2">
        <f t="shared" si="6"/>
        <v>1.2</v>
      </c>
      <c r="E16" s="1">
        <v>-1.2</v>
      </c>
      <c r="F16" s="2">
        <f t="shared" si="7"/>
        <v>0.124894</v>
      </c>
      <c r="G16" s="2">
        <f t="shared" si="8"/>
        <v>0.01559851124</v>
      </c>
      <c r="H16" s="2">
        <f t="shared" si="9"/>
        <v>1598.4004</v>
      </c>
      <c r="M16" s="1">
        <v>36.0</v>
      </c>
      <c r="N16" s="2">
        <f t="shared" si="1"/>
        <v>33.8</v>
      </c>
      <c r="O16" s="1">
        <v>1.6</v>
      </c>
      <c r="P16" s="2">
        <f t="shared" si="2"/>
        <v>0.0625</v>
      </c>
      <c r="Q16" s="2">
        <f t="shared" si="3"/>
        <v>0.00390625</v>
      </c>
      <c r="R16" s="2">
        <f t="shared" si="4"/>
        <v>225</v>
      </c>
    </row>
    <row r="17">
      <c r="B17" s="1">
        <v>42.0</v>
      </c>
      <c r="C17" s="2">
        <f t="shared" si="5"/>
        <v>39.6</v>
      </c>
      <c r="D17" s="2">
        <f t="shared" si="6"/>
        <v>1.2</v>
      </c>
      <c r="E17" s="1">
        <v>-1.2</v>
      </c>
      <c r="F17" s="2">
        <f t="shared" si="7"/>
        <v>0.085684</v>
      </c>
      <c r="G17" s="2">
        <f t="shared" si="8"/>
        <v>0.007341747856</v>
      </c>
      <c r="H17" s="2">
        <f t="shared" si="9"/>
        <v>1519.4404</v>
      </c>
      <c r="M17" s="1">
        <v>37.0</v>
      </c>
      <c r="N17" s="2">
        <f t="shared" si="1"/>
        <v>34.8</v>
      </c>
      <c r="O17" s="1">
        <v>1.6</v>
      </c>
      <c r="P17" s="2">
        <f t="shared" si="2"/>
        <v>0.0225</v>
      </c>
      <c r="Q17" s="2">
        <f t="shared" si="3"/>
        <v>0.00050625</v>
      </c>
      <c r="R17" s="2">
        <f t="shared" si="4"/>
        <v>196</v>
      </c>
    </row>
    <row r="18">
      <c r="B18" s="1">
        <v>43.0</v>
      </c>
      <c r="C18" s="2">
        <f t="shared" si="5"/>
        <v>40.6</v>
      </c>
      <c r="D18" s="2">
        <f t="shared" si="6"/>
        <v>1.2</v>
      </c>
      <c r="E18" s="1">
        <v>-1.2</v>
      </c>
      <c r="F18" s="2">
        <f t="shared" si="7"/>
        <v>0.046474</v>
      </c>
      <c r="G18" s="2">
        <f t="shared" si="8"/>
        <v>0.002159832676</v>
      </c>
      <c r="H18" s="2">
        <f t="shared" si="9"/>
        <v>1442.4804</v>
      </c>
      <c r="M18" s="1">
        <v>38.0</v>
      </c>
      <c r="N18" s="2">
        <f t="shared" si="1"/>
        <v>35.8</v>
      </c>
      <c r="O18" s="1">
        <v>1.6</v>
      </c>
      <c r="P18" s="2">
        <f t="shared" si="2"/>
        <v>-0.0175</v>
      </c>
      <c r="Q18" s="2">
        <f t="shared" si="3"/>
        <v>0.00030625</v>
      </c>
      <c r="R18" s="2">
        <f t="shared" si="4"/>
        <v>169</v>
      </c>
    </row>
    <row r="19">
      <c r="B19" s="1">
        <v>44.0</v>
      </c>
      <c r="C19" s="2">
        <f t="shared" si="5"/>
        <v>41.6</v>
      </c>
      <c r="D19" s="2">
        <f t="shared" si="6"/>
        <v>1.2</v>
      </c>
      <c r="E19" s="1">
        <v>-1.2</v>
      </c>
      <c r="F19" s="2">
        <f t="shared" si="7"/>
        <v>0.007264</v>
      </c>
      <c r="G19" s="2">
        <f t="shared" si="8"/>
        <v>0.000052765696</v>
      </c>
      <c r="H19" s="2">
        <f t="shared" si="9"/>
        <v>1367.5204</v>
      </c>
      <c r="M19" s="1">
        <v>39.0</v>
      </c>
      <c r="N19" s="2">
        <f t="shared" si="1"/>
        <v>36.8</v>
      </c>
      <c r="O19" s="1">
        <v>1.7</v>
      </c>
      <c r="P19" s="2">
        <f t="shared" si="2"/>
        <v>0.0425</v>
      </c>
      <c r="Q19" s="2">
        <f t="shared" si="3"/>
        <v>0.00180625</v>
      </c>
      <c r="R19" s="2">
        <f t="shared" si="4"/>
        <v>144</v>
      </c>
    </row>
    <row r="20">
      <c r="B20" s="1">
        <v>45.0</v>
      </c>
      <c r="C20" s="2">
        <f t="shared" si="5"/>
        <v>42.6</v>
      </c>
      <c r="D20" s="2">
        <f t="shared" si="6"/>
        <v>1.3</v>
      </c>
      <c r="E20" s="1">
        <v>-1.3</v>
      </c>
      <c r="F20" s="2">
        <f t="shared" si="7"/>
        <v>0.068054</v>
      </c>
      <c r="G20" s="2">
        <f t="shared" si="8"/>
        <v>0.004631346916</v>
      </c>
      <c r="H20" s="2">
        <f t="shared" si="9"/>
        <v>1294.5604</v>
      </c>
      <c r="M20" s="1">
        <v>40.0</v>
      </c>
      <c r="N20" s="2">
        <f t="shared" si="1"/>
        <v>37.8</v>
      </c>
      <c r="O20" s="1">
        <v>1.7</v>
      </c>
      <c r="P20" s="2">
        <f t="shared" si="2"/>
        <v>0.0025</v>
      </c>
      <c r="Q20" s="2">
        <f t="shared" si="3"/>
        <v>0.00000625</v>
      </c>
      <c r="R20" s="2">
        <f t="shared" si="4"/>
        <v>121</v>
      </c>
    </row>
    <row r="21">
      <c r="B21" s="1">
        <v>46.0</v>
      </c>
      <c r="C21" s="2">
        <f t="shared" si="5"/>
        <v>43.6</v>
      </c>
      <c r="D21" s="2">
        <f t="shared" si="6"/>
        <v>1.3</v>
      </c>
      <c r="E21" s="1">
        <v>-1.3</v>
      </c>
      <c r="F21" s="2">
        <f t="shared" si="7"/>
        <v>0.028844</v>
      </c>
      <c r="G21" s="2">
        <f t="shared" si="8"/>
        <v>0.000831976336</v>
      </c>
      <c r="H21" s="2">
        <f t="shared" si="9"/>
        <v>1223.6004</v>
      </c>
      <c r="M21" s="1">
        <v>41.0</v>
      </c>
      <c r="N21" s="2">
        <f t="shared" si="1"/>
        <v>38.8</v>
      </c>
      <c r="O21" s="1">
        <v>1.7</v>
      </c>
      <c r="P21" s="2">
        <f t="shared" si="2"/>
        <v>-0.0375</v>
      </c>
      <c r="Q21" s="2">
        <f t="shared" si="3"/>
        <v>0.00140625</v>
      </c>
      <c r="R21" s="2">
        <f t="shared" si="4"/>
        <v>100</v>
      </c>
    </row>
    <row r="22">
      <c r="B22" s="1">
        <v>47.0</v>
      </c>
      <c r="C22" s="2">
        <f t="shared" si="5"/>
        <v>44.6</v>
      </c>
      <c r="D22" s="2">
        <f t="shared" si="6"/>
        <v>1.3</v>
      </c>
      <c r="E22" s="1">
        <v>-1.3</v>
      </c>
      <c r="F22" s="2">
        <f t="shared" si="7"/>
        <v>-0.010366</v>
      </c>
      <c r="G22" s="2">
        <f t="shared" si="8"/>
        <v>0.000107453956</v>
      </c>
      <c r="H22" s="2">
        <f t="shared" si="9"/>
        <v>1154.6404</v>
      </c>
      <c r="M22" s="1">
        <v>42.0</v>
      </c>
      <c r="N22" s="2">
        <f t="shared" si="1"/>
        <v>39.8</v>
      </c>
      <c r="O22" s="1">
        <v>1.8</v>
      </c>
      <c r="P22" s="2">
        <f t="shared" si="2"/>
        <v>0.0225</v>
      </c>
      <c r="Q22" s="2">
        <f t="shared" si="3"/>
        <v>0.00050625</v>
      </c>
      <c r="R22" s="2">
        <f t="shared" si="4"/>
        <v>81</v>
      </c>
    </row>
    <row r="23">
      <c r="B23" s="1">
        <v>48.0</v>
      </c>
      <c r="C23" s="2">
        <f t="shared" si="5"/>
        <v>45.6</v>
      </c>
      <c r="D23" s="2">
        <f t="shared" si="6"/>
        <v>1.3</v>
      </c>
      <c r="E23" s="1">
        <v>-1.3</v>
      </c>
      <c r="F23" s="2">
        <f t="shared" si="7"/>
        <v>-0.049576</v>
      </c>
      <c r="G23" s="2">
        <f t="shared" si="8"/>
        <v>0.002457779776</v>
      </c>
      <c r="H23" s="2">
        <f t="shared" si="9"/>
        <v>1087.6804</v>
      </c>
      <c r="M23" s="1">
        <v>43.0</v>
      </c>
      <c r="N23" s="2">
        <f t="shared" si="1"/>
        <v>40.8</v>
      </c>
      <c r="O23" s="1">
        <v>1.8</v>
      </c>
      <c r="P23" s="2">
        <f t="shared" si="2"/>
        <v>-0.0175</v>
      </c>
      <c r="Q23" s="2">
        <f t="shared" si="3"/>
        <v>0.00030625</v>
      </c>
      <c r="R23" s="2">
        <f t="shared" si="4"/>
        <v>64</v>
      </c>
    </row>
    <row r="24">
      <c r="B24" s="1">
        <v>49.0</v>
      </c>
      <c r="C24" s="2">
        <f t="shared" si="5"/>
        <v>46.6</v>
      </c>
      <c r="D24" s="2">
        <f t="shared" si="6"/>
        <v>1.4</v>
      </c>
      <c r="E24" s="1">
        <v>-1.4</v>
      </c>
      <c r="F24" s="2">
        <f t="shared" si="7"/>
        <v>0.011214</v>
      </c>
      <c r="G24" s="2">
        <f t="shared" si="8"/>
        <v>0.000125753796</v>
      </c>
      <c r="H24" s="2">
        <f t="shared" si="9"/>
        <v>1022.7204</v>
      </c>
      <c r="M24" s="1">
        <v>44.0</v>
      </c>
      <c r="N24" s="2">
        <f t="shared" si="1"/>
        <v>41.8</v>
      </c>
      <c r="O24" s="1">
        <v>1.9</v>
      </c>
      <c r="P24" s="2">
        <f t="shared" si="2"/>
        <v>0.0425</v>
      </c>
      <c r="Q24" s="2">
        <f t="shared" si="3"/>
        <v>0.00180625</v>
      </c>
      <c r="R24" s="2">
        <f t="shared" si="4"/>
        <v>49</v>
      </c>
    </row>
    <row r="25">
      <c r="B25" s="1">
        <v>50.0</v>
      </c>
      <c r="C25" s="2">
        <f t="shared" si="5"/>
        <v>47.6</v>
      </c>
      <c r="D25" s="2">
        <f t="shared" si="6"/>
        <v>1.4</v>
      </c>
      <c r="E25" s="1">
        <v>-1.4</v>
      </c>
      <c r="F25" s="2">
        <f t="shared" si="7"/>
        <v>-0.027996</v>
      </c>
      <c r="G25" s="2">
        <f t="shared" si="8"/>
        <v>0.000783776016</v>
      </c>
      <c r="H25" s="2">
        <f t="shared" si="9"/>
        <v>959.7604</v>
      </c>
      <c r="M25" s="1">
        <v>45.0</v>
      </c>
      <c r="N25" s="2">
        <f t="shared" si="1"/>
        <v>42.8</v>
      </c>
      <c r="O25" s="1">
        <v>1.9</v>
      </c>
      <c r="P25" s="2">
        <f t="shared" si="2"/>
        <v>0.0025</v>
      </c>
      <c r="Q25" s="2">
        <f t="shared" si="3"/>
        <v>0.00000625</v>
      </c>
      <c r="R25" s="2">
        <f t="shared" si="4"/>
        <v>36</v>
      </c>
    </row>
    <row r="26">
      <c r="B26" s="1">
        <v>51.0</v>
      </c>
      <c r="C26" s="2">
        <f t="shared" si="5"/>
        <v>48.6</v>
      </c>
      <c r="D26" s="2">
        <f t="shared" si="6"/>
        <v>1.4</v>
      </c>
      <c r="E26" s="1">
        <v>-1.4</v>
      </c>
      <c r="F26" s="2">
        <f t="shared" si="7"/>
        <v>-0.067206</v>
      </c>
      <c r="G26" s="2">
        <f t="shared" si="8"/>
        <v>0.004516646436</v>
      </c>
      <c r="H26" s="2">
        <f t="shared" si="9"/>
        <v>898.8004</v>
      </c>
      <c r="M26" s="1">
        <v>46.0</v>
      </c>
      <c r="N26" s="2">
        <f t="shared" si="1"/>
        <v>43.8</v>
      </c>
      <c r="O26" s="1">
        <v>1.9</v>
      </c>
      <c r="P26" s="2">
        <f t="shared" si="2"/>
        <v>-0.0375</v>
      </c>
      <c r="Q26" s="2">
        <f t="shared" si="3"/>
        <v>0.00140625</v>
      </c>
      <c r="R26" s="2">
        <f t="shared" si="4"/>
        <v>25</v>
      </c>
    </row>
    <row r="27">
      <c r="B27" s="1">
        <v>52.0</v>
      </c>
      <c r="C27" s="2">
        <f t="shared" si="5"/>
        <v>49.6</v>
      </c>
      <c r="D27" s="2">
        <f t="shared" si="6"/>
        <v>1.4</v>
      </c>
      <c r="E27" s="1">
        <v>-1.4</v>
      </c>
      <c r="F27" s="2">
        <f t="shared" si="7"/>
        <v>-0.106416</v>
      </c>
      <c r="G27" s="2">
        <f t="shared" si="8"/>
        <v>0.01132436506</v>
      </c>
      <c r="H27" s="2">
        <f t="shared" si="9"/>
        <v>839.8404</v>
      </c>
      <c r="M27" s="1">
        <v>47.0</v>
      </c>
      <c r="N27" s="2">
        <f t="shared" si="1"/>
        <v>44.8</v>
      </c>
      <c r="O27" s="1">
        <v>2.0</v>
      </c>
      <c r="P27" s="2">
        <f t="shared" si="2"/>
        <v>0.0225</v>
      </c>
      <c r="Q27" s="2">
        <f t="shared" si="3"/>
        <v>0.00050625</v>
      </c>
      <c r="R27" s="2">
        <f t="shared" si="4"/>
        <v>16</v>
      </c>
    </row>
    <row r="28">
      <c r="B28" s="1">
        <v>53.0</v>
      </c>
      <c r="C28" s="2">
        <f t="shared" si="5"/>
        <v>50.6</v>
      </c>
      <c r="D28" s="2">
        <f t="shared" si="6"/>
        <v>1.5</v>
      </c>
      <c r="E28" s="1">
        <v>-1.5</v>
      </c>
      <c r="F28" s="2">
        <f t="shared" si="7"/>
        <v>-0.045626</v>
      </c>
      <c r="G28" s="2">
        <f t="shared" si="8"/>
        <v>0.002081731876</v>
      </c>
      <c r="H28" s="2">
        <f t="shared" si="9"/>
        <v>782.8804</v>
      </c>
      <c r="M28" s="1">
        <v>48.0</v>
      </c>
      <c r="N28" s="2">
        <f t="shared" si="1"/>
        <v>45.8</v>
      </c>
      <c r="O28" s="1">
        <v>2.0</v>
      </c>
      <c r="P28" s="2">
        <f t="shared" si="2"/>
        <v>-0.0175</v>
      </c>
      <c r="Q28" s="2">
        <f t="shared" si="3"/>
        <v>0.00030625</v>
      </c>
      <c r="R28" s="2">
        <f t="shared" si="4"/>
        <v>9</v>
      </c>
    </row>
    <row r="29">
      <c r="B29" s="1">
        <v>54.0</v>
      </c>
      <c r="C29" s="2">
        <f t="shared" si="5"/>
        <v>51.6</v>
      </c>
      <c r="D29" s="2">
        <f t="shared" si="6"/>
        <v>1.5</v>
      </c>
      <c r="E29" s="1">
        <v>-1.5</v>
      </c>
      <c r="F29" s="2">
        <f t="shared" si="7"/>
        <v>-0.084836</v>
      </c>
      <c r="G29" s="2">
        <f t="shared" si="8"/>
        <v>0.007197146896</v>
      </c>
      <c r="H29" s="2">
        <f t="shared" si="9"/>
        <v>727.9204</v>
      </c>
      <c r="M29" s="1">
        <v>49.0</v>
      </c>
      <c r="N29" s="2">
        <f t="shared" si="1"/>
        <v>46.8</v>
      </c>
      <c r="O29" s="1">
        <v>2.1</v>
      </c>
      <c r="P29" s="2">
        <f t="shared" si="2"/>
        <v>0.0425</v>
      </c>
      <c r="Q29" s="2">
        <f t="shared" si="3"/>
        <v>0.00180625</v>
      </c>
      <c r="R29" s="2">
        <f t="shared" si="4"/>
        <v>4</v>
      </c>
    </row>
    <row r="30">
      <c r="B30" s="1">
        <v>55.0</v>
      </c>
      <c r="C30" s="2">
        <f t="shared" si="5"/>
        <v>52.6</v>
      </c>
      <c r="D30" s="2">
        <f t="shared" si="6"/>
        <v>1.5</v>
      </c>
      <c r="E30" s="1">
        <v>-1.5</v>
      </c>
      <c r="F30" s="2">
        <f t="shared" si="7"/>
        <v>-0.124046</v>
      </c>
      <c r="G30" s="2">
        <f t="shared" si="8"/>
        <v>0.01538741012</v>
      </c>
      <c r="H30" s="2">
        <f t="shared" si="9"/>
        <v>674.9604</v>
      </c>
      <c r="M30" s="1">
        <v>50.0</v>
      </c>
      <c r="N30" s="2">
        <f t="shared" si="1"/>
        <v>47.8</v>
      </c>
      <c r="O30" s="1">
        <v>2.1</v>
      </c>
      <c r="P30" s="2">
        <f t="shared" si="2"/>
        <v>0.0025</v>
      </c>
      <c r="Q30" s="2">
        <f t="shared" si="3"/>
        <v>0.00000625</v>
      </c>
      <c r="R30" s="2">
        <f t="shared" si="4"/>
        <v>1</v>
      </c>
    </row>
    <row r="31">
      <c r="B31" s="1">
        <v>56.0</v>
      </c>
      <c r="C31" s="2">
        <f t="shared" si="5"/>
        <v>53.6</v>
      </c>
      <c r="D31" s="2">
        <f t="shared" si="6"/>
        <v>1.6</v>
      </c>
      <c r="E31" s="1">
        <v>-1.6</v>
      </c>
      <c r="F31" s="2">
        <f t="shared" si="7"/>
        <v>-0.063256</v>
      </c>
      <c r="G31" s="2">
        <f t="shared" si="8"/>
        <v>0.004001321536</v>
      </c>
      <c r="H31" s="2">
        <f t="shared" si="9"/>
        <v>624.0004</v>
      </c>
      <c r="M31" s="1">
        <v>51.0</v>
      </c>
      <c r="N31" s="2">
        <f t="shared" si="1"/>
        <v>48.8</v>
      </c>
      <c r="O31" s="1">
        <v>2.2</v>
      </c>
      <c r="P31" s="2">
        <f t="shared" si="2"/>
        <v>0.0625</v>
      </c>
      <c r="Q31" s="2">
        <f t="shared" si="3"/>
        <v>0.00390625</v>
      </c>
      <c r="R31" s="2">
        <f t="shared" si="4"/>
        <v>0</v>
      </c>
    </row>
    <row r="32">
      <c r="B32" s="1">
        <v>57.0</v>
      </c>
      <c r="C32" s="2">
        <f t="shared" si="5"/>
        <v>54.6</v>
      </c>
      <c r="D32" s="2">
        <f t="shared" si="6"/>
        <v>1.6</v>
      </c>
      <c r="E32" s="1">
        <v>-1.6</v>
      </c>
      <c r="F32" s="2">
        <f t="shared" si="7"/>
        <v>-0.102466</v>
      </c>
      <c r="G32" s="2">
        <f t="shared" si="8"/>
        <v>0.01049928116</v>
      </c>
      <c r="H32" s="2">
        <f t="shared" si="9"/>
        <v>575.0404</v>
      </c>
      <c r="M32" s="1">
        <v>52.0</v>
      </c>
      <c r="N32" s="2">
        <f t="shared" si="1"/>
        <v>49.8</v>
      </c>
      <c r="O32" s="1">
        <v>2.2</v>
      </c>
      <c r="P32" s="2">
        <f t="shared" si="2"/>
        <v>0.0225</v>
      </c>
      <c r="Q32" s="2">
        <f t="shared" si="3"/>
        <v>0.00050625</v>
      </c>
      <c r="R32" s="2">
        <f t="shared" si="4"/>
        <v>1</v>
      </c>
    </row>
    <row r="33">
      <c r="B33" s="1">
        <v>58.0</v>
      </c>
      <c r="C33" s="2">
        <f t="shared" si="5"/>
        <v>55.6</v>
      </c>
      <c r="D33" s="2">
        <f t="shared" si="6"/>
        <v>1.6</v>
      </c>
      <c r="E33" s="1">
        <v>-1.6</v>
      </c>
      <c r="F33" s="2">
        <f t="shared" si="7"/>
        <v>-0.141676</v>
      </c>
      <c r="G33" s="2">
        <f t="shared" si="8"/>
        <v>0.02007208898</v>
      </c>
      <c r="H33" s="2">
        <f t="shared" si="9"/>
        <v>528.0804</v>
      </c>
      <c r="M33" s="1">
        <v>53.0</v>
      </c>
      <c r="N33" s="2">
        <f t="shared" si="1"/>
        <v>50.8</v>
      </c>
      <c r="O33" s="1">
        <v>2.2</v>
      </c>
      <c r="P33" s="2">
        <f t="shared" si="2"/>
        <v>-0.0175</v>
      </c>
      <c r="Q33" s="2">
        <f t="shared" si="3"/>
        <v>0.00030625</v>
      </c>
      <c r="R33" s="2">
        <f t="shared" si="4"/>
        <v>4</v>
      </c>
    </row>
    <row r="34">
      <c r="B34" s="1">
        <v>59.0</v>
      </c>
      <c r="C34" s="2">
        <f t="shared" si="5"/>
        <v>56.6</v>
      </c>
      <c r="D34" s="2">
        <f t="shared" si="6"/>
        <v>1.7</v>
      </c>
      <c r="E34" s="1">
        <v>-1.7</v>
      </c>
      <c r="F34" s="2">
        <f t="shared" si="7"/>
        <v>-0.080886</v>
      </c>
      <c r="G34" s="2">
        <f t="shared" si="8"/>
        <v>0.006542544996</v>
      </c>
      <c r="H34" s="2">
        <f t="shared" si="9"/>
        <v>483.1204</v>
      </c>
      <c r="M34" s="1">
        <v>54.0</v>
      </c>
      <c r="N34" s="2">
        <f t="shared" si="1"/>
        <v>51.8</v>
      </c>
      <c r="O34" s="1">
        <v>2.3</v>
      </c>
      <c r="P34" s="2">
        <f t="shared" si="2"/>
        <v>0.0425</v>
      </c>
      <c r="Q34" s="2">
        <f t="shared" si="3"/>
        <v>0.00180625</v>
      </c>
      <c r="R34" s="2">
        <f t="shared" si="4"/>
        <v>9</v>
      </c>
    </row>
    <row r="35">
      <c r="B35" s="1">
        <v>60.0</v>
      </c>
      <c r="C35" s="2">
        <f t="shared" si="5"/>
        <v>57.6</v>
      </c>
      <c r="D35" s="2">
        <f t="shared" si="6"/>
        <v>1.7</v>
      </c>
      <c r="E35" s="1">
        <v>-1.7</v>
      </c>
      <c r="F35" s="2">
        <f t="shared" si="7"/>
        <v>-0.120096</v>
      </c>
      <c r="G35" s="2">
        <f t="shared" si="8"/>
        <v>0.01442304922</v>
      </c>
      <c r="H35" s="2">
        <f t="shared" si="9"/>
        <v>440.1604</v>
      </c>
      <c r="M35" s="1">
        <v>55.0</v>
      </c>
      <c r="N35" s="2">
        <f t="shared" si="1"/>
        <v>52.8</v>
      </c>
      <c r="O35" s="1">
        <v>2.3</v>
      </c>
      <c r="P35" s="2">
        <f t="shared" si="2"/>
        <v>0.0025</v>
      </c>
      <c r="Q35" s="2">
        <f t="shared" si="3"/>
        <v>0.00000625</v>
      </c>
      <c r="R35" s="2">
        <f t="shared" si="4"/>
        <v>16</v>
      </c>
    </row>
    <row r="36">
      <c r="B36" s="1">
        <v>61.0</v>
      </c>
      <c r="C36" s="2">
        <f t="shared" si="5"/>
        <v>58.6</v>
      </c>
      <c r="D36" s="2">
        <f t="shared" si="6"/>
        <v>1.7</v>
      </c>
      <c r="E36" s="1">
        <v>-1.7</v>
      </c>
      <c r="F36" s="2">
        <f t="shared" si="7"/>
        <v>-0.159306</v>
      </c>
      <c r="G36" s="2">
        <f t="shared" si="8"/>
        <v>0.02537840164</v>
      </c>
      <c r="H36" s="2">
        <f t="shared" si="9"/>
        <v>399.2004</v>
      </c>
      <c r="M36" s="1">
        <v>56.0</v>
      </c>
      <c r="N36" s="2">
        <f t="shared" si="1"/>
        <v>53.8</v>
      </c>
      <c r="O36" s="1">
        <v>2.4</v>
      </c>
      <c r="P36" s="2">
        <f t="shared" si="2"/>
        <v>0.0625</v>
      </c>
      <c r="Q36" s="2">
        <f t="shared" si="3"/>
        <v>0.00390625</v>
      </c>
      <c r="R36" s="2">
        <f t="shared" si="4"/>
        <v>25</v>
      </c>
    </row>
    <row r="37">
      <c r="B37" s="1">
        <v>62.0</v>
      </c>
      <c r="C37" s="2">
        <f t="shared" si="5"/>
        <v>59.6</v>
      </c>
      <c r="D37" s="2">
        <f t="shared" si="6"/>
        <v>1.8</v>
      </c>
      <c r="E37" s="1">
        <v>-1.8</v>
      </c>
      <c r="F37" s="2">
        <f t="shared" si="7"/>
        <v>-0.098516</v>
      </c>
      <c r="G37" s="2">
        <f t="shared" si="8"/>
        <v>0.009705402256</v>
      </c>
      <c r="H37" s="2">
        <f t="shared" si="9"/>
        <v>360.2404</v>
      </c>
      <c r="M37" s="1">
        <v>57.0</v>
      </c>
      <c r="N37" s="2">
        <f t="shared" si="1"/>
        <v>54.8</v>
      </c>
      <c r="O37" s="1">
        <v>2.4</v>
      </c>
      <c r="P37" s="2">
        <f t="shared" si="2"/>
        <v>0.0225</v>
      </c>
      <c r="Q37" s="2">
        <f t="shared" si="3"/>
        <v>0.00050625</v>
      </c>
      <c r="R37" s="2">
        <f t="shared" si="4"/>
        <v>36</v>
      </c>
    </row>
    <row r="38">
      <c r="B38" s="1">
        <v>63.0</v>
      </c>
      <c r="C38" s="2">
        <f t="shared" si="5"/>
        <v>60.6</v>
      </c>
      <c r="D38" s="2">
        <f t="shared" si="6"/>
        <v>1.8</v>
      </c>
      <c r="E38" s="1">
        <v>-1.8</v>
      </c>
      <c r="F38" s="2">
        <f t="shared" si="7"/>
        <v>-0.137726</v>
      </c>
      <c r="G38" s="2">
        <f t="shared" si="8"/>
        <v>0.01896845108</v>
      </c>
      <c r="H38" s="2">
        <f t="shared" si="9"/>
        <v>323.2804</v>
      </c>
      <c r="M38" s="1">
        <v>58.0</v>
      </c>
      <c r="N38" s="2">
        <f t="shared" si="1"/>
        <v>55.8</v>
      </c>
      <c r="O38" s="1">
        <v>2.5</v>
      </c>
      <c r="P38" s="2">
        <f t="shared" si="2"/>
        <v>0.0825</v>
      </c>
      <c r="Q38" s="2">
        <f t="shared" si="3"/>
        <v>0.00680625</v>
      </c>
      <c r="R38" s="2">
        <f t="shared" si="4"/>
        <v>49</v>
      </c>
    </row>
    <row r="39">
      <c r="B39" s="1">
        <v>64.0</v>
      </c>
      <c r="C39" s="2">
        <f t="shared" si="5"/>
        <v>61.6</v>
      </c>
      <c r="D39" s="2">
        <f t="shared" si="6"/>
        <v>1.9</v>
      </c>
      <c r="E39" s="1">
        <v>-1.9</v>
      </c>
      <c r="F39" s="2">
        <f t="shared" si="7"/>
        <v>-0.076936</v>
      </c>
      <c r="G39" s="2">
        <f t="shared" si="8"/>
        <v>0.005919148096</v>
      </c>
      <c r="H39" s="2">
        <f t="shared" si="9"/>
        <v>288.3204</v>
      </c>
      <c r="M39" s="1">
        <v>59.0</v>
      </c>
      <c r="N39" s="2">
        <f t="shared" si="1"/>
        <v>56.8</v>
      </c>
      <c r="O39" s="1">
        <v>2.5</v>
      </c>
      <c r="P39" s="2">
        <f t="shared" si="2"/>
        <v>0.0425</v>
      </c>
      <c r="Q39" s="2">
        <f t="shared" si="3"/>
        <v>0.00180625</v>
      </c>
      <c r="R39" s="2">
        <f t="shared" si="4"/>
        <v>64</v>
      </c>
    </row>
    <row r="40">
      <c r="B40" s="1">
        <v>65.0</v>
      </c>
      <c r="C40" s="2">
        <f t="shared" si="5"/>
        <v>62.6</v>
      </c>
      <c r="D40" s="2">
        <f t="shared" si="6"/>
        <v>1.9</v>
      </c>
      <c r="E40" s="1">
        <v>-1.9</v>
      </c>
      <c r="F40" s="2">
        <f t="shared" si="7"/>
        <v>-0.116146</v>
      </c>
      <c r="G40" s="2">
        <f t="shared" si="8"/>
        <v>0.01348989332</v>
      </c>
      <c r="H40" s="2">
        <f t="shared" si="9"/>
        <v>255.3604</v>
      </c>
      <c r="M40" s="1">
        <v>60.0</v>
      </c>
      <c r="N40" s="2">
        <f t="shared" si="1"/>
        <v>57.8</v>
      </c>
      <c r="O40" s="1">
        <v>2.5</v>
      </c>
      <c r="P40" s="2">
        <f t="shared" si="2"/>
        <v>0.0025</v>
      </c>
      <c r="Q40" s="2">
        <f t="shared" si="3"/>
        <v>0.00000625</v>
      </c>
      <c r="R40" s="2">
        <f t="shared" si="4"/>
        <v>81</v>
      </c>
    </row>
    <row r="41">
      <c r="B41" s="1">
        <v>66.0</v>
      </c>
      <c r="C41" s="2">
        <f t="shared" si="5"/>
        <v>63.6</v>
      </c>
      <c r="D41" s="2">
        <f t="shared" si="6"/>
        <v>1.9</v>
      </c>
      <c r="E41" s="1">
        <v>-1.9</v>
      </c>
      <c r="F41" s="2">
        <f t="shared" si="7"/>
        <v>-0.155356</v>
      </c>
      <c r="G41" s="2">
        <f t="shared" si="8"/>
        <v>0.02413548674</v>
      </c>
      <c r="H41" s="2">
        <f t="shared" si="9"/>
        <v>224.4004</v>
      </c>
      <c r="M41" s="1">
        <v>61.0</v>
      </c>
      <c r="N41" s="2">
        <f t="shared" si="1"/>
        <v>58.8</v>
      </c>
      <c r="O41" s="1">
        <v>2.6</v>
      </c>
      <c r="P41" s="2">
        <f t="shared" si="2"/>
        <v>0.0625</v>
      </c>
      <c r="Q41" s="2">
        <f t="shared" si="3"/>
        <v>0.00390625</v>
      </c>
      <c r="R41" s="2">
        <f t="shared" si="4"/>
        <v>100</v>
      </c>
    </row>
    <row r="42">
      <c r="B42" s="1">
        <v>67.0</v>
      </c>
      <c r="C42" s="2">
        <f t="shared" si="5"/>
        <v>64.6</v>
      </c>
      <c r="D42" s="2">
        <f t="shared" si="6"/>
        <v>1.9</v>
      </c>
      <c r="E42" s="1">
        <v>-1.9</v>
      </c>
      <c r="F42" s="2">
        <f t="shared" si="7"/>
        <v>-0.194566</v>
      </c>
      <c r="G42" s="2">
        <f t="shared" si="8"/>
        <v>0.03785592836</v>
      </c>
      <c r="H42" s="2">
        <f t="shared" si="9"/>
        <v>195.4404</v>
      </c>
      <c r="M42" s="1">
        <v>62.0</v>
      </c>
      <c r="N42" s="2">
        <f t="shared" si="1"/>
        <v>59.8</v>
      </c>
      <c r="O42" s="1">
        <v>2.6</v>
      </c>
      <c r="P42" s="2">
        <f t="shared" si="2"/>
        <v>0.0225</v>
      </c>
      <c r="Q42" s="2">
        <f t="shared" si="3"/>
        <v>0.00050625</v>
      </c>
      <c r="R42" s="2">
        <f t="shared" si="4"/>
        <v>121</v>
      </c>
    </row>
    <row r="43">
      <c r="B43" s="1">
        <v>68.0</v>
      </c>
      <c r="C43" s="2">
        <f t="shared" si="5"/>
        <v>65.6</v>
      </c>
      <c r="D43" s="2">
        <f t="shared" si="6"/>
        <v>2</v>
      </c>
      <c r="E43" s="1">
        <v>-2.0</v>
      </c>
      <c r="F43" s="2">
        <f t="shared" si="7"/>
        <v>-0.133776</v>
      </c>
      <c r="G43" s="2">
        <f t="shared" si="8"/>
        <v>0.01789601818</v>
      </c>
      <c r="H43" s="2">
        <f t="shared" si="9"/>
        <v>168.4804</v>
      </c>
      <c r="M43" s="1">
        <v>63.0</v>
      </c>
      <c r="N43" s="2">
        <f t="shared" si="1"/>
        <v>60.8</v>
      </c>
      <c r="O43" s="1">
        <v>2.6</v>
      </c>
      <c r="P43" s="2">
        <f t="shared" si="2"/>
        <v>-0.0175</v>
      </c>
      <c r="Q43" s="2">
        <f t="shared" si="3"/>
        <v>0.00030625</v>
      </c>
      <c r="R43" s="2">
        <f t="shared" si="4"/>
        <v>144</v>
      </c>
    </row>
    <row r="44">
      <c r="B44" s="1">
        <v>69.0</v>
      </c>
      <c r="C44" s="2">
        <f t="shared" si="5"/>
        <v>66.6</v>
      </c>
      <c r="D44" s="2">
        <f t="shared" si="6"/>
        <v>2</v>
      </c>
      <c r="E44" s="1">
        <v>-2.0</v>
      </c>
      <c r="F44" s="2">
        <f t="shared" si="7"/>
        <v>-0.172986</v>
      </c>
      <c r="G44" s="2">
        <f t="shared" si="8"/>
        <v>0.0299241562</v>
      </c>
      <c r="H44" s="2">
        <f t="shared" si="9"/>
        <v>143.5204</v>
      </c>
      <c r="M44" s="1">
        <v>64.0</v>
      </c>
      <c r="N44" s="2">
        <f t="shared" si="1"/>
        <v>61.8</v>
      </c>
      <c r="O44" s="1">
        <v>2.7</v>
      </c>
      <c r="P44" s="2">
        <f t="shared" si="2"/>
        <v>0.0425</v>
      </c>
      <c r="Q44" s="2">
        <f t="shared" si="3"/>
        <v>0.00180625</v>
      </c>
      <c r="R44" s="2">
        <f t="shared" si="4"/>
        <v>169</v>
      </c>
    </row>
    <row r="45">
      <c r="B45" s="1">
        <v>70.0</v>
      </c>
      <c r="C45" s="2">
        <f t="shared" si="5"/>
        <v>67.6</v>
      </c>
      <c r="D45" s="2">
        <f t="shared" si="6"/>
        <v>2.1</v>
      </c>
      <c r="E45" s="1">
        <v>-2.1</v>
      </c>
      <c r="F45" s="2">
        <f t="shared" si="7"/>
        <v>-0.112196</v>
      </c>
      <c r="G45" s="2">
        <f t="shared" si="8"/>
        <v>0.01258794242</v>
      </c>
      <c r="H45" s="2">
        <f t="shared" si="9"/>
        <v>120.5604</v>
      </c>
      <c r="M45" s="1">
        <v>65.0</v>
      </c>
      <c r="N45" s="2">
        <f t="shared" si="1"/>
        <v>62.8</v>
      </c>
      <c r="O45" s="1">
        <v>2.7</v>
      </c>
      <c r="P45" s="2">
        <f t="shared" si="2"/>
        <v>0.0025</v>
      </c>
      <c r="Q45" s="2">
        <f t="shared" si="3"/>
        <v>0.00000625</v>
      </c>
      <c r="R45" s="2">
        <f t="shared" si="4"/>
        <v>196</v>
      </c>
    </row>
    <row r="46">
      <c r="B46" s="1">
        <v>71.0</v>
      </c>
      <c r="C46" s="2">
        <f t="shared" si="5"/>
        <v>68.6</v>
      </c>
      <c r="D46" s="2">
        <f t="shared" si="6"/>
        <v>2.1</v>
      </c>
      <c r="E46" s="1">
        <v>-2.1</v>
      </c>
      <c r="F46" s="2">
        <f t="shared" si="7"/>
        <v>-0.151406</v>
      </c>
      <c r="G46" s="2">
        <f t="shared" si="8"/>
        <v>0.02292377684</v>
      </c>
      <c r="H46" s="2">
        <f t="shared" si="9"/>
        <v>99.6004</v>
      </c>
      <c r="M46" s="1">
        <v>66.0</v>
      </c>
      <c r="N46" s="2">
        <f t="shared" si="1"/>
        <v>63.8</v>
      </c>
      <c r="O46" s="1">
        <v>2.7</v>
      </c>
      <c r="P46" s="2">
        <f t="shared" si="2"/>
        <v>-0.0375</v>
      </c>
      <c r="Q46" s="2">
        <f t="shared" si="3"/>
        <v>0.00140625</v>
      </c>
      <c r="R46" s="2">
        <f t="shared" si="4"/>
        <v>225</v>
      </c>
    </row>
    <row r="47">
      <c r="B47" s="1">
        <v>72.0</v>
      </c>
      <c r="C47" s="2">
        <f t="shared" si="5"/>
        <v>69.6</v>
      </c>
      <c r="D47" s="2">
        <f t="shared" si="6"/>
        <v>2.2</v>
      </c>
      <c r="E47" s="1">
        <v>-2.2</v>
      </c>
      <c r="F47" s="2">
        <f t="shared" si="7"/>
        <v>-0.090616</v>
      </c>
      <c r="G47" s="2">
        <f t="shared" si="8"/>
        <v>0.008211259456</v>
      </c>
      <c r="H47" s="2">
        <f t="shared" si="9"/>
        <v>80.6404</v>
      </c>
      <c r="M47" s="1">
        <v>67.0</v>
      </c>
      <c r="N47" s="2">
        <f t="shared" si="1"/>
        <v>64.8</v>
      </c>
      <c r="O47" s="1">
        <v>2.8</v>
      </c>
      <c r="P47" s="2">
        <f t="shared" si="2"/>
        <v>0.0225</v>
      </c>
      <c r="Q47" s="2">
        <f t="shared" si="3"/>
        <v>0.00050625</v>
      </c>
      <c r="R47" s="2">
        <f t="shared" si="4"/>
        <v>256</v>
      </c>
    </row>
    <row r="48">
      <c r="B48" s="1">
        <v>73.0</v>
      </c>
      <c r="C48" s="2">
        <f t="shared" si="5"/>
        <v>70.6</v>
      </c>
      <c r="D48" s="2">
        <f t="shared" si="6"/>
        <v>2.2</v>
      </c>
      <c r="E48" s="1">
        <v>-2.2</v>
      </c>
      <c r="F48" s="2">
        <f t="shared" si="7"/>
        <v>-0.129826</v>
      </c>
      <c r="G48" s="2">
        <f t="shared" si="8"/>
        <v>0.01685479028</v>
      </c>
      <c r="H48" s="2">
        <f t="shared" si="9"/>
        <v>63.6804</v>
      </c>
      <c r="M48" s="1">
        <v>68.0</v>
      </c>
      <c r="N48" s="2">
        <f t="shared" si="1"/>
        <v>65.8</v>
      </c>
      <c r="O48" s="1">
        <v>2.8</v>
      </c>
      <c r="P48" s="2">
        <f t="shared" si="2"/>
        <v>-0.0175</v>
      </c>
      <c r="Q48" s="2">
        <f t="shared" si="3"/>
        <v>0.00030625</v>
      </c>
      <c r="R48" s="2">
        <f t="shared" si="4"/>
        <v>289</v>
      </c>
    </row>
    <row r="49">
      <c r="B49" s="1">
        <v>74.0</v>
      </c>
      <c r="C49" s="2">
        <f t="shared" si="5"/>
        <v>71.6</v>
      </c>
      <c r="D49" s="2">
        <f t="shared" si="6"/>
        <v>2.2</v>
      </c>
      <c r="E49" s="1">
        <v>-2.2</v>
      </c>
      <c r="F49" s="2">
        <f t="shared" si="7"/>
        <v>-0.169036</v>
      </c>
      <c r="G49" s="2">
        <f t="shared" si="8"/>
        <v>0.0285731693</v>
      </c>
      <c r="H49" s="2">
        <f t="shared" si="9"/>
        <v>48.7204</v>
      </c>
      <c r="M49" s="1">
        <v>69.0</v>
      </c>
      <c r="N49" s="2">
        <f t="shared" si="1"/>
        <v>66.8</v>
      </c>
      <c r="O49" s="1">
        <v>2.9</v>
      </c>
      <c r="P49" s="2">
        <f t="shared" si="2"/>
        <v>0.0425</v>
      </c>
      <c r="Q49" s="2">
        <f t="shared" si="3"/>
        <v>0.00180625</v>
      </c>
      <c r="R49" s="2">
        <f t="shared" si="4"/>
        <v>324</v>
      </c>
    </row>
    <row r="50">
      <c r="B50" s="1">
        <v>75.0</v>
      </c>
      <c r="C50" s="2">
        <f t="shared" si="5"/>
        <v>72.6</v>
      </c>
      <c r="D50" s="2">
        <f t="shared" si="6"/>
        <v>2.2</v>
      </c>
      <c r="E50" s="1">
        <v>-2.2</v>
      </c>
      <c r="F50" s="2">
        <f t="shared" si="7"/>
        <v>-0.208246</v>
      </c>
      <c r="G50" s="2">
        <f t="shared" si="8"/>
        <v>0.04336639652</v>
      </c>
      <c r="H50" s="2">
        <f t="shared" si="9"/>
        <v>35.7604</v>
      </c>
      <c r="M50" s="1">
        <v>70.0</v>
      </c>
      <c r="N50" s="2">
        <f t="shared" si="1"/>
        <v>67.8</v>
      </c>
      <c r="O50" s="1">
        <v>2.9</v>
      </c>
      <c r="P50" s="2">
        <f t="shared" si="2"/>
        <v>0.0025</v>
      </c>
      <c r="Q50" s="2">
        <f t="shared" si="3"/>
        <v>0.00000625</v>
      </c>
      <c r="R50" s="2">
        <f t="shared" si="4"/>
        <v>361</v>
      </c>
    </row>
    <row r="51">
      <c r="B51" s="1">
        <v>76.0</v>
      </c>
      <c r="C51" s="2">
        <f t="shared" si="5"/>
        <v>73.6</v>
      </c>
      <c r="D51" s="2">
        <f t="shared" si="6"/>
        <v>2.3</v>
      </c>
      <c r="E51" s="1">
        <v>-2.3</v>
      </c>
      <c r="F51" s="2">
        <f t="shared" si="7"/>
        <v>-0.147456</v>
      </c>
      <c r="G51" s="2">
        <f t="shared" si="8"/>
        <v>0.02174327194</v>
      </c>
      <c r="H51" s="2">
        <f t="shared" si="9"/>
        <v>24.8004</v>
      </c>
      <c r="M51" s="1">
        <v>71.0</v>
      </c>
      <c r="N51" s="2">
        <f t="shared" si="1"/>
        <v>68.8</v>
      </c>
      <c r="O51" s="1">
        <v>3.0</v>
      </c>
      <c r="P51" s="2">
        <f t="shared" si="2"/>
        <v>0.0625</v>
      </c>
      <c r="Q51" s="2">
        <f t="shared" si="3"/>
        <v>0.00390625</v>
      </c>
      <c r="R51" s="2">
        <f t="shared" si="4"/>
        <v>400</v>
      </c>
    </row>
    <row r="52">
      <c r="B52" s="1">
        <v>77.0</v>
      </c>
      <c r="C52" s="2">
        <f t="shared" si="5"/>
        <v>74.6</v>
      </c>
      <c r="D52" s="2">
        <f t="shared" si="6"/>
        <v>2.3</v>
      </c>
      <c r="E52" s="1">
        <v>-2.3</v>
      </c>
      <c r="F52" s="2">
        <f t="shared" si="7"/>
        <v>-0.186666</v>
      </c>
      <c r="G52" s="2">
        <f t="shared" si="8"/>
        <v>0.03484419556</v>
      </c>
      <c r="H52" s="2">
        <f t="shared" si="9"/>
        <v>15.8404</v>
      </c>
      <c r="M52" s="1">
        <v>72.0</v>
      </c>
      <c r="N52" s="2">
        <f t="shared" si="1"/>
        <v>69.8</v>
      </c>
      <c r="O52" s="1">
        <v>3.0</v>
      </c>
      <c r="P52" s="2">
        <f t="shared" si="2"/>
        <v>0.0225</v>
      </c>
      <c r="Q52" s="2">
        <f t="shared" si="3"/>
        <v>0.00050625</v>
      </c>
      <c r="R52" s="2">
        <f t="shared" si="4"/>
        <v>441</v>
      </c>
    </row>
    <row r="53">
      <c r="B53" s="1">
        <v>78.0</v>
      </c>
      <c r="C53" s="2">
        <f t="shared" si="5"/>
        <v>75.6</v>
      </c>
      <c r="D53" s="2">
        <f t="shared" si="6"/>
        <v>2.4</v>
      </c>
      <c r="E53" s="1">
        <v>-2.4</v>
      </c>
      <c r="F53" s="2">
        <f t="shared" si="7"/>
        <v>-0.125876</v>
      </c>
      <c r="G53" s="2">
        <f t="shared" si="8"/>
        <v>0.01584476738</v>
      </c>
      <c r="H53" s="2">
        <f t="shared" si="9"/>
        <v>8.8804</v>
      </c>
      <c r="M53" s="1">
        <v>73.0</v>
      </c>
      <c r="N53" s="2">
        <f t="shared" si="1"/>
        <v>70.8</v>
      </c>
      <c r="O53" s="1">
        <v>3.0</v>
      </c>
      <c r="P53" s="2">
        <f t="shared" si="2"/>
        <v>-0.0175</v>
      </c>
      <c r="Q53" s="2">
        <f t="shared" si="3"/>
        <v>0.00030625</v>
      </c>
      <c r="R53" s="2">
        <f t="shared" si="4"/>
        <v>484</v>
      </c>
    </row>
    <row r="54">
      <c r="B54" s="1">
        <v>79.0</v>
      </c>
      <c r="C54" s="2">
        <f t="shared" si="5"/>
        <v>76.6</v>
      </c>
      <c r="D54" s="2">
        <f t="shared" si="6"/>
        <v>2.4</v>
      </c>
      <c r="E54" s="1">
        <v>-2.4</v>
      </c>
      <c r="F54" s="2">
        <f t="shared" si="7"/>
        <v>-0.165086</v>
      </c>
      <c r="G54" s="2">
        <f t="shared" si="8"/>
        <v>0.0272533874</v>
      </c>
      <c r="H54" s="2">
        <f t="shared" si="9"/>
        <v>3.9204</v>
      </c>
      <c r="M54" s="1">
        <v>74.0</v>
      </c>
      <c r="N54" s="2">
        <f t="shared" si="1"/>
        <v>71.8</v>
      </c>
      <c r="O54" s="1">
        <v>3.0</v>
      </c>
      <c r="P54" s="2">
        <f t="shared" si="2"/>
        <v>-0.0575</v>
      </c>
      <c r="Q54" s="2">
        <f t="shared" si="3"/>
        <v>0.00330625</v>
      </c>
      <c r="R54" s="2">
        <f t="shared" si="4"/>
        <v>529</v>
      </c>
    </row>
    <row r="55">
      <c r="B55" s="1">
        <v>80.0</v>
      </c>
      <c r="C55" s="2">
        <f t="shared" si="5"/>
        <v>77.6</v>
      </c>
      <c r="D55" s="2">
        <f t="shared" si="6"/>
        <v>2.4</v>
      </c>
      <c r="E55" s="1">
        <v>-2.4</v>
      </c>
      <c r="F55" s="2">
        <f t="shared" si="7"/>
        <v>-0.204296</v>
      </c>
      <c r="G55" s="2">
        <f t="shared" si="8"/>
        <v>0.04173685562</v>
      </c>
      <c r="H55" s="2">
        <f t="shared" si="9"/>
        <v>0.9604</v>
      </c>
      <c r="M55" s="1">
        <v>75.0</v>
      </c>
      <c r="N55" s="2">
        <f t="shared" si="1"/>
        <v>72.8</v>
      </c>
      <c r="O55" s="1">
        <v>3.1</v>
      </c>
      <c r="P55" s="2">
        <f t="shared" si="2"/>
        <v>0.0025</v>
      </c>
      <c r="Q55" s="2">
        <f t="shared" si="3"/>
        <v>0.00000625</v>
      </c>
      <c r="R55" s="2">
        <f t="shared" si="4"/>
        <v>576</v>
      </c>
    </row>
    <row r="56">
      <c r="B56" s="1">
        <v>81.0</v>
      </c>
      <c r="C56" s="2">
        <f t="shared" si="5"/>
        <v>78.6</v>
      </c>
      <c r="D56" s="2">
        <f t="shared" si="6"/>
        <v>2.5</v>
      </c>
      <c r="E56" s="1">
        <v>-2.5</v>
      </c>
      <c r="F56" s="2">
        <f t="shared" si="7"/>
        <v>-0.143506</v>
      </c>
      <c r="G56" s="2">
        <f t="shared" si="8"/>
        <v>0.02059397204</v>
      </c>
      <c r="H56" s="2">
        <f t="shared" si="9"/>
        <v>0.0004</v>
      </c>
      <c r="M56" s="1">
        <v>76.0</v>
      </c>
      <c r="N56" s="2">
        <f t="shared" si="1"/>
        <v>73.8</v>
      </c>
      <c r="O56" s="1">
        <v>3.1</v>
      </c>
      <c r="P56" s="2">
        <f t="shared" si="2"/>
        <v>-0.0375</v>
      </c>
      <c r="Q56" s="2">
        <f t="shared" si="3"/>
        <v>0.00140625</v>
      </c>
      <c r="R56" s="2">
        <f t="shared" si="4"/>
        <v>625</v>
      </c>
    </row>
    <row r="57">
      <c r="B57" s="1">
        <v>82.0</v>
      </c>
      <c r="C57" s="2">
        <f t="shared" si="5"/>
        <v>79.6</v>
      </c>
      <c r="D57" s="2">
        <f t="shared" si="6"/>
        <v>2.5</v>
      </c>
      <c r="E57" s="1">
        <v>-2.5</v>
      </c>
      <c r="F57" s="2">
        <f t="shared" si="7"/>
        <v>-0.182716</v>
      </c>
      <c r="G57" s="2">
        <f t="shared" si="8"/>
        <v>0.03338513666</v>
      </c>
      <c r="H57" s="2">
        <f t="shared" si="9"/>
        <v>1.0404</v>
      </c>
      <c r="M57" s="1">
        <v>77.0</v>
      </c>
      <c r="N57" s="2">
        <f t="shared" si="1"/>
        <v>74.8</v>
      </c>
      <c r="O57" s="1">
        <v>3.1</v>
      </c>
      <c r="P57" s="2">
        <f t="shared" si="2"/>
        <v>-0.0775</v>
      </c>
      <c r="Q57" s="2">
        <f t="shared" si="3"/>
        <v>0.00600625</v>
      </c>
      <c r="R57" s="2">
        <f t="shared" si="4"/>
        <v>676</v>
      </c>
    </row>
    <row r="58">
      <c r="B58" s="1">
        <v>83.0</v>
      </c>
      <c r="C58" s="2">
        <f t="shared" si="5"/>
        <v>80.6</v>
      </c>
      <c r="D58" s="2">
        <f t="shared" si="6"/>
        <v>2.6</v>
      </c>
      <c r="E58" s="1">
        <v>-2.6</v>
      </c>
      <c r="F58" s="2">
        <f t="shared" si="7"/>
        <v>-0.121926</v>
      </c>
      <c r="G58" s="2">
        <f t="shared" si="8"/>
        <v>0.01486594948</v>
      </c>
      <c r="H58" s="2">
        <f t="shared" si="9"/>
        <v>4.0804</v>
      </c>
      <c r="M58" s="1">
        <v>78.0</v>
      </c>
      <c r="N58" s="2">
        <f t="shared" si="1"/>
        <v>75.8</v>
      </c>
      <c r="O58" s="1">
        <v>3.2</v>
      </c>
      <c r="P58" s="2">
        <f t="shared" si="2"/>
        <v>-0.0175</v>
      </c>
      <c r="Q58" s="2">
        <f t="shared" si="3"/>
        <v>0.00030625</v>
      </c>
      <c r="R58" s="2">
        <f t="shared" si="4"/>
        <v>729</v>
      </c>
    </row>
    <row r="59">
      <c r="B59" s="1">
        <v>84.0</v>
      </c>
      <c r="C59" s="2">
        <f t="shared" si="5"/>
        <v>81.6</v>
      </c>
      <c r="D59" s="2">
        <f t="shared" si="6"/>
        <v>2.6</v>
      </c>
      <c r="E59" s="1">
        <v>-2.6</v>
      </c>
      <c r="F59" s="2">
        <f t="shared" si="7"/>
        <v>-0.161136</v>
      </c>
      <c r="G59" s="2">
        <f t="shared" si="8"/>
        <v>0.0259648105</v>
      </c>
      <c r="H59" s="2">
        <f t="shared" si="9"/>
        <v>9.1204</v>
      </c>
      <c r="M59" s="1">
        <v>79.0</v>
      </c>
      <c r="N59" s="2">
        <f t="shared" si="1"/>
        <v>76.8</v>
      </c>
      <c r="O59" s="1">
        <v>3.2</v>
      </c>
      <c r="P59" s="2">
        <f t="shared" si="2"/>
        <v>-0.0575</v>
      </c>
      <c r="Q59" s="2">
        <f t="shared" si="3"/>
        <v>0.00330625</v>
      </c>
      <c r="R59" s="2">
        <f t="shared" si="4"/>
        <v>784</v>
      </c>
    </row>
    <row r="60">
      <c r="B60" s="1">
        <v>85.0</v>
      </c>
      <c r="C60" s="2">
        <f t="shared" si="5"/>
        <v>82.6</v>
      </c>
      <c r="D60" s="2">
        <f t="shared" si="6"/>
        <v>2.6</v>
      </c>
      <c r="E60" s="1">
        <v>-2.6</v>
      </c>
      <c r="F60" s="2">
        <f t="shared" si="7"/>
        <v>-0.200346</v>
      </c>
      <c r="G60" s="2">
        <f t="shared" si="8"/>
        <v>0.04013851972</v>
      </c>
      <c r="H60" s="2">
        <f t="shared" si="9"/>
        <v>16.1604</v>
      </c>
      <c r="M60" s="1">
        <v>80.0</v>
      </c>
      <c r="N60" s="2">
        <f t="shared" si="1"/>
        <v>77.8</v>
      </c>
      <c r="O60" s="1">
        <v>3.2</v>
      </c>
      <c r="P60" s="2">
        <f t="shared" si="2"/>
        <v>-0.0975</v>
      </c>
      <c r="Q60" s="2">
        <f t="shared" si="3"/>
        <v>0.00950625</v>
      </c>
      <c r="R60" s="2">
        <f t="shared" si="4"/>
        <v>841</v>
      </c>
    </row>
    <row r="61">
      <c r="B61" s="1">
        <v>86.0</v>
      </c>
      <c r="C61" s="2">
        <f t="shared" si="5"/>
        <v>83.6</v>
      </c>
      <c r="D61" s="2">
        <f t="shared" si="6"/>
        <v>2.7</v>
      </c>
      <c r="E61" s="1">
        <v>-2.7</v>
      </c>
      <c r="F61" s="2">
        <f t="shared" si="7"/>
        <v>-0.139556</v>
      </c>
      <c r="G61" s="2">
        <f t="shared" si="8"/>
        <v>0.01947587714</v>
      </c>
      <c r="H61" s="2">
        <f t="shared" si="9"/>
        <v>25.2004</v>
      </c>
    </row>
    <row r="62">
      <c r="B62" s="1">
        <v>87.0</v>
      </c>
      <c r="C62" s="2">
        <f t="shared" si="5"/>
        <v>84.6</v>
      </c>
      <c r="D62" s="2">
        <f t="shared" si="6"/>
        <v>2.7</v>
      </c>
      <c r="E62" s="1">
        <v>-2.7</v>
      </c>
      <c r="F62" s="2">
        <f t="shared" si="7"/>
        <v>-0.178766</v>
      </c>
      <c r="G62" s="2">
        <f t="shared" si="8"/>
        <v>0.03195728276</v>
      </c>
      <c r="H62" s="2">
        <f t="shared" si="9"/>
        <v>36.2404</v>
      </c>
    </row>
    <row r="63">
      <c r="B63" s="1">
        <v>88.0</v>
      </c>
      <c r="C63" s="2">
        <f t="shared" si="5"/>
        <v>85.6</v>
      </c>
      <c r="D63" s="2">
        <f t="shared" si="6"/>
        <v>2.8</v>
      </c>
      <c r="E63" s="1">
        <v>-2.8</v>
      </c>
      <c r="F63" s="2">
        <f t="shared" si="7"/>
        <v>-0.117976</v>
      </c>
      <c r="G63" s="2">
        <f t="shared" si="8"/>
        <v>0.01391833658</v>
      </c>
      <c r="H63" s="2">
        <f t="shared" si="9"/>
        <v>49.2804</v>
      </c>
    </row>
    <row r="64">
      <c r="B64" s="1">
        <v>89.0</v>
      </c>
      <c r="C64" s="2">
        <f t="shared" si="5"/>
        <v>86.6</v>
      </c>
      <c r="D64" s="2">
        <f t="shared" si="6"/>
        <v>2.8</v>
      </c>
      <c r="E64" s="1">
        <v>-2.8</v>
      </c>
      <c r="F64" s="2">
        <f t="shared" si="7"/>
        <v>-0.157186</v>
      </c>
      <c r="G64" s="2">
        <f t="shared" si="8"/>
        <v>0.0247074386</v>
      </c>
      <c r="H64" s="2">
        <f t="shared" si="9"/>
        <v>64.3204</v>
      </c>
    </row>
    <row r="65">
      <c r="B65" s="1">
        <v>90.0</v>
      </c>
      <c r="C65" s="2">
        <f t="shared" si="5"/>
        <v>87.6</v>
      </c>
      <c r="D65" s="2">
        <f t="shared" si="6"/>
        <v>2.8</v>
      </c>
      <c r="E65" s="1">
        <v>-2.8</v>
      </c>
      <c r="F65" s="2">
        <f t="shared" si="7"/>
        <v>-0.196396</v>
      </c>
      <c r="G65" s="2">
        <f t="shared" si="8"/>
        <v>0.03857138882</v>
      </c>
      <c r="H65" s="2">
        <f t="shared" si="9"/>
        <v>81.3604</v>
      </c>
    </row>
    <row r="66">
      <c r="B66" s="1">
        <v>91.0</v>
      </c>
      <c r="C66" s="2">
        <f t="shared" si="5"/>
        <v>88.6</v>
      </c>
      <c r="D66" s="2">
        <f t="shared" si="6"/>
        <v>2.8</v>
      </c>
      <c r="E66" s="1">
        <v>-2.8</v>
      </c>
      <c r="F66" s="2">
        <f t="shared" si="7"/>
        <v>-0.235606</v>
      </c>
      <c r="G66" s="2">
        <f t="shared" si="8"/>
        <v>0.05551018724</v>
      </c>
      <c r="H66" s="2">
        <f t="shared" si="9"/>
        <v>100.4004</v>
      </c>
    </row>
    <row r="67">
      <c r="B67" s="1">
        <v>92.0</v>
      </c>
      <c r="C67" s="2">
        <f t="shared" si="5"/>
        <v>89.6</v>
      </c>
      <c r="D67" s="2">
        <f t="shared" si="6"/>
        <v>2.9</v>
      </c>
      <c r="E67" s="1">
        <v>-2.9</v>
      </c>
      <c r="F67" s="2">
        <f t="shared" si="7"/>
        <v>-0.174816</v>
      </c>
      <c r="G67" s="2">
        <f t="shared" si="8"/>
        <v>0.03056063386</v>
      </c>
      <c r="H67" s="2">
        <f t="shared" si="9"/>
        <v>121.4404</v>
      </c>
    </row>
    <row r="68">
      <c r="B68" s="1">
        <v>93.0</v>
      </c>
      <c r="C68" s="2">
        <f t="shared" si="5"/>
        <v>90.6</v>
      </c>
      <c r="D68" s="2">
        <f t="shared" si="6"/>
        <v>3</v>
      </c>
      <c r="E68" s="1">
        <v>-3.0</v>
      </c>
      <c r="F68" s="2">
        <f t="shared" si="7"/>
        <v>-0.114026</v>
      </c>
      <c r="G68" s="2">
        <f t="shared" si="8"/>
        <v>0.01300192868</v>
      </c>
      <c r="H68" s="2">
        <f t="shared" si="9"/>
        <v>144.4804</v>
      </c>
    </row>
    <row r="69">
      <c r="B69" s="1">
        <v>94.0</v>
      </c>
      <c r="C69" s="2">
        <f t="shared" si="5"/>
        <v>91.6</v>
      </c>
      <c r="D69" s="2">
        <f t="shared" si="6"/>
        <v>3</v>
      </c>
      <c r="E69" s="1">
        <v>-3.0</v>
      </c>
      <c r="F69" s="2">
        <f t="shared" si="7"/>
        <v>-0.153236</v>
      </c>
      <c r="G69" s="2">
        <f t="shared" si="8"/>
        <v>0.0234812717</v>
      </c>
      <c r="H69" s="2">
        <f t="shared" si="9"/>
        <v>169.5204</v>
      </c>
    </row>
    <row r="70">
      <c r="B70" s="1">
        <v>95.0</v>
      </c>
      <c r="C70" s="2">
        <f t="shared" si="5"/>
        <v>92.6</v>
      </c>
      <c r="D70" s="2">
        <f t="shared" si="6"/>
        <v>3.1</v>
      </c>
      <c r="E70" s="1">
        <v>-3.1</v>
      </c>
      <c r="F70" s="2">
        <f t="shared" si="7"/>
        <v>-0.092446</v>
      </c>
      <c r="G70" s="2">
        <f t="shared" si="8"/>
        <v>0.008546262916</v>
      </c>
      <c r="H70" s="2">
        <f t="shared" si="9"/>
        <v>196.5604</v>
      </c>
    </row>
    <row r="71">
      <c r="B71" s="1">
        <v>96.0</v>
      </c>
      <c r="C71" s="2">
        <f t="shared" si="5"/>
        <v>93.6</v>
      </c>
      <c r="D71" s="2">
        <f t="shared" si="6"/>
        <v>3.1</v>
      </c>
      <c r="E71" s="1">
        <v>-3.1</v>
      </c>
      <c r="F71" s="2">
        <f t="shared" si="7"/>
        <v>-0.131656</v>
      </c>
      <c r="G71" s="2">
        <f t="shared" si="8"/>
        <v>0.01733330234</v>
      </c>
      <c r="H71" s="2">
        <f t="shared" si="9"/>
        <v>225.6004</v>
      </c>
    </row>
    <row r="72">
      <c r="B72" s="1">
        <v>97.0</v>
      </c>
      <c r="C72" s="2">
        <f t="shared" si="5"/>
        <v>94.6</v>
      </c>
      <c r="D72" s="2">
        <f t="shared" si="6"/>
        <v>3.1</v>
      </c>
      <c r="E72" s="1">
        <v>-3.1</v>
      </c>
      <c r="F72" s="2">
        <f t="shared" si="7"/>
        <v>-0.170866</v>
      </c>
      <c r="G72" s="2">
        <f t="shared" si="8"/>
        <v>0.02919518996</v>
      </c>
      <c r="H72" s="2">
        <f t="shared" si="9"/>
        <v>256.6404</v>
      </c>
    </row>
    <row r="73">
      <c r="B73" s="1">
        <v>98.0</v>
      </c>
      <c r="C73" s="2">
        <f t="shared" si="5"/>
        <v>95.6</v>
      </c>
      <c r="D73" s="2">
        <f t="shared" si="6"/>
        <v>3.2</v>
      </c>
      <c r="E73" s="1">
        <v>-3.2</v>
      </c>
      <c r="F73" s="2">
        <f t="shared" si="7"/>
        <v>-0.110076</v>
      </c>
      <c r="G73" s="2">
        <f t="shared" si="8"/>
        <v>0.01211672578</v>
      </c>
      <c r="H73" s="2">
        <f t="shared" si="9"/>
        <v>289.6804</v>
      </c>
    </row>
    <row r="74">
      <c r="B74" s="1">
        <v>99.0</v>
      </c>
      <c r="C74" s="2">
        <f t="shared" si="5"/>
        <v>96.6</v>
      </c>
      <c r="D74" s="2">
        <f t="shared" si="6"/>
        <v>3.2</v>
      </c>
      <c r="E74" s="1">
        <v>-3.2</v>
      </c>
      <c r="F74" s="2">
        <f t="shared" si="7"/>
        <v>-0.149286</v>
      </c>
      <c r="G74" s="2">
        <f t="shared" si="8"/>
        <v>0.0222863098</v>
      </c>
      <c r="H74" s="2">
        <f t="shared" si="9"/>
        <v>324.7204</v>
      </c>
    </row>
    <row r="75">
      <c r="B75" s="1">
        <v>100.0</v>
      </c>
      <c r="C75" s="2">
        <f t="shared" si="5"/>
        <v>97.6</v>
      </c>
      <c r="D75" s="2">
        <f t="shared" si="6"/>
        <v>3.3</v>
      </c>
      <c r="E75" s="1">
        <v>-3.3</v>
      </c>
      <c r="F75" s="2">
        <f t="shared" si="7"/>
        <v>-0.088496</v>
      </c>
      <c r="G75" s="2">
        <f t="shared" si="8"/>
        <v>0.007831542016</v>
      </c>
      <c r="H75" s="2">
        <f t="shared" si="9"/>
        <v>361.7604</v>
      </c>
    </row>
    <row r="76">
      <c r="B76" s="1">
        <v>101.0</v>
      </c>
      <c r="C76" s="2">
        <f t="shared" si="5"/>
        <v>98.6</v>
      </c>
      <c r="D76" s="2">
        <f t="shared" si="6"/>
        <v>3.3</v>
      </c>
      <c r="E76" s="1">
        <v>-3.3</v>
      </c>
      <c r="F76" s="2">
        <f t="shared" si="7"/>
        <v>-0.127706</v>
      </c>
      <c r="G76" s="2">
        <f t="shared" si="8"/>
        <v>0.01630882244</v>
      </c>
      <c r="H76" s="2">
        <f t="shared" si="9"/>
        <v>400.8004</v>
      </c>
    </row>
    <row r="77">
      <c r="B77" s="1">
        <v>102.0</v>
      </c>
      <c r="C77" s="2">
        <f t="shared" si="5"/>
        <v>99.6</v>
      </c>
      <c r="D77" s="2">
        <f t="shared" si="6"/>
        <v>3.4</v>
      </c>
      <c r="E77" s="1">
        <v>-3.4</v>
      </c>
      <c r="F77" s="2">
        <f t="shared" si="7"/>
        <v>-0.066916</v>
      </c>
      <c r="G77" s="2">
        <f t="shared" si="8"/>
        <v>0.004477751056</v>
      </c>
      <c r="H77" s="2">
        <f t="shared" si="9"/>
        <v>441.8404</v>
      </c>
    </row>
    <row r="78">
      <c r="B78" s="1">
        <v>103.0</v>
      </c>
      <c r="C78" s="2">
        <f t="shared" si="5"/>
        <v>100.6</v>
      </c>
      <c r="D78" s="2">
        <f t="shared" si="6"/>
        <v>3.4</v>
      </c>
      <c r="E78" s="1">
        <v>-3.4</v>
      </c>
      <c r="F78" s="2">
        <f t="shared" si="7"/>
        <v>-0.106126</v>
      </c>
      <c r="G78" s="2">
        <f t="shared" si="8"/>
        <v>0.01126272788</v>
      </c>
      <c r="H78" s="2">
        <f t="shared" si="9"/>
        <v>484.8804</v>
      </c>
    </row>
    <row r="79">
      <c r="B79" s="1">
        <v>104.0</v>
      </c>
      <c r="C79" s="2">
        <f t="shared" si="5"/>
        <v>101.6</v>
      </c>
      <c r="D79" s="2">
        <f t="shared" si="6"/>
        <v>3.4</v>
      </c>
      <c r="E79" s="1">
        <v>-3.4</v>
      </c>
      <c r="F79" s="2">
        <f t="shared" si="7"/>
        <v>-0.145336</v>
      </c>
      <c r="G79" s="2">
        <f t="shared" si="8"/>
        <v>0.0211225529</v>
      </c>
      <c r="H79" s="2">
        <f t="shared" si="9"/>
        <v>529.9204</v>
      </c>
    </row>
    <row r="80">
      <c r="B80" s="1">
        <v>105.0</v>
      </c>
      <c r="C80" s="2">
        <f t="shared" si="5"/>
        <v>102.6</v>
      </c>
      <c r="D80" s="2">
        <f t="shared" si="6"/>
        <v>3.5</v>
      </c>
      <c r="E80" s="1">
        <v>-3.5</v>
      </c>
      <c r="F80" s="2">
        <f t="shared" si="7"/>
        <v>-0.084546</v>
      </c>
      <c r="G80" s="2">
        <f t="shared" si="8"/>
        <v>0.007148026116</v>
      </c>
      <c r="H80" s="2">
        <f t="shared" si="9"/>
        <v>576.9604</v>
      </c>
    </row>
    <row r="81">
      <c r="B81" s="1">
        <v>106.0</v>
      </c>
      <c r="C81" s="2">
        <f t="shared" si="5"/>
        <v>103.6</v>
      </c>
      <c r="D81" s="2">
        <f t="shared" si="6"/>
        <v>3.5</v>
      </c>
      <c r="E81" s="1">
        <v>-3.5</v>
      </c>
      <c r="F81" s="2">
        <f t="shared" si="7"/>
        <v>-0.123756</v>
      </c>
      <c r="G81" s="2">
        <f t="shared" si="8"/>
        <v>0.01531554754</v>
      </c>
      <c r="H81" s="2">
        <f t="shared" si="9"/>
        <v>626.0004</v>
      </c>
    </row>
    <row r="82">
      <c r="B82" s="1">
        <v>107.0</v>
      </c>
      <c r="C82" s="2">
        <f t="shared" si="5"/>
        <v>104.6</v>
      </c>
      <c r="D82" s="2">
        <f t="shared" si="6"/>
        <v>3.6</v>
      </c>
      <c r="E82" s="1">
        <v>-3.6</v>
      </c>
      <c r="F82" s="2">
        <f t="shared" si="7"/>
        <v>-0.062966</v>
      </c>
      <c r="G82" s="2">
        <f t="shared" si="8"/>
        <v>0.003964717156</v>
      </c>
      <c r="H82" s="2">
        <f t="shared" si="9"/>
        <v>677.0404</v>
      </c>
    </row>
    <row r="83">
      <c r="B83" s="1">
        <v>108.0</v>
      </c>
      <c r="C83" s="2">
        <f t="shared" si="5"/>
        <v>105.6</v>
      </c>
      <c r="D83" s="2">
        <f t="shared" si="6"/>
        <v>3.7</v>
      </c>
      <c r="E83" s="1">
        <v>-3.7</v>
      </c>
      <c r="F83" s="2">
        <f t="shared" si="7"/>
        <v>-0.002176</v>
      </c>
      <c r="G83" s="2">
        <f t="shared" si="8"/>
        <v>0.000004734976</v>
      </c>
      <c r="H83" s="2">
        <f t="shared" si="9"/>
        <v>730.0804</v>
      </c>
    </row>
    <row r="84">
      <c r="B84" s="1">
        <v>109.0</v>
      </c>
      <c r="C84" s="2">
        <f t="shared" si="5"/>
        <v>106.6</v>
      </c>
      <c r="D84" s="2">
        <f t="shared" si="6"/>
        <v>3.7</v>
      </c>
      <c r="E84" s="1">
        <v>-3.7</v>
      </c>
      <c r="F84" s="2">
        <f t="shared" si="7"/>
        <v>-0.041386</v>
      </c>
      <c r="G84" s="2">
        <f t="shared" si="8"/>
        <v>0.001712800996</v>
      </c>
      <c r="H84" s="2">
        <f t="shared" si="9"/>
        <v>785.1204</v>
      </c>
    </row>
    <row r="85">
      <c r="B85" s="1">
        <v>110.0</v>
      </c>
      <c r="C85" s="2">
        <f t="shared" si="5"/>
        <v>107.6</v>
      </c>
      <c r="D85" s="2">
        <f t="shared" si="6"/>
        <v>3.7</v>
      </c>
      <c r="E85" s="1">
        <v>-3.7</v>
      </c>
      <c r="F85" s="2">
        <f t="shared" si="7"/>
        <v>-0.080596</v>
      </c>
      <c r="G85" s="2">
        <f t="shared" si="8"/>
        <v>0.006495715216</v>
      </c>
      <c r="H85" s="2">
        <f t="shared" si="9"/>
        <v>842.1604</v>
      </c>
    </row>
    <row r="86">
      <c r="B86" s="1">
        <v>111.0</v>
      </c>
      <c r="C86" s="2">
        <f t="shared" si="5"/>
        <v>108.6</v>
      </c>
      <c r="D86" s="2">
        <f t="shared" si="6"/>
        <v>3.8</v>
      </c>
      <c r="E86" s="1">
        <v>-3.8</v>
      </c>
      <c r="F86" s="2">
        <f t="shared" si="7"/>
        <v>-0.019806</v>
      </c>
      <c r="G86" s="2">
        <f t="shared" si="8"/>
        <v>0.000392277636</v>
      </c>
      <c r="H86" s="2">
        <f t="shared" si="9"/>
        <v>901.2004</v>
      </c>
    </row>
    <row r="87">
      <c r="B87" s="1">
        <v>112.0</v>
      </c>
      <c r="C87" s="2">
        <f t="shared" si="5"/>
        <v>109.6</v>
      </c>
      <c r="D87" s="2">
        <f t="shared" si="6"/>
        <v>3.8</v>
      </c>
      <c r="E87" s="1">
        <v>-3.8</v>
      </c>
      <c r="F87" s="2">
        <f t="shared" si="7"/>
        <v>-0.059016</v>
      </c>
      <c r="G87" s="2">
        <f t="shared" si="8"/>
        <v>0.003482888256</v>
      </c>
      <c r="H87" s="2">
        <f t="shared" si="9"/>
        <v>962.2404</v>
      </c>
    </row>
    <row r="88">
      <c r="B88" s="1">
        <v>113.0</v>
      </c>
      <c r="C88" s="2">
        <f t="shared" si="5"/>
        <v>110.6</v>
      </c>
      <c r="D88" s="2">
        <f t="shared" si="6"/>
        <v>3.9</v>
      </c>
      <c r="E88" s="1">
        <v>-3.9</v>
      </c>
      <c r="F88" s="2">
        <f t="shared" si="7"/>
        <v>0.001774</v>
      </c>
      <c r="G88" s="2">
        <f t="shared" si="8"/>
        <v>0.000003147076</v>
      </c>
      <c r="H88" s="2">
        <f t="shared" si="9"/>
        <v>1025.2804</v>
      </c>
    </row>
    <row r="89">
      <c r="B89" s="1">
        <v>114.0</v>
      </c>
      <c r="C89" s="2">
        <f t="shared" si="5"/>
        <v>111.6</v>
      </c>
      <c r="D89" s="2">
        <f t="shared" si="6"/>
        <v>3.9</v>
      </c>
      <c r="E89" s="1">
        <v>-3.9</v>
      </c>
      <c r="F89" s="2">
        <f t="shared" si="7"/>
        <v>-0.037436</v>
      </c>
      <c r="G89" s="2">
        <f t="shared" si="8"/>
        <v>0.001401454096</v>
      </c>
      <c r="H89" s="2">
        <f t="shared" si="9"/>
        <v>1090.3204</v>
      </c>
    </row>
    <row r="90">
      <c r="B90" s="1">
        <v>115.0</v>
      </c>
      <c r="C90" s="2">
        <f t="shared" si="5"/>
        <v>112.6</v>
      </c>
      <c r="D90" s="2">
        <f t="shared" si="6"/>
        <v>4</v>
      </c>
      <c r="E90" s="1">
        <v>-4.0</v>
      </c>
      <c r="F90" s="2">
        <f t="shared" si="7"/>
        <v>0.023354</v>
      </c>
      <c r="G90" s="2">
        <f t="shared" si="8"/>
        <v>0.000545409316</v>
      </c>
      <c r="H90" s="2">
        <f t="shared" si="9"/>
        <v>1157.3604</v>
      </c>
    </row>
    <row r="91">
      <c r="B91" s="1">
        <v>116.0</v>
      </c>
      <c r="C91" s="2">
        <f t="shared" si="5"/>
        <v>113.6</v>
      </c>
      <c r="D91" s="2">
        <f t="shared" si="6"/>
        <v>4</v>
      </c>
      <c r="E91" s="1">
        <v>-4.0</v>
      </c>
      <c r="F91" s="2">
        <f t="shared" si="7"/>
        <v>-0.015856</v>
      </c>
      <c r="G91" s="2">
        <f t="shared" si="8"/>
        <v>0.000251412736</v>
      </c>
      <c r="H91" s="2">
        <f t="shared" si="9"/>
        <v>1226.4004</v>
      </c>
    </row>
    <row r="92">
      <c r="B92" s="1">
        <v>117.0</v>
      </c>
      <c r="C92" s="2">
        <f t="shared" si="5"/>
        <v>114.6</v>
      </c>
      <c r="D92" s="2">
        <f t="shared" si="6"/>
        <v>4.1</v>
      </c>
      <c r="E92" s="1">
        <v>-4.1</v>
      </c>
      <c r="F92" s="2">
        <f t="shared" si="7"/>
        <v>0.044934</v>
      </c>
      <c r="G92" s="2">
        <f t="shared" si="8"/>
        <v>0.002019064356</v>
      </c>
      <c r="H92" s="2">
        <f t="shared" si="9"/>
        <v>1297.4404</v>
      </c>
    </row>
    <row r="93">
      <c r="B93" s="1">
        <v>118.0</v>
      </c>
      <c r="C93" s="2">
        <f t="shared" si="5"/>
        <v>115.6</v>
      </c>
      <c r="D93" s="2">
        <f t="shared" si="6"/>
        <v>4.1</v>
      </c>
      <c r="E93" s="1">
        <v>-4.1</v>
      </c>
      <c r="F93" s="2">
        <f t="shared" si="7"/>
        <v>0.005724</v>
      </c>
      <c r="G93" s="2">
        <f t="shared" si="8"/>
        <v>0.000032764176</v>
      </c>
      <c r="H93" s="2">
        <f t="shared" si="9"/>
        <v>1370.4804</v>
      </c>
    </row>
    <row r="94">
      <c r="B94" s="1">
        <v>119.0</v>
      </c>
      <c r="C94" s="2">
        <f t="shared" si="5"/>
        <v>116.6</v>
      </c>
      <c r="D94" s="2">
        <f t="shared" si="6"/>
        <v>4.2</v>
      </c>
      <c r="E94" s="1">
        <v>-4.2</v>
      </c>
      <c r="F94" s="2">
        <f t="shared" si="7"/>
        <v>0.066514</v>
      </c>
      <c r="G94" s="2">
        <f t="shared" si="8"/>
        <v>0.004424112196</v>
      </c>
      <c r="H94" s="2">
        <f t="shared" si="9"/>
        <v>1445.5204</v>
      </c>
    </row>
    <row r="95">
      <c r="B95" s="1">
        <v>120.0</v>
      </c>
      <c r="C95" s="2">
        <f t="shared" si="5"/>
        <v>117.6</v>
      </c>
      <c r="D95" s="2">
        <f t="shared" si="6"/>
        <v>4.2</v>
      </c>
      <c r="E95" s="1">
        <v>-4.2</v>
      </c>
      <c r="F95" s="2">
        <f t="shared" si="7"/>
        <v>0.027304</v>
      </c>
      <c r="G95" s="2">
        <f t="shared" si="8"/>
        <v>0.000745508416</v>
      </c>
      <c r="H95" s="2">
        <f t="shared" si="9"/>
        <v>1522.5604</v>
      </c>
    </row>
    <row r="96">
      <c r="B96" s="1">
        <v>121.0</v>
      </c>
      <c r="C96" s="2">
        <f t="shared" si="5"/>
        <v>118.6</v>
      </c>
      <c r="D96" s="2">
        <f t="shared" si="6"/>
        <v>4.3</v>
      </c>
      <c r="E96" s="1">
        <v>-4.3</v>
      </c>
      <c r="F96" s="2">
        <f t="shared" si="7"/>
        <v>0.088094</v>
      </c>
      <c r="G96" s="2">
        <f t="shared" si="8"/>
        <v>0.007760552836</v>
      </c>
      <c r="H96" s="2">
        <f t="shared" si="9"/>
        <v>1601.6004</v>
      </c>
    </row>
    <row r="97">
      <c r="B97" s="1">
        <v>122.0</v>
      </c>
      <c r="C97" s="2">
        <f t="shared" si="5"/>
        <v>119.6</v>
      </c>
      <c r="D97" s="2">
        <f t="shared" si="6"/>
        <v>4.4</v>
      </c>
      <c r="E97" s="1">
        <v>-4.4</v>
      </c>
      <c r="F97" s="2">
        <f t="shared" si="7"/>
        <v>0.148884</v>
      </c>
      <c r="G97" s="2">
        <f t="shared" si="8"/>
        <v>0.02216644546</v>
      </c>
      <c r="H97" s="2">
        <f t="shared" si="9"/>
        <v>1682.6404</v>
      </c>
    </row>
    <row r="98">
      <c r="B98" s="1">
        <v>123.0</v>
      </c>
      <c r="C98" s="2">
        <f t="shared" si="5"/>
        <v>120.6</v>
      </c>
      <c r="D98" s="2">
        <f t="shared" si="6"/>
        <v>4.4</v>
      </c>
      <c r="E98" s="1">
        <v>-4.4</v>
      </c>
      <c r="F98" s="2">
        <f t="shared" si="7"/>
        <v>0.109674</v>
      </c>
      <c r="G98" s="2">
        <f t="shared" si="8"/>
        <v>0.01202838628</v>
      </c>
      <c r="H98" s="2">
        <f t="shared" si="9"/>
        <v>1765.6804</v>
      </c>
    </row>
    <row r="99">
      <c r="B99" s="1">
        <v>124.0</v>
      </c>
      <c r="C99" s="2">
        <f t="shared" si="5"/>
        <v>121.6</v>
      </c>
      <c r="D99" s="2">
        <f t="shared" si="6"/>
        <v>4.5</v>
      </c>
      <c r="E99" s="1">
        <v>-4.5</v>
      </c>
      <c r="F99" s="2">
        <f t="shared" si="7"/>
        <v>0.170464</v>
      </c>
      <c r="G99" s="2">
        <f t="shared" si="8"/>
        <v>0.0290579753</v>
      </c>
      <c r="H99" s="2">
        <f t="shared" si="9"/>
        <v>1850.7204</v>
      </c>
    </row>
    <row r="100">
      <c r="B100" s="1">
        <v>125.0</v>
      </c>
      <c r="C100" s="2">
        <f t="shared" si="5"/>
        <v>122.6</v>
      </c>
      <c r="D100" s="2">
        <f t="shared" si="6"/>
        <v>4.6</v>
      </c>
      <c r="E100" s="1">
        <v>-4.6</v>
      </c>
      <c r="F100" s="2">
        <f t="shared" si="7"/>
        <v>0.231254</v>
      </c>
      <c r="G100" s="2">
        <f t="shared" si="8"/>
        <v>0.05347841252</v>
      </c>
      <c r="H100" s="2">
        <f t="shared" si="9"/>
        <v>1937.7604</v>
      </c>
    </row>
    <row r="101">
      <c r="B101" s="1">
        <v>126.0</v>
      </c>
      <c r="C101" s="2">
        <f t="shared" si="5"/>
        <v>123.6</v>
      </c>
      <c r="D101" s="2">
        <f t="shared" si="6"/>
        <v>4.7</v>
      </c>
      <c r="E101" s="1">
        <v>-4.7</v>
      </c>
      <c r="F101" s="2">
        <f t="shared" si="7"/>
        <v>0.292044</v>
      </c>
      <c r="G101" s="2">
        <f t="shared" si="8"/>
        <v>0.08528969794</v>
      </c>
      <c r="H101" s="2">
        <f t="shared" si="9"/>
        <v>2026.8004</v>
      </c>
    </row>
    <row r="102">
      <c r="B102" s="1">
        <v>127.0</v>
      </c>
      <c r="C102" s="2">
        <f t="shared" si="5"/>
        <v>124.6</v>
      </c>
      <c r="D102" s="2">
        <f t="shared" si="6"/>
        <v>4.7</v>
      </c>
      <c r="E102" s="1">
        <v>-4.7</v>
      </c>
      <c r="F102" s="2">
        <f t="shared" si="7"/>
        <v>0.252834</v>
      </c>
      <c r="G102" s="2">
        <f t="shared" si="8"/>
        <v>0.06392503156</v>
      </c>
      <c r="H102" s="2">
        <f t="shared" si="9"/>
        <v>2117.8404</v>
      </c>
    </row>
    <row r="103">
      <c r="B103" s="1">
        <v>128.0</v>
      </c>
      <c r="C103" s="2">
        <f t="shared" si="5"/>
        <v>125.6</v>
      </c>
      <c r="D103" s="2">
        <f t="shared" si="6"/>
        <v>4.7</v>
      </c>
      <c r="E103" s="1">
        <v>-4.7</v>
      </c>
      <c r="F103" s="2">
        <f t="shared" si="7"/>
        <v>0.213624</v>
      </c>
      <c r="G103" s="2">
        <f t="shared" si="8"/>
        <v>0.04563521338</v>
      </c>
      <c r="H103" s="2">
        <f t="shared" si="9"/>
        <v>2210.8804</v>
      </c>
    </row>
    <row r="104">
      <c r="B104" s="1">
        <v>129.0</v>
      </c>
      <c r="C104" s="2">
        <f t="shared" si="5"/>
        <v>126.6</v>
      </c>
      <c r="D104" s="2">
        <f t="shared" si="6"/>
        <v>4.8</v>
      </c>
      <c r="E104" s="1">
        <v>-4.8</v>
      </c>
      <c r="F104" s="2">
        <f t="shared" si="7"/>
        <v>0.274414</v>
      </c>
      <c r="G104" s="2">
        <f t="shared" si="8"/>
        <v>0.0753030434</v>
      </c>
      <c r="H104" s="2">
        <f t="shared" si="9"/>
        <v>2305.9204</v>
      </c>
    </row>
    <row r="105">
      <c r="B105" s="1">
        <v>130.0</v>
      </c>
      <c r="C105" s="2">
        <f t="shared" si="5"/>
        <v>127.6</v>
      </c>
      <c r="D105" s="2">
        <f t="shared" si="6"/>
        <v>4.9</v>
      </c>
      <c r="E105" s="1">
        <v>-4.9</v>
      </c>
      <c r="F105" s="2">
        <f t="shared" si="7"/>
        <v>0.335204</v>
      </c>
      <c r="G105" s="2">
        <f t="shared" si="8"/>
        <v>0.1123617216</v>
      </c>
      <c r="H105" s="2">
        <f t="shared" si="9"/>
        <v>2402.9604</v>
      </c>
    </row>
    <row r="106">
      <c r="B106" s="1">
        <v>131.0</v>
      </c>
      <c r="C106" s="2">
        <f t="shared" si="5"/>
        <v>128.6</v>
      </c>
      <c r="D106" s="2">
        <f t="shared" si="6"/>
        <v>5</v>
      </c>
      <c r="E106" s="1">
        <v>-5.0</v>
      </c>
      <c r="F106" s="2">
        <f t="shared" si="7"/>
        <v>0.395994</v>
      </c>
      <c r="G106" s="2">
        <f t="shared" si="8"/>
        <v>0.156811248</v>
      </c>
      <c r="H106" s="2">
        <f t="shared" si="9"/>
        <v>2502.0004</v>
      </c>
    </row>
    <row r="107">
      <c r="B107" s="1">
        <v>132.0</v>
      </c>
      <c r="C107" s="2">
        <f t="shared" si="5"/>
        <v>129.6</v>
      </c>
      <c r="D107" s="2">
        <f t="shared" si="6"/>
        <v>5</v>
      </c>
      <c r="E107" s="1">
        <v>-5.0</v>
      </c>
      <c r="F107" s="2">
        <f t="shared" si="7"/>
        <v>0.356784</v>
      </c>
      <c r="G107" s="2">
        <f t="shared" si="8"/>
        <v>0.1272948227</v>
      </c>
      <c r="H107" s="2">
        <f t="shared" si="9"/>
        <v>2603.0404</v>
      </c>
    </row>
    <row r="108">
      <c r="B108" s="1">
        <v>133.0</v>
      </c>
      <c r="C108" s="2">
        <f t="shared" si="5"/>
        <v>130.6</v>
      </c>
      <c r="D108" s="2">
        <f t="shared" si="6"/>
        <v>5.1</v>
      </c>
      <c r="E108" s="1">
        <v>-5.1</v>
      </c>
      <c r="F108" s="2">
        <f t="shared" si="7"/>
        <v>0.417574</v>
      </c>
      <c r="G108" s="2">
        <f t="shared" si="8"/>
        <v>0.1743680455</v>
      </c>
      <c r="H108" s="2">
        <f t="shared" si="9"/>
        <v>2706.0804</v>
      </c>
    </row>
    <row r="109">
      <c r="B109" s="1">
        <v>134.0</v>
      </c>
      <c r="C109" s="2">
        <f t="shared" si="5"/>
        <v>131.6</v>
      </c>
      <c r="D109" s="2">
        <f t="shared" si="6"/>
        <v>5.2</v>
      </c>
      <c r="E109" s="1">
        <v>-5.2</v>
      </c>
      <c r="F109" s="2">
        <f t="shared" si="7"/>
        <v>0.478364</v>
      </c>
      <c r="G109" s="2">
        <f t="shared" si="8"/>
        <v>0.2288321165</v>
      </c>
      <c r="H109" s="2">
        <f t="shared" si="9"/>
        <v>2811.1204</v>
      </c>
    </row>
    <row r="111">
      <c r="A111" s="2">
        <f>SQRT(3.537/105)</f>
        <v>0.1835366838</v>
      </c>
      <c r="G111" s="2">
        <f>SUM(G2:G109)</f>
        <v>3.537040288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5" max="5" width="19.38"/>
    <col customWidth="1" min="6" max="6" width="15.75"/>
    <col customWidth="1" min="9" max="9" width="17.13"/>
    <col customWidth="1" min="13" max="13" width="15.38"/>
  </cols>
  <sheetData>
    <row r="1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P1" s="1" t="s">
        <v>91</v>
      </c>
    </row>
    <row r="2">
      <c r="A2" s="1">
        <v>17.3</v>
      </c>
      <c r="B2" s="1">
        <v>3.0</v>
      </c>
      <c r="C2" s="1">
        <v>4650.0</v>
      </c>
      <c r="D2" s="1">
        <v>5.01</v>
      </c>
      <c r="E2" s="1">
        <v>-6.9</v>
      </c>
      <c r="F2" s="1">
        <v>6.7</v>
      </c>
      <c r="G2" s="2">
        <f t="shared" ref="G2:G26" si="1">(F2-E2)/2</f>
        <v>6.8</v>
      </c>
      <c r="H2" s="2">
        <f t="shared" ref="H2:H26" si="2">G2/D2</f>
        <v>1.357285429</v>
      </c>
      <c r="I2" s="2">
        <f>AVERAGE(H2:H26)</f>
        <v>1.364040625</v>
      </c>
      <c r="J2" s="2">
        <f t="shared" ref="J2:J26" si="3">(1/(1.6*10^-19*L2))</f>
        <v>4.28244E+21</v>
      </c>
      <c r="K2" s="2">
        <f>AVERAGE(J2:J26)</f>
        <v>4.26128E+21</v>
      </c>
      <c r="L2" s="2">
        <f t="shared" ref="L2:L26" si="4">H2*10000
*(INDEX(I:I,11)/INDEX(C:C,2))</f>
        <v>0.001459446698</v>
      </c>
      <c r="M2" s="2">
        <f>AVERAGE(L2:L26)</f>
        <v>0.001466710349</v>
      </c>
      <c r="P2" s="2">
        <f>M2/D30</f>
        <v>0.008931973255</v>
      </c>
    </row>
    <row r="3">
      <c r="D3" s="1">
        <v>5.5</v>
      </c>
      <c r="E3" s="1">
        <v>-7.6</v>
      </c>
      <c r="F3" s="1">
        <v>7.4</v>
      </c>
      <c r="G3" s="2">
        <f t="shared" si="1"/>
        <v>7.5</v>
      </c>
      <c r="H3" s="2">
        <f t="shared" si="2"/>
        <v>1.363636364</v>
      </c>
      <c r="I3" s="1" t="s">
        <v>92</v>
      </c>
      <c r="J3" s="2">
        <f t="shared" si="3"/>
        <v>4.2625E+21</v>
      </c>
      <c r="K3" s="1" t="s">
        <v>93</v>
      </c>
      <c r="L3" s="2">
        <f t="shared" si="4"/>
        <v>0.00146627566</v>
      </c>
      <c r="M3" s="1" t="s">
        <v>92</v>
      </c>
    </row>
    <row r="4">
      <c r="D4" s="1">
        <v>5.93</v>
      </c>
      <c r="E4" s="1">
        <v>-8.2</v>
      </c>
      <c r="F4" s="1">
        <v>8.1</v>
      </c>
      <c r="G4" s="2">
        <f t="shared" si="1"/>
        <v>8.15</v>
      </c>
      <c r="H4" s="2">
        <f t="shared" si="2"/>
        <v>1.374367622</v>
      </c>
      <c r="I4" s="2">
        <f>STDEV(H2:H26)</f>
        <v>0.004551652302</v>
      </c>
      <c r="J4" s="2">
        <f t="shared" si="3"/>
        <v>4.22922E+21</v>
      </c>
      <c r="K4" s="2">
        <f>STDEV(J2:J26)</f>
        <v>1.41919E+19</v>
      </c>
      <c r="L4" s="2">
        <f t="shared" si="4"/>
        <v>0.001477814648</v>
      </c>
      <c r="M4" s="2">
        <f>STDEV(L2:L26)</f>
        <v>0.000004894249788</v>
      </c>
      <c r="P4" s="1" t="s">
        <v>94</v>
      </c>
    </row>
    <row r="5">
      <c r="D5" s="1">
        <v>6.28</v>
      </c>
      <c r="E5" s="1">
        <v>-8.7</v>
      </c>
      <c r="F5" s="1">
        <v>8.5</v>
      </c>
      <c r="G5" s="2">
        <f t="shared" si="1"/>
        <v>8.6</v>
      </c>
      <c r="H5" s="2">
        <f t="shared" si="2"/>
        <v>1.369426752</v>
      </c>
      <c r="J5" s="2">
        <f t="shared" si="3"/>
        <v>4.24448E+21</v>
      </c>
      <c r="L5" s="2">
        <f t="shared" si="4"/>
        <v>0.001472501883</v>
      </c>
      <c r="M5" s="1" t="s">
        <v>95</v>
      </c>
      <c r="P5" s="2">
        <f>ATAN(P2*C2/10000)</f>
        <v>0.004153343681</v>
      </c>
    </row>
    <row r="6">
      <c r="D6" s="1">
        <v>6.74</v>
      </c>
      <c r="E6" s="1">
        <v>-9.4</v>
      </c>
      <c r="F6" s="1">
        <v>9.1</v>
      </c>
      <c r="G6" s="2">
        <f t="shared" si="1"/>
        <v>9.25</v>
      </c>
      <c r="H6" s="2">
        <f t="shared" si="2"/>
        <v>1.372403561</v>
      </c>
      <c r="I6" s="1" t="s">
        <v>96</v>
      </c>
      <c r="J6" s="2">
        <f t="shared" si="3"/>
        <v>4.23527E+21</v>
      </c>
      <c r="K6" s="1" t="s">
        <v>97</v>
      </c>
      <c r="L6" s="2">
        <f t="shared" si="4"/>
        <v>0.001475702754</v>
      </c>
      <c r="M6" s="1" t="s">
        <v>97</v>
      </c>
    </row>
    <row r="7">
      <c r="D7" s="1">
        <v>7.18</v>
      </c>
      <c r="E7" s="1">
        <v>-10.0</v>
      </c>
      <c r="F7" s="1">
        <v>9.7</v>
      </c>
      <c r="G7" s="2">
        <f t="shared" si="1"/>
        <v>9.85</v>
      </c>
      <c r="H7" s="2">
        <f t="shared" si="2"/>
        <v>1.371866295</v>
      </c>
      <c r="I7" s="1">
        <v>0.006</v>
      </c>
      <c r="J7" s="2">
        <f t="shared" si="3"/>
        <v>4.23693E+21</v>
      </c>
      <c r="K7" s="2">
        <f>(K4/K2)*100</f>
        <v>0.3330436191</v>
      </c>
      <c r="L7" s="2">
        <f t="shared" si="4"/>
        <v>0.001475125049</v>
      </c>
      <c r="M7" s="2">
        <f>(M4/M2)*100</f>
        <v>0.3336889108</v>
      </c>
    </row>
    <row r="8">
      <c r="D8" s="1">
        <v>7.62</v>
      </c>
      <c r="E8" s="1">
        <v>-10.5</v>
      </c>
      <c r="F8" s="1">
        <v>10.2</v>
      </c>
      <c r="G8" s="2">
        <f t="shared" si="1"/>
        <v>10.35</v>
      </c>
      <c r="H8" s="2">
        <f t="shared" si="2"/>
        <v>1.358267717</v>
      </c>
      <c r="I8" s="1" t="s">
        <v>98</v>
      </c>
      <c r="J8" s="2">
        <f t="shared" si="3"/>
        <v>4.27935E+21</v>
      </c>
      <c r="L8" s="2">
        <f t="shared" si="4"/>
        <v>0.001460502921</v>
      </c>
    </row>
    <row r="9">
      <c r="D9" s="1">
        <v>8.16</v>
      </c>
      <c r="E9" s="1">
        <v>-11.2</v>
      </c>
      <c r="F9" s="1">
        <v>11.0</v>
      </c>
      <c r="G9" s="2">
        <f t="shared" si="1"/>
        <v>11.1</v>
      </c>
      <c r="H9" s="2">
        <f t="shared" si="2"/>
        <v>1.360294118</v>
      </c>
      <c r="I9" s="1">
        <v>0.004</v>
      </c>
      <c r="J9" s="2">
        <f t="shared" si="3"/>
        <v>4.27297E+21</v>
      </c>
      <c r="L9" s="2">
        <f t="shared" si="4"/>
        <v>0.001462681847</v>
      </c>
    </row>
    <row r="10">
      <c r="D10" s="1">
        <v>8.66</v>
      </c>
      <c r="E10" s="1">
        <v>-11.9</v>
      </c>
      <c r="F10" s="1">
        <v>11.6</v>
      </c>
      <c r="G10" s="2">
        <f t="shared" si="1"/>
        <v>11.75</v>
      </c>
      <c r="H10" s="2">
        <f t="shared" si="2"/>
        <v>1.356812933</v>
      </c>
      <c r="I10" s="1" t="s">
        <v>99</v>
      </c>
      <c r="J10" s="2">
        <f t="shared" si="3"/>
        <v>4.28394E+21</v>
      </c>
      <c r="L10" s="2">
        <f t="shared" si="4"/>
        <v>0.001458938638</v>
      </c>
    </row>
    <row r="11">
      <c r="D11" s="1">
        <v>9.16</v>
      </c>
      <c r="E11" s="1">
        <v>-12.6</v>
      </c>
      <c r="F11" s="1">
        <v>12.3</v>
      </c>
      <c r="G11" s="2">
        <f t="shared" si="1"/>
        <v>12.45</v>
      </c>
      <c r="H11" s="2">
        <f t="shared" si="2"/>
        <v>1.359170306</v>
      </c>
      <c r="I11" s="1">
        <v>5.0E-4</v>
      </c>
      <c r="J11" s="2">
        <f t="shared" si="3"/>
        <v>4.27651E+21</v>
      </c>
      <c r="L11" s="2">
        <f t="shared" si="4"/>
        <v>0.001461473447</v>
      </c>
    </row>
    <row r="12">
      <c r="D12" s="1">
        <v>9.63</v>
      </c>
      <c r="E12" s="1">
        <v>-13.3</v>
      </c>
      <c r="F12" s="1">
        <v>13.0</v>
      </c>
      <c r="G12" s="2">
        <f t="shared" si="1"/>
        <v>13.15</v>
      </c>
      <c r="H12" s="2">
        <f t="shared" si="2"/>
        <v>1.365524403</v>
      </c>
      <c r="J12" s="2">
        <f t="shared" si="3"/>
        <v>4.25661E+21</v>
      </c>
      <c r="L12" s="2">
        <f t="shared" si="4"/>
        <v>0.00146830581</v>
      </c>
    </row>
    <row r="13">
      <c r="D13" s="1">
        <v>10.0</v>
      </c>
      <c r="E13" s="1">
        <v>-13.8</v>
      </c>
      <c r="F13" s="1">
        <v>13.5</v>
      </c>
      <c r="G13" s="2">
        <f t="shared" si="1"/>
        <v>13.65</v>
      </c>
      <c r="H13" s="2">
        <f t="shared" si="2"/>
        <v>1.365</v>
      </c>
      <c r="I13" s="1" t="s">
        <v>97</v>
      </c>
      <c r="J13" s="2">
        <f t="shared" si="3"/>
        <v>4.25824E+21</v>
      </c>
      <c r="L13" s="2">
        <f t="shared" si="4"/>
        <v>0.001467741935</v>
      </c>
    </row>
    <row r="14">
      <c r="D14" s="1">
        <v>10.46</v>
      </c>
      <c r="E14" s="1">
        <v>-14.4</v>
      </c>
      <c r="F14" s="1">
        <v>14.1</v>
      </c>
      <c r="G14" s="2">
        <f t="shared" si="1"/>
        <v>14.25</v>
      </c>
      <c r="H14" s="2">
        <f t="shared" si="2"/>
        <v>1.362332696</v>
      </c>
      <c r="I14" s="2">
        <f>(I4/I2)*100</f>
        <v>0.3336889108</v>
      </c>
      <c r="J14" s="2">
        <f t="shared" si="3"/>
        <v>4.26658E+21</v>
      </c>
      <c r="L14" s="2">
        <f t="shared" si="4"/>
        <v>0.001464873867</v>
      </c>
    </row>
    <row r="15">
      <c r="D15" s="1">
        <v>10.79</v>
      </c>
      <c r="E15" s="1">
        <v>-14.9</v>
      </c>
      <c r="F15" s="1">
        <v>14.5</v>
      </c>
      <c r="G15" s="2">
        <f t="shared" si="1"/>
        <v>14.7</v>
      </c>
      <c r="H15" s="2">
        <f t="shared" si="2"/>
        <v>1.362372567</v>
      </c>
      <c r="J15" s="2">
        <f t="shared" si="3"/>
        <v>4.26645E+21</v>
      </c>
      <c r="L15" s="2">
        <f t="shared" si="4"/>
        <v>0.001464916739</v>
      </c>
    </row>
    <row r="16">
      <c r="D16" s="1">
        <v>11.01</v>
      </c>
      <c r="E16" s="1">
        <v>-15.2</v>
      </c>
      <c r="F16" s="1">
        <v>14.8</v>
      </c>
      <c r="G16" s="2">
        <f t="shared" si="1"/>
        <v>15</v>
      </c>
      <c r="H16" s="2">
        <f t="shared" si="2"/>
        <v>1.36239782</v>
      </c>
      <c r="J16" s="2">
        <f t="shared" si="3"/>
        <v>4.26638E+21</v>
      </c>
      <c r="L16" s="2">
        <f t="shared" si="4"/>
        <v>0.001464943893</v>
      </c>
    </row>
    <row r="17">
      <c r="D17" s="1">
        <v>11.54</v>
      </c>
      <c r="E17" s="1">
        <v>-15.9</v>
      </c>
      <c r="F17" s="1">
        <v>15.6</v>
      </c>
      <c r="G17" s="2">
        <f t="shared" si="1"/>
        <v>15.75</v>
      </c>
      <c r="H17" s="2">
        <f t="shared" si="2"/>
        <v>1.364818024</v>
      </c>
      <c r="J17" s="2">
        <f t="shared" si="3"/>
        <v>4.25881E+21</v>
      </c>
      <c r="L17" s="2">
        <f t="shared" si="4"/>
        <v>0.001467546263</v>
      </c>
      <c r="M17" s="1" t="s">
        <v>100</v>
      </c>
    </row>
    <row r="18">
      <c r="D18" s="1">
        <v>12.0</v>
      </c>
      <c r="E18" s="1">
        <v>-16.4</v>
      </c>
      <c r="F18" s="1">
        <v>16.3</v>
      </c>
      <c r="G18" s="2">
        <f t="shared" si="1"/>
        <v>16.35</v>
      </c>
      <c r="H18" s="2">
        <f t="shared" si="2"/>
        <v>1.3625</v>
      </c>
      <c r="J18" s="2">
        <f t="shared" si="3"/>
        <v>4.26606E+21</v>
      </c>
      <c r="L18" s="2">
        <f t="shared" si="4"/>
        <v>0.001465053763</v>
      </c>
    </row>
    <row r="19">
      <c r="D19" s="1">
        <v>12.27</v>
      </c>
      <c r="E19" s="1">
        <v>-16.9</v>
      </c>
      <c r="F19" s="1">
        <v>16.5</v>
      </c>
      <c r="G19" s="2">
        <f t="shared" si="1"/>
        <v>16.7</v>
      </c>
      <c r="H19" s="2">
        <f t="shared" si="2"/>
        <v>1.361043195</v>
      </c>
      <c r="J19" s="2">
        <f t="shared" si="3"/>
        <v>4.27062E+21</v>
      </c>
      <c r="L19" s="2">
        <f t="shared" si="4"/>
        <v>0.001463487306</v>
      </c>
    </row>
    <row r="20">
      <c r="D20" s="1">
        <v>12.83</v>
      </c>
      <c r="E20" s="1">
        <v>-17.8</v>
      </c>
      <c r="F20" s="1">
        <v>17.2</v>
      </c>
      <c r="G20" s="2">
        <f t="shared" si="1"/>
        <v>17.5</v>
      </c>
      <c r="H20" s="2">
        <f t="shared" si="2"/>
        <v>1.363990647</v>
      </c>
      <c r="J20" s="2">
        <f t="shared" si="3"/>
        <v>4.26139E+21</v>
      </c>
      <c r="L20" s="2">
        <f t="shared" si="4"/>
        <v>0.00146665661</v>
      </c>
    </row>
    <row r="21">
      <c r="D21" s="1">
        <v>13.38</v>
      </c>
      <c r="E21" s="1">
        <v>-18.5</v>
      </c>
      <c r="F21" s="1">
        <v>18.0</v>
      </c>
      <c r="G21" s="2">
        <f t="shared" si="1"/>
        <v>18.25</v>
      </c>
      <c r="H21" s="2">
        <f t="shared" si="2"/>
        <v>1.363976084</v>
      </c>
      <c r="J21" s="2">
        <f t="shared" si="3"/>
        <v>4.26144E+21</v>
      </c>
      <c r="L21" s="2">
        <f t="shared" si="4"/>
        <v>0.00146664095</v>
      </c>
    </row>
    <row r="22">
      <c r="D22" s="1">
        <v>13.8</v>
      </c>
      <c r="E22" s="1">
        <v>-19.1</v>
      </c>
      <c r="F22" s="1">
        <v>18.5</v>
      </c>
      <c r="G22" s="2">
        <f t="shared" si="1"/>
        <v>18.8</v>
      </c>
      <c r="H22" s="2">
        <f t="shared" si="2"/>
        <v>1.362318841</v>
      </c>
      <c r="J22" s="2">
        <f t="shared" si="3"/>
        <v>4.26662E+21</v>
      </c>
      <c r="L22" s="2">
        <f t="shared" si="4"/>
        <v>0.001464858968</v>
      </c>
    </row>
    <row r="23">
      <c r="D23" s="1">
        <v>14.23</v>
      </c>
      <c r="E23" s="1">
        <v>-19.8</v>
      </c>
      <c r="F23" s="1">
        <v>19.1</v>
      </c>
      <c r="G23" s="2">
        <f t="shared" si="1"/>
        <v>19.45</v>
      </c>
      <c r="H23" s="2">
        <f t="shared" si="2"/>
        <v>1.366830639</v>
      </c>
      <c r="J23" s="2">
        <f t="shared" si="3"/>
        <v>4.25254E+21</v>
      </c>
      <c r="L23" s="2">
        <f t="shared" si="4"/>
        <v>0.001469710365</v>
      </c>
    </row>
    <row r="24">
      <c r="D24" s="1">
        <v>14.66</v>
      </c>
      <c r="E24" s="1">
        <v>-20.4</v>
      </c>
      <c r="F24" s="1">
        <v>19.6</v>
      </c>
      <c r="G24" s="2">
        <f t="shared" si="1"/>
        <v>20</v>
      </c>
      <c r="H24" s="2">
        <f t="shared" si="2"/>
        <v>1.36425648</v>
      </c>
      <c r="J24" s="2">
        <f t="shared" si="3"/>
        <v>4.26056E+21</v>
      </c>
      <c r="L24" s="2">
        <f t="shared" si="4"/>
        <v>0.001466942452</v>
      </c>
    </row>
    <row r="25">
      <c r="D25" s="1">
        <v>15.13</v>
      </c>
      <c r="E25" s="1">
        <v>-21.0</v>
      </c>
      <c r="F25" s="1">
        <v>20.2</v>
      </c>
      <c r="G25" s="2">
        <f t="shared" si="1"/>
        <v>20.6</v>
      </c>
      <c r="H25" s="2">
        <f t="shared" si="2"/>
        <v>1.361533377</v>
      </c>
      <c r="J25" s="2">
        <f t="shared" si="3"/>
        <v>4.26908E+21</v>
      </c>
      <c r="L25" s="2">
        <f t="shared" si="4"/>
        <v>0.001464014384</v>
      </c>
    </row>
    <row r="26">
      <c r="D26" s="1">
        <v>15.6</v>
      </c>
      <c r="E26" s="1">
        <v>-21.8</v>
      </c>
      <c r="F26" s="1">
        <v>20.9</v>
      </c>
      <c r="G26" s="2">
        <f t="shared" si="1"/>
        <v>21.35</v>
      </c>
      <c r="H26" s="2">
        <f t="shared" si="2"/>
        <v>1.368589744</v>
      </c>
      <c r="J26" s="2">
        <f t="shared" si="3"/>
        <v>4.24707E+21</v>
      </c>
      <c r="L26" s="2">
        <f t="shared" si="4"/>
        <v>0.001471601875</v>
      </c>
    </row>
    <row r="28">
      <c r="A28" s="1" t="s">
        <v>101</v>
      </c>
    </row>
    <row r="29">
      <c r="A29" s="1" t="s">
        <v>102</v>
      </c>
      <c r="B29" s="1" t="s">
        <v>103</v>
      </c>
      <c r="C29" s="1" t="s">
        <v>104</v>
      </c>
      <c r="D29" s="1" t="s">
        <v>105</v>
      </c>
    </row>
    <row r="30">
      <c r="A30" s="1">
        <v>0.05</v>
      </c>
      <c r="B30" s="1">
        <v>24.2</v>
      </c>
      <c r="C30" s="2">
        <f t="shared" ref="C30:C36" si="5">B30*0.004*0.0005/(A30*0.006)</f>
        <v>0.1613333333</v>
      </c>
      <c r="D30" s="2">
        <f>AVERAGE(C30:C36)</f>
        <v>0.1642089947</v>
      </c>
    </row>
    <row r="31">
      <c r="A31" s="1">
        <v>0.15</v>
      </c>
      <c r="B31" s="1">
        <v>70.4</v>
      </c>
      <c r="C31" s="2">
        <f t="shared" si="5"/>
        <v>0.1564444444</v>
      </c>
      <c r="D31" s="1" t="s">
        <v>92</v>
      </c>
    </row>
    <row r="32">
      <c r="A32" s="1">
        <v>0.2</v>
      </c>
      <c r="B32" s="1">
        <v>104.2</v>
      </c>
      <c r="C32" s="2">
        <f t="shared" si="5"/>
        <v>0.1736666667</v>
      </c>
      <c r="D32" s="2">
        <f>STDEV(C30:C36)</f>
        <v>0.005660356309</v>
      </c>
    </row>
    <row r="33">
      <c r="A33" s="1">
        <v>0.26</v>
      </c>
      <c r="B33" s="1">
        <v>124.8</v>
      </c>
      <c r="C33" s="2">
        <f t="shared" si="5"/>
        <v>0.16</v>
      </c>
    </row>
    <row r="34">
      <c r="A34" s="1">
        <v>0.3</v>
      </c>
      <c r="B34" s="1">
        <v>151.2</v>
      </c>
      <c r="C34" s="2">
        <f t="shared" si="5"/>
        <v>0.168</v>
      </c>
    </row>
    <row r="35">
      <c r="A35" s="1">
        <v>0.36</v>
      </c>
      <c r="B35" s="1">
        <v>177.5</v>
      </c>
      <c r="C35" s="2">
        <f t="shared" si="5"/>
        <v>0.1643518519</v>
      </c>
    </row>
    <row r="36">
      <c r="A36" s="1">
        <v>0.4</v>
      </c>
      <c r="B36" s="1">
        <v>198.8</v>
      </c>
      <c r="C36" s="2">
        <f t="shared" si="5"/>
        <v>0.1656666667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</row>
    <row r="2">
      <c r="A2" s="1">
        <v>35.0</v>
      </c>
      <c r="B2" s="1">
        <v>2.5</v>
      </c>
      <c r="C2" s="1">
        <v>1.13</v>
      </c>
      <c r="D2" s="2">
        <f t="shared" ref="D2:D27" si="1">B2+C2</f>
        <v>3.63</v>
      </c>
      <c r="E2" s="2">
        <f t="shared" ref="E2:E10" si="2">(22/0.00204)*(C2/B2)</f>
        <v>4874.509804</v>
      </c>
      <c r="F2" s="1" t="s">
        <v>111</v>
      </c>
      <c r="H2" s="1" t="s">
        <v>112</v>
      </c>
      <c r="I2" s="1">
        <v>0.00204</v>
      </c>
    </row>
    <row r="3">
      <c r="A3" s="1">
        <v>45.0</v>
      </c>
      <c r="B3" s="1">
        <v>2.5</v>
      </c>
      <c r="C3" s="1">
        <v>1.14</v>
      </c>
      <c r="D3" s="2">
        <f t="shared" si="1"/>
        <v>3.64</v>
      </c>
      <c r="E3" s="2">
        <f t="shared" si="2"/>
        <v>4917.647059</v>
      </c>
    </row>
    <row r="4">
      <c r="A4" s="1">
        <v>55.0</v>
      </c>
      <c r="B4" s="1">
        <v>2.45</v>
      </c>
      <c r="C4" s="1">
        <v>1.15</v>
      </c>
      <c r="D4" s="2">
        <f t="shared" si="1"/>
        <v>3.6</v>
      </c>
      <c r="E4" s="2">
        <f t="shared" si="2"/>
        <v>5062.02481</v>
      </c>
    </row>
    <row r="5">
      <c r="A5" s="1">
        <v>65.0</v>
      </c>
      <c r="B5" s="1">
        <v>2.46</v>
      </c>
      <c r="C5" s="1">
        <v>1.17</v>
      </c>
      <c r="D5" s="2">
        <f t="shared" si="1"/>
        <v>3.63</v>
      </c>
      <c r="E5" s="2">
        <f t="shared" si="2"/>
        <v>5129.124821</v>
      </c>
    </row>
    <row r="6">
      <c r="A6" s="1">
        <v>75.0</v>
      </c>
      <c r="B6" s="1">
        <v>2.43</v>
      </c>
      <c r="C6" s="1">
        <v>1.21</v>
      </c>
      <c r="D6" s="2">
        <f t="shared" si="1"/>
        <v>3.64</v>
      </c>
      <c r="E6" s="2">
        <f t="shared" si="2"/>
        <v>5369.966917</v>
      </c>
    </row>
    <row r="7">
      <c r="A7" s="1">
        <v>80.0</v>
      </c>
      <c r="B7" s="1">
        <v>2.4</v>
      </c>
      <c r="C7" s="1">
        <v>1.24</v>
      </c>
      <c r="D7" s="2">
        <f t="shared" si="1"/>
        <v>3.64</v>
      </c>
      <c r="E7" s="2">
        <f t="shared" si="2"/>
        <v>5571.895425</v>
      </c>
    </row>
    <row r="8">
      <c r="A8" s="1">
        <v>85.0</v>
      </c>
      <c r="B8" s="1">
        <v>2.36</v>
      </c>
      <c r="C8" s="1">
        <v>1.28</v>
      </c>
      <c r="D8" s="2">
        <f t="shared" si="1"/>
        <v>3.64</v>
      </c>
      <c r="E8" s="2">
        <f t="shared" si="2"/>
        <v>5849.119309</v>
      </c>
    </row>
    <row r="9">
      <c r="A9" s="1">
        <v>90.0</v>
      </c>
      <c r="B9" s="1">
        <v>2.33</v>
      </c>
      <c r="C9" s="1">
        <v>1.32</v>
      </c>
      <c r="D9" s="2">
        <f t="shared" si="1"/>
        <v>3.65</v>
      </c>
      <c r="E9" s="2">
        <f t="shared" si="2"/>
        <v>6109.568291</v>
      </c>
    </row>
    <row r="10">
      <c r="A10" s="1">
        <v>95.0</v>
      </c>
      <c r="B10" s="1">
        <v>2.23</v>
      </c>
      <c r="C10" s="1">
        <v>1.43</v>
      </c>
      <c r="D10" s="2">
        <f t="shared" si="1"/>
        <v>3.66</v>
      </c>
      <c r="E10" s="2">
        <f t="shared" si="2"/>
        <v>6915.501627</v>
      </c>
      <c r="G10" s="1">
        <v>22.0</v>
      </c>
    </row>
    <row r="11">
      <c r="A11" s="1">
        <v>100.0</v>
      </c>
      <c r="B11" s="1">
        <v>2.64</v>
      </c>
      <c r="C11" s="1">
        <v>1.04</v>
      </c>
      <c r="D11" s="2">
        <f t="shared" si="1"/>
        <v>3.68</v>
      </c>
      <c r="E11" s="2">
        <f t="shared" ref="E11:E15" si="3">(39/0.00204)*(C11/B11)</f>
        <v>7531.194296</v>
      </c>
      <c r="F11" s="1" t="s">
        <v>113</v>
      </c>
    </row>
    <row r="12">
      <c r="A12" s="1">
        <v>103.0</v>
      </c>
      <c r="B12" s="1">
        <v>2.36</v>
      </c>
      <c r="C12" s="1">
        <v>1.35</v>
      </c>
      <c r="D12" s="2">
        <f t="shared" si="1"/>
        <v>3.71</v>
      </c>
      <c r="E12" s="2">
        <f t="shared" si="3"/>
        <v>10935.94217</v>
      </c>
    </row>
    <row r="13">
      <c r="A13" s="1">
        <v>104.0</v>
      </c>
      <c r="B13" s="1">
        <v>2.15</v>
      </c>
      <c r="C13" s="1">
        <v>1.57</v>
      </c>
      <c r="D13" s="2">
        <f t="shared" si="1"/>
        <v>3.72</v>
      </c>
      <c r="E13" s="2">
        <f t="shared" si="3"/>
        <v>13960.32832</v>
      </c>
    </row>
    <row r="14">
      <c r="A14" s="1">
        <v>105.0</v>
      </c>
      <c r="B14" s="1">
        <v>2.0</v>
      </c>
      <c r="C14" s="1">
        <v>1.71</v>
      </c>
      <c r="D14" s="2">
        <f t="shared" si="1"/>
        <v>3.71</v>
      </c>
      <c r="E14" s="2">
        <f t="shared" si="3"/>
        <v>16345.58824</v>
      </c>
    </row>
    <row r="15">
      <c r="A15" s="1">
        <v>106.0</v>
      </c>
      <c r="B15" s="1">
        <v>1.41</v>
      </c>
      <c r="C15" s="1">
        <v>2.32</v>
      </c>
      <c r="D15" s="2">
        <f t="shared" si="1"/>
        <v>3.73</v>
      </c>
      <c r="E15" s="2">
        <f t="shared" si="3"/>
        <v>31455.98665</v>
      </c>
      <c r="G15" s="1">
        <v>39.0</v>
      </c>
    </row>
    <row r="16">
      <c r="A16" s="1">
        <v>107.0</v>
      </c>
      <c r="B16" s="1">
        <v>1.99</v>
      </c>
      <c r="C16" s="1">
        <v>1.79</v>
      </c>
      <c r="D16" s="2">
        <f t="shared" si="1"/>
        <v>3.78</v>
      </c>
      <c r="E16" s="2">
        <f t="shared" ref="E16:E27" si="4">(62/0.00204)*(C16/B16)</f>
        <v>27337.66874</v>
      </c>
      <c r="F16" s="1" t="s">
        <v>114</v>
      </c>
    </row>
    <row r="17">
      <c r="A17" s="1">
        <v>109.0</v>
      </c>
      <c r="B17" s="1">
        <v>2.07</v>
      </c>
      <c r="C17" s="1">
        <v>1.6</v>
      </c>
      <c r="D17" s="2">
        <f t="shared" si="1"/>
        <v>3.67</v>
      </c>
      <c r="E17" s="2">
        <f t="shared" si="4"/>
        <v>23491.52221</v>
      </c>
    </row>
    <row r="18">
      <c r="A18" s="1">
        <v>110.0</v>
      </c>
      <c r="B18" s="1">
        <v>2.15</v>
      </c>
      <c r="C18" s="1">
        <v>1.52</v>
      </c>
      <c r="D18" s="2">
        <f t="shared" si="1"/>
        <v>3.67</v>
      </c>
      <c r="E18" s="2">
        <f t="shared" si="4"/>
        <v>21486.54811</v>
      </c>
    </row>
    <row r="19">
      <c r="A19" s="1">
        <v>111.0</v>
      </c>
      <c r="B19" s="1">
        <v>2.2</v>
      </c>
      <c r="C19" s="1">
        <v>1.45</v>
      </c>
      <c r="D19" s="2">
        <f t="shared" si="1"/>
        <v>3.65</v>
      </c>
      <c r="E19" s="2">
        <f t="shared" si="4"/>
        <v>20031.1943</v>
      </c>
    </row>
    <row r="20">
      <c r="A20" s="1">
        <v>112.0</v>
      </c>
      <c r="B20" s="1">
        <v>2.31</v>
      </c>
      <c r="C20" s="1">
        <v>1.35</v>
      </c>
      <c r="D20" s="2">
        <f t="shared" si="1"/>
        <v>3.66</v>
      </c>
      <c r="E20" s="2">
        <f t="shared" si="4"/>
        <v>17761.65011</v>
      </c>
    </row>
    <row r="21">
      <c r="A21" s="1">
        <v>113.0</v>
      </c>
      <c r="B21" s="1">
        <v>2.38</v>
      </c>
      <c r="C21" s="1">
        <v>1.27</v>
      </c>
      <c r="D21" s="2">
        <f t="shared" si="1"/>
        <v>3.65</v>
      </c>
      <c r="E21" s="2">
        <f t="shared" si="4"/>
        <v>16217.66354</v>
      </c>
    </row>
    <row r="22">
      <c r="A22" s="1">
        <v>114.0</v>
      </c>
      <c r="B22" s="1">
        <v>2.44</v>
      </c>
      <c r="C22" s="1">
        <v>1.21</v>
      </c>
      <c r="D22" s="2">
        <f t="shared" si="1"/>
        <v>3.65</v>
      </c>
      <c r="E22" s="2">
        <f t="shared" si="4"/>
        <v>15071.52041</v>
      </c>
    </row>
    <row r="23">
      <c r="A23" s="1">
        <v>115.0</v>
      </c>
      <c r="B23" s="1">
        <v>2.51</v>
      </c>
      <c r="C23" s="1">
        <v>1.14</v>
      </c>
      <c r="D23" s="2">
        <f t="shared" si="1"/>
        <v>3.65</v>
      </c>
      <c r="E23" s="2">
        <f t="shared" si="4"/>
        <v>13803.60909</v>
      </c>
    </row>
    <row r="24">
      <c r="A24" s="1">
        <v>116.0</v>
      </c>
      <c r="B24" s="1">
        <v>2.58</v>
      </c>
      <c r="C24" s="1">
        <v>1.1</v>
      </c>
      <c r="D24" s="2">
        <f t="shared" si="1"/>
        <v>3.68</v>
      </c>
      <c r="E24" s="2">
        <f t="shared" si="4"/>
        <v>12957.89634</v>
      </c>
    </row>
    <row r="25">
      <c r="A25" s="1">
        <v>117.0</v>
      </c>
      <c r="B25" s="1">
        <v>2.62</v>
      </c>
      <c r="C25" s="1">
        <v>1.03</v>
      </c>
      <c r="D25" s="2">
        <f t="shared" si="1"/>
        <v>3.65</v>
      </c>
      <c r="E25" s="2">
        <f t="shared" si="4"/>
        <v>11948.06167</v>
      </c>
    </row>
    <row r="26">
      <c r="A26" s="1">
        <v>118.0</v>
      </c>
      <c r="B26" s="1">
        <v>2.66</v>
      </c>
      <c r="C26" s="1">
        <v>0.99</v>
      </c>
      <c r="D26" s="2">
        <f t="shared" si="1"/>
        <v>3.65</v>
      </c>
      <c r="E26" s="2">
        <f t="shared" si="4"/>
        <v>11311.36665</v>
      </c>
    </row>
    <row r="27">
      <c r="A27" s="1">
        <v>119.0</v>
      </c>
      <c r="B27" s="1">
        <v>2.69</v>
      </c>
      <c r="C27" s="1">
        <v>0.96</v>
      </c>
      <c r="D27" s="2">
        <f t="shared" si="1"/>
        <v>3.65</v>
      </c>
      <c r="E27" s="2">
        <f t="shared" si="4"/>
        <v>10846.27159</v>
      </c>
      <c r="G27" s="1">
        <v>62.0</v>
      </c>
    </row>
  </sheetData>
  <mergeCells count="3">
    <mergeCell ref="F2:F10"/>
    <mergeCell ref="F11:F15"/>
    <mergeCell ref="F16:F2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115</v>
      </c>
      <c r="D1" s="1" t="s">
        <v>116</v>
      </c>
      <c r="E1" s="1" t="s">
        <v>117</v>
      </c>
      <c r="H1" s="1" t="s">
        <v>116</v>
      </c>
      <c r="I1" s="1" t="s">
        <v>118</v>
      </c>
      <c r="L1" s="1" t="s">
        <v>116</v>
      </c>
    </row>
    <row r="2">
      <c r="A2" s="1" t="s">
        <v>102</v>
      </c>
      <c r="B2" s="1" t="s">
        <v>119</v>
      </c>
      <c r="C2" s="1" t="s">
        <v>120</v>
      </c>
      <c r="E2" s="1" t="s">
        <v>102</v>
      </c>
      <c r="F2" s="1" t="s">
        <v>119</v>
      </c>
      <c r="G2" s="1" t="s">
        <v>120</v>
      </c>
      <c r="I2" s="1" t="s">
        <v>102</v>
      </c>
      <c r="J2" s="1" t="s">
        <v>119</v>
      </c>
      <c r="K2" s="1" t="s">
        <v>120</v>
      </c>
    </row>
    <row r="3">
      <c r="A3" s="1">
        <v>254.0</v>
      </c>
      <c r="B3" s="1">
        <v>32.5</v>
      </c>
      <c r="C3" s="1">
        <v>150.0</v>
      </c>
      <c r="D3" s="2">
        <f t="shared" ref="D3:D4" si="1">((0.254^2*3.1*C3)/5)-(0.0081*232)</f>
        <v>4.120788</v>
      </c>
      <c r="E3" s="1">
        <v>250.0</v>
      </c>
      <c r="F3" s="1">
        <v>32.5</v>
      </c>
      <c r="G3" s="1">
        <v>143.0</v>
      </c>
      <c r="I3" s="1">
        <v>418.0</v>
      </c>
      <c r="K3" s="1">
        <v>50.0</v>
      </c>
    </row>
    <row r="4">
      <c r="B4" s="1">
        <v>35.0</v>
      </c>
      <c r="C4" s="1">
        <v>154.0</v>
      </c>
      <c r="D4" s="2">
        <f t="shared" si="1"/>
        <v>4.28078768</v>
      </c>
      <c r="F4" s="1">
        <v>35.0</v>
      </c>
      <c r="G4" s="1">
        <v>170.0</v>
      </c>
      <c r="K4" s="1">
        <v>162.0</v>
      </c>
    </row>
    <row r="5">
      <c r="A5" s="1">
        <v>431.0</v>
      </c>
      <c r="B5" s="1">
        <v>32.5</v>
      </c>
      <c r="C5" s="1">
        <v>36.0</v>
      </c>
      <c r="D5" s="2">
        <f t="shared" ref="D5:D6" si="2">((0.431^2*3.1*C5)/5)-(0.0081*232)</f>
        <v>2.26698552</v>
      </c>
      <c r="E5" s="1">
        <v>440.0</v>
      </c>
      <c r="F5" s="1">
        <v>32.5</v>
      </c>
      <c r="G5" s="1">
        <v>140.0</v>
      </c>
      <c r="I5" s="1">
        <v>254.0</v>
      </c>
      <c r="K5" s="1">
        <v>244.0</v>
      </c>
    </row>
    <row r="6">
      <c r="C6" s="1">
        <v>146.0</v>
      </c>
      <c r="D6" s="2">
        <f t="shared" si="2"/>
        <v>14.93588572</v>
      </c>
      <c r="E6" s="1">
        <v>314.0</v>
      </c>
      <c r="F6" s="1">
        <v>32.5</v>
      </c>
      <c r="G6" s="1">
        <v>65.0</v>
      </c>
      <c r="K6" s="1">
        <v>170.0</v>
      </c>
    </row>
    <row r="7">
      <c r="A7" s="1">
        <v>306.0</v>
      </c>
      <c r="B7" s="1">
        <v>32.5</v>
      </c>
      <c r="C7" s="1">
        <v>78.0</v>
      </c>
      <c r="D7" s="2">
        <f>((0.306^2*3.1*C7)/5)-(0.0081*232)</f>
        <v>2.64903696</v>
      </c>
      <c r="E7" s="1">
        <v>428.0</v>
      </c>
      <c r="F7" s="1">
        <v>32.5</v>
      </c>
      <c r="G7" s="1">
        <v>39.0</v>
      </c>
      <c r="I7" s="1">
        <v>321.0</v>
      </c>
      <c r="K7" s="1">
        <v>108.0</v>
      </c>
    </row>
    <row r="8">
      <c r="A8" s="1">
        <v>428.0</v>
      </c>
      <c r="C8" s="1">
        <v>38.0</v>
      </c>
      <c r="D8" s="2">
        <f>((0.428^2*3.1*C8)/5)-(0.0081*232)</f>
        <v>2.43661504</v>
      </c>
      <c r="F8" s="1">
        <v>35.0</v>
      </c>
      <c r="G8" s="1">
        <v>170.0</v>
      </c>
    </row>
    <row r="9">
      <c r="C9" s="1"/>
      <c r="E9" s="1">
        <v>250.0</v>
      </c>
      <c r="F9" s="1">
        <v>32.5</v>
      </c>
      <c r="G9" s="1">
        <v>174.0</v>
      </c>
    </row>
    <row r="10">
      <c r="F10" s="1">
        <v>35.0</v>
      </c>
      <c r="G10" s="1">
        <v>160.0</v>
      </c>
    </row>
    <row r="11">
      <c r="E11" s="1">
        <v>314.0</v>
      </c>
      <c r="G11" s="1">
        <v>141.0</v>
      </c>
    </row>
    <row r="12">
      <c r="E12" s="1">
        <v>314.0</v>
      </c>
      <c r="G12" s="1">
        <v>81.0</v>
      </c>
    </row>
    <row r="13">
      <c r="E13" s="1">
        <v>313.0</v>
      </c>
      <c r="G13" s="1">
        <v>81.0</v>
      </c>
    </row>
  </sheetData>
  <drawing r:id="rId1"/>
</worksheet>
</file>