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C6CA8CC9-E494-4B4E-AD91-199E49D94C52}" xr6:coauthVersionLast="47" xr6:coauthVersionMax="47" xr10:uidLastSave="{00000000-0000-0000-0000-000000000000}"/>
  <bookViews>
    <workbookView xWindow="-110" yWindow="-110" windowWidth="19420" windowHeight="10300" firstSheet="2" activeTab="4" xr2:uid="{504FAD38-ED69-42DB-86AC-FD0D39A316A4}"/>
  </bookViews>
  <sheets>
    <sheet name="Discount Definitions" sheetId="5" r:id="rId1"/>
    <sheet name="Premiums" sheetId="2" r:id="rId2"/>
    <sheet name="Losses and LAE" sheetId="3" r:id="rId3"/>
    <sheet name="Claim Counts" sheetId="7" r:id="rId4"/>
    <sheet name="Competitor Information" sheetId="6" r:id="rId5"/>
    <sheet name="Company Expenses" sheetId="8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S7" i="3"/>
  <c r="S6" i="3"/>
  <c r="S5" i="3"/>
  <c r="S4" i="3"/>
  <c r="S3" i="3"/>
  <c r="L5" i="3"/>
  <c r="L7" i="3" s="1"/>
  <c r="L8" i="3" s="1"/>
  <c r="L10" i="3" s="1"/>
  <c r="S7" i="7"/>
  <c r="S8" i="7"/>
  <c r="S6" i="7"/>
  <c r="M8" i="3"/>
  <c r="N8" i="3"/>
  <c r="O8" i="3"/>
  <c r="P8" i="3"/>
  <c r="Q8" i="3"/>
  <c r="M7" i="3"/>
  <c r="N7" i="3"/>
  <c r="O7" i="3"/>
  <c r="P7" i="3"/>
  <c r="Q7" i="3"/>
  <c r="M5" i="3"/>
  <c r="N5" i="3"/>
  <c r="O5" i="3"/>
  <c r="P5" i="3"/>
  <c r="Q5" i="3"/>
  <c r="B7" i="8"/>
  <c r="R7" i="7"/>
  <c r="R8" i="7"/>
  <c r="R6" i="7"/>
  <c r="Q7" i="7"/>
  <c r="Q8" i="7"/>
  <c r="Q6" i="7"/>
  <c r="P7" i="7"/>
  <c r="P8" i="7"/>
  <c r="P6" i="7"/>
  <c r="M6" i="3"/>
  <c r="N6" i="3"/>
  <c r="O6" i="3"/>
  <c r="P6" i="3"/>
  <c r="Q6" i="3"/>
  <c r="L6" i="3"/>
  <c r="M4" i="3"/>
  <c r="N4" i="3"/>
  <c r="O4" i="3"/>
  <c r="P4" i="3"/>
  <c r="Q4" i="3"/>
  <c r="L4" i="3"/>
  <c r="M3" i="3"/>
  <c r="N3" i="3"/>
  <c r="O3" i="3"/>
  <c r="P3" i="3"/>
  <c r="Q3" i="3"/>
  <c r="L3" i="3"/>
  <c r="V6" i="7" l="1"/>
  <c r="W6" i="7"/>
  <c r="V7" i="7"/>
  <c r="W7" i="7"/>
  <c r="AE6" i="7"/>
  <c r="AF6" i="7"/>
  <c r="AE7" i="7"/>
  <c r="AF7" i="7"/>
  <c r="AE8" i="7"/>
  <c r="AF8" i="7"/>
  <c r="AO7" i="7"/>
  <c r="AO8" i="7"/>
  <c r="AO9" i="7"/>
  <c r="AO6" i="7"/>
  <c r="AN9" i="7"/>
  <c r="AN8" i="7"/>
  <c r="AN7" i="7"/>
  <c r="AN6" i="7"/>
  <c r="AF9" i="7"/>
  <c r="AE9" i="7"/>
  <c r="O7" i="7"/>
  <c r="O8" i="7"/>
  <c r="O6" i="7"/>
  <c r="N7" i="7"/>
  <c r="N8" i="7"/>
  <c r="N6" i="7"/>
</calcChain>
</file>

<file path=xl/sharedStrings.xml><?xml version="1.0" encoding="utf-8"?>
<sst xmlns="http://schemas.openxmlformats.org/spreadsheetml/2006/main" count="211" uniqueCount="57">
  <si>
    <t>Water Sensor</t>
  </si>
  <si>
    <t>Y - Yes</t>
  </si>
  <si>
    <t>N - No</t>
  </si>
  <si>
    <t>Alarm</t>
  </si>
  <si>
    <t>1 - None</t>
  </si>
  <si>
    <t>2 - Local Alarm</t>
  </si>
  <si>
    <t>3 - High Tech Local Alarm</t>
  </si>
  <si>
    <t>4 - Monitored High Tech Alarm</t>
  </si>
  <si>
    <t>Roof Type</t>
  </si>
  <si>
    <t>1 - Composite Shingle</t>
  </si>
  <si>
    <t>2 - Hail Resistant Shingle</t>
  </si>
  <si>
    <t>3 - Solar Panel over Shingle</t>
  </si>
  <si>
    <t>Notes:</t>
  </si>
  <si>
    <t>1) Discounts do not apply to all perils.</t>
  </si>
  <si>
    <t>2) Some perils may be impacted by more than one discount.</t>
  </si>
  <si>
    <t>3) Some perils may not be impacted by discounts.</t>
  </si>
  <si>
    <t>Discounts</t>
  </si>
  <si>
    <t>Peril</t>
  </si>
  <si>
    <t>Wind/Hail</t>
  </si>
  <si>
    <t>Water</t>
  </si>
  <si>
    <t>Fire</t>
  </si>
  <si>
    <t>Theft</t>
  </si>
  <si>
    <t>Other</t>
  </si>
  <si>
    <t>Liability</t>
  </si>
  <si>
    <t>Y</t>
  </si>
  <si>
    <t>N</t>
  </si>
  <si>
    <t>Apples Insurance Company (35% Market Share)</t>
  </si>
  <si>
    <t>Discount Factor</t>
  </si>
  <si>
    <t>1 - Shingle</t>
  </si>
  <si>
    <t>2 - Local</t>
  </si>
  <si>
    <t>3 - High Tech</t>
  </si>
  <si>
    <t>3 - Solar Panel</t>
  </si>
  <si>
    <t>4 - Monitored High Tech</t>
  </si>
  <si>
    <t>Bananas Insurance Company (20% Market Share)</t>
  </si>
  <si>
    <t>Avocado Insurannce Company (10% Market Share)</t>
  </si>
  <si>
    <t>Yearly Expense</t>
  </si>
  <si>
    <t>General Expenses</t>
  </si>
  <si>
    <t>Expense Category</t>
  </si>
  <si>
    <t>Commission</t>
  </si>
  <si>
    <t>Other Acquisition</t>
  </si>
  <si>
    <t>Taxes, Licenses, and Fees</t>
  </si>
  <si>
    <t>Encoding</t>
  </si>
  <si>
    <t>Claim Count</t>
  </si>
  <si>
    <t>Water Sensory</t>
  </si>
  <si>
    <t>Water Sensor Type</t>
  </si>
  <si>
    <t>Alarm Type</t>
  </si>
  <si>
    <t>Alarm(Fire)</t>
  </si>
  <si>
    <t xml:space="preserve">Other </t>
  </si>
  <si>
    <t>Particular</t>
  </si>
  <si>
    <t>Premium</t>
  </si>
  <si>
    <t>Losses and LAE</t>
  </si>
  <si>
    <t>Loss Ratio</t>
  </si>
  <si>
    <t>Loss</t>
  </si>
  <si>
    <t>Total Operating expense</t>
  </si>
  <si>
    <t>Operating Expense</t>
  </si>
  <si>
    <t>Expense Ratio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</si>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</sst>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1"/>
      <color rgb="FF002060"/>
      <name val="Aptos Display"/>
      <family val="2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NumberFormat="1" applyFont="1" applyBorder="1"/>
    <xf numFmtId="0" fontId="2" fillId="0" borderId="5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9" fontId="0" fillId="0" borderId="0" xfId="2" applyFon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'Claim Counts'!$O$5</c:f>
              <c:strCache>
                <c:ptCount val="1"/>
                <c:pt idx="0">
                  <c:v>Claim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'Claim Counts'!$N$6:$N$8</c:f>
              <c:strCache>
                <c:ptCount val="3"/>
                <c:pt idx="0">
                  <c:v>Composite Shingle</c:v>
                </c:pt>
                <c:pt idx="1">
                  <c:v>Hail Resistant Shingle</c:v>
                </c:pt>
                <c:pt idx="2">
                  <c:v>Solar Panel over Shingle</c:v>
                </c:pt>
              </c:strCache>
            </c:strRef>
          </c:cat>
          <c:val>
            <c:numRef>
              <c:f>'Claim Counts'!$O$6:$O$8</c:f>
              <c:numCache>
                <c:formatCode>General</c:formatCode>
                <c:ptCount val="3"/>
                <c:pt idx="0">
                  <c:v>4354</c:v>
                </c:pt>
                <c:pt idx="1">
                  <c:v>1204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B50-AD3A-6897CB7A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968768"/>
        <c:axId val="1412969248"/>
      </c:barChart>
      <c:catAx>
        <c:axId val="141296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9248"/>
        <c:crosses val="autoZero"/>
        <c:auto val="1"/>
        <c:lblAlgn val="ctr"/>
        <c:lblOffset val="100"/>
        <c:noMultiLvlLbl val="0"/>
      </c:catAx>
      <c:valAx>
        <c:axId val="14129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1044575</xdr:colOff>
      <xdr:row>12</xdr:row>
      <xdr:rowOff>12700</xdr:rowOff>
    </xdr:from>
    <xdr:to>
      <xdr:col>16</xdr:col>
      <xdr:colOff>733425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82C6D-15FE-3B6D-75EC-ACBC5A1FB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6F76-7561-4C3C-A9F3-4B1E27D4C4C7}">
  <dimension ref="A1:A19"/>
  <sheetViews>
    <sheetView topLeftCell="A2" workbookViewId="0"/>
  </sheetViews>
  <sheetFormatPr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6" spans="1:1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E6BF-D740-47B7-9A87-2B423C1D16EF}">
  <dimension ref="A1:P26"/>
  <sheetViews>
    <sheetView topLeftCell="A8" workbookViewId="0">
      <selection activeCell="E13" sqref="E13"/>
    </sheetView>
  </sheetViews>
  <sheetFormatPr defaultColWidth="8.7265625" defaultRowHeight="14.5" x14ac:dyDescent="0.35"/>
  <cols>
    <col min="1" max="1" width="13.7265625" customWidth="1"/>
    <col min="2" max="3" width="11" customWidth="1"/>
    <col min="4" max="9" width="13.7265625" customWidth="1"/>
    <col min="11" max="11" width="10.7265625" bestFit="1" customWidth="1"/>
  </cols>
  <sheetData>
    <row r="1" spans="1:16" x14ac:dyDescent="0.35">
      <c r="A1" t="s">
        <v>16</v>
      </c>
      <c r="D1" t="s">
        <v>17</v>
      </c>
    </row>
    <row r="2" spans="1:16" x14ac:dyDescent="0.35">
      <c r="A2" t="s">
        <v>0</v>
      </c>
      <c r="B2" t="s">
        <v>3</v>
      </c>
      <c r="C2" t="s">
        <v>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16" x14ac:dyDescent="0.35">
      <c r="A3" t="s">
        <v>24</v>
      </c>
      <c r="B3">
        <v>1</v>
      </c>
      <c r="C3">
        <v>1</v>
      </c>
      <c r="D3" s="1">
        <v>2521391</v>
      </c>
      <c r="E3" s="1">
        <v>1119379</v>
      </c>
      <c r="F3" s="1">
        <v>836869</v>
      </c>
      <c r="G3" s="1">
        <v>280509</v>
      </c>
      <c r="H3" s="1">
        <v>562613</v>
      </c>
      <c r="I3" s="1">
        <v>279939</v>
      </c>
      <c r="K3" s="1"/>
      <c r="L3" s="1"/>
      <c r="M3" s="1"/>
      <c r="N3" s="1"/>
      <c r="O3" s="1"/>
      <c r="P3" s="1"/>
    </row>
    <row r="4" spans="1:16" x14ac:dyDescent="0.35">
      <c r="A4" t="s">
        <v>24</v>
      </c>
      <c r="B4">
        <v>1</v>
      </c>
      <c r="C4">
        <v>2</v>
      </c>
      <c r="D4" s="1">
        <v>1265040</v>
      </c>
      <c r="E4" s="1">
        <v>558693</v>
      </c>
      <c r="F4" s="1">
        <v>418395</v>
      </c>
      <c r="G4" s="1">
        <v>139599</v>
      </c>
      <c r="H4" s="1">
        <v>280331</v>
      </c>
      <c r="I4" s="1">
        <v>139547</v>
      </c>
      <c r="K4" s="1"/>
      <c r="L4" s="1"/>
      <c r="M4" s="1"/>
      <c r="N4" s="1"/>
      <c r="O4" s="1"/>
      <c r="P4" s="1"/>
    </row>
    <row r="5" spans="1:16" x14ac:dyDescent="0.35">
      <c r="A5" t="s">
        <v>24</v>
      </c>
      <c r="B5">
        <v>1</v>
      </c>
      <c r="C5">
        <v>3</v>
      </c>
      <c r="D5" s="1">
        <v>421834</v>
      </c>
      <c r="E5" s="1">
        <v>186303</v>
      </c>
      <c r="F5" s="1">
        <v>139468</v>
      </c>
      <c r="G5" s="1">
        <v>46769</v>
      </c>
      <c r="H5" s="1">
        <v>93730</v>
      </c>
      <c r="I5" s="1">
        <v>46508</v>
      </c>
      <c r="K5" s="1"/>
      <c r="L5" s="1"/>
      <c r="M5" s="1"/>
      <c r="N5" s="1"/>
      <c r="O5" s="1"/>
      <c r="P5" s="1"/>
    </row>
    <row r="6" spans="1:16" x14ac:dyDescent="0.35">
      <c r="A6" t="s">
        <v>24</v>
      </c>
      <c r="B6">
        <v>2</v>
      </c>
      <c r="C6">
        <v>1</v>
      </c>
      <c r="D6" s="1">
        <v>10104346</v>
      </c>
      <c r="E6" s="1">
        <v>4488414</v>
      </c>
      <c r="F6" s="1">
        <v>3371550</v>
      </c>
      <c r="G6" s="1">
        <v>1124858</v>
      </c>
      <c r="H6" s="1">
        <v>2245941</v>
      </c>
      <c r="I6" s="1">
        <v>1117251</v>
      </c>
      <c r="K6" s="1"/>
      <c r="L6" s="1"/>
      <c r="M6" s="1"/>
      <c r="N6" s="1"/>
      <c r="O6" s="1"/>
      <c r="P6" s="1"/>
    </row>
    <row r="7" spans="1:16" x14ac:dyDescent="0.35">
      <c r="A7" t="s">
        <v>24</v>
      </c>
      <c r="B7">
        <v>2</v>
      </c>
      <c r="C7">
        <v>2</v>
      </c>
      <c r="D7" s="1">
        <v>5037886</v>
      </c>
      <c r="E7" s="1">
        <v>2236519</v>
      </c>
      <c r="F7" s="1">
        <v>1679608</v>
      </c>
      <c r="G7" s="1">
        <v>558983</v>
      </c>
      <c r="H7" s="1">
        <v>1118357</v>
      </c>
      <c r="I7" s="1">
        <v>562623</v>
      </c>
      <c r="K7" s="1"/>
      <c r="L7" s="1"/>
      <c r="M7" s="1"/>
      <c r="N7" s="1"/>
      <c r="O7" s="1"/>
      <c r="P7" s="1"/>
    </row>
    <row r="8" spans="1:16" x14ac:dyDescent="0.35">
      <c r="A8" t="s">
        <v>24</v>
      </c>
      <c r="B8">
        <v>2</v>
      </c>
      <c r="C8">
        <v>3</v>
      </c>
      <c r="D8" s="1">
        <v>1674055</v>
      </c>
      <c r="E8" s="1">
        <v>750153</v>
      </c>
      <c r="F8" s="1">
        <v>560756</v>
      </c>
      <c r="G8" s="1">
        <v>187399</v>
      </c>
      <c r="H8" s="1">
        <v>371994</v>
      </c>
      <c r="I8" s="1">
        <v>186625</v>
      </c>
      <c r="K8" s="1"/>
      <c r="L8" s="1"/>
      <c r="M8" s="1"/>
      <c r="N8" s="1"/>
      <c r="O8" s="1"/>
      <c r="P8" s="1"/>
    </row>
    <row r="9" spans="1:16" x14ac:dyDescent="0.35">
      <c r="A9" t="s">
        <v>24</v>
      </c>
      <c r="B9">
        <v>3</v>
      </c>
      <c r="C9">
        <v>1</v>
      </c>
      <c r="D9" s="1">
        <v>7574980</v>
      </c>
      <c r="E9" s="1">
        <v>3370715</v>
      </c>
      <c r="F9" s="1">
        <v>2522123</v>
      </c>
      <c r="G9" s="1">
        <v>836747</v>
      </c>
      <c r="H9" s="1">
        <v>1679515</v>
      </c>
      <c r="I9" s="1">
        <v>836211</v>
      </c>
      <c r="K9" s="1"/>
      <c r="L9" s="1"/>
      <c r="M9" s="1"/>
      <c r="N9" s="1"/>
      <c r="O9" s="1"/>
      <c r="P9" s="1"/>
    </row>
    <row r="10" spans="1:16" x14ac:dyDescent="0.35">
      <c r="A10" t="s">
        <v>24</v>
      </c>
      <c r="B10">
        <v>3</v>
      </c>
      <c r="C10">
        <v>2</v>
      </c>
      <c r="D10" s="1">
        <v>3780117</v>
      </c>
      <c r="E10" s="1">
        <v>1678581</v>
      </c>
      <c r="F10" s="1">
        <v>1261442</v>
      </c>
      <c r="G10" s="1">
        <v>419991</v>
      </c>
      <c r="H10" s="1">
        <v>842585</v>
      </c>
      <c r="I10" s="1">
        <v>417989</v>
      </c>
      <c r="K10" s="1"/>
      <c r="L10" s="1"/>
      <c r="M10" s="1"/>
      <c r="N10" s="1"/>
      <c r="O10" s="1"/>
      <c r="P10" s="1"/>
    </row>
    <row r="11" spans="1:16" x14ac:dyDescent="0.35">
      <c r="A11" t="s">
        <v>24</v>
      </c>
      <c r="B11">
        <v>3</v>
      </c>
      <c r="C11">
        <v>3</v>
      </c>
      <c r="D11" s="1">
        <v>1263122</v>
      </c>
      <c r="E11" s="1">
        <v>560406</v>
      </c>
      <c r="F11" s="1">
        <v>420443</v>
      </c>
      <c r="G11" s="1">
        <v>139692</v>
      </c>
      <c r="H11" s="1">
        <v>278698</v>
      </c>
      <c r="I11" s="1">
        <v>140219</v>
      </c>
      <c r="K11" s="1"/>
      <c r="L11" s="1"/>
      <c r="M11" s="1"/>
      <c r="N11" s="1"/>
      <c r="O11" s="1"/>
      <c r="P11" s="1"/>
    </row>
    <row r="12" spans="1:16" x14ac:dyDescent="0.35">
      <c r="A12" t="s">
        <v>24</v>
      </c>
      <c r="B12">
        <v>4</v>
      </c>
      <c r="C12">
        <v>1</v>
      </c>
      <c r="D12" s="1">
        <v>5055839</v>
      </c>
      <c r="E12" s="1">
        <v>2231941</v>
      </c>
      <c r="F12" s="1">
        <v>1683337</v>
      </c>
      <c r="G12" s="1">
        <v>558913</v>
      </c>
      <c r="H12" s="1">
        <v>1116047</v>
      </c>
      <c r="I12" s="1">
        <v>558250</v>
      </c>
      <c r="K12" s="1"/>
      <c r="L12" s="1"/>
      <c r="M12" s="1"/>
      <c r="N12" s="1"/>
      <c r="O12" s="1"/>
      <c r="P12" s="1"/>
    </row>
    <row r="13" spans="1:16" x14ac:dyDescent="0.35">
      <c r="A13" t="s">
        <v>24</v>
      </c>
      <c r="B13">
        <v>4</v>
      </c>
      <c r="C13">
        <v>2</v>
      </c>
      <c r="D13" s="1">
        <v>2529833</v>
      </c>
      <c r="E13" s="1">
        <v>1115315</v>
      </c>
      <c r="F13" s="1">
        <v>837676</v>
      </c>
      <c r="G13" s="1">
        <v>279468</v>
      </c>
      <c r="H13" s="1">
        <v>560065</v>
      </c>
      <c r="I13" s="1">
        <v>281288</v>
      </c>
      <c r="K13" s="1"/>
      <c r="L13" s="1"/>
      <c r="M13" s="1"/>
      <c r="N13" s="1"/>
      <c r="O13" s="1"/>
      <c r="P13" s="1"/>
    </row>
    <row r="14" spans="1:16" x14ac:dyDescent="0.35">
      <c r="A14" t="s">
        <v>24</v>
      </c>
      <c r="B14">
        <v>4</v>
      </c>
      <c r="C14">
        <v>3</v>
      </c>
      <c r="D14" s="1">
        <v>842100</v>
      </c>
      <c r="E14" s="1">
        <v>372260</v>
      </c>
      <c r="F14" s="1">
        <v>278614</v>
      </c>
      <c r="G14" s="1">
        <v>93021</v>
      </c>
      <c r="H14" s="1">
        <v>186793</v>
      </c>
      <c r="I14" s="1">
        <v>93263</v>
      </c>
      <c r="K14" s="1"/>
      <c r="L14" s="1"/>
      <c r="M14" s="1"/>
      <c r="N14" s="1"/>
      <c r="O14" s="1"/>
      <c r="P14" s="1"/>
    </row>
    <row r="15" spans="1:16" x14ac:dyDescent="0.35">
      <c r="A15" t="s">
        <v>25</v>
      </c>
      <c r="B15">
        <v>1</v>
      </c>
      <c r="C15">
        <v>1</v>
      </c>
      <c r="D15" s="1">
        <v>10050955</v>
      </c>
      <c r="E15" s="1">
        <v>4492068</v>
      </c>
      <c r="F15" s="1">
        <v>3357928</v>
      </c>
      <c r="G15" s="1">
        <v>1118605</v>
      </c>
      <c r="H15" s="1">
        <v>2241965</v>
      </c>
      <c r="I15" s="1">
        <v>1122459</v>
      </c>
      <c r="K15" s="1"/>
      <c r="L15" s="1"/>
      <c r="M15" s="1"/>
      <c r="N15" s="1"/>
      <c r="O15" s="1"/>
      <c r="P15" s="1"/>
    </row>
    <row r="16" spans="1:16" x14ac:dyDescent="0.35">
      <c r="A16" t="s">
        <v>25</v>
      </c>
      <c r="B16">
        <v>1</v>
      </c>
      <c r="C16">
        <v>2</v>
      </c>
      <c r="D16" s="1">
        <v>5044975</v>
      </c>
      <c r="E16" s="1">
        <v>2232617</v>
      </c>
      <c r="F16" s="1">
        <v>1674367</v>
      </c>
      <c r="G16" s="1">
        <v>561974</v>
      </c>
      <c r="H16" s="1">
        <v>1117559</v>
      </c>
      <c r="I16" s="1">
        <v>562665</v>
      </c>
      <c r="K16" s="1"/>
      <c r="L16" s="1"/>
      <c r="M16" s="1"/>
      <c r="N16" s="1"/>
      <c r="O16" s="1"/>
      <c r="P16" s="1"/>
    </row>
    <row r="17" spans="1:16" x14ac:dyDescent="0.35">
      <c r="A17" t="s">
        <v>25</v>
      </c>
      <c r="B17">
        <v>1</v>
      </c>
      <c r="C17">
        <v>3</v>
      </c>
      <c r="D17" s="1">
        <v>1685833</v>
      </c>
      <c r="E17" s="1">
        <v>746914</v>
      </c>
      <c r="F17" s="1">
        <v>558791</v>
      </c>
      <c r="G17" s="1">
        <v>187488</v>
      </c>
      <c r="H17" s="1">
        <v>372227</v>
      </c>
      <c r="I17" s="1">
        <v>187539</v>
      </c>
      <c r="K17" s="1"/>
      <c r="L17" s="1"/>
      <c r="M17" s="1"/>
      <c r="N17" s="1"/>
      <c r="O17" s="1"/>
      <c r="P17" s="1"/>
    </row>
    <row r="18" spans="1:16" x14ac:dyDescent="0.35">
      <c r="A18" t="s">
        <v>25</v>
      </c>
      <c r="B18">
        <v>2</v>
      </c>
      <c r="C18">
        <v>1</v>
      </c>
      <c r="D18" s="1">
        <v>40251862</v>
      </c>
      <c r="E18" s="1">
        <v>17838833</v>
      </c>
      <c r="F18" s="1">
        <v>13503359</v>
      </c>
      <c r="G18" s="1">
        <v>4460624</v>
      </c>
      <c r="H18" s="1">
        <v>8972091</v>
      </c>
      <c r="I18" s="1">
        <v>4469099</v>
      </c>
      <c r="K18" s="1"/>
      <c r="L18" s="1"/>
      <c r="M18" s="1"/>
      <c r="N18" s="1"/>
      <c r="O18" s="1"/>
      <c r="P18" s="1"/>
    </row>
    <row r="19" spans="1:16" x14ac:dyDescent="0.35">
      <c r="A19" t="s">
        <v>25</v>
      </c>
      <c r="B19">
        <v>2</v>
      </c>
      <c r="C19">
        <v>2</v>
      </c>
      <c r="D19" s="1">
        <v>20127254</v>
      </c>
      <c r="E19" s="1">
        <v>8956155</v>
      </c>
      <c r="F19" s="1">
        <v>6726034</v>
      </c>
      <c r="G19" s="1">
        <v>2246706</v>
      </c>
      <c r="H19" s="1">
        <v>4467293</v>
      </c>
      <c r="I19" s="1">
        <v>2232846</v>
      </c>
      <c r="K19" s="1"/>
      <c r="L19" s="1"/>
      <c r="M19" s="1"/>
      <c r="N19" s="1"/>
      <c r="O19" s="1"/>
      <c r="P19" s="1"/>
    </row>
    <row r="20" spans="1:16" x14ac:dyDescent="0.35">
      <c r="A20" t="s">
        <v>25</v>
      </c>
      <c r="B20">
        <v>2</v>
      </c>
      <c r="C20">
        <v>3</v>
      </c>
      <c r="D20" s="1">
        <v>6710167</v>
      </c>
      <c r="E20" s="1">
        <v>2989779</v>
      </c>
      <c r="F20" s="1">
        <v>2241092</v>
      </c>
      <c r="G20" s="1">
        <v>747754</v>
      </c>
      <c r="H20" s="1">
        <v>1486165</v>
      </c>
      <c r="I20" s="1">
        <v>745467</v>
      </c>
      <c r="K20" s="1"/>
      <c r="L20" s="1"/>
      <c r="M20" s="1"/>
      <c r="N20" s="1"/>
      <c r="O20" s="1"/>
      <c r="P20" s="1"/>
    </row>
    <row r="21" spans="1:16" x14ac:dyDescent="0.35">
      <c r="A21" t="s">
        <v>25</v>
      </c>
      <c r="B21">
        <v>3</v>
      </c>
      <c r="C21">
        <v>1</v>
      </c>
      <c r="D21" s="1">
        <v>30145136</v>
      </c>
      <c r="E21" s="1">
        <v>13436855</v>
      </c>
      <c r="F21" s="1">
        <v>10058874</v>
      </c>
      <c r="G21" s="1">
        <v>3363733</v>
      </c>
      <c r="H21" s="1">
        <v>6749531</v>
      </c>
      <c r="I21" s="1">
        <v>3362086</v>
      </c>
      <c r="K21" s="1"/>
      <c r="L21" s="1"/>
      <c r="M21" s="1"/>
      <c r="N21" s="1"/>
      <c r="O21" s="1"/>
      <c r="P21" s="1"/>
    </row>
    <row r="22" spans="1:16" x14ac:dyDescent="0.35">
      <c r="A22" t="s">
        <v>25</v>
      </c>
      <c r="B22">
        <v>3</v>
      </c>
      <c r="C22">
        <v>2</v>
      </c>
      <c r="D22" s="1">
        <v>15064705</v>
      </c>
      <c r="E22" s="1">
        <v>6717256</v>
      </c>
      <c r="F22" s="1">
        <v>5029029</v>
      </c>
      <c r="G22" s="1">
        <v>1675609</v>
      </c>
      <c r="H22" s="1">
        <v>3347064</v>
      </c>
      <c r="I22" s="1">
        <v>1672529</v>
      </c>
      <c r="K22" s="1"/>
      <c r="L22" s="1"/>
      <c r="M22" s="1"/>
      <c r="N22" s="1"/>
      <c r="O22" s="1"/>
      <c r="P22" s="1"/>
    </row>
    <row r="23" spans="1:16" x14ac:dyDescent="0.35">
      <c r="A23" t="s">
        <v>25</v>
      </c>
      <c r="B23">
        <v>3</v>
      </c>
      <c r="C23">
        <v>3</v>
      </c>
      <c r="D23" s="1">
        <v>5030909</v>
      </c>
      <c r="E23" s="1">
        <v>2244923</v>
      </c>
      <c r="F23" s="1">
        <v>1677452</v>
      </c>
      <c r="G23" s="1">
        <v>562053</v>
      </c>
      <c r="H23" s="1">
        <v>1123878</v>
      </c>
      <c r="I23" s="1">
        <v>561759</v>
      </c>
      <c r="K23" s="1"/>
      <c r="L23" s="1"/>
      <c r="M23" s="1"/>
      <c r="N23" s="1"/>
      <c r="O23" s="1"/>
      <c r="P23" s="1"/>
    </row>
    <row r="24" spans="1:16" x14ac:dyDescent="0.35">
      <c r="A24" t="s">
        <v>25</v>
      </c>
      <c r="B24">
        <v>4</v>
      </c>
      <c r="C24">
        <v>1</v>
      </c>
      <c r="D24" s="1">
        <v>20253595</v>
      </c>
      <c r="E24" s="1">
        <v>8979236</v>
      </c>
      <c r="F24" s="1">
        <v>6749302</v>
      </c>
      <c r="G24" s="1">
        <v>2250369</v>
      </c>
      <c r="H24" s="1">
        <v>4494051</v>
      </c>
      <c r="I24" s="1">
        <v>2250187</v>
      </c>
      <c r="K24" s="1"/>
      <c r="L24" s="1"/>
      <c r="M24" s="1"/>
      <c r="N24" s="1"/>
      <c r="O24" s="1"/>
      <c r="P24" s="1"/>
    </row>
    <row r="25" spans="1:16" x14ac:dyDescent="0.35">
      <c r="A25" t="s">
        <v>25</v>
      </c>
      <c r="B25">
        <v>4</v>
      </c>
      <c r="C25">
        <v>2</v>
      </c>
      <c r="D25" s="1">
        <v>10054623</v>
      </c>
      <c r="E25" s="1">
        <v>4498667</v>
      </c>
      <c r="F25" s="1">
        <v>3355506</v>
      </c>
      <c r="G25" s="1">
        <v>1118404</v>
      </c>
      <c r="H25" s="1">
        <v>2234391</v>
      </c>
      <c r="I25" s="1">
        <v>1124746</v>
      </c>
      <c r="K25" s="1"/>
      <c r="L25" s="1"/>
      <c r="M25" s="1"/>
      <c r="N25" s="1"/>
      <c r="O25" s="1"/>
      <c r="P25" s="1"/>
    </row>
    <row r="26" spans="1:16" x14ac:dyDescent="0.35">
      <c r="A26" t="s">
        <v>25</v>
      </c>
      <c r="B26">
        <v>4</v>
      </c>
      <c r="C26">
        <v>3</v>
      </c>
      <c r="D26" s="1">
        <v>3362025</v>
      </c>
      <c r="E26" s="1">
        <v>1495265</v>
      </c>
      <c r="F26" s="1">
        <v>1125110</v>
      </c>
      <c r="G26" s="1">
        <v>374271</v>
      </c>
      <c r="H26" s="1">
        <v>747189</v>
      </c>
      <c r="I26" s="1">
        <v>373847</v>
      </c>
      <c r="K26" s="1"/>
      <c r="L26" s="1"/>
      <c r="M26" s="1"/>
      <c r="N26" s="1"/>
      <c r="O26" s="1"/>
      <c r="P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ADF6-F8CB-4E7C-9710-4BF0D49881BF}">
  <dimension ref="A1:S26"/>
  <sheetViews>
    <sheetView topLeftCell="H1" workbookViewId="0">
      <selection activeCell="S9" sqref="S9"/>
    </sheetView>
  </sheetViews>
  <sheetFormatPr defaultColWidth="8.7265625" defaultRowHeight="14.5" x14ac:dyDescent="0.35"/>
  <cols>
    <col min="1" max="1" width="13.7265625" customWidth="1"/>
    <col min="2" max="3" width="11" customWidth="1"/>
    <col min="4" max="9" width="13.7265625" customWidth="1"/>
    <col min="11" max="11" width="24.6328125" customWidth="1"/>
    <col min="12" max="12" width="16.26953125" customWidth="1"/>
    <col min="13" max="13" width="13.81640625" customWidth="1"/>
    <col min="14" max="14" width="11.6328125" customWidth="1"/>
    <col min="15" max="15" width="12.81640625" customWidth="1"/>
    <col min="16" max="16" width="11.1796875" customWidth="1"/>
    <col min="17" max="17" width="14" customWidth="1"/>
    <col min="19" max="19" width="11.36328125" bestFit="1" customWidth="1"/>
  </cols>
  <sheetData>
    <row r="1" spans="1:19" x14ac:dyDescent="0.35">
      <c r="A1" t="s">
        <v>16</v>
      </c>
      <c r="D1" t="s">
        <v>17</v>
      </c>
    </row>
    <row r="2" spans="1:19" x14ac:dyDescent="0.35">
      <c r="A2" t="s">
        <v>0</v>
      </c>
      <c r="B2" t="s">
        <v>3</v>
      </c>
      <c r="C2" t="s">
        <v>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48</v>
      </c>
      <c r="L2" t="s">
        <v>18</v>
      </c>
      <c r="M2" t="s">
        <v>19</v>
      </c>
      <c r="N2" t="s">
        <v>20</v>
      </c>
      <c r="O2" t="s">
        <v>21</v>
      </c>
      <c r="P2" t="s">
        <v>47</v>
      </c>
      <c r="Q2" t="s">
        <v>23</v>
      </c>
    </row>
    <row r="3" spans="1:19" x14ac:dyDescent="0.35">
      <c r="A3" t="s">
        <v>24</v>
      </c>
      <c r="B3">
        <v>1</v>
      </c>
      <c r="C3">
        <v>1</v>
      </c>
      <c r="D3" s="1">
        <v>1726774</v>
      </c>
      <c r="E3" s="1">
        <v>556803</v>
      </c>
      <c r="F3" s="1">
        <v>549047</v>
      </c>
      <c r="G3" s="1">
        <v>185052</v>
      </c>
      <c r="H3" s="1">
        <v>380660</v>
      </c>
      <c r="I3" s="1">
        <v>185038</v>
      </c>
      <c r="K3" s="1" t="s">
        <v>49</v>
      </c>
      <c r="L3" s="1">
        <f>SUM(Premiums!D3:D26)</f>
        <v>209852582</v>
      </c>
      <c r="M3" s="1">
        <f>SUM(Premiums!E3:E26)</f>
        <v>93297247</v>
      </c>
      <c r="N3" s="1">
        <f>SUM(Premiums!F3:F26)</f>
        <v>70067125</v>
      </c>
      <c r="O3" s="1">
        <f>SUM(Premiums!G3:G26)</f>
        <v>23333539</v>
      </c>
      <c r="P3" s="1">
        <f>SUM(Premiums!H3:H26)</f>
        <v>46690073</v>
      </c>
      <c r="Q3" s="1">
        <f>SUM(Premiums!I3:I26)</f>
        <v>23324942</v>
      </c>
      <c r="S3" s="1">
        <f>N3+O3</f>
        <v>93400664</v>
      </c>
    </row>
    <row r="4" spans="1:19" x14ac:dyDescent="0.35">
      <c r="A4" t="s">
        <v>24</v>
      </c>
      <c r="B4">
        <v>1</v>
      </c>
      <c r="C4">
        <v>2</v>
      </c>
      <c r="D4" s="1">
        <v>662984</v>
      </c>
      <c r="E4" s="1">
        <v>285231</v>
      </c>
      <c r="F4" s="1">
        <v>283785</v>
      </c>
      <c r="G4" s="1">
        <v>92461</v>
      </c>
      <c r="H4" s="1">
        <v>189308</v>
      </c>
      <c r="I4" s="1">
        <v>95223</v>
      </c>
      <c r="K4" s="1" t="s">
        <v>50</v>
      </c>
      <c r="L4" s="1">
        <f>SUM(D3:D26)</f>
        <v>129093794</v>
      </c>
      <c r="M4" s="1">
        <f t="shared" ref="M4:Q4" si="0">SUM(E3:E26)</f>
        <v>56743886</v>
      </c>
      <c r="N4" s="1">
        <f t="shared" si="0"/>
        <v>36055888</v>
      </c>
      <c r="O4" s="1">
        <f t="shared" si="0"/>
        <v>12010070</v>
      </c>
      <c r="P4" s="1">
        <f t="shared" si="0"/>
        <v>31411978</v>
      </c>
      <c r="Q4" s="1">
        <f t="shared" si="0"/>
        <v>15622033</v>
      </c>
      <c r="S4" s="1">
        <f t="shared" ref="S4:S5" si="1">N4+O4</f>
        <v>48065958</v>
      </c>
    </row>
    <row r="5" spans="1:19" x14ac:dyDescent="0.35">
      <c r="A5" t="s">
        <v>24</v>
      </c>
      <c r="B5">
        <v>1</v>
      </c>
      <c r="C5">
        <v>3</v>
      </c>
      <c r="D5" s="1">
        <v>228601</v>
      </c>
      <c r="E5" s="1">
        <v>94733</v>
      </c>
      <c r="F5" s="1">
        <v>92825</v>
      </c>
      <c r="G5" s="1">
        <v>31663</v>
      </c>
      <c r="H5" s="1">
        <v>64078</v>
      </c>
      <c r="I5" s="1">
        <v>31197</v>
      </c>
      <c r="K5" s="1" t="s">
        <v>54</v>
      </c>
      <c r="L5" s="1">
        <f>'Company Expenses'!$B$7/6</f>
        <v>15666447.222222224</v>
      </c>
      <c r="M5" s="1">
        <f>'Company Expenses'!$B$7/6</f>
        <v>15666447.222222224</v>
      </c>
      <c r="N5" s="1">
        <f>'Company Expenses'!$B$7/6</f>
        <v>15666447.222222224</v>
      </c>
      <c r="O5" s="1">
        <f>'Company Expenses'!$B$7/6</f>
        <v>15666447.222222224</v>
      </c>
      <c r="P5" s="1">
        <f>'Company Expenses'!$B$7/6</f>
        <v>15666447.222222224</v>
      </c>
      <c r="Q5" s="1">
        <f>'Company Expenses'!$B$7/6</f>
        <v>15666447.222222224</v>
      </c>
      <c r="S5" s="1">
        <f>N5</f>
        <v>15666447.222222224</v>
      </c>
    </row>
    <row r="6" spans="1:19" x14ac:dyDescent="0.35">
      <c r="A6" t="s">
        <v>24</v>
      </c>
      <c r="B6">
        <v>2</v>
      </c>
      <c r="C6">
        <v>1</v>
      </c>
      <c r="D6" s="1">
        <v>6654041</v>
      </c>
      <c r="E6" s="1">
        <v>1915849</v>
      </c>
      <c r="F6" s="1">
        <v>1945692</v>
      </c>
      <c r="G6" s="1">
        <v>649133</v>
      </c>
      <c r="H6" s="1">
        <v>1515901</v>
      </c>
      <c r="I6" s="1">
        <v>747175</v>
      </c>
      <c r="K6" s="1" t="s">
        <v>51</v>
      </c>
      <c r="L6" s="17">
        <f>L4/L3</f>
        <v>0.6151641917848788</v>
      </c>
      <c r="M6" s="17">
        <f t="shared" ref="M6:Q6" si="2">M4/M3</f>
        <v>0.60820536323006402</v>
      </c>
      <c r="N6" s="17">
        <f t="shared" si="2"/>
        <v>0.51459065860059194</v>
      </c>
      <c r="O6" s="17">
        <f t="shared" si="2"/>
        <v>0.51471274888905627</v>
      </c>
      <c r="P6" s="17">
        <f t="shared" si="2"/>
        <v>0.6727763736844018</v>
      </c>
      <c r="Q6" s="17">
        <f t="shared" si="2"/>
        <v>0.66975656359617097</v>
      </c>
      <c r="S6" s="17">
        <f>S4/S3</f>
        <v>0.51462115943843822</v>
      </c>
    </row>
    <row r="7" spans="1:19" x14ac:dyDescent="0.35">
      <c r="A7" t="s">
        <v>24</v>
      </c>
      <c r="B7">
        <v>2</v>
      </c>
      <c r="C7">
        <v>2</v>
      </c>
      <c r="D7" s="1">
        <v>2698878</v>
      </c>
      <c r="E7" s="1">
        <v>946853</v>
      </c>
      <c r="F7" s="1">
        <v>948775</v>
      </c>
      <c r="G7" s="1">
        <v>317254</v>
      </c>
      <c r="H7" s="1">
        <v>744221</v>
      </c>
      <c r="I7" s="1">
        <v>382191</v>
      </c>
      <c r="K7" s="1" t="s">
        <v>55</v>
      </c>
      <c r="L7" s="17">
        <f>L5/L3</f>
        <v>7.4654536403189087E-2</v>
      </c>
      <c r="M7" s="17">
        <f t="shared" ref="M7:Q7" si="3">M5/M3</f>
        <v>0.16791971602572822</v>
      </c>
      <c r="N7" s="17">
        <f t="shared" si="3"/>
        <v>0.22359198015078005</v>
      </c>
      <c r="O7" s="17">
        <f t="shared" si="3"/>
        <v>0.67141324863846086</v>
      </c>
      <c r="P7" s="17">
        <f t="shared" si="3"/>
        <v>0.33554128780698683</v>
      </c>
      <c r="Q7" s="17">
        <f t="shared" si="3"/>
        <v>0.67166071505010494</v>
      </c>
      <c r="S7" s="17">
        <f>S5/S4</f>
        <v>0.32593643971940023</v>
      </c>
    </row>
    <row r="8" spans="1:19" x14ac:dyDescent="0.35">
      <c r="A8" t="s">
        <v>24</v>
      </c>
      <c r="B8">
        <v>2</v>
      </c>
      <c r="C8">
        <v>3</v>
      </c>
      <c r="D8" s="1">
        <v>888879</v>
      </c>
      <c r="E8" s="1">
        <v>314025</v>
      </c>
      <c r="F8" s="1">
        <v>313157</v>
      </c>
      <c r="G8" s="1">
        <v>106563</v>
      </c>
      <c r="H8" s="1">
        <v>246013</v>
      </c>
      <c r="I8" s="1">
        <v>125879</v>
      </c>
      <c r="K8" s="1" t="s">
        <v>56</v>
      </c>
      <c r="L8" s="18">
        <f>1-L6-L7</f>
        <v>0.31018127181193211</v>
      </c>
      <c r="M8" s="18">
        <f t="shared" ref="M8:Q8" si="4">1-M6-M7</f>
        <v>0.22387492074420776</v>
      </c>
      <c r="N8" s="18">
        <f t="shared" si="4"/>
        <v>0.26181736124862798</v>
      </c>
      <c r="O8" s="18">
        <f t="shared" si="4"/>
        <v>-0.18612599752751713</v>
      </c>
      <c r="P8" s="18">
        <f t="shared" si="4"/>
        <v>-8.3176614913886282E-3</v>
      </c>
      <c r="Q8" s="18">
        <f t="shared" si="4"/>
        <v>-0.34141727864627591</v>
      </c>
      <c r="S8" s="18">
        <f>1-S6-S7</f>
        <v>0.15944240084216155</v>
      </c>
    </row>
    <row r="9" spans="1:19" x14ac:dyDescent="0.35">
      <c r="A9" t="s">
        <v>24</v>
      </c>
      <c r="B9">
        <v>3</v>
      </c>
      <c r="C9">
        <v>1</v>
      </c>
      <c r="D9" s="1">
        <v>4976090</v>
      </c>
      <c r="E9" s="1">
        <v>1210034</v>
      </c>
      <c r="F9" s="1">
        <v>1185977</v>
      </c>
      <c r="G9" s="1">
        <v>395897</v>
      </c>
      <c r="H9" s="1">
        <v>1141583</v>
      </c>
      <c r="I9" s="1">
        <v>559132</v>
      </c>
      <c r="K9" s="1"/>
      <c r="L9" s="1"/>
      <c r="M9" s="1"/>
      <c r="N9" s="1"/>
      <c r="O9" s="1"/>
      <c r="P9" s="1"/>
    </row>
    <row r="10" spans="1:19" x14ac:dyDescent="0.35">
      <c r="A10" t="s">
        <v>24</v>
      </c>
      <c r="B10">
        <v>3</v>
      </c>
      <c r="C10">
        <v>2</v>
      </c>
      <c r="D10" s="1">
        <v>2050099</v>
      </c>
      <c r="E10" s="1">
        <v>578116</v>
      </c>
      <c r="F10" s="1">
        <v>580529</v>
      </c>
      <c r="G10" s="1">
        <v>194549</v>
      </c>
      <c r="H10" s="1">
        <v>573169</v>
      </c>
      <c r="I10" s="1">
        <v>273887</v>
      </c>
      <c r="K10" s="1"/>
      <c r="L10" s="17">
        <f>SUM(L8:Q8)/6</f>
        <v>4.3335436023264361E-2</v>
      </c>
      <c r="M10" s="1"/>
      <c r="N10" s="1"/>
      <c r="O10" s="1"/>
      <c r="P10" s="1"/>
    </row>
    <row r="11" spans="1:19" x14ac:dyDescent="0.35">
      <c r="A11" t="s">
        <v>24</v>
      </c>
      <c r="B11">
        <v>3</v>
      </c>
      <c r="C11">
        <v>3</v>
      </c>
      <c r="D11" s="1">
        <v>668719</v>
      </c>
      <c r="E11" s="1">
        <v>196149</v>
      </c>
      <c r="F11" s="1">
        <v>198781</v>
      </c>
      <c r="G11" s="1">
        <v>65618</v>
      </c>
      <c r="H11" s="1">
        <v>182625</v>
      </c>
      <c r="I11" s="1">
        <v>93338</v>
      </c>
      <c r="K11" s="1"/>
      <c r="L11" s="1"/>
      <c r="M11" s="1"/>
      <c r="N11" s="1"/>
      <c r="O11" s="1"/>
      <c r="P11" s="1"/>
    </row>
    <row r="12" spans="1:19" x14ac:dyDescent="0.35">
      <c r="A12" t="s">
        <v>24</v>
      </c>
      <c r="B12">
        <v>4</v>
      </c>
      <c r="C12">
        <v>1</v>
      </c>
      <c r="D12" s="1">
        <v>3426463</v>
      </c>
      <c r="E12" s="1">
        <v>668771</v>
      </c>
      <c r="F12" s="1">
        <v>677297</v>
      </c>
      <c r="G12" s="1">
        <v>226753</v>
      </c>
      <c r="H12" s="1">
        <v>745281</v>
      </c>
      <c r="I12" s="1">
        <v>372428</v>
      </c>
      <c r="K12" s="1"/>
      <c r="L12" s="1"/>
      <c r="M12" s="1"/>
      <c r="N12" s="1"/>
      <c r="O12" s="1"/>
      <c r="P12" s="1"/>
    </row>
    <row r="13" spans="1:19" x14ac:dyDescent="0.35">
      <c r="A13" t="s">
        <v>24</v>
      </c>
      <c r="B13">
        <v>4</v>
      </c>
      <c r="C13">
        <v>2</v>
      </c>
      <c r="D13" s="1">
        <v>1330541</v>
      </c>
      <c r="E13" s="1">
        <v>335603</v>
      </c>
      <c r="F13" s="1">
        <v>339271</v>
      </c>
      <c r="G13" s="1">
        <v>112551</v>
      </c>
      <c r="H13" s="1">
        <v>374785</v>
      </c>
      <c r="I13" s="1">
        <v>189737</v>
      </c>
      <c r="K13" s="1"/>
      <c r="L13" s="1"/>
      <c r="M13" s="1"/>
      <c r="N13" s="1"/>
      <c r="O13" s="1"/>
      <c r="P13" s="1"/>
    </row>
    <row r="14" spans="1:19" x14ac:dyDescent="0.35">
      <c r="A14" t="s">
        <v>24</v>
      </c>
      <c r="B14">
        <v>4</v>
      </c>
      <c r="C14">
        <v>3</v>
      </c>
      <c r="D14" s="1">
        <v>443077</v>
      </c>
      <c r="E14" s="1">
        <v>114217</v>
      </c>
      <c r="F14" s="1">
        <v>114156</v>
      </c>
      <c r="G14" s="1">
        <v>37254</v>
      </c>
      <c r="H14" s="1">
        <v>125916</v>
      </c>
      <c r="I14" s="1">
        <v>62799</v>
      </c>
      <c r="K14" s="1"/>
      <c r="L14" s="1"/>
      <c r="M14" s="1"/>
      <c r="N14" s="1"/>
      <c r="O14" s="1"/>
      <c r="P14" s="1"/>
    </row>
    <row r="15" spans="1:19" x14ac:dyDescent="0.35">
      <c r="A15" t="s">
        <v>25</v>
      </c>
      <c r="B15">
        <v>1</v>
      </c>
      <c r="C15">
        <v>1</v>
      </c>
      <c r="D15" s="1">
        <v>6671271</v>
      </c>
      <c r="E15" s="1">
        <v>3028681</v>
      </c>
      <c r="F15" s="1">
        <v>2251083</v>
      </c>
      <c r="G15" s="1">
        <v>756574</v>
      </c>
      <c r="H15" s="1">
        <v>1494953</v>
      </c>
      <c r="I15" s="1">
        <v>750041</v>
      </c>
      <c r="K15" s="1"/>
      <c r="L15" s="1"/>
      <c r="M15" s="1"/>
      <c r="N15" s="1"/>
      <c r="O15" s="1"/>
      <c r="P15" s="1"/>
    </row>
    <row r="16" spans="1:19" x14ac:dyDescent="0.35">
      <c r="A16" t="s">
        <v>25</v>
      </c>
      <c r="B16">
        <v>1</v>
      </c>
      <c r="C16">
        <v>2</v>
      </c>
      <c r="D16" s="1">
        <v>2705659</v>
      </c>
      <c r="E16" s="1">
        <v>1525127</v>
      </c>
      <c r="F16" s="1">
        <v>1129324</v>
      </c>
      <c r="G16" s="1">
        <v>383049</v>
      </c>
      <c r="H16" s="1">
        <v>764153</v>
      </c>
      <c r="I16" s="1">
        <v>378761</v>
      </c>
      <c r="K16" s="1"/>
      <c r="L16" s="1"/>
      <c r="M16" s="1"/>
      <c r="N16" s="1"/>
      <c r="O16" s="1"/>
      <c r="P16" s="1"/>
    </row>
    <row r="17" spans="1:16" x14ac:dyDescent="0.35">
      <c r="A17" t="s">
        <v>25</v>
      </c>
      <c r="B17">
        <v>1</v>
      </c>
      <c r="C17">
        <v>3</v>
      </c>
      <c r="D17" s="1">
        <v>885901</v>
      </c>
      <c r="E17" s="1">
        <v>507015</v>
      </c>
      <c r="F17" s="1">
        <v>372125</v>
      </c>
      <c r="G17" s="1">
        <v>125193</v>
      </c>
      <c r="H17" s="1">
        <v>249429</v>
      </c>
      <c r="I17" s="1">
        <v>122869</v>
      </c>
      <c r="K17" s="1"/>
      <c r="L17" s="1"/>
      <c r="M17" s="1"/>
      <c r="N17" s="1"/>
      <c r="O17" s="1"/>
      <c r="P17" s="1"/>
    </row>
    <row r="18" spans="1:16" x14ac:dyDescent="0.35">
      <c r="A18" t="s">
        <v>25</v>
      </c>
      <c r="B18">
        <v>2</v>
      </c>
      <c r="C18">
        <v>1</v>
      </c>
      <c r="D18" s="1">
        <v>26508571</v>
      </c>
      <c r="E18" s="1">
        <v>11848965</v>
      </c>
      <c r="F18" s="1">
        <v>7630961</v>
      </c>
      <c r="G18" s="1">
        <v>2507195</v>
      </c>
      <c r="H18" s="1">
        <v>6142295</v>
      </c>
      <c r="I18" s="1">
        <v>2972961</v>
      </c>
      <c r="K18" s="1"/>
      <c r="L18" s="1"/>
      <c r="M18" s="1"/>
      <c r="N18" s="1"/>
      <c r="O18" s="1"/>
      <c r="P18" s="1"/>
    </row>
    <row r="19" spans="1:16" x14ac:dyDescent="0.35">
      <c r="A19" t="s">
        <v>25</v>
      </c>
      <c r="B19">
        <v>2</v>
      </c>
      <c r="C19">
        <v>2</v>
      </c>
      <c r="D19" s="1">
        <v>10862488</v>
      </c>
      <c r="E19" s="1">
        <v>5949538</v>
      </c>
      <c r="F19" s="1">
        <v>3910349</v>
      </c>
      <c r="G19" s="1">
        <v>1279642</v>
      </c>
      <c r="H19" s="1">
        <v>2935823</v>
      </c>
      <c r="I19" s="1">
        <v>1517003</v>
      </c>
      <c r="K19" s="1"/>
      <c r="L19" s="1"/>
      <c r="M19" s="1"/>
      <c r="N19" s="1"/>
      <c r="O19" s="1"/>
      <c r="P19" s="1"/>
    </row>
    <row r="20" spans="1:16" x14ac:dyDescent="0.35">
      <c r="A20" t="s">
        <v>25</v>
      </c>
      <c r="B20">
        <v>2</v>
      </c>
      <c r="C20">
        <v>3</v>
      </c>
      <c r="D20" s="1">
        <v>3557381</v>
      </c>
      <c r="E20" s="1">
        <v>1963290</v>
      </c>
      <c r="F20" s="1">
        <v>1294211</v>
      </c>
      <c r="G20" s="1">
        <v>435125</v>
      </c>
      <c r="H20" s="1">
        <v>987457</v>
      </c>
      <c r="I20" s="1">
        <v>496235</v>
      </c>
      <c r="K20" s="1"/>
      <c r="L20" s="1"/>
      <c r="M20" s="1"/>
      <c r="N20" s="1"/>
      <c r="O20" s="1"/>
      <c r="P20" s="1"/>
    </row>
    <row r="21" spans="1:16" x14ac:dyDescent="0.35">
      <c r="A21" t="s">
        <v>25</v>
      </c>
      <c r="B21">
        <v>3</v>
      </c>
      <c r="C21">
        <v>1</v>
      </c>
      <c r="D21" s="1">
        <v>20518685</v>
      </c>
      <c r="E21" s="1">
        <v>8818721</v>
      </c>
      <c r="F21" s="1">
        <v>4643879</v>
      </c>
      <c r="G21" s="1">
        <v>1569764</v>
      </c>
      <c r="H21" s="1">
        <v>4588943</v>
      </c>
      <c r="I21" s="1">
        <v>2256413</v>
      </c>
      <c r="K21" s="1"/>
      <c r="L21" s="1"/>
      <c r="M21" s="1"/>
      <c r="N21" s="1"/>
      <c r="O21" s="1"/>
      <c r="P21" s="1"/>
    </row>
    <row r="22" spans="1:16" x14ac:dyDescent="0.35">
      <c r="A22" t="s">
        <v>25</v>
      </c>
      <c r="B22">
        <v>3</v>
      </c>
      <c r="C22">
        <v>2</v>
      </c>
      <c r="D22" s="1">
        <v>8002638</v>
      </c>
      <c r="E22" s="1">
        <v>4444501</v>
      </c>
      <c r="F22" s="1">
        <v>2327145</v>
      </c>
      <c r="G22" s="1">
        <v>781849</v>
      </c>
      <c r="H22" s="1">
        <v>2206017</v>
      </c>
      <c r="I22" s="1">
        <v>1140351</v>
      </c>
      <c r="K22" s="1"/>
      <c r="L22" s="1"/>
      <c r="M22" s="1"/>
      <c r="N22" s="1"/>
      <c r="O22" s="1"/>
      <c r="P22" s="1"/>
    </row>
    <row r="23" spans="1:16" x14ac:dyDescent="0.35">
      <c r="A23" t="s">
        <v>25</v>
      </c>
      <c r="B23">
        <v>3</v>
      </c>
      <c r="C23">
        <v>3</v>
      </c>
      <c r="D23" s="1">
        <v>2752288</v>
      </c>
      <c r="E23" s="1">
        <v>1492783</v>
      </c>
      <c r="F23" s="1">
        <v>777705</v>
      </c>
      <c r="G23" s="1">
        <v>258123</v>
      </c>
      <c r="H23" s="1">
        <v>737651</v>
      </c>
      <c r="I23" s="1">
        <v>376409</v>
      </c>
      <c r="K23" s="1"/>
      <c r="L23" s="1"/>
      <c r="M23" s="1"/>
      <c r="N23" s="1"/>
      <c r="O23" s="1"/>
      <c r="P23" s="1"/>
    </row>
    <row r="24" spans="1:16" x14ac:dyDescent="0.35">
      <c r="A24" t="s">
        <v>25</v>
      </c>
      <c r="B24">
        <v>4</v>
      </c>
      <c r="C24">
        <v>1</v>
      </c>
      <c r="D24" s="1">
        <v>13603632</v>
      </c>
      <c r="E24" s="1">
        <v>5941115</v>
      </c>
      <c r="F24" s="1">
        <v>2705225</v>
      </c>
      <c r="G24" s="1">
        <v>901530</v>
      </c>
      <c r="H24" s="1">
        <v>3051109</v>
      </c>
      <c r="I24" s="1">
        <v>1475726</v>
      </c>
      <c r="K24" s="1"/>
      <c r="L24" s="1"/>
      <c r="M24" s="1"/>
      <c r="N24" s="1"/>
      <c r="O24" s="1"/>
      <c r="P24" s="1"/>
    </row>
    <row r="25" spans="1:16" x14ac:dyDescent="0.35">
      <c r="A25" t="s">
        <v>25</v>
      </c>
      <c r="B25">
        <v>4</v>
      </c>
      <c r="C25">
        <v>2</v>
      </c>
      <c r="D25" s="1">
        <v>5444259</v>
      </c>
      <c r="E25" s="1">
        <v>2987306</v>
      </c>
      <c r="F25" s="1">
        <v>1334909</v>
      </c>
      <c r="G25" s="1">
        <v>448831</v>
      </c>
      <c r="H25" s="1">
        <v>1464405</v>
      </c>
      <c r="I25" s="1">
        <v>769258</v>
      </c>
      <c r="K25" s="1"/>
      <c r="L25" s="1"/>
      <c r="M25" s="1"/>
      <c r="N25" s="1"/>
      <c r="O25" s="1"/>
      <c r="P25" s="1"/>
    </row>
    <row r="26" spans="1:16" x14ac:dyDescent="0.35">
      <c r="A26" t="s">
        <v>25</v>
      </c>
      <c r="B26">
        <v>4</v>
      </c>
      <c r="C26">
        <v>3</v>
      </c>
      <c r="D26" s="1">
        <v>1825875</v>
      </c>
      <c r="E26" s="1">
        <v>1020460</v>
      </c>
      <c r="F26" s="1">
        <v>449680</v>
      </c>
      <c r="G26" s="1">
        <v>148447</v>
      </c>
      <c r="H26" s="1">
        <v>506203</v>
      </c>
      <c r="I26" s="1">
        <v>247982</v>
      </c>
      <c r="K26" s="1"/>
      <c r="L26" s="1"/>
      <c r="M26" s="1"/>
      <c r="N26" s="1"/>
      <c r="O26" s="1"/>
      <c r="P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5F24-B0D9-4819-BBAD-2AAB9E711368}">
  <dimension ref="A1:AO26"/>
  <sheetViews>
    <sheetView showGridLines="0" topLeftCell="J1" workbookViewId="0">
      <selection activeCell="S8" sqref="S8"/>
    </sheetView>
  </sheetViews>
  <sheetFormatPr defaultColWidth="8.7265625" defaultRowHeight="14.5" x14ac:dyDescent="0.35"/>
  <cols>
    <col min="1" max="1" width="13.7265625" customWidth="1"/>
    <col min="2" max="3" width="11" customWidth="1"/>
    <col min="4" max="9" width="13.7265625" customWidth="1"/>
    <col min="11" max="11" width="12.36328125" bestFit="1" customWidth="1"/>
    <col min="12" max="12" width="15.6328125" bestFit="1" customWidth="1"/>
    <col min="13" max="13" width="10.36328125" customWidth="1"/>
    <col min="14" max="14" width="21.1796875" customWidth="1"/>
    <col min="15" max="19" width="11.36328125" customWidth="1"/>
    <col min="21" max="21" width="14.1796875" customWidth="1"/>
    <col min="22" max="22" width="18.08984375" customWidth="1"/>
    <col min="23" max="23" width="14.36328125" customWidth="1"/>
    <col min="30" max="30" width="11.54296875" customWidth="1"/>
    <col min="31" max="31" width="22.7265625" customWidth="1"/>
    <col min="32" max="32" width="14.453125" customWidth="1"/>
    <col min="40" max="40" width="30.54296875" customWidth="1"/>
  </cols>
  <sheetData>
    <row r="1" spans="1:41" x14ac:dyDescent="0.35">
      <c r="A1" t="s">
        <v>16</v>
      </c>
      <c r="D1" t="s">
        <v>17</v>
      </c>
    </row>
    <row r="2" spans="1:41" x14ac:dyDescent="0.35">
      <c r="A2" t="s">
        <v>0</v>
      </c>
      <c r="B2" t="s">
        <v>3</v>
      </c>
      <c r="C2" t="s">
        <v>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41" x14ac:dyDescent="0.35">
      <c r="A3" t="s">
        <v>24</v>
      </c>
      <c r="B3">
        <v>1</v>
      </c>
      <c r="C3">
        <v>1</v>
      </c>
      <c r="D3">
        <v>60</v>
      </c>
      <c r="E3">
        <v>72</v>
      </c>
      <c r="F3">
        <v>23</v>
      </c>
      <c r="G3">
        <v>18</v>
      </c>
      <c r="H3">
        <v>110</v>
      </c>
      <c r="I3">
        <v>1</v>
      </c>
    </row>
    <row r="4" spans="1:41" ht="15" thickBot="1" x14ac:dyDescent="0.4">
      <c r="A4" t="s">
        <v>24</v>
      </c>
      <c r="B4">
        <v>1</v>
      </c>
      <c r="C4">
        <v>2</v>
      </c>
      <c r="D4">
        <v>27</v>
      </c>
      <c r="E4">
        <v>37</v>
      </c>
      <c r="F4">
        <v>9</v>
      </c>
      <c r="G4">
        <v>9</v>
      </c>
      <c r="H4">
        <v>58</v>
      </c>
      <c r="I4">
        <v>1</v>
      </c>
      <c r="M4" s="13" t="s">
        <v>18</v>
      </c>
      <c r="N4" s="13"/>
      <c r="O4" s="13"/>
      <c r="Q4" s="15"/>
      <c r="R4" s="15"/>
      <c r="S4" s="15"/>
      <c r="U4" t="s">
        <v>43</v>
      </c>
      <c r="AD4" t="s">
        <v>46</v>
      </c>
      <c r="AM4" t="s">
        <v>46</v>
      </c>
    </row>
    <row r="5" spans="1:41" ht="15" thickBot="1" x14ac:dyDescent="0.4">
      <c r="A5" t="s">
        <v>24</v>
      </c>
      <c r="B5">
        <v>1</v>
      </c>
      <c r="C5">
        <v>3</v>
      </c>
      <c r="D5">
        <v>12</v>
      </c>
      <c r="E5">
        <v>9</v>
      </c>
      <c r="F5">
        <v>3</v>
      </c>
      <c r="G5">
        <v>6</v>
      </c>
      <c r="H5">
        <v>18</v>
      </c>
      <c r="I5">
        <v>1</v>
      </c>
      <c r="M5" s="11" t="s">
        <v>41</v>
      </c>
      <c r="N5" s="11" t="s">
        <v>8</v>
      </c>
      <c r="O5" s="12" t="s">
        <v>42</v>
      </c>
      <c r="P5" s="16" t="s">
        <v>49</v>
      </c>
      <c r="Q5" s="16" t="s">
        <v>52</v>
      </c>
      <c r="R5" s="16" t="s">
        <v>51</v>
      </c>
      <c r="S5" s="16" t="s">
        <v>27</v>
      </c>
      <c r="U5" s="14" t="s">
        <v>41</v>
      </c>
      <c r="V5" s="14" t="s">
        <v>44</v>
      </c>
      <c r="W5" s="14" t="s">
        <v>42</v>
      </c>
      <c r="AD5" t="s">
        <v>41</v>
      </c>
      <c r="AE5" t="s">
        <v>45</v>
      </c>
      <c r="AF5" t="s">
        <v>42</v>
      </c>
      <c r="AM5" t="s">
        <v>41</v>
      </c>
      <c r="AN5" t="s">
        <v>45</v>
      </c>
      <c r="AO5" t="s">
        <v>42</v>
      </c>
    </row>
    <row r="6" spans="1:41" x14ac:dyDescent="0.35">
      <c r="A6" t="s">
        <v>24</v>
      </c>
      <c r="B6">
        <v>2</v>
      </c>
      <c r="C6">
        <v>1</v>
      </c>
      <c r="D6">
        <v>548</v>
      </c>
      <c r="E6">
        <v>186</v>
      </c>
      <c r="F6">
        <v>79</v>
      </c>
      <c r="G6">
        <v>72</v>
      </c>
      <c r="H6">
        <v>352</v>
      </c>
      <c r="I6">
        <v>4</v>
      </c>
      <c r="M6" s="7">
        <v>1</v>
      </c>
      <c r="N6" s="9" t="str">
        <f>REPLACE(IF(M6=1,'Discount Definitions'!$A$12,IF(M6=2,'Discount Definitions'!$A$13,'Discount Definitions'!$A$14)),1,4,"")</f>
        <v>Composite Shingle</v>
      </c>
      <c r="O6" s="5">
        <f>SUMIF($C$3:$C$26,"="&amp;M6,$D$3:$D$26)</f>
        <v>4354</v>
      </c>
      <c r="P6" s="4">
        <f>SUMIF(Premiums!$C$3:$C$26,"="&amp;'Claim Counts'!M6,Premiums!$D$3:$D$26)</f>
        <v>125958104</v>
      </c>
      <c r="Q6" s="4">
        <f>SUMIF('Losses and LAE'!$C$3:$C$26,"="&amp;'Claim Counts'!M6,'Losses and LAE'!$D$3:$D$26)</f>
        <v>84085527</v>
      </c>
      <c r="R6" s="4">
        <f>Q6/P6</f>
        <v>0.66756742384753587</v>
      </c>
      <c r="S6" s="4">
        <f>R6/$R$6</f>
        <v>1</v>
      </c>
      <c r="U6" t="s">
        <v>24</v>
      </c>
      <c r="V6" t="str">
        <f>IF(U6="Y","Yes","No")</f>
        <v>Yes</v>
      </c>
      <c r="W6">
        <f>SUMIF($A$3:$A$26,"="&amp;U6,$E$3:$E$26)</f>
        <v>722</v>
      </c>
      <c r="AD6">
        <v>1</v>
      </c>
      <c r="AE6" t="str">
        <f>REPLACE(IF(AD6=1,'Discount Definitions'!$A$6,IF(AD6=2,'Discount Definitions'!$A$7,IF(AD6=3,'Discount Definitions'!$A$8,'Discount Definitions'!$A$9))),1,4,"")</f>
        <v>None</v>
      </c>
      <c r="AF6">
        <f>SUMIF($B$3:$B$26,"="&amp;AD6,$F$3:$F$26)</f>
        <v>159</v>
      </c>
      <c r="AM6">
        <v>1</v>
      </c>
      <c r="AN6" t="str">
        <f>REPLACE(IF(AM6=1,'Discount Definitions'!$A$6,IF(AM6=2,'Discount Definitions'!$A$7,IF(AM6=3,'Discount Definitions'!$A$8,'Discount Definitions'!$A$9))),1,4,"")</f>
        <v>None</v>
      </c>
      <c r="AO6">
        <f>SUMIF($B$3:$B$26,"="&amp;AM6,$G$3:$G$26)</f>
        <v>203</v>
      </c>
    </row>
    <row r="7" spans="1:41" x14ac:dyDescent="0.35">
      <c r="A7" t="s">
        <v>24</v>
      </c>
      <c r="B7">
        <v>2</v>
      </c>
      <c r="C7">
        <v>2</v>
      </c>
      <c r="D7">
        <v>103</v>
      </c>
      <c r="E7">
        <v>87</v>
      </c>
      <c r="F7">
        <v>63</v>
      </c>
      <c r="G7">
        <v>27</v>
      </c>
      <c r="H7">
        <v>108</v>
      </c>
      <c r="I7">
        <v>2</v>
      </c>
      <c r="M7" s="7">
        <v>2</v>
      </c>
      <c r="N7" s="9" t="str">
        <f>REPLACE(IF(M7=1,'Discount Definitions'!$A$12,IF(M7=2,'Discount Definitions'!$A$13,'Discount Definitions'!$A$14)),1,4,"")</f>
        <v>Hail Resistant Shingle</v>
      </c>
      <c r="O7" s="5">
        <f t="shared" ref="O7:O8" si="0">SUMIF($C$3:$C$26,"="&amp;M7,$D$3:$D$26)</f>
        <v>1204</v>
      </c>
      <c r="P7" s="4">
        <f>SUMIF(Premiums!$C$3:$C$26,"="&amp;'Claim Counts'!M7,Premiums!$D$3:$D$26)</f>
        <v>62904433</v>
      </c>
      <c r="Q7" s="4">
        <f>SUMIF('Losses and LAE'!$C$3:$C$26,"="&amp;'Claim Counts'!M7,'Losses and LAE'!$D$3:$D$26)</f>
        <v>33757546</v>
      </c>
      <c r="R7" s="4">
        <f t="shared" ref="R7:R8" si="1">Q7/P7</f>
        <v>0.53664812462422162</v>
      </c>
      <c r="S7" s="4">
        <f t="shared" ref="S7:S8" si="2">R7/$R$6</f>
        <v>0.80388602776816354</v>
      </c>
      <c r="U7" t="s">
        <v>25</v>
      </c>
      <c r="V7" t="str">
        <f>IF(U7="Y","Yes","No")</f>
        <v>No</v>
      </c>
      <c r="W7">
        <f>SUMIF($A$3:$A$26,"="&amp;U7,$E$3:$E$26)</f>
        <v>4844</v>
      </c>
      <c r="AD7">
        <v>2</v>
      </c>
      <c r="AE7" t="str">
        <f>REPLACE(IF(AD7=1,'Discount Definitions'!$A$6,IF(AD7=2,'Discount Definitions'!$A$7,IF(AD7=3,'Discount Definitions'!$A$8,'Discount Definitions'!$A$9))),1,4,"")</f>
        <v>Local Alarm</v>
      </c>
      <c r="AF7">
        <f t="shared" ref="AF7:AF9" si="3">SUMIF($B$3:$B$26,"="&amp;AD7,$F$3:$F$26)</f>
        <v>825</v>
      </c>
      <c r="AM7">
        <v>2</v>
      </c>
      <c r="AN7" t="str">
        <f>REPLACE(IF(AM7=1,'Discount Definitions'!$A$6,IF(AM7=2,'Discount Definitions'!$A$7,IF(AM7=3,'Discount Definitions'!$A$8,'Discount Definitions'!$A$9))),1,4,"")</f>
        <v>Local Alarm</v>
      </c>
      <c r="AO7">
        <f t="shared" ref="AO7:AO9" si="4">SUMIF($B$3:$B$26,"="&amp;AM7,$G$3:$G$26)</f>
        <v>587</v>
      </c>
    </row>
    <row r="8" spans="1:41" ht="15" thickBot="1" x14ac:dyDescent="0.4">
      <c r="A8" t="s">
        <v>24</v>
      </c>
      <c r="B8">
        <v>2</v>
      </c>
      <c r="C8">
        <v>3</v>
      </c>
      <c r="D8">
        <v>73</v>
      </c>
      <c r="E8">
        <v>20</v>
      </c>
      <c r="F8">
        <v>15</v>
      </c>
      <c r="G8">
        <v>8</v>
      </c>
      <c r="H8">
        <v>37</v>
      </c>
      <c r="I8">
        <v>1</v>
      </c>
      <c r="M8" s="8">
        <v>3</v>
      </c>
      <c r="N8" s="10" t="str">
        <f>REPLACE(IF(M8=1,'Discount Definitions'!$A$12,IF(M8=2,'Discount Definitions'!$A$13,'Discount Definitions'!$A$14)),1,4,"")</f>
        <v>Solar Panel over Shingle</v>
      </c>
      <c r="O8" s="6">
        <f t="shared" si="0"/>
        <v>644</v>
      </c>
      <c r="P8" s="4">
        <f>SUMIF(Premiums!$C$3:$C$26,"="&amp;'Claim Counts'!M8,Premiums!$D$3:$D$26)</f>
        <v>20990045</v>
      </c>
      <c r="Q8" s="4">
        <f>SUMIF('Losses and LAE'!$C$3:$C$26,"="&amp;'Claim Counts'!M8,'Losses and LAE'!$D$3:$D$26)</f>
        <v>11250721</v>
      </c>
      <c r="R8" s="4">
        <f t="shared" si="1"/>
        <v>0.53600270985602938</v>
      </c>
      <c r="S8" s="4">
        <f t="shared" si="2"/>
        <v>0.8029192119153582</v>
      </c>
      <c r="AD8">
        <v>3</v>
      </c>
      <c r="AE8" t="str">
        <f>REPLACE(IF(AD8=1,'Discount Definitions'!$A$6,IF(AD8=2,'Discount Definitions'!$A$7,IF(AD8=3,'Discount Definitions'!$A$8,'Discount Definitions'!$A$9))),1,4,"")</f>
        <v>High Tech Local Alarm</v>
      </c>
      <c r="AF8">
        <f t="shared" si="3"/>
        <v>362</v>
      </c>
      <c r="AM8">
        <v>3</v>
      </c>
      <c r="AN8" t="str">
        <f>REPLACE(IF(AM8=1,'Discount Definitions'!$A$6,IF(AM8=2,'Discount Definitions'!$A$7,IF(AM8=3,'Discount Definitions'!$A$8,'Discount Definitions'!$A$9))),1,4,"")</f>
        <v>High Tech Local Alarm</v>
      </c>
      <c r="AO8">
        <f t="shared" si="4"/>
        <v>389</v>
      </c>
    </row>
    <row r="9" spans="1:41" x14ac:dyDescent="0.35">
      <c r="A9" t="s">
        <v>24</v>
      </c>
      <c r="B9">
        <v>3</v>
      </c>
      <c r="C9">
        <v>1</v>
      </c>
      <c r="D9">
        <v>408</v>
      </c>
      <c r="E9">
        <v>92</v>
      </c>
      <c r="F9">
        <v>42</v>
      </c>
      <c r="G9">
        <v>29</v>
      </c>
      <c r="H9">
        <v>330</v>
      </c>
      <c r="I9">
        <v>7</v>
      </c>
      <c r="AD9">
        <v>4</v>
      </c>
      <c r="AE9" t="str">
        <f>REPLACE(IF(AD9=1,'Discount Definitions'!$A$6,IF(AD9=2,'Discount Definitions'!$A$7,IF(AD9=3,'Discount Definitions'!$A$8,'Discount Definitions'!$A$9))),1,4,"")</f>
        <v>Monitored High Tech Alarm</v>
      </c>
      <c r="AF9">
        <f t="shared" si="3"/>
        <v>180</v>
      </c>
      <c r="AM9">
        <v>4</v>
      </c>
      <c r="AN9" t="str">
        <f>REPLACE(IF(AM9=1,'Discount Definitions'!$A$6,IF(AM9=2,'Discount Definitions'!$A$7,IF(AM9=3,'Discount Definitions'!$A$8,'Discount Definitions'!$A$9))),1,4,"")</f>
        <v>Monitored High Tech Alarm</v>
      </c>
      <c r="AO9">
        <f t="shared" si="4"/>
        <v>165</v>
      </c>
    </row>
    <row r="10" spans="1:41" x14ac:dyDescent="0.35">
      <c r="A10" t="s">
        <v>24</v>
      </c>
      <c r="B10">
        <v>3</v>
      </c>
      <c r="C10">
        <v>2</v>
      </c>
      <c r="D10">
        <v>103</v>
      </c>
      <c r="E10">
        <v>75</v>
      </c>
      <c r="F10">
        <v>24</v>
      </c>
      <c r="G10">
        <v>41</v>
      </c>
      <c r="H10">
        <v>120</v>
      </c>
      <c r="I10">
        <v>3</v>
      </c>
    </row>
    <row r="11" spans="1:41" x14ac:dyDescent="0.35">
      <c r="A11" t="s">
        <v>24</v>
      </c>
      <c r="B11">
        <v>3</v>
      </c>
      <c r="C11">
        <v>3</v>
      </c>
      <c r="D11">
        <v>25</v>
      </c>
      <c r="E11">
        <v>23</v>
      </c>
      <c r="F11">
        <v>6</v>
      </c>
      <c r="G11">
        <v>8</v>
      </c>
      <c r="H11">
        <v>41</v>
      </c>
      <c r="I11">
        <v>1</v>
      </c>
    </row>
    <row r="12" spans="1:41" x14ac:dyDescent="0.35">
      <c r="A12" t="s">
        <v>24</v>
      </c>
      <c r="B12">
        <v>4</v>
      </c>
      <c r="C12">
        <v>1</v>
      </c>
      <c r="D12">
        <v>168</v>
      </c>
      <c r="E12">
        <v>83</v>
      </c>
      <c r="F12">
        <v>48</v>
      </c>
      <c r="G12">
        <v>17</v>
      </c>
      <c r="H12">
        <v>119</v>
      </c>
      <c r="I12">
        <v>3</v>
      </c>
    </row>
    <row r="13" spans="1:41" x14ac:dyDescent="0.35">
      <c r="A13" t="s">
        <v>24</v>
      </c>
      <c r="B13">
        <v>4</v>
      </c>
      <c r="C13">
        <v>2</v>
      </c>
      <c r="D13">
        <v>72</v>
      </c>
      <c r="E13">
        <v>20</v>
      </c>
      <c r="F13">
        <v>10</v>
      </c>
      <c r="G13">
        <v>11</v>
      </c>
      <c r="H13">
        <v>84</v>
      </c>
      <c r="I13">
        <v>1</v>
      </c>
    </row>
    <row r="14" spans="1:41" x14ac:dyDescent="0.35">
      <c r="A14" t="s">
        <v>24</v>
      </c>
      <c r="B14">
        <v>4</v>
      </c>
      <c r="C14">
        <v>3</v>
      </c>
      <c r="D14">
        <v>18</v>
      </c>
      <c r="E14">
        <v>18</v>
      </c>
      <c r="F14">
        <v>5</v>
      </c>
      <c r="G14">
        <v>4</v>
      </c>
      <c r="H14">
        <v>19</v>
      </c>
      <c r="I14">
        <v>1</v>
      </c>
    </row>
    <row r="15" spans="1:41" x14ac:dyDescent="0.35">
      <c r="A15" t="s">
        <v>25</v>
      </c>
      <c r="B15">
        <v>1</v>
      </c>
      <c r="C15">
        <v>1</v>
      </c>
      <c r="D15">
        <v>380</v>
      </c>
      <c r="E15">
        <v>369</v>
      </c>
      <c r="F15">
        <v>69</v>
      </c>
      <c r="G15">
        <v>116</v>
      </c>
      <c r="H15">
        <v>249</v>
      </c>
      <c r="I15">
        <v>4</v>
      </c>
    </row>
    <row r="16" spans="1:41" x14ac:dyDescent="0.35">
      <c r="A16" t="s">
        <v>25</v>
      </c>
      <c r="B16">
        <v>1</v>
      </c>
      <c r="C16">
        <v>2</v>
      </c>
      <c r="D16">
        <v>142</v>
      </c>
      <c r="E16">
        <v>122</v>
      </c>
      <c r="F16">
        <v>36</v>
      </c>
      <c r="G16">
        <v>29</v>
      </c>
      <c r="H16">
        <v>140</v>
      </c>
      <c r="I16">
        <v>2</v>
      </c>
    </row>
    <row r="17" spans="1:9" x14ac:dyDescent="0.35">
      <c r="A17" t="s">
        <v>25</v>
      </c>
      <c r="B17">
        <v>1</v>
      </c>
      <c r="C17">
        <v>3</v>
      </c>
      <c r="D17">
        <v>31</v>
      </c>
      <c r="E17">
        <v>36</v>
      </c>
      <c r="F17">
        <v>19</v>
      </c>
      <c r="G17">
        <v>25</v>
      </c>
      <c r="H17">
        <v>39</v>
      </c>
      <c r="I17">
        <v>1</v>
      </c>
    </row>
    <row r="18" spans="1:9" x14ac:dyDescent="0.35">
      <c r="A18" t="s">
        <v>25</v>
      </c>
      <c r="B18">
        <v>2</v>
      </c>
      <c r="C18">
        <v>1</v>
      </c>
      <c r="D18">
        <v>1095</v>
      </c>
      <c r="E18">
        <v>813</v>
      </c>
      <c r="F18">
        <v>377</v>
      </c>
      <c r="G18">
        <v>301</v>
      </c>
      <c r="H18">
        <v>2336</v>
      </c>
      <c r="I18">
        <v>22</v>
      </c>
    </row>
    <row r="19" spans="1:9" x14ac:dyDescent="0.35">
      <c r="A19" t="s">
        <v>25</v>
      </c>
      <c r="B19">
        <v>2</v>
      </c>
      <c r="C19">
        <v>2</v>
      </c>
      <c r="D19">
        <v>314</v>
      </c>
      <c r="E19">
        <v>603</v>
      </c>
      <c r="F19">
        <v>256</v>
      </c>
      <c r="G19">
        <v>137</v>
      </c>
      <c r="H19">
        <v>784</v>
      </c>
      <c r="I19">
        <v>10</v>
      </c>
    </row>
    <row r="20" spans="1:9" x14ac:dyDescent="0.35">
      <c r="A20" t="s">
        <v>25</v>
      </c>
      <c r="B20">
        <v>2</v>
      </c>
      <c r="C20">
        <v>3</v>
      </c>
      <c r="D20">
        <v>205</v>
      </c>
      <c r="E20">
        <v>157</v>
      </c>
      <c r="F20">
        <v>35</v>
      </c>
      <c r="G20">
        <v>42</v>
      </c>
      <c r="H20">
        <v>174</v>
      </c>
      <c r="I20">
        <v>2</v>
      </c>
    </row>
    <row r="21" spans="1:9" x14ac:dyDescent="0.35">
      <c r="A21" t="s">
        <v>25</v>
      </c>
      <c r="B21">
        <v>3</v>
      </c>
      <c r="C21">
        <v>1</v>
      </c>
      <c r="D21">
        <v>874</v>
      </c>
      <c r="E21">
        <v>625</v>
      </c>
      <c r="F21">
        <v>203</v>
      </c>
      <c r="G21">
        <v>120</v>
      </c>
      <c r="H21">
        <v>823</v>
      </c>
      <c r="I21">
        <v>23</v>
      </c>
    </row>
    <row r="22" spans="1:9" x14ac:dyDescent="0.35">
      <c r="A22" t="s">
        <v>25</v>
      </c>
      <c r="B22">
        <v>3</v>
      </c>
      <c r="C22">
        <v>2</v>
      </c>
      <c r="D22">
        <v>242</v>
      </c>
      <c r="E22">
        <v>588</v>
      </c>
      <c r="F22">
        <v>67</v>
      </c>
      <c r="G22">
        <v>156</v>
      </c>
      <c r="H22">
        <v>457</v>
      </c>
      <c r="I22">
        <v>7</v>
      </c>
    </row>
    <row r="23" spans="1:9" x14ac:dyDescent="0.35">
      <c r="A23" t="s">
        <v>25</v>
      </c>
      <c r="B23">
        <v>3</v>
      </c>
      <c r="C23">
        <v>3</v>
      </c>
      <c r="D23">
        <v>222</v>
      </c>
      <c r="E23">
        <v>167</v>
      </c>
      <c r="F23">
        <v>20</v>
      </c>
      <c r="G23">
        <v>35</v>
      </c>
      <c r="H23">
        <v>121</v>
      </c>
      <c r="I23">
        <v>2</v>
      </c>
    </row>
    <row r="24" spans="1:9" x14ac:dyDescent="0.35">
      <c r="A24" t="s">
        <v>25</v>
      </c>
      <c r="B24">
        <v>4</v>
      </c>
      <c r="C24">
        <v>1</v>
      </c>
      <c r="D24">
        <v>821</v>
      </c>
      <c r="E24">
        <v>826</v>
      </c>
      <c r="F24">
        <v>70</v>
      </c>
      <c r="G24">
        <v>69</v>
      </c>
      <c r="H24">
        <v>1031</v>
      </c>
      <c r="I24">
        <v>17</v>
      </c>
    </row>
    <row r="25" spans="1:9" x14ac:dyDescent="0.35">
      <c r="A25" t="s">
        <v>25</v>
      </c>
      <c r="B25">
        <v>4</v>
      </c>
      <c r="C25">
        <v>2</v>
      </c>
      <c r="D25">
        <v>201</v>
      </c>
      <c r="E25">
        <v>479</v>
      </c>
      <c r="F25">
        <v>36</v>
      </c>
      <c r="G25">
        <v>37</v>
      </c>
      <c r="H25">
        <v>597</v>
      </c>
      <c r="I25">
        <v>5</v>
      </c>
    </row>
    <row r="26" spans="1:9" x14ac:dyDescent="0.35">
      <c r="A26" t="s">
        <v>25</v>
      </c>
      <c r="B26">
        <v>4</v>
      </c>
      <c r="C26">
        <v>3</v>
      </c>
      <c r="D26">
        <v>58</v>
      </c>
      <c r="E26">
        <v>59</v>
      </c>
      <c r="F26">
        <v>11</v>
      </c>
      <c r="G26">
        <v>27</v>
      </c>
      <c r="H26">
        <v>76</v>
      </c>
      <c r="I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EEDC-80ED-455F-888D-956D1833310D}">
  <dimension ref="A1:H25"/>
  <sheetViews>
    <sheetView tabSelected="1" topLeftCell="A6" workbookViewId="0"/>
  </sheetViews>
  <sheetFormatPr defaultColWidth="8.7265625" defaultRowHeight="14.5" x14ac:dyDescent="0.35"/>
  <cols>
    <col min="1" max="1" width="46.453125" bestFit="1" customWidth="1"/>
    <col min="2" max="2" width="15" bestFit="1" customWidth="1"/>
    <col min="4" max="4" width="22.7265625" bestFit="1" customWidth="1"/>
    <col min="5" max="5" width="15" bestFit="1" customWidth="1"/>
    <col min="7" max="7" width="22.7265625" bestFit="1" customWidth="1"/>
    <col min="8" max="8" width="15" bestFit="1" customWidth="1"/>
  </cols>
  <sheetData>
    <row r="1" spans="1:8" x14ac:dyDescent="0.35">
      <c r="A1" t="s">
        <v>26</v>
      </c>
    </row>
    <row r="3" spans="1:8" x14ac:dyDescent="0.35">
      <c r="A3" t="s">
        <v>0</v>
      </c>
      <c r="B3" t="s">
        <v>27</v>
      </c>
      <c r="D3" t="s">
        <v>3</v>
      </c>
      <c r="E3" t="s">
        <v>27</v>
      </c>
      <c r="G3" t="s">
        <v>8</v>
      </c>
      <c r="H3" t="s">
        <v>27</v>
      </c>
    </row>
    <row r="4" spans="1:8" x14ac:dyDescent="0.35">
      <c r="A4" t="s">
        <v>24</v>
      </c>
      <c r="B4">
        <v>0.85</v>
      </c>
      <c r="D4" t="s">
        <v>4</v>
      </c>
      <c r="E4">
        <v>1</v>
      </c>
      <c r="G4" t="s">
        <v>28</v>
      </c>
      <c r="H4">
        <v>1</v>
      </c>
    </row>
    <row r="5" spans="1:8" x14ac:dyDescent="0.35">
      <c r="A5" t="s">
        <v>25</v>
      </c>
      <c r="B5">
        <v>1</v>
      </c>
      <c r="D5" t="s">
        <v>29</v>
      </c>
      <c r="E5">
        <v>0.9</v>
      </c>
      <c r="G5" t="s">
        <v>10</v>
      </c>
      <c r="H5">
        <v>0.95</v>
      </c>
    </row>
    <row r="6" spans="1:8" x14ac:dyDescent="0.35">
      <c r="D6" t="s">
        <v>30</v>
      </c>
      <c r="E6">
        <v>0.85</v>
      </c>
      <c r="G6" t="s">
        <v>31</v>
      </c>
      <c r="H6">
        <v>0.9</v>
      </c>
    </row>
    <row r="7" spans="1:8" x14ac:dyDescent="0.35">
      <c r="D7" t="s">
        <v>32</v>
      </c>
      <c r="E7">
        <v>0.8</v>
      </c>
    </row>
    <row r="10" spans="1:8" x14ac:dyDescent="0.35">
      <c r="A10" t="s">
        <v>33</v>
      </c>
    </row>
    <row r="12" spans="1:8" x14ac:dyDescent="0.35">
      <c r="A12" t="s">
        <v>0</v>
      </c>
      <c r="B12" t="s">
        <v>27</v>
      </c>
      <c r="D12" t="s">
        <v>3</v>
      </c>
      <c r="E12" t="s">
        <v>27</v>
      </c>
      <c r="G12" t="s">
        <v>8</v>
      </c>
      <c r="H12" t="s">
        <v>27</v>
      </c>
    </row>
    <row r="13" spans="1:8" x14ac:dyDescent="0.35">
      <c r="A13" t="s">
        <v>24</v>
      </c>
      <c r="B13">
        <v>0.9</v>
      </c>
      <c r="D13" t="s">
        <v>4</v>
      </c>
      <c r="E13">
        <v>1</v>
      </c>
      <c r="G13" t="s">
        <v>28</v>
      </c>
      <c r="H13">
        <v>1</v>
      </c>
    </row>
    <row r="14" spans="1:8" x14ac:dyDescent="0.35">
      <c r="A14" t="s">
        <v>25</v>
      </c>
      <c r="B14">
        <v>1</v>
      </c>
      <c r="D14" t="s">
        <v>29</v>
      </c>
      <c r="E14">
        <v>0.8</v>
      </c>
      <c r="G14" t="s">
        <v>10</v>
      </c>
      <c r="H14">
        <v>0.85</v>
      </c>
    </row>
    <row r="15" spans="1:8" x14ac:dyDescent="0.35">
      <c r="D15" t="s">
        <v>30</v>
      </c>
      <c r="E15">
        <v>0.76</v>
      </c>
      <c r="G15" t="s">
        <v>31</v>
      </c>
      <c r="H15">
        <v>0.75</v>
      </c>
    </row>
    <row r="16" spans="1:8" x14ac:dyDescent="0.35">
      <c r="D16" t="s">
        <v>32</v>
      </c>
      <c r="E16">
        <v>0.65</v>
      </c>
    </row>
    <row r="19" spans="1:8" x14ac:dyDescent="0.35">
      <c r="A19" t="s">
        <v>34</v>
      </c>
    </row>
    <row r="21" spans="1:8" x14ac:dyDescent="0.35">
      <c r="A21" t="s">
        <v>0</v>
      </c>
      <c r="B21" t="s">
        <v>27</v>
      </c>
      <c r="D21" t="s">
        <v>3</v>
      </c>
      <c r="E21" t="s">
        <v>27</v>
      </c>
      <c r="G21" t="s">
        <v>8</v>
      </c>
      <c r="H21" t="s">
        <v>27</v>
      </c>
    </row>
    <row r="22" spans="1:8" x14ac:dyDescent="0.35">
      <c r="A22" t="s">
        <v>24</v>
      </c>
      <c r="B22">
        <v>0.7</v>
      </c>
      <c r="D22" t="s">
        <v>4</v>
      </c>
      <c r="E22">
        <v>1</v>
      </c>
      <c r="G22" t="s">
        <v>28</v>
      </c>
      <c r="H22">
        <v>1</v>
      </c>
    </row>
    <row r="23" spans="1:8" x14ac:dyDescent="0.35">
      <c r="A23" t="s">
        <v>25</v>
      </c>
      <c r="B23">
        <v>1</v>
      </c>
      <c r="D23" t="s">
        <v>29</v>
      </c>
      <c r="E23">
        <v>0.9</v>
      </c>
      <c r="G23" t="s">
        <v>10</v>
      </c>
      <c r="H23">
        <v>1</v>
      </c>
    </row>
    <row r="24" spans="1:8" x14ac:dyDescent="0.35">
      <c r="D24" t="s">
        <v>30</v>
      </c>
      <c r="E24">
        <v>0.85</v>
      </c>
      <c r="G24" t="s">
        <v>31</v>
      </c>
      <c r="H24">
        <v>1</v>
      </c>
    </row>
    <row r="25" spans="1:8" x14ac:dyDescent="0.35">
      <c r="D25" t="s">
        <v>32</v>
      </c>
      <c r="E25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E868-33F6-D44A-A0D4-B87058DB6AC9}">
  <dimension ref="A1:D7"/>
  <sheetViews>
    <sheetView workbookViewId="0">
      <selection activeCell="B8" sqref="B8"/>
    </sheetView>
  </sheetViews>
  <sheetFormatPr defaultColWidth="11.54296875" defaultRowHeight="14.5" x14ac:dyDescent="0.35"/>
  <cols>
    <col min="1" max="1" width="23.36328125" customWidth="1"/>
    <col min="2" max="2" width="13.7265625" bestFit="1" customWidth="1"/>
    <col min="4" max="4" width="12.1796875" bestFit="1" customWidth="1"/>
  </cols>
  <sheetData>
    <row r="1" spans="1:4" x14ac:dyDescent="0.35">
      <c r="A1" t="s">
        <v>37</v>
      </c>
      <c r="B1" t="s">
        <v>35</v>
      </c>
    </row>
    <row r="2" spans="1:4" x14ac:dyDescent="0.35">
      <c r="A2" t="s">
        <v>36</v>
      </c>
      <c r="B2" s="2">
        <v>35886895.333333336</v>
      </c>
      <c r="D2" s="3"/>
    </row>
    <row r="3" spans="1:4" x14ac:dyDescent="0.35">
      <c r="A3" t="s">
        <v>38</v>
      </c>
      <c r="B3" s="3">
        <v>29196192.666666668</v>
      </c>
      <c r="D3" s="3"/>
    </row>
    <row r="4" spans="1:4" x14ac:dyDescent="0.35">
      <c r="A4" t="s">
        <v>39</v>
      </c>
      <c r="B4" s="3">
        <v>21917116.666666668</v>
      </c>
      <c r="D4" s="3"/>
    </row>
    <row r="5" spans="1:4" x14ac:dyDescent="0.35">
      <c r="A5" t="s">
        <v>40</v>
      </c>
      <c r="B5" s="3">
        <v>6998478.666666667</v>
      </c>
      <c r="D5" s="3"/>
    </row>
    <row r="7" spans="1:4" x14ac:dyDescent="0.35">
      <c r="A7" t="s">
        <v>53</v>
      </c>
      <c r="B7" s="3">
        <f>SUM(B2:B5)</f>
        <v>93998683.333333343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1f5c59bb-fff3-44bb-af19-8c47570356e4">
      <Terms xmlns="http://schemas.microsoft.com/office/infopath/2007/PartnerControls"/>
    </lcf76f155ced4ddcb4097134ff3c332f>
    <_ip_UnifiedCompliancePolicyProperties xmlns="http://schemas.microsoft.com/sharepoint/v3" xsi:nil="true"/>
    <TaxCatchAll xmlns="035059a0-d0ab-420a-99f5-7e53cb92e6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24D4F71A634D91A34F14C517243B" ma:contentTypeVersion="18" ma:contentTypeDescription="Create a new document." ma:contentTypeScope="" ma:versionID="be39616e987d8614a521133ee9213c27">
  <xsd:schema xmlns:xsd="http://www.w3.org/2001/XMLSchema" xmlns:xs="http://www.w3.org/2001/XMLSchema" xmlns:p="http://schemas.microsoft.com/office/2006/metadata/properties" xmlns:ns1="http://schemas.microsoft.com/sharepoint/v3" xmlns:ns2="1f5c59bb-fff3-44bb-af19-8c47570356e4" xmlns:ns3="7aa30d0e-d5b0-496b-a38f-b8a612c662b7" xmlns:ns4="035059a0-d0ab-420a-99f5-7e53cb92e6c1" targetNamespace="http://schemas.microsoft.com/office/2006/metadata/properties" ma:root="true" ma:fieldsID="a3fcdea820a32757fba57e43d047ed26" ns1:_="" ns2:_="" ns3:_="" ns4:_="">
    <xsd:import namespace="http://schemas.microsoft.com/sharepoint/v3"/>
    <xsd:import namespace="1f5c59bb-fff3-44bb-af19-8c47570356e4"/>
    <xsd:import namespace="7aa30d0e-d5b0-496b-a38f-b8a612c662b7"/>
    <xsd:import namespace="035059a0-d0ab-420a-99f5-7e53cb92e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c59bb-fff3-44bb-af19-8c4757035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560b896-8886-498a-a042-c3e26b9789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30d0e-d5b0-496b-a38f-b8a612c66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059a0-d0ab-420a-99f5-7e53cb92e6c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3201866-58c0-4721-a452-d4356fe7de4e}" ma:internalName="TaxCatchAll" ma:showField="CatchAllData" ma:web="035059a0-d0ab-420a-99f5-7e53cb92e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0AF64B-D994-4AF3-9123-E0382D9A8B3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f5c59bb-fff3-44bb-af19-8c47570356e4"/>
    <ds:schemaRef ds:uri="035059a0-d0ab-420a-99f5-7e53cb92e6c1"/>
  </ds:schemaRefs>
</ds:datastoreItem>
</file>

<file path=customXml/itemProps2.xml><?xml version="1.0" encoding="utf-8"?>
<ds:datastoreItem xmlns:ds="http://schemas.openxmlformats.org/officeDocument/2006/customXml" ds:itemID="{D266FF13-33CB-4B96-9903-A348D0A5D2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9F8043-E0FD-47E9-B925-2EE659F76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5c59bb-fff3-44bb-af19-8c47570356e4"/>
    <ds:schemaRef ds:uri="7aa30d0e-d5b0-496b-a38f-b8a612c662b7"/>
    <ds:schemaRef ds:uri="035059a0-d0ab-420a-99f5-7e53cb92e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Discount Definitions</vt:lpstr>
      <vt:lpstr>Premiums</vt:lpstr>
      <vt:lpstr>Losses and LAE</vt:lpstr>
      <vt:lpstr>Claim Counts</vt:lpstr>
      <vt:lpstr>Competitor Information</vt:lpstr>
      <vt:lpstr>Company 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Bartee</dc:creator>
  <cp:keywords/>
  <dc:description/>
  <cp:lastModifiedBy>Krishna Shrestha</cp:lastModifiedBy>
  <cp:revision/>
  <dcterms:created xsi:type="dcterms:W3CDTF">2022-07-25T18:11:54Z</dcterms:created>
  <dcterms:modified xsi:type="dcterms:W3CDTF">2025-03-21T21:45:15Z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{88904B51-0AD4-4908-B876-F3254BE1FB6E}</vt:lpwstr>
  </property>
  <property fmtid="{D5CDD505-2E9C-101B-9397-08002B2CF9AE}" pid="3" name="ContentTypeId">
    <vt:lpwstr>0x010100AC0D24D4F71A634D91A34F14C517243B</vt:lpwstr>
  </property>
  <property fmtid="{D5CDD505-2E9C-101B-9397-08002B2CF9AE}" pid="4" name="MediaServiceImageTags">
    <vt:lpwstr/>
  </property>
</Properties>
</file>