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6200" tabRatio="600" firstSheet="0" activeTab="1" autoFilterDateGrouping="1"/>
  </bookViews>
  <sheets>
    <sheet xmlns:r="http://schemas.openxmlformats.org/officeDocument/2006/relationships" name="Bilgi" sheetId="1" state="visible" r:id="rId1"/>
    <sheet xmlns:r="http://schemas.openxmlformats.org/officeDocument/2006/relationships" name="Aktif Projeler" sheetId="2" state="visible" r:id="rId2"/>
    <sheet xmlns:r="http://schemas.openxmlformats.org/officeDocument/2006/relationships" name="Liste" sheetId="3" state="visible" r:id="rId3"/>
    <sheet xmlns:r="http://schemas.openxmlformats.org/officeDocument/2006/relationships" name="Cost" sheetId="4" state="visible" r:id="rId4"/>
    <sheet xmlns:r="http://schemas.openxmlformats.org/officeDocument/2006/relationships" name="Start" sheetId="5" state="visible" r:id="rId5"/>
    <sheet xmlns:r="http://schemas.openxmlformats.org/officeDocument/2006/relationships" name="Finish" sheetId="6" state="visible" r:id="rId6"/>
    <sheet xmlns:r="http://schemas.openxmlformats.org/officeDocument/2006/relationships" name="Lang_Skill" sheetId="7" state="visible" r:id="rId7"/>
    <sheet xmlns:r="http://schemas.openxmlformats.org/officeDocument/2006/relationships" name="Proj_Need" sheetId="8" state="visible" r:id="rId8"/>
    <sheet xmlns:r="http://schemas.openxmlformats.org/officeDocument/2006/relationships" name="Proj_Skill" sheetId="9" state="visible" r:id="rId9"/>
    <sheet xmlns:r="http://schemas.openxmlformats.org/officeDocument/2006/relationships" name="Proj_emp_priority" sheetId="10" state="visible" r:id="rId10"/>
    <sheet xmlns:r="http://schemas.openxmlformats.org/officeDocument/2006/relationships" name="Proj_priority" sheetId="11" state="visible" r:id="rId11"/>
    <sheet xmlns:r="http://schemas.openxmlformats.org/officeDocument/2006/relationships" name="Gantt" sheetId="12" state="visible" r:id="rId12"/>
    <sheet xmlns:r="http://schemas.openxmlformats.org/officeDocument/2006/relationships" name="Proj_time" sheetId="13" state="visible" r:id="rId13"/>
    <sheet xmlns:r="http://schemas.openxmlformats.org/officeDocument/2006/relationships" name="Yeni_Atama" sheetId="14" state="visible" r:id="rId14"/>
    <sheet xmlns:r="http://schemas.openxmlformats.org/officeDocument/2006/relationships" name="AHP-Proje" sheetId="15" state="visible" r:id="rId15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4">
    <font>
      <name val="Calibri"/>
      <family val="2"/>
      <color theme="1"/>
      <sz val="11"/>
      <scheme val="minor"/>
    </font>
    <font>
      <name val="Calibri"/>
      <charset val="162"/>
      <family val="2"/>
      <color theme="1"/>
      <sz val="11"/>
      <scheme val="minor"/>
    </font>
    <font>
      <name val="Calibri"/>
      <charset val="162"/>
      <family val="2"/>
      <b val="1"/>
      <color theme="1"/>
      <sz val="11"/>
      <scheme val="minor"/>
    </font>
    <font>
      <name val="Calibri"/>
      <charset val="162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2" fontId="3" fillId="0" borderId="0" applyAlignment="1" pivotButton="0" quotePrefix="0" xfId="0">
      <alignment horizontal="center"/>
    </xf>
    <xf numFmtId="2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0" fillId="3" borderId="0" applyAlignment="1" pivotButton="0" quotePrefix="0" xfId="0">
      <alignment horizontal="center"/>
    </xf>
    <xf numFmtId="14" fontId="0" fillId="0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64" fontId="0" fillId="0" borderId="0" pivotButton="0" quotePrefix="0" xfId="0"/>
    <xf numFmtId="0" fontId="2" fillId="0" borderId="0" applyAlignment="1" pivotButton="0" quotePrefix="0" xfId="0">
      <alignment horizontal="left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28" sqref="A28:A35"/>
    </sheetView>
  </sheetViews>
  <sheetFormatPr baseColWidth="8" defaultRowHeight="15"/>
  <cols>
    <col width="23.7109375" bestFit="1" customWidth="1" style="11" min="1" max="1"/>
    <col width="9.140625" customWidth="1" style="11" min="2" max="2"/>
    <col width="23.42578125" bestFit="1" customWidth="1" style="11" min="3" max="4"/>
    <col width="10.85546875" bestFit="1" customWidth="1" min="5" max="7"/>
    <col width="9.140625" customWidth="1" style="11" min="8" max="70"/>
    <col width="9.140625" customWidth="1" style="11" min="71" max="16384"/>
  </cols>
  <sheetData>
    <row r="1">
      <c r="A1" s="14" t="inlineStr">
        <is>
          <t>Çalışanlar</t>
        </is>
      </c>
      <c r="B1" s="1" t="inlineStr">
        <is>
          <t>Maliyeti</t>
        </is>
      </c>
      <c r="C1" s="1" t="inlineStr">
        <is>
          <t>Uygun Olduğu ilk Dönem</t>
        </is>
      </c>
      <c r="D1" s="1" t="inlineStr">
        <is>
          <t>Uygun Olduğu son Dönem</t>
        </is>
      </c>
      <c r="E1" s="1" t="inlineStr">
        <is>
          <t>Yetkinlik_1</t>
        </is>
      </c>
      <c r="F1" s="1" t="inlineStr">
        <is>
          <t>Yetkinlik_2</t>
        </is>
      </c>
      <c r="G1" s="1" t="inlineStr">
        <is>
          <t>Yetkinlik_3</t>
        </is>
      </c>
      <c r="H1" s="1" t="n"/>
      <c r="I1" s="1" t="n"/>
    </row>
    <row r="2">
      <c r="A2" s="9" t="inlineStr">
        <is>
          <t>Osman ABAY</t>
        </is>
      </c>
      <c r="B2" s="11" t="n">
        <v>9200</v>
      </c>
      <c r="C2" s="11" t="n">
        <v>0</v>
      </c>
      <c r="D2" s="11" t="n">
        <v>12</v>
      </c>
      <c r="E2" s="10" t="inlineStr">
        <is>
          <t>İş Analisti</t>
        </is>
      </c>
      <c r="F2" s="10" t="inlineStr">
        <is>
          <t>Donanımcı</t>
        </is>
      </c>
      <c r="G2" s="10" t="inlineStr">
        <is>
          <t>C#</t>
        </is>
      </c>
    </row>
    <row r="3">
      <c r="A3" s="9" t="inlineStr">
        <is>
          <t>Burak ŞAHİN</t>
        </is>
      </c>
      <c r="B3" s="11" t="n">
        <v>8200</v>
      </c>
      <c r="C3" s="11" t="n">
        <v>0</v>
      </c>
      <c r="D3" s="11" t="n">
        <v>12</v>
      </c>
      <c r="E3" s="10" t="inlineStr">
        <is>
          <t>Python</t>
        </is>
      </c>
      <c r="F3" s="10" t="inlineStr">
        <is>
          <t>Donanımcı</t>
        </is>
      </c>
      <c r="G3" s="10" t="inlineStr">
        <is>
          <t>C++</t>
        </is>
      </c>
    </row>
    <row r="4">
      <c r="A4" s="9" t="inlineStr">
        <is>
          <t>Suat Oğulcan ÖZCAN</t>
        </is>
      </c>
      <c r="B4" s="11" t="n">
        <v>7999</v>
      </c>
      <c r="C4" s="11" t="n">
        <v>0</v>
      </c>
      <c r="D4" s="11" t="n">
        <v>12</v>
      </c>
      <c r="E4" s="10" t="inlineStr">
        <is>
          <t>C#</t>
        </is>
      </c>
      <c r="F4" s="10" t="inlineStr">
        <is>
          <t>İş Analisti</t>
        </is>
      </c>
      <c r="G4" s="10" t="inlineStr">
        <is>
          <t>Donanım</t>
        </is>
      </c>
    </row>
    <row r="5">
      <c r="A5" s="9" t="inlineStr">
        <is>
          <t>Münir Ozan TOPCU</t>
        </is>
      </c>
      <c r="B5" s="11" t="n">
        <v>9200</v>
      </c>
      <c r="C5" s="11" t="n">
        <v>0</v>
      </c>
      <c r="D5" s="11" t="n">
        <v>12</v>
      </c>
      <c r="E5" s="10" t="inlineStr">
        <is>
          <t>C++</t>
        </is>
      </c>
      <c r="F5" s="10" t="inlineStr">
        <is>
          <t>C#</t>
        </is>
      </c>
      <c r="G5" s="10" t="inlineStr">
        <is>
          <t>Donanım</t>
        </is>
      </c>
    </row>
    <row r="6">
      <c r="A6" s="9" t="inlineStr">
        <is>
          <t>Hande ÖZTÜRK</t>
        </is>
      </c>
      <c r="B6" s="11" t="n">
        <v>6200</v>
      </c>
      <c r="C6" s="11" t="n">
        <v>0</v>
      </c>
      <c r="D6" s="11" t="n">
        <v>12</v>
      </c>
      <c r="E6" s="10" t="inlineStr">
        <is>
          <t>İş Analisti</t>
        </is>
      </c>
      <c r="F6" s="10" t="inlineStr">
        <is>
          <t>C++</t>
        </is>
      </c>
      <c r="G6" s="10" t="inlineStr">
        <is>
          <t>C#</t>
        </is>
      </c>
    </row>
    <row r="7">
      <c r="A7" s="9" t="inlineStr">
        <is>
          <t>Burak GEYLANİ</t>
        </is>
      </c>
      <c r="B7" s="11" t="n">
        <v>8000</v>
      </c>
      <c r="C7" s="11" t="n">
        <v>0</v>
      </c>
      <c r="D7" s="11" t="n">
        <v>12</v>
      </c>
      <c r="E7" s="10" t="inlineStr">
        <is>
          <t>İş Analisti</t>
        </is>
      </c>
      <c r="F7" s="10" t="inlineStr">
        <is>
          <t>Python</t>
        </is>
      </c>
      <c r="G7" s="10" t="inlineStr">
        <is>
          <t>Donanım</t>
        </is>
      </c>
    </row>
    <row r="8">
      <c r="A8" s="9" t="inlineStr">
        <is>
          <t>Pelvin AYDIN</t>
        </is>
      </c>
      <c r="B8" s="11" t="n">
        <v>5200</v>
      </c>
      <c r="C8" s="11" t="n">
        <v>0</v>
      </c>
      <c r="D8" s="11" t="n">
        <v>12</v>
      </c>
      <c r="E8" s="10" t="inlineStr">
        <is>
          <t>Donanımcı</t>
        </is>
      </c>
      <c r="F8" s="10" t="inlineStr">
        <is>
          <t>Python</t>
        </is>
      </c>
      <c r="G8" s="10" t="inlineStr">
        <is>
          <t>C#</t>
        </is>
      </c>
    </row>
    <row r="9">
      <c r="A9" s="9" t="inlineStr">
        <is>
          <t>Ecem BÖLÜK</t>
        </is>
      </c>
      <c r="B9" s="11" t="n">
        <v>5200</v>
      </c>
      <c r="C9" s="11" t="n">
        <v>0</v>
      </c>
      <c r="D9" s="11" t="n">
        <v>12</v>
      </c>
      <c r="E9" s="10" t="inlineStr">
        <is>
          <t>C++</t>
        </is>
      </c>
      <c r="F9" s="10" t="inlineStr">
        <is>
          <t>C#</t>
        </is>
      </c>
      <c r="G9" s="10" t="inlineStr">
        <is>
          <t>Python</t>
        </is>
      </c>
    </row>
    <row r="10">
      <c r="A10" s="9" t="inlineStr">
        <is>
          <t>Gökhan KARADENİZ</t>
        </is>
      </c>
      <c r="B10" s="11" t="n">
        <v>9200</v>
      </c>
      <c r="C10" s="11" t="n">
        <v>0</v>
      </c>
      <c r="D10" s="11" t="n">
        <v>12</v>
      </c>
      <c r="E10" s="10" t="inlineStr">
        <is>
          <t>İş Analisti</t>
        </is>
      </c>
      <c r="F10" s="10" t="inlineStr">
        <is>
          <t>Python</t>
        </is>
      </c>
      <c r="G10" s="10" t="inlineStr">
        <is>
          <t>Donanım</t>
        </is>
      </c>
    </row>
    <row r="11">
      <c r="A11" s="9" t="inlineStr">
        <is>
          <t>İsmail CESUR</t>
        </is>
      </c>
      <c r="B11" s="11" t="n">
        <v>7500</v>
      </c>
      <c r="C11" s="11" t="n">
        <v>0</v>
      </c>
      <c r="D11" s="11" t="n">
        <v>12</v>
      </c>
      <c r="E11" s="9" t="inlineStr">
        <is>
          <t>İş Analisti</t>
        </is>
      </c>
      <c r="F11" s="9" t="inlineStr">
        <is>
          <t>C++</t>
        </is>
      </c>
      <c r="G11" s="9" t="inlineStr">
        <is>
          <t>iş analisti</t>
        </is>
      </c>
    </row>
    <row r="12">
      <c r="A12" s="9" t="inlineStr">
        <is>
          <t>Deniz Kaan BATIBEKİ</t>
        </is>
      </c>
      <c r="B12" s="11" t="n">
        <v>8200</v>
      </c>
      <c r="C12" s="11" t="n">
        <v>0</v>
      </c>
      <c r="D12" s="11" t="n">
        <v>12</v>
      </c>
      <c r="E12" s="9" t="inlineStr">
        <is>
          <t>İş Analisti</t>
        </is>
      </c>
      <c r="F12" s="9" t="inlineStr">
        <is>
          <t>C#</t>
        </is>
      </c>
      <c r="G12" s="9" t="inlineStr">
        <is>
          <t>Python</t>
        </is>
      </c>
    </row>
    <row r="13">
      <c r="A13" s="9" t="inlineStr">
        <is>
          <t>Ömer Faruk AYDIN</t>
        </is>
      </c>
      <c r="B13" s="11" t="n">
        <v>9200</v>
      </c>
      <c r="C13" s="11" t="n">
        <v>0</v>
      </c>
      <c r="D13" s="11" t="n">
        <v>12</v>
      </c>
      <c r="E13" s="9" t="inlineStr">
        <is>
          <t>Donanımcı</t>
        </is>
      </c>
      <c r="F13" s="9" t="inlineStr">
        <is>
          <t>C++</t>
        </is>
      </c>
      <c r="G13" s="9" t="inlineStr">
        <is>
          <t>C#</t>
        </is>
      </c>
    </row>
    <row r="14">
      <c r="A14" s="9" t="inlineStr">
        <is>
          <t>Alihan ÜLKER</t>
        </is>
      </c>
      <c r="B14" s="11" t="n">
        <v>7500</v>
      </c>
      <c r="C14" s="11" t="n">
        <v>0</v>
      </c>
      <c r="D14" s="11" t="n">
        <v>12</v>
      </c>
      <c r="E14" s="9" t="inlineStr">
        <is>
          <t>python</t>
        </is>
      </c>
      <c r="F14" s="9" t="inlineStr">
        <is>
          <t>iş analisti</t>
        </is>
      </c>
      <c r="G14" s="9" t="inlineStr">
        <is>
          <t>C++</t>
        </is>
      </c>
    </row>
    <row r="15">
      <c r="A15" s="9" t="inlineStr">
        <is>
          <t>Ahmet Can SAKIZ</t>
        </is>
      </c>
      <c r="B15" s="11" t="n">
        <v>6000</v>
      </c>
      <c r="C15" s="11" t="n">
        <v>0</v>
      </c>
      <c r="D15" s="11" t="n">
        <v>12</v>
      </c>
      <c r="E15" s="9" t="inlineStr">
        <is>
          <t>Donanımcı</t>
        </is>
      </c>
      <c r="F15" s="9" t="inlineStr">
        <is>
          <t>C++</t>
        </is>
      </c>
      <c r="G15" s="9" t="inlineStr">
        <is>
          <t>Python</t>
        </is>
      </c>
    </row>
    <row r="16">
      <c r="A16" s="9" t="inlineStr">
        <is>
          <t>Ahmet Alperen FAKI</t>
        </is>
      </c>
      <c r="B16" s="11" t="n">
        <v>9200</v>
      </c>
      <c r="C16" s="11" t="n">
        <v>0</v>
      </c>
      <c r="D16" s="11" t="n">
        <v>12</v>
      </c>
      <c r="E16" s="9" t="inlineStr">
        <is>
          <t>C++</t>
        </is>
      </c>
      <c r="F16" s="9" t="inlineStr">
        <is>
          <t>C#</t>
        </is>
      </c>
      <c r="G16" s="9" t="inlineStr">
        <is>
          <t>Python</t>
        </is>
      </c>
    </row>
    <row r="17">
      <c r="A17" s="9" t="inlineStr">
        <is>
          <t>Petek SAVAŞ HAMİTBEYLİ</t>
        </is>
      </c>
      <c r="B17" s="11">
        <f>RANDBETWEEN(7500,10000)</f>
        <v/>
      </c>
      <c r="C17" s="11" t="n">
        <v>0</v>
      </c>
      <c r="D17" s="11" t="n">
        <v>12</v>
      </c>
      <c r="E17" s="10" t="inlineStr">
        <is>
          <t>İş Analisti</t>
        </is>
      </c>
      <c r="F17" s="10" t="inlineStr">
        <is>
          <t>Donanımcı</t>
        </is>
      </c>
      <c r="G17" s="10" t="inlineStr">
        <is>
          <t>C#</t>
        </is>
      </c>
    </row>
    <row r="18">
      <c r="A18" s="9" t="inlineStr">
        <is>
          <t>Adem TELLİ</t>
        </is>
      </c>
      <c r="B18" s="11">
        <f>RANDBETWEEN(7500,10000)</f>
        <v/>
      </c>
      <c r="C18" s="11" t="n">
        <v>0</v>
      </c>
      <c r="D18" s="11" t="n">
        <v>12</v>
      </c>
      <c r="E18" s="10" t="inlineStr">
        <is>
          <t>Python</t>
        </is>
      </c>
      <c r="F18" s="10" t="inlineStr">
        <is>
          <t>Donanımcı</t>
        </is>
      </c>
      <c r="G18" s="10" t="inlineStr">
        <is>
          <t>C++</t>
        </is>
      </c>
    </row>
    <row r="19">
      <c r="A19" s="9" t="inlineStr">
        <is>
          <t>Emre ŞATIR</t>
        </is>
      </c>
      <c r="B19" s="11">
        <f>RANDBETWEEN(7500,10000)</f>
        <v/>
      </c>
      <c r="C19" s="11" t="n">
        <v>0</v>
      </c>
      <c r="D19" s="11" t="n">
        <v>12</v>
      </c>
      <c r="E19" s="10" t="inlineStr">
        <is>
          <t>C#</t>
        </is>
      </c>
      <c r="F19" s="10" t="inlineStr">
        <is>
          <t>İş Analisti</t>
        </is>
      </c>
      <c r="G19" s="10" t="inlineStr">
        <is>
          <t>Donanım</t>
        </is>
      </c>
    </row>
    <row r="20">
      <c r="A20" s="9" t="inlineStr">
        <is>
          <t>Tarık KESEN</t>
        </is>
      </c>
      <c r="B20" s="11">
        <f>RANDBETWEEN(7500,10000)</f>
        <v/>
      </c>
      <c r="C20" s="11" t="n">
        <v>0</v>
      </c>
      <c r="D20" s="11" t="n">
        <v>12</v>
      </c>
      <c r="E20" s="10" t="inlineStr">
        <is>
          <t>C++</t>
        </is>
      </c>
      <c r="F20" s="10" t="inlineStr">
        <is>
          <t>C#</t>
        </is>
      </c>
      <c r="G20" s="10" t="inlineStr">
        <is>
          <t>Donanım</t>
        </is>
      </c>
    </row>
    <row r="21">
      <c r="A21" s="9" t="inlineStr">
        <is>
          <t>Yunus Emre KOBALAS</t>
        </is>
      </c>
      <c r="B21" s="11">
        <f>RANDBETWEEN(7500,10000)</f>
        <v/>
      </c>
      <c r="C21" s="11" t="n">
        <v>0</v>
      </c>
      <c r="D21" s="11" t="n">
        <v>12</v>
      </c>
      <c r="E21" s="10" t="inlineStr">
        <is>
          <t>İş Analisti</t>
        </is>
      </c>
      <c r="F21" s="10" t="inlineStr">
        <is>
          <t>C++</t>
        </is>
      </c>
      <c r="G21" s="10" t="inlineStr">
        <is>
          <t>C#</t>
        </is>
      </c>
    </row>
    <row r="22">
      <c r="A22" s="9" t="inlineStr">
        <is>
          <t>Bilge TÜRK</t>
        </is>
      </c>
      <c r="B22" s="11">
        <f>RANDBETWEEN(7500,10000)</f>
        <v/>
      </c>
      <c r="C22" s="11" t="n">
        <v>0</v>
      </c>
      <c r="D22" s="11" t="n">
        <v>12</v>
      </c>
      <c r="E22" s="10" t="inlineStr">
        <is>
          <t>İş Analisti</t>
        </is>
      </c>
      <c r="F22" s="10" t="inlineStr">
        <is>
          <t>Python</t>
        </is>
      </c>
      <c r="G22" s="10" t="inlineStr">
        <is>
          <t>Donanım</t>
        </is>
      </c>
    </row>
    <row r="23">
      <c r="A23" s="9" t="inlineStr">
        <is>
          <t>Emirhan ASLAN</t>
        </is>
      </c>
      <c r="B23" s="11">
        <f>RANDBETWEEN(7500,10000)</f>
        <v/>
      </c>
      <c r="C23" s="11" t="n">
        <v>0</v>
      </c>
      <c r="D23" s="11" t="n">
        <v>12</v>
      </c>
      <c r="E23" s="10" t="inlineStr">
        <is>
          <t>Donanımcı</t>
        </is>
      </c>
      <c r="F23" s="10" t="inlineStr">
        <is>
          <t>Python</t>
        </is>
      </c>
      <c r="G23" s="10" t="inlineStr">
        <is>
          <t>C#</t>
        </is>
      </c>
    </row>
    <row r="24">
      <c r="A24" s="9" t="inlineStr">
        <is>
          <t>Selim ŞENTÜRK</t>
        </is>
      </c>
      <c r="B24" s="11">
        <f>RANDBETWEEN(7500,10000)</f>
        <v/>
      </c>
      <c r="C24" s="11" t="n">
        <v>0</v>
      </c>
      <c r="D24" s="11" t="n">
        <v>12</v>
      </c>
      <c r="E24" s="10" t="inlineStr">
        <is>
          <t>C++</t>
        </is>
      </c>
      <c r="F24" s="10" t="inlineStr">
        <is>
          <t>C#</t>
        </is>
      </c>
      <c r="G24" s="10" t="inlineStr">
        <is>
          <t>Python</t>
        </is>
      </c>
    </row>
    <row r="25">
      <c r="A25" s="9" t="inlineStr">
        <is>
          <t>Melike TÜRKER</t>
        </is>
      </c>
      <c r="B25" s="11">
        <f>RANDBETWEEN(7500,10000)</f>
        <v/>
      </c>
      <c r="C25" s="11" t="n">
        <v>0</v>
      </c>
      <c r="D25" s="11" t="n">
        <v>12</v>
      </c>
      <c r="E25" s="10" t="inlineStr">
        <is>
          <t>İş Analisti</t>
        </is>
      </c>
      <c r="F25" s="10" t="inlineStr">
        <is>
          <t>Python</t>
        </is>
      </c>
      <c r="G25" s="10" t="inlineStr">
        <is>
          <t>Donanım</t>
        </is>
      </c>
    </row>
    <row r="26">
      <c r="A26" s="9" t="inlineStr">
        <is>
          <t>Uğur SÖNMEZOCAK</t>
        </is>
      </c>
      <c r="B26" s="11">
        <f>RANDBETWEEN(7500,10000)</f>
        <v/>
      </c>
      <c r="C26" s="11" t="n">
        <v>0</v>
      </c>
      <c r="D26" s="11" t="n">
        <v>12</v>
      </c>
      <c r="E26" s="9" t="inlineStr">
        <is>
          <t>İş Analisti</t>
        </is>
      </c>
      <c r="F26" s="9" t="inlineStr">
        <is>
          <t>C++</t>
        </is>
      </c>
      <c r="G26" s="9" t="inlineStr">
        <is>
          <t>iş analisti</t>
        </is>
      </c>
    </row>
    <row r="27">
      <c r="A27" s="9" t="inlineStr">
        <is>
          <t>Emir CAN</t>
        </is>
      </c>
      <c r="B27" s="11">
        <f>RANDBETWEEN(7500,10000)</f>
        <v/>
      </c>
      <c r="C27" s="11" t="n">
        <v>0</v>
      </c>
      <c r="D27" s="11" t="n">
        <v>12</v>
      </c>
      <c r="E27" s="9" t="inlineStr">
        <is>
          <t>İş Analisti</t>
        </is>
      </c>
      <c r="F27" s="9" t="inlineStr">
        <is>
          <t>C#</t>
        </is>
      </c>
      <c r="G27" s="9" t="inlineStr">
        <is>
          <t>Python</t>
        </is>
      </c>
    </row>
    <row r="28">
      <c r="A28" s="9" t="inlineStr">
        <is>
          <t>Serhan DUMANLI</t>
        </is>
      </c>
      <c r="B28" s="11">
        <f>RANDBETWEEN(7500,10000)</f>
        <v/>
      </c>
      <c r="C28" s="11" t="n">
        <v>0</v>
      </c>
      <c r="D28" s="11" t="n">
        <v>12</v>
      </c>
      <c r="E28" s="9" t="inlineStr">
        <is>
          <t>Donanımcı</t>
        </is>
      </c>
      <c r="F28" s="9" t="inlineStr">
        <is>
          <t>C++</t>
        </is>
      </c>
      <c r="G28" s="9" t="inlineStr">
        <is>
          <t>C#</t>
        </is>
      </c>
    </row>
    <row r="29">
      <c r="A29" s="9" t="inlineStr">
        <is>
          <t>Buse ÇAĞATAY</t>
        </is>
      </c>
      <c r="B29" s="11">
        <f>RANDBETWEEN(7500,10000)</f>
        <v/>
      </c>
      <c r="C29" s="11" t="n">
        <v>0</v>
      </c>
      <c r="D29" s="11" t="n">
        <v>12</v>
      </c>
      <c r="E29" s="9" t="inlineStr">
        <is>
          <t>python</t>
        </is>
      </c>
      <c r="F29" s="9" t="inlineStr">
        <is>
          <t>iş analisti</t>
        </is>
      </c>
      <c r="G29" s="9" t="inlineStr">
        <is>
          <t>C++</t>
        </is>
      </c>
    </row>
    <row r="30">
      <c r="A30" s="9" t="inlineStr">
        <is>
          <t>Kader Şeyma ÖZTEMUR</t>
        </is>
      </c>
      <c r="B30" s="11">
        <f>RANDBETWEEN(7500,10000)</f>
        <v/>
      </c>
      <c r="C30" s="11" t="n">
        <v>0</v>
      </c>
      <c r="D30" s="11" t="n">
        <v>12</v>
      </c>
      <c r="E30" s="9" t="inlineStr">
        <is>
          <t>Donanımcı</t>
        </is>
      </c>
      <c r="F30" s="9" t="inlineStr">
        <is>
          <t>C++</t>
        </is>
      </c>
      <c r="G30" s="9" t="inlineStr">
        <is>
          <t>Python</t>
        </is>
      </c>
    </row>
    <row r="31">
      <c r="A31" s="9" t="inlineStr">
        <is>
          <t>Burak YAVUZ</t>
        </is>
      </c>
      <c r="B31" s="11">
        <f>RANDBETWEEN(7500,10000)</f>
        <v/>
      </c>
      <c r="C31" s="11" t="n">
        <v>0</v>
      </c>
      <c r="D31" s="11" t="n">
        <v>12</v>
      </c>
      <c r="E31" s="9" t="inlineStr">
        <is>
          <t>C++</t>
        </is>
      </c>
      <c r="F31" s="9" t="inlineStr">
        <is>
          <t>C#</t>
        </is>
      </c>
      <c r="G31" s="9" t="inlineStr">
        <is>
          <t>Python</t>
        </is>
      </c>
    </row>
    <row r="32">
      <c r="A32" s="9" t="inlineStr">
        <is>
          <t>Kaan ALTINTAŞ</t>
        </is>
      </c>
      <c r="B32" s="11">
        <f>RANDBETWEEN(7500,10000)</f>
        <v/>
      </c>
      <c r="C32" s="11" t="n">
        <v>0</v>
      </c>
      <c r="D32" s="11" t="n">
        <v>12</v>
      </c>
      <c r="E32" s="10" t="inlineStr">
        <is>
          <t>İş Analisti</t>
        </is>
      </c>
      <c r="F32" s="10" t="inlineStr">
        <is>
          <t>Donanımcı</t>
        </is>
      </c>
      <c r="G32" s="10" t="inlineStr">
        <is>
          <t>C#</t>
        </is>
      </c>
    </row>
    <row r="33">
      <c r="A33" s="9" t="inlineStr">
        <is>
          <t>Melike MÜMİNOĞLU</t>
        </is>
      </c>
      <c r="B33" s="11">
        <f>RANDBETWEEN(7500,10000)</f>
        <v/>
      </c>
      <c r="C33" s="11" t="n">
        <v>0</v>
      </c>
      <c r="D33" s="11" t="n">
        <v>12</v>
      </c>
      <c r="E33" s="10" t="inlineStr">
        <is>
          <t>Python</t>
        </is>
      </c>
      <c r="F33" s="10" t="inlineStr">
        <is>
          <t>Donanımcı</t>
        </is>
      </c>
      <c r="G33" s="10" t="inlineStr">
        <is>
          <t>C++</t>
        </is>
      </c>
    </row>
    <row r="34">
      <c r="A34" s="9" t="inlineStr">
        <is>
          <t>Perihan IŞIK</t>
        </is>
      </c>
      <c r="B34" s="11">
        <f>RANDBETWEEN(7500,10000)</f>
        <v/>
      </c>
      <c r="C34" s="11" t="n">
        <v>0</v>
      </c>
      <c r="D34" s="11" t="n">
        <v>12</v>
      </c>
      <c r="E34" s="10" t="inlineStr">
        <is>
          <t>C#</t>
        </is>
      </c>
      <c r="F34" s="10" t="inlineStr">
        <is>
          <t>İş Analisti</t>
        </is>
      </c>
      <c r="G34" s="10" t="inlineStr">
        <is>
          <t>Donanım</t>
        </is>
      </c>
    </row>
    <row r="35">
      <c r="A35" s="9" t="inlineStr">
        <is>
          <t>Şahsine MOROVA</t>
        </is>
      </c>
      <c r="B35" s="11">
        <f>RANDBETWEEN(7500,10000)</f>
        <v/>
      </c>
      <c r="C35" s="11" t="n">
        <v>0</v>
      </c>
      <c r="D35" s="11" t="n">
        <v>12</v>
      </c>
      <c r="E35" s="10" t="inlineStr">
        <is>
          <t>C++</t>
        </is>
      </c>
      <c r="F35" s="10" t="inlineStr">
        <is>
          <t>C#</t>
        </is>
      </c>
      <c r="G35" s="10" t="inlineStr">
        <is>
          <t>Donanım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3" sqref="A3"/>
    </sheetView>
  </sheetViews>
  <sheetFormatPr baseColWidth="8" defaultRowHeight="15"/>
  <cols>
    <col width="19.5703125" bestFit="1" customWidth="1" min="1" max="1"/>
    <col width="18.7109375" bestFit="1" customWidth="1" min="2" max="2"/>
    <col width="9.5703125" customWidth="1" min="5" max="5"/>
  </cols>
  <sheetData>
    <row r="1" ht="15" customHeight="1">
      <c r="A1" s="1" t="inlineStr">
        <is>
          <t>İş_Analisti</t>
        </is>
      </c>
      <c r="B1" s="1" t="inlineStr">
        <is>
          <t>Donanım</t>
        </is>
      </c>
      <c r="C1" s="1" t="inlineStr">
        <is>
          <t>C#</t>
        </is>
      </c>
      <c r="D1" s="1" t="inlineStr">
        <is>
          <t>Python</t>
        </is>
      </c>
      <c r="E1" s="1" t="inlineStr">
        <is>
          <t>C++</t>
        </is>
      </c>
      <c r="G1" s="1" t="n"/>
      <c r="H1" s="1" t="n"/>
      <c r="I1" s="1" t="n"/>
    </row>
    <row r="2">
      <c r="A2" s="11" t="n">
        <v>5</v>
      </c>
      <c r="B2" s="11" t="n">
        <v>4</v>
      </c>
      <c r="C2" s="11" t="n">
        <v>3</v>
      </c>
      <c r="D2" s="11" t="n">
        <v>5</v>
      </c>
      <c r="E2" s="11" t="n">
        <v>3</v>
      </c>
      <c r="G2" s="11" t="n"/>
      <c r="H2" s="11" t="n"/>
      <c r="I2" s="11" t="n"/>
    </row>
    <row r="3">
      <c r="A3" s="11" t="n">
        <v>4</v>
      </c>
      <c r="B3" s="11" t="n">
        <v>4</v>
      </c>
      <c r="C3" s="11" t="n">
        <v>5</v>
      </c>
      <c r="D3" s="11" t="n">
        <v>4</v>
      </c>
      <c r="E3" s="11" t="n">
        <v>5</v>
      </c>
      <c r="G3" s="11" t="n"/>
      <c r="H3" s="11" t="n"/>
      <c r="I3" s="11" t="n"/>
    </row>
    <row r="4">
      <c r="A4" s="11" t="n">
        <v>5</v>
      </c>
      <c r="B4" s="11" t="n">
        <v>3</v>
      </c>
      <c r="C4" s="11" t="n">
        <v>4</v>
      </c>
      <c r="D4" s="11" t="n">
        <v>4</v>
      </c>
      <c r="E4" s="11" t="n">
        <v>4</v>
      </c>
      <c r="G4" s="11" t="n"/>
      <c r="H4" s="11" t="n"/>
      <c r="I4" s="11" t="n"/>
    </row>
    <row r="5">
      <c r="A5" s="11" t="n">
        <v>5</v>
      </c>
      <c r="B5" s="11" t="n">
        <v>3</v>
      </c>
      <c r="C5" s="11" t="n">
        <v>3</v>
      </c>
      <c r="D5" s="11" t="n">
        <v>3</v>
      </c>
      <c r="E5" s="11" t="n">
        <v>5</v>
      </c>
      <c r="G5" s="11" t="n"/>
      <c r="H5" s="11" t="n"/>
      <c r="I5" s="11" t="n"/>
    </row>
    <row r="6">
      <c r="A6" s="11" t="n">
        <v>5</v>
      </c>
      <c r="B6" s="11" t="n">
        <v>3</v>
      </c>
      <c r="C6" s="11" t="n">
        <v>3</v>
      </c>
      <c r="D6" s="11" t="n">
        <v>4</v>
      </c>
      <c r="E6" s="11" t="n">
        <v>4</v>
      </c>
      <c r="G6" s="11" t="n"/>
      <c r="H6" s="11" t="n"/>
      <c r="I6" s="11" t="n"/>
    </row>
    <row r="7">
      <c r="A7" s="11" t="n">
        <v>5</v>
      </c>
      <c r="B7" s="11" t="n">
        <v>5</v>
      </c>
      <c r="C7" s="11" t="n">
        <v>4</v>
      </c>
      <c r="D7" s="11" t="n">
        <v>3</v>
      </c>
      <c r="E7" s="11" t="n">
        <v>5</v>
      </c>
    </row>
    <row r="8">
      <c r="A8" s="11" t="n">
        <v>5</v>
      </c>
      <c r="B8" s="11" t="n">
        <v>3</v>
      </c>
      <c r="C8" s="11" t="n">
        <v>4</v>
      </c>
      <c r="D8" s="11" t="n">
        <v>5</v>
      </c>
      <c r="E8" s="11" t="n">
        <v>3</v>
      </c>
    </row>
    <row r="9">
      <c r="A9" s="11" t="n">
        <v>4</v>
      </c>
      <c r="B9" s="11" t="n">
        <v>3</v>
      </c>
      <c r="C9" s="11" t="n">
        <v>3</v>
      </c>
      <c r="D9" s="11" t="n">
        <v>3</v>
      </c>
      <c r="E9" s="11" t="n">
        <v>4</v>
      </c>
    </row>
    <row r="10">
      <c r="A10" s="11" t="n">
        <v>4</v>
      </c>
      <c r="B10" s="11" t="n">
        <v>5</v>
      </c>
      <c r="C10" s="11" t="n">
        <v>4</v>
      </c>
      <c r="D10" s="11" t="n">
        <v>3</v>
      </c>
      <c r="E10" s="11" t="n">
        <v>5</v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2" sqref="A2"/>
    </sheetView>
  </sheetViews>
  <sheetFormatPr baseColWidth="8" defaultRowHeight="15"/>
  <sheetData>
    <row r="1">
      <c r="A1" t="inlineStr">
        <is>
          <t>Proje_1</t>
        </is>
      </c>
      <c r="B1" t="inlineStr">
        <is>
          <t>Proje_2</t>
        </is>
      </c>
      <c r="C1" t="inlineStr">
        <is>
          <t>Proje_3</t>
        </is>
      </c>
    </row>
    <row r="2">
      <c r="A2" s="11">
        <f>IF(AND('Aktif Projeler'!#REF!&gt;=DATE(2022,1,1),('Aktif Projeler'!#REF!&lt;=DATE(2022,1,30))),'Aktif Projeler'!#REF!,IF(AND('Aktif Projeler'!#REF!&gt;=DATE(2022,1,1),('Aktif Projeler'!#REF!&lt;=DATE(2022,1,30))),'Aktif Projeler'!#REF!,IF(AND('Aktif Projeler'!B2&gt;=DATE(2022,1,1),('Aktif Projeler'!B2&lt;=DATE(2022,1,30))),'Aktif Projeler'!G2,IF(AND('Aktif Projeler'!B4&gt;=DATE(2022,1,1),('Aktif Projeler'!B4&lt;=DATE(2022,1,30))),'Aktif Projeler'!G4,IF(AND('Aktif Projeler'!B5&gt;=DATE(2022,1,1),('Aktif Projeler'!B5&lt;=DATE(2022,1,30))),'Aktif Projeler'!G5,0)))))</f>
        <v/>
      </c>
      <c r="B2" s="11">
        <f>IF(AND('Aktif Projeler'!#REF!&gt;=DATE(2022,1,1),('Aktif Projeler'!#REF!&lt;=DATE(2022,1,30))),'Aktif Projeler'!#REF!,IF(AND('Aktif Projeler'!#REF!&gt;=DATE(2022,1,1),('Aktif Projeler'!#REF!&lt;=DATE(2022,1,30))),'Aktif Projeler'!#REF!,IF(AND('Aktif Projeler'!B2&gt;=DATE(2022,1,1),('Aktif Projeler'!B2&lt;=DATE(2022,1,30))),'Aktif Projeler'!G2,IF(AND('Aktif Projeler'!B4&gt;=DATE(2022,1,1),('Aktif Projeler'!B4&lt;=DATE(2022,1,30))),'Aktif Projeler'!G4,IF(AND('Aktif Projeler'!B5&gt;=DATE(2022,1,1),('Aktif Projeler'!B5&lt;=DATE(2022,1,30))),'Aktif Projeler'!G5,0)))))</f>
        <v/>
      </c>
      <c r="C2" s="11">
        <f>IF(AND('Aktif Projeler'!#REF!&gt;=DATE(2022,1,1),('Aktif Projeler'!#REF!&lt;=DATE(2022,1,30))),'Aktif Projeler'!#REF!,IF(AND('Aktif Projeler'!#REF!&gt;=DATE(2022,1,1),('Aktif Projeler'!#REF!&lt;=DATE(2022,1,30))),'Aktif Projeler'!#REF!,IF(AND('Aktif Projeler'!B2&gt;=DATE(2022,1,1),('Aktif Projeler'!B2&lt;=DATE(2022,1,30))),'Aktif Projeler'!G2,IF(AND('Aktif Projeler'!B4&gt;=DATE(2022,1,1),('Aktif Projeler'!B4&lt;=DATE(2022,1,30))),'Aktif Projeler'!G4,IF(AND('Aktif Projeler'!B5&gt;=DATE(2022,1,1),('Aktif Projeler'!B5&lt;=DATE(2022,1,30))),'Aktif Projeler'!G5,0)))))</f>
        <v/>
      </c>
    </row>
    <row r="3">
      <c r="A3" s="11">
        <f>IF(AND('Aktif Projeler'!#REF!&gt;=DATE(2022,2,1),('Aktif Projeler'!#REF!&lt;=DATE(2022,2,28))),'Aktif Projeler'!#REF!,IF(AND('Aktif Projeler'!#REF!&gt;=DATE(2022,2,1),('Aktif Projeler'!#REF!&lt;=DATE(2022,2,28))),'Aktif Projeler'!#REF!,IF(AND('Aktif Projeler'!B2&gt;=DATE(2022,2,1),('Aktif Projeler'!B2&lt;=DATE(2022,2,28))),'Aktif Projeler'!G2,IF(AND('Aktif Projeler'!B4&gt;=DATE(2022,2,1),('Aktif Projeler'!B4&lt;=DATE(2022,2,28))),'Aktif Projeler'!G4,IF(AND('Aktif Projeler'!B5&gt;=DATE(2022,2,1),('Aktif Projeler'!B5&lt;=DATE(2022,2,28))),'Aktif Projeler'!G5,0)))))</f>
        <v/>
      </c>
      <c r="B3" s="11">
        <f>IF(AND('Aktif Projeler'!#REF!&gt;=DATE(2022,2,1),('Aktif Projeler'!#REF!&lt;=DATE(2022,2,28))),'Aktif Projeler'!#REF!,IF(AND('Aktif Projeler'!#REF!&gt;=DATE(2022,2,1),('Aktif Projeler'!#REF!&lt;=DATE(2022,2,28))),'Aktif Projeler'!#REF!,IF(AND('Aktif Projeler'!B2&gt;=DATE(2022,2,1),('Aktif Projeler'!B2&lt;=DATE(2022,2,28))),'Aktif Projeler'!G2,IF(AND('Aktif Projeler'!B4&gt;=DATE(2022,2,1),('Aktif Projeler'!B4&lt;=DATE(2022,2,28))),'Aktif Projeler'!G4,IF(AND('Aktif Projeler'!B5&gt;=DATE(2022,2,1),('Aktif Projeler'!B5&lt;=DATE(2022,2,28))),'Aktif Projeler'!G5,0)))))</f>
        <v/>
      </c>
      <c r="C3" s="11">
        <f>IF(AND('Aktif Projeler'!#REF!&gt;=DATE(2022,2,1),('Aktif Projeler'!#REF!&lt;=DATE(2022,2,28))),'Aktif Projeler'!#REF!,IF(AND('Aktif Projeler'!#REF!&gt;=DATE(2022,2,1),('Aktif Projeler'!#REF!&lt;=DATE(2022,2,28))),'Aktif Projeler'!#REF!,IF(AND('Aktif Projeler'!B2&gt;=DATE(2022,2,1),('Aktif Projeler'!B2&lt;=DATE(2022,2,28))),'Aktif Projeler'!G2,IF(AND('Aktif Projeler'!B4&gt;=DATE(2022,2,1),('Aktif Projeler'!B4&lt;=DATE(2022,2,28))),'Aktif Projeler'!G4,IF(AND('Aktif Projeler'!B5&gt;=DATE(2022,2,1),('Aktif Projeler'!B5&lt;=DATE(2022,2,28))),'Aktif Projeler'!G5,0)))))</f>
        <v/>
      </c>
    </row>
    <row r="4">
      <c r="A4" s="11">
        <f>IF(AND('Aktif Projeler'!#REF!&gt;=DATE(2022,3,1),('Aktif Projeler'!#REF!&lt;=DATE(2022,3,30))),'Aktif Projeler'!#REF!,IF(AND('Aktif Projeler'!#REF!&gt;=DATE(2022,3,1),('Aktif Projeler'!#REF!&lt;=DATE(2022,3,30))),'Aktif Projeler'!#REF!,IF(AND('Aktif Projeler'!B2&gt;=DATE(2022,3,1),('Aktif Projeler'!B2&lt;=DATE(2022,3,30))),'Aktif Projeler'!G2,IF(AND('Aktif Projeler'!B4&gt;=DATE(2022,3,1),('Aktif Projeler'!B4&lt;=DATE(2022,3,30))),'Aktif Projeler'!G4,IF(AND('Aktif Projeler'!B5&gt;=DATE(2022,3,1),('Aktif Projeler'!B5&lt;=DATE(2022,3,30))),'Aktif Projeler'!G5,0)))))</f>
        <v/>
      </c>
      <c r="B4" s="11">
        <f>IF(AND('Aktif Projeler'!#REF!&gt;=DATE(2022,3,1),('Aktif Projeler'!#REF!&lt;=DATE(2022,3,30))),'Aktif Projeler'!#REF!,IF(AND('Aktif Projeler'!#REF!&gt;=DATE(2022,3,1),('Aktif Projeler'!#REF!&lt;=DATE(2022,3,30))),'Aktif Projeler'!#REF!,IF(AND('Aktif Projeler'!B2&gt;=DATE(2022,3,1),('Aktif Projeler'!B2&lt;=DATE(2022,3,30))),'Aktif Projeler'!G2,IF(AND('Aktif Projeler'!B4&gt;=DATE(2022,3,1),('Aktif Projeler'!B4&lt;=DATE(2022,3,30))),'Aktif Projeler'!G4,IF(AND('Aktif Projeler'!B5&gt;=DATE(2022,3,1),('Aktif Projeler'!B5&lt;=DATE(2022,3,30))),'Aktif Projeler'!G5,0)))))</f>
        <v/>
      </c>
      <c r="C4" s="11">
        <f>IF(AND('Aktif Projeler'!#REF!&gt;=DATE(2022,3,1),('Aktif Projeler'!#REF!&lt;=DATE(2022,3,30))),'Aktif Projeler'!#REF!,IF(AND('Aktif Projeler'!#REF!&gt;=DATE(2022,3,1),('Aktif Projeler'!#REF!&lt;=DATE(2022,3,30))),'Aktif Projeler'!#REF!,IF(AND('Aktif Projeler'!B2&gt;=DATE(2022,3,1),('Aktif Projeler'!B2&lt;=DATE(2022,3,30))),'Aktif Projeler'!G2,IF(AND('Aktif Projeler'!B4&gt;=DATE(2022,3,1),('Aktif Projeler'!B4&lt;=DATE(2022,3,30))),'Aktif Projeler'!G4,IF(AND('Aktif Projeler'!B5&gt;=DATE(2022,3,1),('Aktif Projeler'!B5&lt;=DATE(2022,3,30))),'Aktif Projeler'!G5,0)))))</f>
        <v/>
      </c>
    </row>
    <row r="5">
      <c r="A5" s="11">
        <f>IF(AND('Aktif Projeler'!#REF!&gt;=DATE(2022,4,1),('Aktif Projeler'!#REF!&lt;=DATE(2022,4,30))),'Aktif Projeler'!#REF!,IF(AND('Aktif Projeler'!#REF!&gt;=DATE(2022,4,1),('Aktif Projeler'!#REF!&lt;=DATE(2022,4,30))),'Aktif Projeler'!#REF!,IF(AND('Aktif Projeler'!B2&gt;=DATE(2022,4,1),('Aktif Projeler'!B2&lt;=DATE(2022,4,30))),'Aktif Projeler'!G2,IF(AND('Aktif Projeler'!B4&gt;=DATE(2022,4,1),('Aktif Projeler'!B4&lt;=DATE(2022,4,30))),'Aktif Projeler'!G4,IF(AND('Aktif Projeler'!B5&gt;=DATE(2022,4,1),('Aktif Projeler'!B5&lt;=DATE(2022,4,30))),'Aktif Projeler'!G5,0)))))</f>
        <v/>
      </c>
      <c r="B5" s="11">
        <f>IF(AND('Aktif Projeler'!#REF!&gt;=DATE(2022,4,1),('Aktif Projeler'!#REF!&lt;=DATE(2022,4,30))),'Aktif Projeler'!#REF!,IF(AND('Aktif Projeler'!#REF!&gt;=DATE(2022,4,1),('Aktif Projeler'!#REF!&lt;=DATE(2022,4,30))),'Aktif Projeler'!#REF!,IF(AND('Aktif Projeler'!B2&gt;=DATE(2022,4,1),('Aktif Projeler'!B2&lt;=DATE(2022,4,30))),'Aktif Projeler'!G2,IF(AND('Aktif Projeler'!B4&gt;=DATE(2022,4,1),('Aktif Projeler'!B4&lt;=DATE(2022,4,30))),'Aktif Projeler'!G4,IF(AND('Aktif Projeler'!B5&gt;=DATE(2022,4,1),('Aktif Projeler'!B5&lt;=DATE(2022,4,30))),'Aktif Projeler'!G5,0)))))</f>
        <v/>
      </c>
      <c r="C5" s="11">
        <f>IF(AND('Aktif Projeler'!#REF!&gt;=DATE(2022,4,1),('Aktif Projeler'!#REF!&lt;=DATE(2022,4,30))),'Aktif Projeler'!#REF!,IF(AND('Aktif Projeler'!#REF!&gt;=DATE(2022,4,1),('Aktif Projeler'!#REF!&lt;=DATE(2022,4,30))),'Aktif Projeler'!#REF!,IF(AND('Aktif Projeler'!B2&gt;=DATE(2022,4,1),('Aktif Projeler'!B2&lt;=DATE(2022,4,30))),'Aktif Projeler'!G2,IF(AND('Aktif Projeler'!B4&gt;=DATE(2022,4,1),('Aktif Projeler'!B4&lt;=DATE(2022,4,30))),'Aktif Projeler'!G4,IF(AND('Aktif Projeler'!B5&gt;=DATE(2022,4,1),('Aktif Projeler'!B5&lt;=DATE(2022,4,30))),'Aktif Projeler'!G5,0)))))</f>
        <v/>
      </c>
    </row>
    <row r="6">
      <c r="A6" s="11">
        <f>IF(AND('Aktif Projeler'!#REF!&gt;=DATE(2022,5,1),('Aktif Projeler'!#REF!&lt;=DATE(2022,5,30))),'Aktif Projeler'!#REF!,IF(AND('Aktif Projeler'!#REF!&gt;=DATE(2022,5,1),('Aktif Projeler'!#REF!&lt;=DATE(2022,5,30))),'Aktif Projeler'!#REF!,IF(AND('Aktif Projeler'!B2&gt;=DATE(2022,5,1),('Aktif Projeler'!B2&lt;=DATE(2022,5,30))),'Aktif Projeler'!G2,IF(AND('Aktif Projeler'!B4&gt;=DATE(2022,5,1),('Aktif Projeler'!B4&lt;=DATE(2022,5,30))),'Aktif Projeler'!G4,IF(AND('Aktif Projeler'!B5&gt;=DATE(2022,5,1),('Aktif Projeler'!B5&lt;=DATE(2022,5,30))),'Aktif Projeler'!G5,0)))))</f>
        <v/>
      </c>
      <c r="B6" s="11">
        <f>IF(AND('Aktif Projeler'!#REF!&gt;=DATE(2022,5,1),('Aktif Projeler'!#REF!&lt;=DATE(2022,5,30))),'Aktif Projeler'!#REF!,IF(AND('Aktif Projeler'!#REF!&gt;=DATE(2022,5,1),('Aktif Projeler'!#REF!&lt;=DATE(2022,5,30))),'Aktif Projeler'!#REF!,IF(AND('Aktif Projeler'!B2&gt;=DATE(2022,5,1),('Aktif Projeler'!B2&lt;=DATE(2022,5,30))),'Aktif Projeler'!G2,IF(AND('Aktif Projeler'!B4&gt;=DATE(2022,5,1),('Aktif Projeler'!B4&lt;=DATE(2022,5,30))),'Aktif Projeler'!G4,IF(AND('Aktif Projeler'!B5&gt;=DATE(2022,5,1),('Aktif Projeler'!B5&lt;=DATE(2022,5,30))),'Aktif Projeler'!G5,0)))))</f>
        <v/>
      </c>
      <c r="C6" s="11">
        <f>IF(AND('Aktif Projeler'!#REF!&gt;=DATE(2022,5,1),('Aktif Projeler'!#REF!&lt;=DATE(2022,5,30))),'Aktif Projeler'!#REF!,IF(AND('Aktif Projeler'!#REF!&gt;=DATE(2022,5,1),('Aktif Projeler'!#REF!&lt;=DATE(2022,5,30))),'Aktif Projeler'!#REF!,IF(AND('Aktif Projeler'!B2&gt;=DATE(2022,5,1),('Aktif Projeler'!B2&lt;=DATE(2022,5,30))),'Aktif Projeler'!G2,IF(AND('Aktif Projeler'!B4&gt;=DATE(2022,5,1),('Aktif Projeler'!B4&lt;=DATE(2022,5,30))),'Aktif Projeler'!G4,IF(AND('Aktif Projeler'!B5&gt;=DATE(2022,5,1),('Aktif Projeler'!B5&lt;=DATE(2022,5,30))),'Aktif Projeler'!G5,0)))))</f>
        <v/>
      </c>
    </row>
    <row r="7">
      <c r="A7" s="11">
        <f>IF(AND('Aktif Projeler'!#REF!&gt;=DATE(2022,6,1),('Aktif Projeler'!#REF!&lt;=DATE(2022,6,30))),'Aktif Projeler'!#REF!,IF(AND('Aktif Projeler'!#REF!&gt;=DATE(2022,6,1),('Aktif Projeler'!#REF!&lt;=DATE(2022,6,30))),'Aktif Projeler'!#REF!,IF(AND('Aktif Projeler'!B2&gt;=DATE(2022,6,1),('Aktif Projeler'!B2&lt;=DATE(2022,6,30))),'Aktif Projeler'!G2,IF(AND('Aktif Projeler'!B4&gt;=DATE(2022,6,1),('Aktif Projeler'!B4&lt;=DATE(2022,6,30))),'Aktif Projeler'!G4,IF(AND('Aktif Projeler'!B5&gt;=DATE(2022,6,1),('Aktif Projeler'!B5&lt;=DATE(2022,6,30))),'Aktif Projeler'!G5,0)))))</f>
        <v/>
      </c>
      <c r="B7" s="11">
        <f>IF(AND('Aktif Projeler'!#REF!&gt;=DATE(2022,6,1),('Aktif Projeler'!#REF!&lt;=DATE(2022,6,30))),'Aktif Projeler'!#REF!,IF(AND('Aktif Projeler'!#REF!&gt;=DATE(2022,6,1),('Aktif Projeler'!#REF!&lt;=DATE(2022,6,30))),'Aktif Projeler'!#REF!,IF(AND('Aktif Projeler'!B2&gt;=DATE(2022,6,1),('Aktif Projeler'!B2&lt;=DATE(2022,6,30))),'Aktif Projeler'!G2,IF(AND('Aktif Projeler'!B4&gt;=DATE(2022,6,1),('Aktif Projeler'!B4&lt;=DATE(2022,6,30))),'Aktif Projeler'!G4,IF(AND('Aktif Projeler'!B5&gt;=DATE(2022,6,1),('Aktif Projeler'!B5&lt;=DATE(2022,6,30))),'Aktif Projeler'!G5,0)))))</f>
        <v/>
      </c>
      <c r="C7" s="11">
        <f>IF(AND('Aktif Projeler'!#REF!&gt;=DATE(2022,6,1),('Aktif Projeler'!#REF!&lt;=DATE(2022,6,30))),'Aktif Projeler'!#REF!,IF(AND('Aktif Projeler'!#REF!&gt;=DATE(2022,6,1),('Aktif Projeler'!#REF!&lt;=DATE(2022,6,30))),'Aktif Projeler'!#REF!,IF(AND('Aktif Projeler'!B2&gt;=DATE(2022,6,1),('Aktif Projeler'!B2&lt;=DATE(2022,6,30))),'Aktif Projeler'!G2,IF(AND('Aktif Projeler'!B4&gt;=DATE(2022,6,1),('Aktif Projeler'!B4&lt;=DATE(2022,6,30))),'Aktif Projeler'!G4,IF(AND('Aktif Projeler'!B5&gt;=DATE(2022,6,1),('Aktif Projeler'!B5&lt;=DATE(2022,6,30))),'Aktif Projeler'!G5,0)))))</f>
        <v/>
      </c>
    </row>
    <row r="8">
      <c r="A8" s="11">
        <f>IF(AND('Aktif Projeler'!#REF!&gt;=DATE(2022,7,1),('Aktif Projeler'!#REF!&lt;=DATE(2022,7,30))),'Aktif Projeler'!#REF!,IF(AND('Aktif Projeler'!#REF!&gt;=DATE(2022,7,1),('Aktif Projeler'!#REF!&lt;=DATE(2022,7,30))),'Aktif Projeler'!#REF!,IF(AND('Aktif Projeler'!B2&gt;=DATE(2022,7,1),('Aktif Projeler'!B2&lt;=DATE(2022,7,30))),'Aktif Projeler'!G2,IF(AND('Aktif Projeler'!B4&gt;=DATE(2022,7,1),('Aktif Projeler'!B4&lt;=DATE(2022,7,30))),'Aktif Projeler'!G4,IF(AND('Aktif Projeler'!B5&gt;=DATE(2022,7,1),('Aktif Projeler'!B5&lt;=DATE(2022,7,30))),'Aktif Projeler'!G5,0)))))</f>
        <v/>
      </c>
      <c r="B8" s="11">
        <f>IF(AND('Aktif Projeler'!#REF!&gt;=DATE(2022,7,1),('Aktif Projeler'!#REF!&lt;=DATE(2022,7,30))),'Aktif Projeler'!#REF!,IF(AND('Aktif Projeler'!#REF!&gt;=DATE(2022,7,1),('Aktif Projeler'!#REF!&lt;=DATE(2022,7,30))),'Aktif Projeler'!#REF!,IF(AND('Aktif Projeler'!B2&gt;=DATE(2022,7,1),('Aktif Projeler'!B2&lt;=DATE(2022,7,30))),'Aktif Projeler'!G2,IF(AND('Aktif Projeler'!B4&gt;=DATE(2022,7,1),('Aktif Projeler'!B4&lt;=DATE(2022,7,30))),'Aktif Projeler'!G4,IF(AND('Aktif Projeler'!B5&gt;=DATE(2022,7,1),('Aktif Projeler'!B5&lt;=DATE(2022,7,30))),'Aktif Projeler'!G5,0)))))</f>
        <v/>
      </c>
      <c r="C8" s="11">
        <f>IF(AND('Aktif Projeler'!#REF!&gt;=DATE(2022,7,1),('Aktif Projeler'!#REF!&lt;=DATE(2022,7,30))),'Aktif Projeler'!#REF!,IF(AND('Aktif Projeler'!#REF!&gt;=DATE(2022,7,1),('Aktif Projeler'!#REF!&lt;=DATE(2022,7,30))),'Aktif Projeler'!#REF!,IF(AND('Aktif Projeler'!B2&gt;=DATE(2022,7,1),('Aktif Projeler'!B2&lt;=DATE(2022,7,30))),'Aktif Projeler'!G2,IF(AND('Aktif Projeler'!B4&gt;=DATE(2022,7,1),('Aktif Projeler'!B4&lt;=DATE(2022,7,30))),'Aktif Projeler'!G4,IF(AND('Aktif Projeler'!B5&gt;=DATE(2022,7,1),('Aktif Projeler'!B5&lt;=DATE(2022,7,30))),'Aktif Projeler'!G5,0)))))</f>
        <v/>
      </c>
    </row>
    <row r="9">
      <c r="A9" s="11">
        <f>IF(AND('Aktif Projeler'!#REF!&gt;=DATE(2022,8,1),('Aktif Projeler'!#REF!&lt;=DATE(2022,8,30))),'Aktif Projeler'!#REF!,IF(AND('Aktif Projeler'!#REF!&gt;=DATE(2022,8,1),('Aktif Projeler'!#REF!&lt;=DATE(2022,8,30))),'Aktif Projeler'!#REF!,IF(AND('Aktif Projeler'!B2&gt;=DATE(2022,8,1),('Aktif Projeler'!B2&lt;=DATE(2022,8,30))),'Aktif Projeler'!G2,IF(AND('Aktif Projeler'!B4&gt;=DATE(2022,8,1),('Aktif Projeler'!B4&lt;=DATE(2022,8,30))),'Aktif Projeler'!G4,IF(AND('Aktif Projeler'!B5&gt;=DATE(2022,8,1),('Aktif Projeler'!B5&lt;=DATE(2022,8,30))),'Aktif Projeler'!G5,0)))))</f>
        <v/>
      </c>
      <c r="B9" s="11">
        <f>IF(AND('Aktif Projeler'!#REF!&gt;=DATE(2022,8,1),('Aktif Projeler'!#REF!&lt;=DATE(2022,8,30))),'Aktif Projeler'!#REF!,IF(AND('Aktif Projeler'!#REF!&gt;=DATE(2022,8,1),('Aktif Projeler'!#REF!&lt;=DATE(2022,8,30))),'Aktif Projeler'!#REF!,IF(AND('Aktif Projeler'!B2&gt;=DATE(2022,8,1),('Aktif Projeler'!B2&lt;=DATE(2022,8,30))),'Aktif Projeler'!G2,IF(AND('Aktif Projeler'!B4&gt;=DATE(2022,8,1),('Aktif Projeler'!B4&lt;=DATE(2022,8,30))),'Aktif Projeler'!G4,IF(AND('Aktif Projeler'!B5&gt;=DATE(2022,8,1),('Aktif Projeler'!B5&lt;=DATE(2022,8,30))),'Aktif Projeler'!G5,0)))))</f>
        <v/>
      </c>
      <c r="C9" s="11">
        <f>IF(AND('Aktif Projeler'!#REF!&gt;=DATE(2022,8,1),('Aktif Projeler'!#REF!&lt;=DATE(2022,8,30))),'Aktif Projeler'!#REF!,IF(AND('Aktif Projeler'!#REF!&gt;=DATE(2022,8,1),('Aktif Projeler'!#REF!&lt;=DATE(2022,8,30))),'Aktif Projeler'!#REF!,IF(AND('Aktif Projeler'!B2&gt;=DATE(2022,8,1),('Aktif Projeler'!B2&lt;=DATE(2022,8,30))),'Aktif Projeler'!G2,IF(AND('Aktif Projeler'!B4&gt;=DATE(2022,8,1),('Aktif Projeler'!B4&lt;=DATE(2022,8,30))),'Aktif Projeler'!G4,IF(AND('Aktif Projeler'!B5&gt;=DATE(2022,8,1),('Aktif Projeler'!B5&lt;=DATE(2022,8,30))),'Aktif Projeler'!G5,0)))))</f>
        <v/>
      </c>
    </row>
    <row r="10">
      <c r="A10" s="11">
        <f>IF(AND('Aktif Projeler'!#REF!&gt;=DATE(2022,9,1),('Aktif Projeler'!#REF!&lt;=DATE(2022,9,30))),'Aktif Projeler'!#REF!,IF(AND('Aktif Projeler'!#REF!&gt;=DATE(2022,9,1),('Aktif Projeler'!#REF!&lt;=DATE(2022,9,30))),'Aktif Projeler'!#REF!,IF(AND('Aktif Projeler'!B2&gt;=DATE(2022,9,1),('Aktif Projeler'!B2&lt;=DATE(2022,9,30))),'Aktif Projeler'!G2,IF(AND('Aktif Projeler'!B4&gt;=DATE(2022,9,1),('Aktif Projeler'!B4&lt;=DATE(2022,9,30))),'Aktif Projeler'!G4,IF(AND('Aktif Projeler'!B5&gt;=DATE(2022,9,1),('Aktif Projeler'!B5&lt;=DATE(2022,9,30))),'Aktif Projeler'!G5,0)))))</f>
        <v/>
      </c>
      <c r="B10" s="11">
        <f>IF(AND('Aktif Projeler'!#REF!&gt;=DATE(2022,9,1),('Aktif Projeler'!#REF!&lt;=DATE(2022,9,30))),'Aktif Projeler'!#REF!,IF(AND('Aktif Projeler'!#REF!&gt;=DATE(2022,9,1),('Aktif Projeler'!#REF!&lt;=DATE(2022,9,30))),'Aktif Projeler'!#REF!,IF(AND('Aktif Projeler'!B2&gt;=DATE(2022,9,1),('Aktif Projeler'!B2&lt;=DATE(2022,9,30))),'Aktif Projeler'!G2,IF(AND('Aktif Projeler'!B4&gt;=DATE(2022,9,1),('Aktif Projeler'!B4&lt;=DATE(2022,9,30))),'Aktif Projeler'!G4,IF(AND('Aktif Projeler'!B5&gt;=DATE(2022,9,1),('Aktif Projeler'!B5&lt;=DATE(2022,9,30))),'Aktif Projeler'!G5,0)))))</f>
        <v/>
      </c>
      <c r="C10" s="11">
        <f>IF(AND('Aktif Projeler'!#REF!&gt;=DATE(2022,9,1),('Aktif Projeler'!#REF!&lt;=DATE(2022,9,30))),'Aktif Projeler'!#REF!,IF(AND('Aktif Projeler'!#REF!&gt;=DATE(2022,9,1),('Aktif Projeler'!#REF!&lt;=DATE(2022,9,30))),'Aktif Projeler'!#REF!,IF(AND('Aktif Projeler'!B2&gt;=DATE(2022,9,1),('Aktif Projeler'!B2&lt;=DATE(2022,9,30))),'Aktif Projeler'!G2,IF(AND('Aktif Projeler'!B4&gt;=DATE(2022,9,1),('Aktif Projeler'!B4&lt;=DATE(2022,9,30))),'Aktif Projeler'!G4,IF(AND('Aktif Projeler'!B5&gt;=DATE(2022,9,1),('Aktif Projeler'!B5&lt;=DATE(2022,9,30))),'Aktif Projeler'!G5,0)))))</f>
        <v/>
      </c>
    </row>
    <row r="11">
      <c r="A11" s="11">
        <f>IF(AND('Aktif Projeler'!#REF!&gt;=DATE(2022,10,1),('Aktif Projeler'!#REF!&lt;=DATE(2022,10,30))),'Aktif Projeler'!#REF!,IF(AND('Aktif Projeler'!#REF!&gt;=DATE(2022,10,1),('Aktif Projeler'!#REF!&lt;=DATE(2022,10,30))),'Aktif Projeler'!#REF!,IF(AND('Aktif Projeler'!B2&gt;=DATE(2022,10,1),('Aktif Projeler'!B2&lt;=DATE(2022,10,30))),'Aktif Projeler'!G2,IF(AND('Aktif Projeler'!B4&gt;=DATE(2022,10,1),('Aktif Projeler'!B4&lt;=DATE(2022,10,30))),'Aktif Projeler'!G4,IF(AND('Aktif Projeler'!B5&gt;=DATE(2022,10,1),('Aktif Projeler'!B5&lt;=DATE(2022,10,30))),'Aktif Projeler'!G5,0)))))</f>
        <v/>
      </c>
      <c r="B11" s="11">
        <f>IF(AND('Aktif Projeler'!#REF!&gt;=DATE(2022,10,1),('Aktif Projeler'!#REF!&lt;=DATE(2022,10,30))),'Aktif Projeler'!#REF!,IF(AND('Aktif Projeler'!#REF!&gt;=DATE(2022,10,1),('Aktif Projeler'!#REF!&lt;=DATE(2022,10,30))),'Aktif Projeler'!#REF!,IF(AND('Aktif Projeler'!B2&gt;=DATE(2022,10,1),('Aktif Projeler'!B2&lt;=DATE(2022,10,30))),'Aktif Projeler'!G2,IF(AND('Aktif Projeler'!B4&gt;=DATE(2022,10,1),('Aktif Projeler'!B4&lt;=DATE(2022,10,30))),'Aktif Projeler'!G4,IF(AND('Aktif Projeler'!B5&gt;=DATE(2022,10,1),('Aktif Projeler'!B5&lt;=DATE(2022,10,30))),'Aktif Projeler'!G5,0)))))</f>
        <v/>
      </c>
      <c r="C11" s="11">
        <f>IF(AND('Aktif Projeler'!#REF!&gt;=DATE(2022,10,1),('Aktif Projeler'!#REF!&lt;=DATE(2022,10,30))),'Aktif Projeler'!#REF!,IF(AND('Aktif Projeler'!#REF!&gt;=DATE(2022,10,1),('Aktif Projeler'!#REF!&lt;=DATE(2022,10,30))),'Aktif Projeler'!#REF!,IF(AND('Aktif Projeler'!B2&gt;=DATE(2022,10,1),('Aktif Projeler'!B2&lt;=DATE(2022,10,30))),'Aktif Projeler'!G2,IF(AND('Aktif Projeler'!B4&gt;=DATE(2022,10,1),('Aktif Projeler'!B4&lt;=DATE(2022,10,30))),'Aktif Projeler'!G4,IF(AND('Aktif Projeler'!B5&gt;=DATE(2022,10,1),('Aktif Projeler'!B5&lt;=DATE(2022,10,30))),'Aktif Projeler'!G5,0)))))</f>
        <v/>
      </c>
    </row>
    <row r="12">
      <c r="A12" s="11">
        <f>IF(AND('Aktif Projeler'!#REF!&gt;=DATE(2022,11,1),('Aktif Projeler'!#REF!&lt;=DATE(2022,11,30))),'Aktif Projeler'!#REF!,IF(AND('Aktif Projeler'!#REF!&gt;=DATE(2022,11,1),('Aktif Projeler'!#REF!&lt;=DATE(2022,11,30))),'Aktif Projeler'!#REF!,IF(AND('Aktif Projeler'!B2&gt;=DATE(2022,11,1),('Aktif Projeler'!B2&lt;=DATE(2022,11,30))),'Aktif Projeler'!G2,IF(AND('Aktif Projeler'!B4&gt;=DATE(2022,11,1),('Aktif Projeler'!B4&lt;=DATE(2022,11,30))),'Aktif Projeler'!G4,IF(AND('Aktif Projeler'!B5&gt;=DATE(2022,11,1),('Aktif Projeler'!B5&lt;=DATE(2022,11,30))),'Aktif Projeler'!G5,0)))))</f>
        <v/>
      </c>
      <c r="B12" s="11">
        <f>IF(AND('Aktif Projeler'!#REF!&gt;=DATE(2022,11,1),('Aktif Projeler'!#REF!&lt;=DATE(2022,11,30))),'Aktif Projeler'!#REF!,IF(AND('Aktif Projeler'!#REF!&gt;=DATE(2022,11,1),('Aktif Projeler'!#REF!&lt;=DATE(2022,11,30))),'Aktif Projeler'!#REF!,IF(AND('Aktif Projeler'!B2&gt;=DATE(2022,11,1),('Aktif Projeler'!B2&lt;=DATE(2022,11,30))),'Aktif Projeler'!G2,IF(AND('Aktif Projeler'!B4&gt;=DATE(2022,11,1),('Aktif Projeler'!B4&lt;=DATE(2022,11,30))),'Aktif Projeler'!G4,IF(AND('Aktif Projeler'!B5&gt;=DATE(2022,11,1),('Aktif Projeler'!B5&lt;=DATE(2022,11,30))),'Aktif Projeler'!G5,0)))))</f>
        <v/>
      </c>
      <c r="C12" s="11">
        <f>IF(AND('Aktif Projeler'!#REF!&gt;=DATE(2022,11,1),('Aktif Projeler'!#REF!&lt;=DATE(2022,11,30))),'Aktif Projeler'!#REF!,IF(AND('Aktif Projeler'!#REF!&gt;=DATE(2022,11,1),('Aktif Projeler'!#REF!&lt;=DATE(2022,11,30))),'Aktif Projeler'!#REF!,IF(AND('Aktif Projeler'!B2&gt;=DATE(2022,11,1),('Aktif Projeler'!B2&lt;=DATE(2022,11,30))),'Aktif Projeler'!G2,IF(AND('Aktif Projeler'!B4&gt;=DATE(2022,11,1),('Aktif Projeler'!B4&lt;=DATE(2022,11,30))),'Aktif Projeler'!G4,IF(AND('Aktif Projeler'!B5&gt;=DATE(2022,11,1),('Aktif Projeler'!B5&lt;=DATE(2022,11,30))),'Aktif Projeler'!G5,0)))))</f>
        <v/>
      </c>
    </row>
    <row r="13">
      <c r="A13" s="11">
        <f>IF(AND('Aktif Projeler'!#REF!&gt;=DATE(2022,12,1),('Aktif Projeler'!#REF!&lt;=DATE(2022,12,30))),'Aktif Projeler'!#REF!,IF(AND('Aktif Projeler'!#REF!&gt;=DATE(2022,12,1),('Aktif Projeler'!#REF!&lt;=DATE(2022,12,30))),'Aktif Projeler'!#REF!,IF(AND('Aktif Projeler'!B2&gt;=DATE(2022,12,1),('Aktif Projeler'!B2&lt;=DATE(2022,12,30))),'Aktif Projeler'!G2,IF(AND('Aktif Projeler'!B4&gt;=DATE(2022,12,1),('Aktif Projeler'!B4&lt;=DATE(2022,12,30))),'Aktif Projeler'!G4,IF(AND('Aktif Projeler'!B5&gt;=DATE(2022,12,1),('Aktif Projeler'!B5&lt;=DATE(2022,12,30))),'Aktif Projeler'!G5,0)))))</f>
        <v/>
      </c>
      <c r="B13" s="11">
        <f>IF(AND('Aktif Projeler'!#REF!&gt;=DATE(2022,12,1),('Aktif Projeler'!#REF!&lt;=DATE(2022,12,30))),'Aktif Projeler'!#REF!,IF(AND('Aktif Projeler'!#REF!&gt;=DATE(2022,12,1),('Aktif Projeler'!#REF!&lt;=DATE(2022,12,30))),'Aktif Projeler'!#REF!,IF(AND('Aktif Projeler'!B2&gt;=DATE(2022,12,1),('Aktif Projeler'!B2&lt;=DATE(2022,12,30))),'Aktif Projeler'!G2,IF(AND('Aktif Projeler'!B4&gt;=DATE(2022,12,1),('Aktif Projeler'!B4&lt;=DATE(2022,12,30))),'Aktif Projeler'!G4,IF(AND('Aktif Projeler'!B5&gt;=DATE(2022,12,1),('Aktif Projeler'!B5&lt;=DATE(2022,12,30))),'Aktif Projeler'!G5,0)))))</f>
        <v/>
      </c>
      <c r="C13" s="11">
        <f>IF(AND('Aktif Projeler'!#REF!&gt;=DATE(2022,12,1),('Aktif Projeler'!#REF!&lt;=DATE(2022,12,30))),'Aktif Projeler'!#REF!,IF(AND('Aktif Projeler'!#REF!&gt;=DATE(2022,12,1),('Aktif Projeler'!#REF!&lt;=DATE(2022,12,30))),'Aktif Projeler'!#REF!,IF(AND('Aktif Projeler'!B2&gt;=DATE(2022,12,1),('Aktif Projeler'!B2&lt;=DATE(2022,12,30))),'Aktif Projeler'!G2,IF(AND('Aktif Projeler'!B4&gt;=DATE(2022,12,1),('Aktif Projeler'!B4&lt;=DATE(2022,12,30))),'Aktif Projeler'!G4,IF(AND('Aktif Projeler'!B5&gt;=DATE(2022,12,1),('Aktif Projeler'!B5&lt;=DATE(2022,12,30))),'Aktif Projeler'!G5,0)))))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E9" sqref="E9"/>
    </sheetView>
  </sheetViews>
  <sheetFormatPr baseColWidth="8" defaultRowHeight="15"/>
  <cols>
    <col width="10.140625" bestFit="1" customWidth="1" min="2" max="3"/>
    <col width="12.85546875" bestFit="1" customWidth="1" min="4" max="4"/>
    <col width="9.42578125" bestFit="1" customWidth="1" min="5" max="5"/>
  </cols>
  <sheetData>
    <row r="1">
      <c r="A1" t="inlineStr">
        <is>
          <t>Projeler</t>
        </is>
      </c>
      <c r="B1" t="inlineStr">
        <is>
          <t>Başlangıç</t>
        </is>
      </c>
      <c r="C1" t="inlineStr">
        <is>
          <t>Bitiş</t>
        </is>
      </c>
      <c r="D1" t="inlineStr">
        <is>
          <t>Tamamlanma</t>
        </is>
      </c>
      <c r="E1" t="inlineStr">
        <is>
          <t>kaynaklar</t>
        </is>
      </c>
    </row>
    <row r="2">
      <c r="A2" t="inlineStr">
        <is>
          <t>Proje_1</t>
        </is>
      </c>
      <c r="B2" s="7">
        <f>'Aktif Projeler'!#REF!</f>
        <v/>
      </c>
      <c r="C2" s="7">
        <f>'Aktif Projeler'!#REF!</f>
        <v/>
      </c>
      <c r="D2">
        <f>'Aktif Projeler'!#REF!</f>
        <v/>
      </c>
      <c r="E2" t="inlineStr">
        <is>
          <t>….,5</t>
        </is>
      </c>
    </row>
    <row r="3">
      <c r="A3" t="inlineStr">
        <is>
          <t>Proje_2</t>
        </is>
      </c>
      <c r="B3" s="7">
        <f>'Aktif Projeler'!#REF!</f>
        <v/>
      </c>
      <c r="C3" s="7">
        <f>'Aktif Projeler'!#REF!</f>
        <v/>
      </c>
      <c r="D3">
        <f>'Aktif Projeler'!#REF!</f>
        <v/>
      </c>
      <c r="E3" t="n">
        <v>5235.523</v>
      </c>
    </row>
    <row r="7">
      <c r="B7" s="7" t="n"/>
      <c r="C7" s="7" t="n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3" sqref="A3"/>
    </sheetView>
  </sheetViews>
  <sheetFormatPr baseColWidth="8" defaultRowHeight="15"/>
  <cols>
    <col width="15.140625" bestFit="1" customWidth="1" min="2" max="2"/>
    <col width="10.140625" bestFit="1" customWidth="1" min="3" max="3"/>
  </cols>
  <sheetData>
    <row r="1">
      <c r="A1" t="inlineStr">
        <is>
          <t>Proj_time</t>
        </is>
      </c>
    </row>
    <row r="2">
      <c r="A2" s="11">
        <f>IF(AND('Aktif Projeler'!#REF!&gt;=DATE(2022,1,1),('Aktif Projeler'!#REF!&lt;=DATE(2022,1,30))),ROUND(('Aktif Projeler'!#REF!-'Aktif Projeler'!#REF!)/30,0),IF(AND('Aktif Projeler'!#REF!&gt;=DATE(2022,1,1),('Aktif Projeler'!#REF!&lt;=DATE(2022,1,30))),ROUND(('Aktif Projeler'!#REF!-'Aktif Projeler'!#REF!)/30,0),IF(AND('Aktif Projeler'!B2&gt;=DATE(2022,1,1),('Aktif Projeler'!B2&lt;=DATE(2022,1,30))),ROUND(('Aktif Projeler'!C2-'Aktif Projeler'!B2)/30,0),IF(AND('Aktif Projeler'!B4&gt;=DATE(2022,1,1),('Aktif Projeler'!B4&lt;=DATE(2022,1,30))),ROUND(('Aktif Projeler'!C4-'Aktif Projeler'!B4)/30,0),IF(AND('Aktif Projeler'!B5&gt;=DATE(2022,1,1),('Aktif Projeler'!B5&lt;=DATE(2022,1,30))),ROUND(('Aktif Projeler'!C5-'Aktif Projeler'!B5)/30,0),0)))))</f>
        <v/>
      </c>
      <c r="B2" s="7" t="n"/>
      <c r="C2" s="8" t="n"/>
    </row>
    <row r="3">
      <c r="A3" s="11">
        <f>IF(AND('Aktif Projeler'!#REF!&gt;=DATE(2022,2,1),('Aktif Projeler'!#REF!&lt;=DATE(2022,2,28))),ROUND(('Aktif Projeler'!#REF!-'Aktif Projeler'!#REF!)/30,0),IF(AND('Aktif Projeler'!#REF!&gt;=DATE(2022,2,1),('Aktif Projeler'!#REF!&lt;=DATE(2022,2,28))),ROUND(('Aktif Projeler'!#REF!-'Aktif Projeler'!#REF!)/30,0),IF(AND('Aktif Projeler'!B2&gt;=DATE(2022,2,1),('Aktif Projeler'!B2&lt;=DATE(2022,2,28))),ROUND(('Aktif Projeler'!C2-'Aktif Projeler'!B2)/30,0),IF(AND('Aktif Projeler'!B4&gt;=DATE(2022,2,1),('Aktif Projeler'!B4&lt;=DATE(2022,2,28))),ROUND(('Aktif Projeler'!C4-'Aktif Projeler'!B4)/30,0),IF(AND('Aktif Projeler'!B5&gt;=DATE(2022,2,1),('Aktif Projeler'!B5&lt;=DATE(2022,2,28))),ROUND(('Aktif Projeler'!C5-'Aktif Projeler'!B5)/30,0),0)))))</f>
        <v/>
      </c>
      <c r="B3" s="7" t="n"/>
      <c r="C3" s="7" t="n"/>
    </row>
    <row r="4">
      <c r="A4" s="11">
        <f>IF(AND('Aktif Projeler'!#REF!&gt;=DATE(2022,3,1),('Aktif Projeler'!#REF!&lt;=DATE(2022,3,30))),ROUND(('Aktif Projeler'!#REF!-'Aktif Projeler'!#REF!)/30,0),IF(AND('Aktif Projeler'!#REF!&gt;=DATE(2022,3,1),('Aktif Projeler'!#REF!&lt;=DATE(2022,3,30))),ROUND(('Aktif Projeler'!#REF!-'Aktif Projeler'!#REF!)/30,0),IF(AND('Aktif Projeler'!B2&gt;=DATE(2022,3,1),('Aktif Projeler'!B2&lt;=DATE(2022,3,30))),ROUND(('Aktif Projeler'!C2-'Aktif Projeler'!B2)/30,0),IF(AND('Aktif Projeler'!B4&gt;=DATE(2022,3,1),('Aktif Projeler'!B4&lt;=DATE(2022,3,30))),ROUND(('Aktif Projeler'!C4-'Aktif Projeler'!B4)/30,0),IF(AND('Aktif Projeler'!B5&gt;=DATE(2022,3,1),('Aktif Projeler'!B5&lt;=DATE(2022,3,30))),ROUND(('Aktif Projeler'!C5-'Aktif Projeler'!B5)/30,0),0)))))</f>
        <v/>
      </c>
    </row>
    <row r="5">
      <c r="A5" s="11">
        <f>IF(AND('Aktif Projeler'!#REF!&gt;=DATE(2022,4,1),('Aktif Projeler'!#REF!&lt;=DATE(2022,4,30))),ROUND(('Aktif Projeler'!#REF!-'Aktif Projeler'!#REF!)/30,0),IF(AND('Aktif Projeler'!#REF!&gt;=DATE(2022,4,1),('Aktif Projeler'!#REF!&lt;=DATE(2022,4,30))),ROUND(('Aktif Projeler'!#REF!-'Aktif Projeler'!#REF!)/30,0),IF(AND('Aktif Projeler'!B2&gt;=DATE(2022,4,1),('Aktif Projeler'!B2&lt;=DATE(2022,4,30))),ROUND(('Aktif Projeler'!C2-'Aktif Projeler'!B2)/30,0),IF(AND('Aktif Projeler'!B4&gt;=DATE(2022,4,1),('Aktif Projeler'!B4&lt;=DATE(2022,4,30))),ROUND(('Aktif Projeler'!C4-'Aktif Projeler'!B4)/30,0),IF(AND('Aktif Projeler'!B5&gt;=DATE(2022,4,1),('Aktif Projeler'!B5&lt;=DATE(2022,4,30))),ROUND(('Aktif Projeler'!C5-'Aktif Projeler'!B5)/30,0),0)))))</f>
        <v/>
      </c>
    </row>
    <row r="6">
      <c r="A6" s="11">
        <f>IF(AND('Aktif Projeler'!#REF!&gt;=DATE(2022,5,1),('Aktif Projeler'!#REF!&lt;=DATE(2022,5,30))),ROUND(('Aktif Projeler'!#REF!-'Aktif Projeler'!#REF!)/30,0),IF(AND('Aktif Projeler'!#REF!&gt;=DATE(2022,5,1),('Aktif Projeler'!#REF!&lt;=DATE(2022,5,30))),ROUND(('Aktif Projeler'!#REF!-'Aktif Projeler'!#REF!)/30,0),IF(AND('Aktif Projeler'!B2&gt;=DATE(2022,5,1),('Aktif Projeler'!B2&lt;=DATE(2022,5,30))),ROUND(('Aktif Projeler'!C2-'Aktif Projeler'!B2)/30,0),IF(AND('Aktif Projeler'!B4&gt;=DATE(2022,5,1),('Aktif Projeler'!B4&lt;=DATE(2022,5,30))),ROUND(('Aktif Projeler'!C4-'Aktif Projeler'!B4)/30,0),IF(AND('Aktif Projeler'!B5&gt;=DATE(2022,5,1),('Aktif Projeler'!B5&lt;=DATE(2022,5,30))),ROUND(('Aktif Projeler'!C5-'Aktif Projeler'!B5)/30,0),0)))))</f>
        <v/>
      </c>
    </row>
    <row r="7">
      <c r="A7" s="11">
        <f>IF(AND('Aktif Projeler'!#REF!&gt;=DATE(2022,6,1),('Aktif Projeler'!#REF!&lt;=DATE(2022,6,30))),ROUND(('Aktif Projeler'!#REF!-'Aktif Projeler'!#REF!)/30,0),IF(AND('Aktif Projeler'!#REF!&gt;=DATE(2022,6,1),('Aktif Projeler'!#REF!&lt;=DATE(2022,6,30))),ROUND(('Aktif Projeler'!#REF!-'Aktif Projeler'!#REF!)/30,0),IF(AND('Aktif Projeler'!B2&gt;=DATE(2022,6,1),('Aktif Projeler'!B2&lt;=DATE(2022,6,30))),ROUND(('Aktif Projeler'!C2-'Aktif Projeler'!B2)/30,0),IF(AND('Aktif Projeler'!B4&gt;=DATE(2022,6,1),('Aktif Projeler'!B4&lt;=DATE(2022,6,30))),ROUND(('Aktif Projeler'!C4-'Aktif Projeler'!B4)/30,0),IF(AND('Aktif Projeler'!B5&gt;=DATE(2022,6,1),('Aktif Projeler'!B5&lt;=DATE(2022,6,30))),ROUND(('Aktif Projeler'!C5-'Aktif Projeler'!B5)/30,0),0)))))</f>
        <v/>
      </c>
    </row>
    <row r="8">
      <c r="A8" s="11">
        <f>IF(AND('Aktif Projeler'!#REF!&gt;=DATE(2022,7,1),('Aktif Projeler'!#REF!&lt;=DATE(2022,7,30))),ROUND(('Aktif Projeler'!#REF!-'Aktif Projeler'!#REF!)/30,0),IF(AND('Aktif Projeler'!#REF!&gt;=DATE(2022,7,1),('Aktif Projeler'!#REF!&lt;=DATE(2022,7,30))),ROUND(('Aktif Projeler'!#REF!-'Aktif Projeler'!#REF!)/30,0),IF(AND('Aktif Projeler'!B2&gt;=DATE(2022,7,1),('Aktif Projeler'!B2&lt;=DATE(2022,7,30))),ROUND(('Aktif Projeler'!C2-'Aktif Projeler'!B2)/30,0),IF(AND('Aktif Projeler'!B4&gt;=DATE(2022,7,1),('Aktif Projeler'!B4&lt;=DATE(2022,7,30))),ROUND(('Aktif Projeler'!C4-'Aktif Projeler'!B4)/30,0),IF(AND('Aktif Projeler'!B5&gt;=DATE(2022,7,1),('Aktif Projeler'!B5&lt;=DATE(2022,7,30))),ROUND(('Aktif Projeler'!C5-'Aktif Projeler'!B5)/30,0),0)))))</f>
        <v/>
      </c>
    </row>
    <row r="9">
      <c r="A9" s="11">
        <f>IF(AND('Aktif Projeler'!#REF!&gt;=DATE(2022,8,1),('Aktif Projeler'!#REF!&lt;=DATE(2022,8,30))),ROUND(('Aktif Projeler'!#REF!-'Aktif Projeler'!#REF!)/30,0),IF(AND('Aktif Projeler'!#REF!&gt;=DATE(2022,8,1),('Aktif Projeler'!#REF!&lt;=DATE(2022,8,30))),ROUND(('Aktif Projeler'!#REF!-'Aktif Projeler'!#REF!)/30,0),IF(AND('Aktif Projeler'!B2&gt;=DATE(2022,8,1),('Aktif Projeler'!B2&lt;=DATE(2022,8,30))),ROUND(('Aktif Projeler'!C2-'Aktif Projeler'!B2)/30,0),IF(AND('Aktif Projeler'!B4&gt;=DATE(2022,8,1),('Aktif Projeler'!B4&lt;=DATE(2022,8,30))),ROUND(('Aktif Projeler'!C4-'Aktif Projeler'!B4)/30,0),IF(AND('Aktif Projeler'!B5&gt;=DATE(2022,8,1),('Aktif Projeler'!B5&lt;=DATE(2022,8,30))),ROUND(('Aktif Projeler'!C5-'Aktif Projeler'!B5)/30,0),0)))))</f>
        <v/>
      </c>
    </row>
    <row r="10">
      <c r="A10" s="11">
        <f>IF(AND('Aktif Projeler'!#REF!&gt;=DATE(2022,9,1),('Aktif Projeler'!#REF!&lt;=DATE(2022,9,30))),ROUND(('Aktif Projeler'!#REF!-'Aktif Projeler'!#REF!)/30,0),IF(AND('Aktif Projeler'!#REF!&gt;=DATE(2022,9,1),('Aktif Projeler'!#REF!&lt;=DATE(2022,9,30))),ROUND(('Aktif Projeler'!#REF!-'Aktif Projeler'!#REF!)/30,0),IF(AND('Aktif Projeler'!B2&gt;=DATE(2022,9,1),('Aktif Projeler'!B2&lt;=DATE(2022,9,30))),ROUND(('Aktif Projeler'!C2-'Aktif Projeler'!B2)/30,0),IF(AND('Aktif Projeler'!B4&gt;=DATE(2022,9,1),('Aktif Projeler'!B4&lt;=DATE(2022,9,30))),ROUND(('Aktif Projeler'!C4-'Aktif Projeler'!B4)/30,0),IF(AND('Aktif Projeler'!B5&gt;=DATE(2022,9,1),('Aktif Projeler'!B5&lt;=DATE(2022,9,30))),ROUND(('Aktif Projeler'!C5-'Aktif Projeler'!B5)/30,0),0)))))</f>
        <v/>
      </c>
    </row>
    <row r="11">
      <c r="A11" s="11">
        <f>IF(AND('Aktif Projeler'!#REF!&gt;=DATE(2022,10,1),('Aktif Projeler'!#REF!&lt;=DATE(2022,10,30))),ROUND(('Aktif Projeler'!#REF!-'Aktif Projeler'!#REF!)/30,0),IF(AND('Aktif Projeler'!#REF!&gt;=DATE(2022,10,1),('Aktif Projeler'!#REF!&lt;=DATE(2022,10,30))),ROUND(('Aktif Projeler'!#REF!-'Aktif Projeler'!#REF!)/30,0),IF(AND('Aktif Projeler'!B2&gt;=DATE(2022,10,1),('Aktif Projeler'!B2&lt;=DATE(2022,10,30))),ROUND(('Aktif Projeler'!C2-'Aktif Projeler'!B2)/30,0),IF(AND('Aktif Projeler'!B4&gt;=DATE(2022,10,1),('Aktif Projeler'!B4&lt;=DATE(2022,10,30))),ROUND(('Aktif Projeler'!C4-'Aktif Projeler'!B4)/30,0),IF(AND('Aktif Projeler'!B5&gt;=DATE(2022,10,1),('Aktif Projeler'!B5&lt;=DATE(2022,10,30))),ROUND(('Aktif Projeler'!C5-'Aktif Projeler'!B5)/30,0),0)))))</f>
        <v/>
      </c>
    </row>
    <row r="12">
      <c r="A12" s="11">
        <f>IF(AND('Aktif Projeler'!#REF!&gt;=DATE(2022,11,1),('Aktif Projeler'!#REF!&lt;=DATE(2022,11,30))),ROUND(('Aktif Projeler'!#REF!-'Aktif Projeler'!#REF!)/30,0),IF(AND('Aktif Projeler'!#REF!&gt;=DATE(2022,11,1),('Aktif Projeler'!#REF!&lt;=DATE(2022,11,30))),ROUND(('Aktif Projeler'!#REF!-'Aktif Projeler'!#REF!)/30,0),IF(AND('Aktif Projeler'!B2&gt;=DATE(2022,11,1),('Aktif Projeler'!B2&lt;=DATE(2022,11,30))),ROUND(('Aktif Projeler'!C2-'Aktif Projeler'!B2)/30,0),IF(AND('Aktif Projeler'!B4&gt;=DATE(2022,11,1),('Aktif Projeler'!B4&lt;=DATE(2022,11,30))),ROUND(('Aktif Projeler'!C4-'Aktif Projeler'!B4)/30,0),IF(AND('Aktif Projeler'!B5&gt;=DATE(2022,11,1),('Aktif Projeler'!B5&lt;=DATE(2022,11,30))),ROUND(('Aktif Projeler'!C5-'Aktif Projeler'!B5)/30,0),0)))))</f>
        <v/>
      </c>
    </row>
    <row r="13">
      <c r="A13" s="11">
        <f>IF(AND('Aktif Projeler'!#REF!&gt;=DATE(2022,12,1),('Aktif Projeler'!#REF!&lt;=DATE(2022,12,30))),ROUND(('Aktif Projeler'!#REF!-'Aktif Projeler'!#REF!)/30,0),IF(AND('Aktif Projeler'!#REF!&gt;=DATE(2022,12,1),('Aktif Projeler'!#REF!&lt;=DATE(2022,12,30))),ROUND(('Aktif Projeler'!#REF!-'Aktif Projeler'!#REF!)/30,0),IF(AND('Aktif Projeler'!B2&gt;=DATE(2022,12,1),('Aktif Projeler'!B2&lt;=DATE(2022,12,30))),ROUND(('Aktif Projeler'!C2-'Aktif Projeler'!B2)/30,0),IF(AND('Aktif Projeler'!B4&gt;=DATE(2022,12,1),('Aktif Projeler'!B4&lt;=DATE(2022,12,30))),ROUND(('Aktif Projeler'!C4-'Aktif Projeler'!B4)/30,0),IF(AND('Aktif Projeler'!B5&gt;=DATE(2022,12,1),('Aktif Projeler'!B5&lt;=DATE(2022,12,30))),ROUND(('Aktif Projeler'!C5-'Aktif Projeler'!B5)/30,0),0)))))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F5" sqref="F5"/>
    </sheetView>
  </sheetViews>
  <sheetFormatPr baseColWidth="8" defaultRowHeight="15"/>
  <cols>
    <col width="22.85546875" bestFit="1" customWidth="1" min="1" max="1"/>
    <col width="14.5703125" bestFit="1" customWidth="1" min="2" max="2"/>
    <col width="10.85546875" bestFit="1" customWidth="1" min="3" max="3"/>
    <col width="15.140625" bestFit="1" customWidth="1" min="4" max="4"/>
    <col width="17" bestFit="1" customWidth="1" min="5" max="5"/>
    <col width="16.42578125" bestFit="1" customWidth="1" min="6" max="6"/>
    <col width="14.140625" bestFit="1" customWidth="1" min="7" max="7"/>
    <col width="13.5703125" bestFit="1" customWidth="1" min="8" max="8"/>
    <col width="9.140625" customWidth="1" min="9" max="34"/>
  </cols>
  <sheetData>
    <row r="1">
      <c r="A1" t="inlineStr">
        <is>
          <t>Proje_Adı</t>
        </is>
      </c>
      <c r="B1" t="inlineStr">
        <is>
          <t>Başlangıç_Tarihi</t>
        </is>
      </c>
      <c r="C1" t="inlineStr">
        <is>
          <t>Bitiş_Tarihi</t>
        </is>
      </c>
      <c r="D1" t="inlineStr">
        <is>
          <t>İş_Analisti</t>
        </is>
      </c>
      <c r="E1" t="inlineStr">
        <is>
          <t>Donanımcı</t>
        </is>
      </c>
      <c r="F1" t="inlineStr">
        <is>
          <t>Yazılımcı</t>
        </is>
      </c>
      <c r="G1" t="inlineStr">
        <is>
          <t>Proje_Önceliği</t>
        </is>
      </c>
    </row>
    <row r="2">
      <c r="A2" t="inlineStr">
        <is>
          <t>Proje_1</t>
        </is>
      </c>
      <c r="B2" s="7" t="n">
        <v>44576</v>
      </c>
      <c r="C2" s="7" t="n">
        <v>44614</v>
      </c>
      <c r="D2" t="inlineStr">
        <is>
          <t>Ahmet</t>
        </is>
      </c>
      <c r="E2" t="inlineStr">
        <is>
          <t>Veli</t>
        </is>
      </c>
      <c r="F2" t="inlineStr">
        <is>
          <t>Muhittin</t>
        </is>
      </c>
      <c r="G2" t="n">
        <v>5.7</v>
      </c>
    </row>
    <row r="3">
      <c r="A3" t="inlineStr">
        <is>
          <t>Proje_2</t>
        </is>
      </c>
      <c r="B3" s="7" t="n">
        <v>44645</v>
      </c>
      <c r="C3" s="7" t="n">
        <v>44681</v>
      </c>
      <c r="D3" t="inlineStr">
        <is>
          <t>Emre</t>
        </is>
      </c>
      <c r="E3" t="inlineStr">
        <is>
          <t>Adem</t>
        </is>
      </c>
      <c r="F3" t="inlineStr">
        <is>
          <t>Serhan</t>
        </is>
      </c>
      <c r="G3" t="n">
        <v>6</v>
      </c>
    </row>
    <row r="8">
      <c r="A8" t="inlineStr">
        <is>
          <t>Yeni Proje Tanımlanması</t>
        </is>
      </c>
      <c r="D8" t="inlineStr">
        <is>
          <t>Kişi sayısı</t>
        </is>
      </c>
      <c r="E8" t="inlineStr">
        <is>
          <t>Kişi Sayısı</t>
        </is>
      </c>
      <c r="F8" t="inlineStr">
        <is>
          <t>Kişi sayısı</t>
        </is>
      </c>
    </row>
    <row r="9">
      <c r="A9" t="inlineStr">
        <is>
          <t>Proje_Yeni</t>
        </is>
      </c>
      <c r="B9" s="7" t="n">
        <v>44682</v>
      </c>
      <c r="C9" s="7">
        <f>B9+120</f>
        <v/>
      </c>
      <c r="D9" s="11" t="n">
        <v>1</v>
      </c>
      <c r="E9" s="11" t="n">
        <v>1</v>
      </c>
      <c r="F9" s="11" t="n">
        <v>1</v>
      </c>
      <c r="H9" t="inlineStr">
        <is>
          <t>Proje Önceliği</t>
        </is>
      </c>
    </row>
    <row r="10">
      <c r="D10" t="inlineStr">
        <is>
          <t>Analistin önemi</t>
        </is>
      </c>
      <c r="E10" t="inlineStr">
        <is>
          <t>yazılımcı önemi</t>
        </is>
      </c>
      <c r="F10" t="inlineStr">
        <is>
          <t>Donanımcı önemi</t>
        </is>
      </c>
      <c r="G10" t="inlineStr">
        <is>
          <t>Kazanç</t>
        </is>
      </c>
      <c r="H10" s="8">
        <f>A17*D11+E11*A18+F11*A19+G11*A20</f>
        <v/>
      </c>
    </row>
    <row r="11">
      <c r="C11" t="inlineStr">
        <is>
          <t>"0-10"</t>
        </is>
      </c>
      <c r="D11" s="11" t="n">
        <v>10</v>
      </c>
      <c r="E11" s="11" t="n">
        <v>8</v>
      </c>
      <c r="F11" s="11" t="n">
        <v>5</v>
      </c>
      <c r="G11" s="11" t="n">
        <v>3</v>
      </c>
    </row>
    <row r="16">
      <c r="A16" s="11" t="inlineStr">
        <is>
          <t>Kriter Ağırlığı</t>
        </is>
      </c>
    </row>
    <row r="17">
      <c r="A17" s="4" t="n">
        <v>0.1744129594762578</v>
      </c>
    </row>
    <row r="18">
      <c r="A18" s="4" t="n">
        <v>0.4381157476048297</v>
      </c>
    </row>
    <row r="19">
      <c r="A19" s="4" t="n">
        <v>0.2415895256134288</v>
      </c>
    </row>
    <row r="20">
      <c r="A20" s="4" t="n">
        <v>0.1458817673054836</v>
      </c>
    </row>
    <row r="21">
      <c r="A21" t="n">
        <v>1</v>
      </c>
      <c r="B21" t="n">
        <v>2</v>
      </c>
      <c r="C21" t="n">
        <v>3</v>
      </c>
      <c r="D21" t="inlineStr">
        <is>
          <t>Merhaba</t>
        </is>
      </c>
      <c r="E21" t="inlineStr">
        <is>
          <t>Dünya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2:N19"/>
  <sheetViews>
    <sheetView workbookViewId="0">
      <selection activeCell="Q5" sqref="Q5"/>
    </sheetView>
  </sheetViews>
  <sheetFormatPr baseColWidth="8" defaultRowHeight="15"/>
  <cols>
    <col width="9.140625" customWidth="1" style="11" min="1" max="1"/>
    <col width="15.85546875" bestFit="1" customWidth="1" style="11" min="2" max="2"/>
    <col width="9.28515625" bestFit="1" customWidth="1" style="11" min="3" max="3"/>
    <col width="9.140625" customWidth="1" style="11" min="4" max="4"/>
    <col width="10.140625" bestFit="1" customWidth="1" style="11" min="5" max="5"/>
    <col width="10" bestFit="1" customWidth="1" style="11" min="6" max="6"/>
    <col width="9.140625" customWidth="1" style="11" min="7" max="7"/>
    <col width="9.7109375" customWidth="1" style="11" min="8" max="8"/>
    <col width="15.85546875" bestFit="1" customWidth="1" style="11" min="9" max="9"/>
    <col width="9.140625" customWidth="1" style="11" min="10" max="11"/>
    <col width="12" bestFit="1" customWidth="1" style="11" min="12" max="13"/>
    <col width="12.5703125" bestFit="1" customWidth="1" style="11" min="14" max="14"/>
    <col width="9.140625" customWidth="1" style="11" min="15" max="77"/>
    <col width="9.140625" customWidth="1" style="11" min="78" max="16384"/>
  </cols>
  <sheetData>
    <row r="2">
      <c r="I2" s="11" t="inlineStr">
        <is>
          <t>No_A</t>
        </is>
      </c>
    </row>
    <row r="3">
      <c r="C3" s="11" t="inlineStr">
        <is>
          <t>İş analisti</t>
        </is>
      </c>
      <c r="D3" s="11" t="inlineStr">
        <is>
          <t>Yazılımcı</t>
        </is>
      </c>
      <c r="E3" s="11" t="inlineStr">
        <is>
          <t>Donanımcı</t>
        </is>
      </c>
      <c r="F3" s="11" t="inlineStr">
        <is>
          <t>Kazanç</t>
        </is>
      </c>
      <c r="J3" s="11" t="inlineStr">
        <is>
          <t>İş analisti</t>
        </is>
      </c>
      <c r="K3" s="11" t="inlineStr">
        <is>
          <t>Yazılımcı</t>
        </is>
      </c>
      <c r="L3" s="11" t="inlineStr">
        <is>
          <t>Donanımcı</t>
        </is>
      </c>
      <c r="M3" s="11" t="inlineStr">
        <is>
          <t>Kazanç</t>
        </is>
      </c>
    </row>
    <row r="4">
      <c r="B4" s="11" t="inlineStr">
        <is>
          <t>Pair-Wise matrix</t>
        </is>
      </c>
      <c r="C4" s="11" t="inlineStr">
        <is>
          <t>C1</t>
        </is>
      </c>
      <c r="D4" s="11" t="inlineStr">
        <is>
          <t>C2</t>
        </is>
      </c>
      <c r="E4" s="11" t="inlineStr">
        <is>
          <t>C3</t>
        </is>
      </c>
      <c r="F4" s="11" t="inlineStr">
        <is>
          <t>C4</t>
        </is>
      </c>
      <c r="I4" s="11" t="inlineStr">
        <is>
          <t>Pair-Wise matrix</t>
        </is>
      </c>
      <c r="J4" s="11" t="inlineStr">
        <is>
          <t>C1</t>
        </is>
      </c>
      <c r="K4" s="11" t="inlineStr">
        <is>
          <t>C2</t>
        </is>
      </c>
      <c r="L4" s="11" t="inlineStr">
        <is>
          <t>C3</t>
        </is>
      </c>
      <c r="M4" s="11" t="inlineStr">
        <is>
          <t>C4</t>
        </is>
      </c>
      <c r="N4" s="11" t="inlineStr">
        <is>
          <t>Kriter Ağırlığı</t>
        </is>
      </c>
    </row>
    <row r="5">
      <c r="B5" s="11" t="inlineStr">
        <is>
          <t>C1</t>
        </is>
      </c>
      <c r="C5" s="2" t="n">
        <v>1</v>
      </c>
      <c r="D5" s="12" t="n">
        <v>0.45</v>
      </c>
      <c r="E5" s="12" t="n">
        <v>0.4</v>
      </c>
      <c r="F5" s="12" t="n">
        <v>1</v>
      </c>
      <c r="H5" s="11" t="inlineStr">
        <is>
          <t>İş analisti</t>
        </is>
      </c>
      <c r="I5" s="11" t="inlineStr">
        <is>
          <t>C1</t>
        </is>
      </c>
      <c r="J5" s="3">
        <f>C5/$C$9</f>
        <v/>
      </c>
      <c r="K5" s="3">
        <f>D5/$D$9</f>
        <v/>
      </c>
      <c r="L5" s="3">
        <f>E5/$E$9</f>
        <v/>
      </c>
      <c r="M5" s="3">
        <f>F5/$F$9</f>
        <v/>
      </c>
      <c r="N5" s="4">
        <f>SUM(J5:M5)/4</f>
        <v/>
      </c>
    </row>
    <row r="6">
      <c r="B6" s="11" t="inlineStr">
        <is>
          <t>C2</t>
        </is>
      </c>
      <c r="C6" s="12">
        <f>1/D5</f>
        <v/>
      </c>
      <c r="D6" s="2" t="n">
        <v>1</v>
      </c>
      <c r="E6" s="12" t="n">
        <v>2</v>
      </c>
      <c r="F6" s="12" t="n">
        <v>2</v>
      </c>
      <c r="H6" s="11" t="inlineStr">
        <is>
          <t>Yazılımcı</t>
        </is>
      </c>
      <c r="I6" s="11" t="inlineStr">
        <is>
          <t>C2</t>
        </is>
      </c>
      <c r="J6" s="3">
        <f>C6/$C$9</f>
        <v/>
      </c>
      <c r="K6" s="3">
        <f>D6/$D$9</f>
        <v/>
      </c>
      <c r="L6" s="3">
        <f>E6/$E$9</f>
        <v/>
      </c>
      <c r="M6" s="3">
        <f>F6/$F$9</f>
        <v/>
      </c>
      <c r="N6" s="4">
        <f>SUM(J6:M6)/4</f>
        <v/>
      </c>
    </row>
    <row r="7">
      <c r="B7" s="11" t="inlineStr">
        <is>
          <t>C3</t>
        </is>
      </c>
      <c r="C7" s="12">
        <f>1/E5</f>
        <v/>
      </c>
      <c r="D7" s="12">
        <f>1/E6</f>
        <v/>
      </c>
      <c r="E7" s="2" t="n">
        <v>1</v>
      </c>
      <c r="F7" s="12" t="n">
        <v>2</v>
      </c>
      <c r="H7" s="11" t="inlineStr">
        <is>
          <t>Donanımcı</t>
        </is>
      </c>
      <c r="I7" s="11" t="inlineStr">
        <is>
          <t>C3</t>
        </is>
      </c>
      <c r="J7" s="3">
        <f>C7/$C$9</f>
        <v/>
      </c>
      <c r="K7" s="3">
        <f>D7/$D$9</f>
        <v/>
      </c>
      <c r="L7" s="3">
        <f>E7/$E$9</f>
        <v/>
      </c>
      <c r="M7" s="3">
        <f>F7/$F$9</f>
        <v/>
      </c>
      <c r="N7" s="4">
        <f>SUM(J7:M7)/4</f>
        <v/>
      </c>
    </row>
    <row r="8">
      <c r="B8" s="11" t="inlineStr">
        <is>
          <t>C4</t>
        </is>
      </c>
      <c r="C8" s="12">
        <f>1/F5</f>
        <v/>
      </c>
      <c r="D8" s="12">
        <f>1/F6</f>
        <v/>
      </c>
      <c r="E8" s="12">
        <f>1/F7</f>
        <v/>
      </c>
      <c r="F8" s="2" t="n">
        <v>1</v>
      </c>
      <c r="H8" s="11" t="inlineStr">
        <is>
          <t>Kazanç</t>
        </is>
      </c>
      <c r="I8" s="11" t="inlineStr">
        <is>
          <t>C4</t>
        </is>
      </c>
      <c r="J8" s="3">
        <f>C8/$C$9</f>
        <v/>
      </c>
      <c r="K8" s="3">
        <f>D8/$D$9</f>
        <v/>
      </c>
      <c r="L8" s="3">
        <f>E8/$E$9</f>
        <v/>
      </c>
      <c r="M8" s="3">
        <f>F8/$F$9</f>
        <v/>
      </c>
      <c r="N8" s="4">
        <f>SUM(J8:M8)/4</f>
        <v/>
      </c>
    </row>
    <row r="9">
      <c r="B9" s="11" t="inlineStr">
        <is>
          <t>Toplam</t>
        </is>
      </c>
      <c r="C9" s="12">
        <f>SUM(C5:C8)</f>
        <v/>
      </c>
      <c r="D9" s="12">
        <f>SUM(D5:D8)</f>
        <v/>
      </c>
      <c r="E9" s="12">
        <f>SUM(E5:E8)</f>
        <v/>
      </c>
      <c r="F9" s="12">
        <f>SUM(F5:F8)</f>
        <v/>
      </c>
      <c r="N9" s="11">
        <f>SUM(N5:N8)</f>
        <v/>
      </c>
    </row>
    <row r="12">
      <c r="C12" s="11" t="inlineStr">
        <is>
          <t>İş analisti</t>
        </is>
      </c>
      <c r="D12" s="11" t="inlineStr">
        <is>
          <t>Yazılımcı</t>
        </is>
      </c>
      <c r="E12" s="11" t="inlineStr">
        <is>
          <t>Donanımcı</t>
        </is>
      </c>
      <c r="F12" s="11" t="inlineStr">
        <is>
          <t>Kazanç</t>
        </is>
      </c>
    </row>
    <row r="13" ht="30" customHeight="1">
      <c r="B13" s="11" t="inlineStr">
        <is>
          <t>Pair-Wise matrix</t>
        </is>
      </c>
      <c r="C13" s="11" t="inlineStr">
        <is>
          <t>C1</t>
        </is>
      </c>
      <c r="D13" s="11" t="inlineStr">
        <is>
          <t>C2</t>
        </is>
      </c>
      <c r="E13" s="11" t="inlineStr">
        <is>
          <t>C3</t>
        </is>
      </c>
      <c r="F13" s="11" t="inlineStr">
        <is>
          <t>C4</t>
        </is>
      </c>
      <c r="G13" s="11" t="inlineStr">
        <is>
          <t>Toplam</t>
        </is>
      </c>
      <c r="I13" s="11" t="inlineStr">
        <is>
          <t>Toplam</t>
        </is>
      </c>
      <c r="J13" s="5" t="inlineStr">
        <is>
          <t>Criter Ağırlığı</t>
        </is>
      </c>
      <c r="K13" s="11" t="inlineStr">
        <is>
          <t>T/C</t>
        </is>
      </c>
      <c r="L13" s="11" t="inlineStr">
        <is>
          <t>Ortalama</t>
        </is>
      </c>
      <c r="M13" s="11" t="inlineStr">
        <is>
          <t>lamda_max</t>
        </is>
      </c>
    </row>
    <row r="14">
      <c r="B14" s="11" t="inlineStr">
        <is>
          <t>C1</t>
        </is>
      </c>
      <c r="C14" s="2">
        <f>$N$5*C5</f>
        <v/>
      </c>
      <c r="D14" s="12">
        <f>$N$6*D5</f>
        <v/>
      </c>
      <c r="E14" s="12">
        <f>E5*$N$7</f>
        <v/>
      </c>
      <c r="F14" s="12">
        <f>F5*$N$8</f>
        <v/>
      </c>
      <c r="G14" s="12">
        <f>SUM(C14:F14)</f>
        <v/>
      </c>
      <c r="I14" s="12" t="n">
        <v>0.607217944393269</v>
      </c>
      <c r="J14" s="11" t="n">
        <v>0.1744129594762578</v>
      </c>
      <c r="K14" s="11">
        <f>I14/J14</f>
        <v/>
      </c>
      <c r="L14" s="11">
        <f>AVERAGE(K14:K17)</f>
        <v/>
      </c>
      <c r="M14" s="11">
        <f>AVERAGE(L14:L17)</f>
        <v/>
      </c>
    </row>
    <row r="15">
      <c r="B15" s="11" t="inlineStr">
        <is>
          <t>C2</t>
        </is>
      </c>
      <c r="C15" s="2">
        <f>$N$5*C6</f>
        <v/>
      </c>
      <c r="D15" s="12">
        <f>$N$6*D6</f>
        <v/>
      </c>
      <c r="E15" s="12">
        <f>E6*$N$7</f>
        <v/>
      </c>
      <c r="F15" s="12">
        <f>F6*$N$8</f>
        <v/>
      </c>
      <c r="G15" s="12">
        <f>SUM(C15:F15)</f>
        <v/>
      </c>
      <c r="I15" s="12" t="n">
        <v>1.63720190343567</v>
      </c>
      <c r="J15" s="11" t="n">
        <v>0.4381157476048297</v>
      </c>
      <c r="K15" s="11">
        <f>I15/J15</f>
        <v/>
      </c>
      <c r="M15" s="11" t="inlineStr">
        <is>
          <t>CI</t>
        </is>
      </c>
      <c r="N15" s="11" t="inlineStr">
        <is>
          <t>RI(4 için)</t>
        </is>
      </c>
    </row>
    <row r="16">
      <c r="B16" s="11" t="inlineStr">
        <is>
          <t>C3</t>
        </is>
      </c>
      <c r="C16" s="2">
        <f>$N$5*C7</f>
        <v/>
      </c>
      <c r="D16" s="12">
        <f>$N$6*D7</f>
        <v/>
      </c>
      <c r="E16" s="12">
        <f>E7*$N$7</f>
        <v/>
      </c>
      <c r="F16" s="12">
        <f>F7*$N$8</f>
        <v/>
      </c>
      <c r="G16" s="12">
        <f>SUM(C16:F16)</f>
        <v/>
      </c>
      <c r="I16" s="12" t="n">
        <v>1.189440699992648</v>
      </c>
      <c r="J16" s="11" t="n">
        <v>0.2415895256134288</v>
      </c>
      <c r="K16" s="11">
        <f>I16/J16</f>
        <v/>
      </c>
      <c r="M16" s="11">
        <f>(M14-4)/3</f>
        <v/>
      </c>
      <c r="N16" s="11" t="n">
        <v>0.882</v>
      </c>
    </row>
    <row r="17">
      <c r="B17" s="11" t="inlineStr">
        <is>
          <t>C4</t>
        </is>
      </c>
      <c r="C17" s="2">
        <f>$N$5*C8</f>
        <v/>
      </c>
      <c r="D17" s="12">
        <f>$N$6*D8</f>
        <v/>
      </c>
      <c r="E17" s="12">
        <f>E8*$N$7</f>
        <v/>
      </c>
      <c r="F17" s="12">
        <f>F8*$N$8</f>
        <v/>
      </c>
      <c r="G17" s="12">
        <f>SUM(C17:F17)</f>
        <v/>
      </c>
      <c r="I17" s="12" t="n">
        <v>0.6561722909125507</v>
      </c>
      <c r="J17" s="11" t="n">
        <v>0.1458817673054836</v>
      </c>
      <c r="K17" s="11">
        <f>I17/J17</f>
        <v/>
      </c>
      <c r="M17" s="6">
        <f>M16/N16</f>
        <v/>
      </c>
    </row>
    <row r="18">
      <c r="C18" s="12" t="n"/>
      <c r="D18" s="12" t="n"/>
      <c r="E18" s="12" t="n"/>
      <c r="F18" s="12" t="n"/>
      <c r="M18" s="11" t="inlineStr">
        <is>
          <t>&lt;0,10 olduğu için</t>
        </is>
      </c>
    </row>
    <row r="19">
      <c r="M19" s="11" t="inlineStr">
        <is>
          <t>Kriter Ağırlıkları kullanılabilir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B11" sqref="B11"/>
    </sheetView>
  </sheetViews>
  <sheetFormatPr baseColWidth="8" defaultRowHeight="15"/>
  <cols>
    <col width="22.85546875" bestFit="1" customWidth="1" min="1" max="1"/>
    <col width="20.42578125" bestFit="1" customWidth="1" style="7" min="2" max="2"/>
    <col width="17.28515625" bestFit="1" customWidth="1" style="7" min="3" max="3"/>
    <col width="15.140625" bestFit="1" customWidth="1" min="4" max="4"/>
    <col width="17" bestFit="1" customWidth="1" min="5" max="5"/>
    <col width="16.42578125" bestFit="1" customWidth="1" min="6" max="6"/>
    <col width="14.140625" bestFit="1" customWidth="1" min="7" max="7"/>
    <col width="13.5703125" bestFit="1" customWidth="1" min="8" max="8"/>
    <col width="13.5703125" customWidth="1" min="9" max="11"/>
  </cols>
  <sheetData>
    <row r="1">
      <c r="A1" t="inlineStr">
        <is>
          <t>Proje_Adı</t>
        </is>
      </c>
      <c r="B1" t="inlineStr">
        <is>
          <t>Başlangıç_Tarihi</t>
        </is>
      </c>
      <c r="C1" t="inlineStr">
        <is>
          <t>Bitiş_Tarihi</t>
        </is>
      </c>
      <c r="D1" t="inlineStr">
        <is>
          <t>İş_Analisti</t>
        </is>
      </c>
      <c r="E1" t="inlineStr">
        <is>
          <t>Yazılımcı</t>
        </is>
      </c>
      <c r="F1" t="inlineStr">
        <is>
          <t>Donanımcı</t>
        </is>
      </c>
      <c r="G1" t="inlineStr">
        <is>
          <t>Proje_Önceliği</t>
        </is>
      </c>
      <c r="H1" t="inlineStr">
        <is>
          <t>Proje_Dili</t>
        </is>
      </c>
      <c r="I1" t="inlineStr">
        <is>
          <t>Karlılık</t>
        </is>
      </c>
      <c r="J1" t="inlineStr">
        <is>
          <t>Teklif_Fiyatı</t>
        </is>
      </c>
      <c r="K1" t="inlineStr">
        <is>
          <t>Maliyet</t>
        </is>
      </c>
      <c r="L1" t="inlineStr">
        <is>
          <t>Seçim_Yapan</t>
        </is>
      </c>
    </row>
    <row r="2">
      <c r="A2" t="inlineStr">
        <is>
          <t>Proje_1</t>
        </is>
      </c>
      <c r="B2" s="15" t="n">
        <v>44774</v>
      </c>
      <c r="C2" s="15" t="n">
        <v>44835</v>
      </c>
      <c r="D2" t="inlineStr">
        <is>
          <t xml:space="preserve">   ['Buse ÇAĞATAY', 'Serhan DUMANLI', 'Burak YAVUZ', 'Kader Şeyma ÖZTEMUR']</t>
        </is>
      </c>
      <c r="E2" t="inlineStr">
        <is>
          <t xml:space="preserve">   ['Burak ŞAHİN', 'Suat Oğulcan ÖZCAN', 'Osman ABAY']</t>
        </is>
      </c>
      <c r="F2" t="inlineStr">
        <is>
          <t xml:space="preserve">   ['Adem TELLİ', 'Tarık KESEN', 'Emre ŞATIR', 'Yunus Emre KOBALAS', 'Bilge TÜRK']</t>
        </is>
      </c>
      <c r="G2" t="inlineStr">
        <is>
          <t>5</t>
        </is>
      </c>
      <c r="H2" t="inlineStr">
        <is>
          <t>Python</t>
        </is>
      </c>
      <c r="I2" t="inlineStr">
        <is>
          <t>15000</t>
        </is>
      </c>
      <c r="J2" t="inlineStr">
        <is>
          <t>50000</t>
        </is>
      </c>
      <c r="K2" t="inlineStr">
        <is>
          <t>35000</t>
        </is>
      </c>
      <c r="L2" t="inlineStr">
        <is>
          <t>admin</t>
        </is>
      </c>
    </row>
    <row r="3">
      <c r="A3" t="inlineStr">
        <is>
          <t>Proje_2</t>
        </is>
      </c>
      <c r="B3" s="15" t="n">
        <v>44713</v>
      </c>
      <c r="C3" s="15" t="n">
        <v>44774</v>
      </c>
      <c r="D3" t="inlineStr">
        <is>
          <t xml:space="preserve">   ['Serhan DUMANLI', 'Buse ÇAĞATAY', 'Kader Şeyma ÖZTEMUR', 'Burak YAVUZ']</t>
        </is>
      </c>
      <c r="E3" t="inlineStr">
        <is>
          <t xml:space="preserve">   ['Osman ABAY', 'Burak ŞAHİN', 'Suat Oğulcan ÖZCAN', 'Münir Ozan TOPCU', 'Hande ÖZTÜRK']</t>
        </is>
      </c>
      <c r="F3" t="inlineStr">
        <is>
          <t xml:space="preserve">   ['Adem TELLİ', 'Emre ŞATIR', 'Tarık KESEN', 'Yunus Emre KOBALAS']</t>
        </is>
      </c>
      <c r="G3" t="inlineStr">
        <is>
          <t>5</t>
        </is>
      </c>
      <c r="H3" t="inlineStr">
        <is>
          <t>C#</t>
        </is>
      </c>
      <c r="I3" t="inlineStr">
        <is>
          <t>5</t>
        </is>
      </c>
      <c r="J3" t="inlineStr">
        <is>
          <t>5</t>
        </is>
      </c>
      <c r="K3" t="inlineStr">
        <is>
          <t>5</t>
        </is>
      </c>
      <c r="L3" t="inlineStr">
        <is>
          <t>proje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B5" sqref="B5"/>
    </sheetView>
  </sheetViews>
  <sheetFormatPr baseColWidth="8" defaultRowHeight="15"/>
  <cols>
    <col width="21.85546875" bestFit="1" customWidth="1" min="1" max="1"/>
    <col width="20.140625" bestFit="1" customWidth="1" min="2" max="2"/>
    <col width="23.7109375" bestFit="1" customWidth="1" min="3" max="3"/>
  </cols>
  <sheetData>
    <row r="1">
      <c r="A1" s="1" t="inlineStr">
        <is>
          <t>İş_Analisti</t>
        </is>
      </c>
      <c r="B1" s="1" t="inlineStr">
        <is>
          <t>Argeciler</t>
        </is>
      </c>
      <c r="C1" s="1" t="inlineStr">
        <is>
          <t>Yazılımcılar</t>
        </is>
      </c>
      <c r="D1" s="1" t="n"/>
      <c r="E1" s="1" t="n"/>
      <c r="G1" s="1" t="n"/>
      <c r="H1" s="1" t="n"/>
      <c r="I1" s="1" t="n"/>
    </row>
    <row r="2">
      <c r="A2" s="9" t="inlineStr">
        <is>
          <t>Serhan DUMANLI</t>
        </is>
      </c>
      <c r="B2" s="9" t="inlineStr">
        <is>
          <t>Adem TELLİ</t>
        </is>
      </c>
      <c r="C2" s="9" t="inlineStr">
        <is>
          <t>Osman ABAY</t>
        </is>
      </c>
      <c r="D2" s="11" t="n"/>
      <c r="E2" s="11" t="n"/>
      <c r="G2" s="11" t="n"/>
      <c r="H2" s="11" t="n"/>
      <c r="I2" s="11" t="n"/>
    </row>
    <row r="3">
      <c r="A3" s="9" t="inlineStr">
        <is>
          <t>Buse ÇAĞATAY</t>
        </is>
      </c>
      <c r="B3" s="9" t="inlineStr">
        <is>
          <t>Emre ŞATIR</t>
        </is>
      </c>
      <c r="C3" s="9" t="inlineStr">
        <is>
          <t>Burak ŞAHİN</t>
        </is>
      </c>
      <c r="D3" s="11" t="n"/>
      <c r="E3" s="11" t="n"/>
      <c r="G3" s="11" t="n"/>
      <c r="H3" s="11" t="n"/>
      <c r="I3" s="11" t="n"/>
    </row>
    <row r="4">
      <c r="A4" s="9" t="inlineStr">
        <is>
          <t>Kader Şeyma ÖZTEMUR</t>
        </is>
      </c>
      <c r="B4" s="9" t="inlineStr">
        <is>
          <t>Tarık KESEN</t>
        </is>
      </c>
      <c r="C4" s="9" t="inlineStr">
        <is>
          <t>Suat Oğulcan ÖZCAN</t>
        </is>
      </c>
      <c r="D4" s="11" t="n"/>
      <c r="E4" s="11" t="n"/>
      <c r="G4" s="11" t="n"/>
      <c r="H4" s="11" t="n"/>
      <c r="I4" s="11" t="n"/>
    </row>
    <row r="5">
      <c r="A5" s="9" t="inlineStr">
        <is>
          <t>Burak YAVUZ</t>
        </is>
      </c>
      <c r="B5" s="9" t="inlineStr">
        <is>
          <t>Yunus Emre KOBALAS</t>
        </is>
      </c>
      <c r="C5" s="9" t="inlineStr">
        <is>
          <t>Münir Ozan TOPCU</t>
        </is>
      </c>
      <c r="D5" s="11" t="n"/>
      <c r="E5" s="11" t="n"/>
      <c r="G5" s="11" t="n"/>
      <c r="H5" s="11" t="n"/>
      <c r="I5" s="11" t="n"/>
    </row>
    <row r="6">
      <c r="A6" s="9" t="inlineStr">
        <is>
          <t>Kaan ALTINTAŞ</t>
        </is>
      </c>
      <c r="B6" s="9" t="inlineStr">
        <is>
          <t>Bilge TÜRK</t>
        </is>
      </c>
      <c r="C6" s="9" t="inlineStr">
        <is>
          <t>Hande ÖZTÜRK</t>
        </is>
      </c>
      <c r="D6" s="11" t="n"/>
      <c r="E6" s="11" t="n"/>
      <c r="G6" s="11" t="n"/>
      <c r="H6" s="11" t="n"/>
      <c r="I6" s="11" t="n"/>
    </row>
    <row r="7">
      <c r="A7" s="9" t="inlineStr">
        <is>
          <t>Melike MÜMİNOĞLU</t>
        </is>
      </c>
      <c r="B7" s="9" t="inlineStr">
        <is>
          <t>Emirhan ASLAN</t>
        </is>
      </c>
      <c r="C7" s="9" t="inlineStr">
        <is>
          <t>Burak GEYLANİ</t>
        </is>
      </c>
      <c r="D7" s="11" t="n"/>
      <c r="E7" s="11" t="n"/>
    </row>
    <row r="8">
      <c r="A8" s="9" t="inlineStr">
        <is>
          <t>Perihan IŞIK</t>
        </is>
      </c>
      <c r="B8" s="9" t="inlineStr">
        <is>
          <t>Selim ŞENTÜRK</t>
        </is>
      </c>
      <c r="C8" s="9" t="inlineStr">
        <is>
          <t>Pelvin AYDIN</t>
        </is>
      </c>
      <c r="D8" s="11" t="n"/>
      <c r="E8" s="11" t="n"/>
    </row>
    <row r="9">
      <c r="A9" s="9" t="inlineStr">
        <is>
          <t>Şahsine MOROVA</t>
        </is>
      </c>
      <c r="B9" s="9" t="inlineStr">
        <is>
          <t>Melike TÜRKER</t>
        </is>
      </c>
      <c r="C9" s="9" t="inlineStr">
        <is>
          <t>Ecem BÖLÜK</t>
        </is>
      </c>
      <c r="D9" s="11" t="n"/>
      <c r="E9" s="11" t="n"/>
    </row>
    <row r="10">
      <c r="A10" s="11" t="n"/>
      <c r="B10" s="9" t="inlineStr">
        <is>
          <t>Uğur SÖNMEZOCAK</t>
        </is>
      </c>
      <c r="C10" s="9" t="inlineStr">
        <is>
          <t>Gökhan KARADENİZ</t>
        </is>
      </c>
      <c r="D10" s="11" t="n"/>
      <c r="E10" s="11" t="n"/>
    </row>
    <row r="11">
      <c r="A11" s="11" t="n"/>
      <c r="B11" s="9" t="inlineStr">
        <is>
          <t>Emir CAN</t>
        </is>
      </c>
      <c r="C11" s="9" t="inlineStr">
        <is>
          <t>İsmail CESUR</t>
        </is>
      </c>
    </row>
    <row r="12">
      <c r="A12" s="11" t="n"/>
      <c r="C12" s="9" t="inlineStr">
        <is>
          <t>Deniz Kaan BATIBEKİ</t>
        </is>
      </c>
    </row>
    <row r="13">
      <c r="A13" s="11" t="n"/>
      <c r="C13" s="9" t="inlineStr">
        <is>
          <t>Ömer Faruk AYDIN</t>
        </is>
      </c>
    </row>
    <row r="14">
      <c r="A14" s="11" t="n"/>
      <c r="C14" s="9" t="inlineStr">
        <is>
          <t>Alihan ÜLKER</t>
        </is>
      </c>
    </row>
    <row r="15">
      <c r="A15" s="11" t="n"/>
      <c r="C15" s="9" t="inlineStr">
        <is>
          <t>Ahmet Can SAKIZ</t>
        </is>
      </c>
    </row>
    <row r="16">
      <c r="A16" s="11" t="n"/>
      <c r="C16" s="9" t="inlineStr">
        <is>
          <t>Ahmet Alperen FAKI</t>
        </is>
      </c>
    </row>
    <row r="17">
      <c r="C17" s="9" t="inlineStr">
        <is>
          <t>Petek SAVAŞ HAMİTBEYLİ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B5" sqref="B5"/>
    </sheetView>
  </sheetViews>
  <sheetFormatPr baseColWidth="8" defaultRowHeight="15"/>
  <cols>
    <col width="15.140625" bestFit="1" customWidth="1" min="1" max="1"/>
    <col width="14" bestFit="1" customWidth="1" min="2" max="2"/>
    <col width="12.140625" bestFit="1" customWidth="1" min="4" max="4"/>
    <col width="14.7109375" bestFit="1" customWidth="1" min="7" max="7"/>
    <col width="11.5703125" bestFit="1" customWidth="1" min="8" max="8"/>
    <col width="12" bestFit="1" customWidth="1" min="9" max="9"/>
  </cols>
  <sheetData>
    <row r="1">
      <c r="A1" s="1" t="inlineStr">
        <is>
          <t>İş_Analisti_Cost</t>
        </is>
      </c>
      <c r="B1" s="1" t="inlineStr">
        <is>
          <t>Donanım_Cost</t>
        </is>
      </c>
      <c r="C1" s="1" t="inlineStr">
        <is>
          <t>C#_Cost</t>
        </is>
      </c>
      <c r="D1" s="1" t="inlineStr">
        <is>
          <t>Python_Cost</t>
        </is>
      </c>
      <c r="E1" s="1" t="inlineStr">
        <is>
          <t>C++_Cost</t>
        </is>
      </c>
      <c r="G1" s="1" t="n"/>
      <c r="H1" s="1" t="n"/>
      <c r="I1" s="1" t="n"/>
    </row>
    <row r="2">
      <c r="A2" s="11">
        <f>Bilgi!B2</f>
        <v/>
      </c>
      <c r="B2" s="11">
        <f>A2</f>
        <v/>
      </c>
      <c r="C2" s="11">
        <f>A2</f>
        <v/>
      </c>
      <c r="D2" s="11">
        <f>Bilgi!B3</f>
        <v/>
      </c>
      <c r="E2" s="11">
        <f>D2</f>
        <v/>
      </c>
      <c r="G2" s="11" t="n"/>
      <c r="H2" s="11" t="n"/>
      <c r="I2" s="11" t="n"/>
    </row>
    <row r="3">
      <c r="A3" s="11">
        <f>Bilgi!B4</f>
        <v/>
      </c>
      <c r="B3" s="11">
        <f>D2</f>
        <v/>
      </c>
      <c r="C3" s="11">
        <f>A3</f>
        <v/>
      </c>
      <c r="D3" s="11">
        <f>Bilgi!B7</f>
        <v/>
      </c>
      <c r="E3" s="11">
        <f>Bilgi!B5</f>
        <v/>
      </c>
      <c r="G3" s="11" t="n"/>
      <c r="H3" s="11" t="n"/>
      <c r="I3" s="11" t="n"/>
    </row>
    <row r="4">
      <c r="A4" s="11">
        <f>Bilgi!B6</f>
        <v/>
      </c>
      <c r="B4" s="11">
        <f>A3</f>
        <v/>
      </c>
      <c r="C4" s="11">
        <f>E3</f>
        <v/>
      </c>
      <c r="D4" s="11">
        <f>Bilgi!B8</f>
        <v/>
      </c>
      <c r="E4" s="11">
        <f>A4</f>
        <v/>
      </c>
      <c r="G4" s="11" t="n"/>
      <c r="H4" s="11" t="n"/>
      <c r="I4" s="11" t="n"/>
    </row>
    <row r="5">
      <c r="A5" s="11">
        <f>D3</f>
        <v/>
      </c>
      <c r="B5" s="11">
        <f>E3</f>
        <v/>
      </c>
      <c r="C5" s="11">
        <f>A4</f>
        <v/>
      </c>
      <c r="D5" s="11">
        <f>Bilgi!B9</f>
        <v/>
      </c>
      <c r="E5" s="11">
        <f>D5</f>
        <v/>
      </c>
      <c r="G5" s="11" t="n"/>
      <c r="H5" s="11" t="n"/>
      <c r="I5" s="11" t="n"/>
    </row>
    <row r="6">
      <c r="A6" s="11">
        <f>Bilgi!B10</f>
        <v/>
      </c>
      <c r="B6" s="11">
        <f>D3</f>
        <v/>
      </c>
      <c r="C6" s="11">
        <f>D4</f>
        <v/>
      </c>
      <c r="D6" s="11">
        <f>A6</f>
        <v/>
      </c>
      <c r="E6" s="11">
        <f>A7</f>
        <v/>
      </c>
      <c r="G6" s="11" t="n"/>
      <c r="H6" s="11" t="n"/>
      <c r="I6" s="11" t="n"/>
    </row>
    <row r="7">
      <c r="A7" s="11">
        <f>Bilgi!B11</f>
        <v/>
      </c>
      <c r="B7" s="11">
        <f>D4</f>
        <v/>
      </c>
      <c r="C7" s="11">
        <f>D5</f>
        <v/>
      </c>
      <c r="D7" s="11">
        <f>A8</f>
        <v/>
      </c>
      <c r="E7" s="11">
        <f>A9</f>
        <v/>
      </c>
    </row>
    <row r="8">
      <c r="A8" s="11">
        <f>Bilgi!B12</f>
        <v/>
      </c>
      <c r="B8" s="11">
        <f>A6</f>
        <v/>
      </c>
      <c r="C8" s="11">
        <f>A8</f>
        <v/>
      </c>
      <c r="D8" s="11">
        <f>A10</f>
        <v/>
      </c>
      <c r="E8" s="11">
        <f>A10</f>
        <v/>
      </c>
    </row>
    <row r="9">
      <c r="A9" s="11">
        <f>Bilgi!B13</f>
        <v/>
      </c>
      <c r="B9" s="11">
        <f>A7</f>
        <v/>
      </c>
      <c r="C9" s="11">
        <f>A9</f>
        <v/>
      </c>
      <c r="D9" s="11">
        <f>Bilgi!B15</f>
        <v/>
      </c>
      <c r="E9" s="11">
        <f>D9</f>
        <v/>
      </c>
    </row>
    <row r="10">
      <c r="A10" s="11">
        <f>Bilgi!B14</f>
        <v/>
      </c>
      <c r="B10" s="11">
        <f>D9</f>
        <v/>
      </c>
      <c r="C10" s="11">
        <f>Bilgi!B16</f>
        <v/>
      </c>
      <c r="D10" s="11">
        <f>C10</f>
        <v/>
      </c>
      <c r="E10" s="11">
        <f>C10</f>
        <v/>
      </c>
    </row>
    <row r="12">
      <c r="A12" s="11" t="n"/>
      <c r="B12" s="11" t="n"/>
      <c r="C12" s="11" t="n"/>
      <c r="D12" s="11" t="n"/>
      <c r="E12" s="11" t="n"/>
      <c r="G12" s="11" t="n"/>
      <c r="H12" s="11" t="n"/>
      <c r="I12" s="11" t="n"/>
    </row>
    <row r="13">
      <c r="A13" s="11" t="n"/>
      <c r="C13" s="11" t="n"/>
      <c r="D13" s="11" t="n"/>
      <c r="E13" s="11" t="n"/>
      <c r="G13" s="11" t="n"/>
      <c r="H13" s="11" t="n"/>
      <c r="I13" s="11" t="n"/>
    </row>
    <row r="14">
      <c r="A14" s="11" t="n"/>
      <c r="B14" s="11" t="n"/>
      <c r="C14" s="11" t="n"/>
      <c r="D14" s="11" t="n"/>
      <c r="E14" s="11" t="n"/>
      <c r="G14" s="11" t="n"/>
      <c r="H14" s="11" t="n"/>
      <c r="I14" s="11" t="n"/>
    </row>
    <row r="15">
      <c r="A15" s="11" t="n"/>
      <c r="B15" s="11" t="n"/>
      <c r="C15" s="11" t="n"/>
      <c r="D15" s="11" t="n"/>
      <c r="E15" s="11" t="n"/>
      <c r="G15" s="11" t="n"/>
      <c r="H15" s="11" t="n"/>
      <c r="I15" s="11" t="n"/>
    </row>
    <row r="16">
      <c r="A16" s="11" t="n"/>
      <c r="B16" s="11" t="n"/>
      <c r="C16" s="11" t="n"/>
      <c r="D16" s="11" t="n"/>
      <c r="E16" s="11" t="n"/>
      <c r="G16" s="11" t="n"/>
      <c r="H16" s="11" t="n"/>
      <c r="I16" s="11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D6" sqref="D6"/>
    </sheetView>
  </sheetViews>
  <sheetFormatPr baseColWidth="8" defaultRowHeight="15"/>
  <cols>
    <col width="9.140625" customWidth="1" style="11" min="1" max="5"/>
    <col width="9.140625" customWidth="1" style="11" min="7" max="63"/>
    <col width="9.140625" customWidth="1" style="11" min="64" max="16384"/>
  </cols>
  <sheetData>
    <row r="1">
      <c r="A1" s="1" t="inlineStr">
        <is>
          <t>İş_Analisti</t>
        </is>
      </c>
      <c r="B1" s="1" t="inlineStr">
        <is>
          <t>Donanım</t>
        </is>
      </c>
      <c r="C1" s="1" t="inlineStr">
        <is>
          <t>C#</t>
        </is>
      </c>
      <c r="D1" s="1" t="inlineStr">
        <is>
          <t>Python</t>
        </is>
      </c>
      <c r="E1" s="1" t="inlineStr">
        <is>
          <t>C++</t>
        </is>
      </c>
      <c r="G1" s="1" t="n"/>
      <c r="H1" s="1" t="n"/>
      <c r="I1" s="1" t="n"/>
    </row>
    <row r="2">
      <c r="A2" s="11">
        <f>Bilgi!C2</f>
        <v/>
      </c>
      <c r="B2" s="11">
        <f>A2</f>
        <v/>
      </c>
      <c r="C2" s="11">
        <f>A2</f>
        <v/>
      </c>
      <c r="D2" s="11">
        <f>Bilgi!C3</f>
        <v/>
      </c>
      <c r="E2" s="11">
        <f>D2</f>
        <v/>
      </c>
    </row>
    <row r="3">
      <c r="A3" s="11">
        <f>Bilgi!C4</f>
        <v/>
      </c>
      <c r="B3" s="11">
        <f>D2</f>
        <v/>
      </c>
      <c r="C3" s="11">
        <f>A3</f>
        <v/>
      </c>
      <c r="D3" s="11">
        <f>Bilgi!C7</f>
        <v/>
      </c>
      <c r="E3" s="11">
        <f>Bilgi!C5</f>
        <v/>
      </c>
    </row>
    <row r="4">
      <c r="A4" s="11">
        <f>Bilgi!C6</f>
        <v/>
      </c>
      <c r="B4" s="11">
        <f>A3</f>
        <v/>
      </c>
      <c r="C4" s="11">
        <f>E3</f>
        <v/>
      </c>
      <c r="D4" s="11">
        <f>Bilgi!C8</f>
        <v/>
      </c>
      <c r="E4" s="11">
        <f>A4</f>
        <v/>
      </c>
    </row>
    <row r="5">
      <c r="A5" s="11">
        <f>D3</f>
        <v/>
      </c>
      <c r="B5" s="11">
        <f>E3</f>
        <v/>
      </c>
      <c r="C5" s="11">
        <f>A4</f>
        <v/>
      </c>
      <c r="D5" s="11">
        <f>Bilgi!C9</f>
        <v/>
      </c>
      <c r="E5" s="11">
        <f>D5</f>
        <v/>
      </c>
    </row>
    <row r="6">
      <c r="A6" s="11">
        <f>Bilgi!C10</f>
        <v/>
      </c>
      <c r="B6" s="11">
        <f>D3</f>
        <v/>
      </c>
      <c r="C6" s="11">
        <f>D4</f>
        <v/>
      </c>
      <c r="D6" s="11">
        <f>A6</f>
        <v/>
      </c>
      <c r="E6" s="11">
        <f>A7</f>
        <v/>
      </c>
    </row>
    <row r="7">
      <c r="A7" s="11">
        <f>Bilgi!C11</f>
        <v/>
      </c>
      <c r="B7" s="11">
        <f>D4</f>
        <v/>
      </c>
      <c r="C7" s="11">
        <f>D5</f>
        <v/>
      </c>
      <c r="D7" s="11">
        <f>A8</f>
        <v/>
      </c>
      <c r="E7" s="11">
        <f>A9</f>
        <v/>
      </c>
    </row>
    <row r="8">
      <c r="A8" s="11">
        <f>Bilgi!C12</f>
        <v/>
      </c>
      <c r="B8" s="11">
        <f>A6</f>
        <v/>
      </c>
      <c r="C8" s="11">
        <f>A8</f>
        <v/>
      </c>
      <c r="D8" s="11">
        <f>A10</f>
        <v/>
      </c>
      <c r="E8" s="11">
        <f>A10</f>
        <v/>
      </c>
    </row>
    <row r="9">
      <c r="A9" s="11">
        <f>Bilgi!C13</f>
        <v/>
      </c>
      <c r="B9" s="11">
        <f>A7</f>
        <v/>
      </c>
      <c r="C9" s="11">
        <f>A9</f>
        <v/>
      </c>
      <c r="D9" s="11">
        <f>Bilgi!C15</f>
        <v/>
      </c>
      <c r="E9" s="11">
        <f>D9</f>
        <v/>
      </c>
    </row>
    <row r="10">
      <c r="A10" s="11">
        <f>Bilgi!C14</f>
        <v/>
      </c>
      <c r="B10" s="11">
        <f>D9</f>
        <v/>
      </c>
      <c r="C10" s="11">
        <f>Bilgi!C16</f>
        <v/>
      </c>
      <c r="D10" s="11">
        <f>C10</f>
        <v/>
      </c>
      <c r="E10" s="11">
        <f>C10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D8" sqref="D8"/>
    </sheetView>
  </sheetViews>
  <sheetFormatPr baseColWidth="8" defaultRowHeight="15"/>
  <sheetData>
    <row r="1">
      <c r="A1" s="1" t="inlineStr">
        <is>
          <t>İş_Analisti</t>
        </is>
      </c>
      <c r="B1" s="1" t="inlineStr">
        <is>
          <t>Donanım</t>
        </is>
      </c>
      <c r="C1" s="1" t="inlineStr">
        <is>
          <t>C#</t>
        </is>
      </c>
      <c r="D1" s="1" t="inlineStr">
        <is>
          <t>Python</t>
        </is>
      </c>
      <c r="E1" s="1" t="inlineStr">
        <is>
          <t>C++</t>
        </is>
      </c>
      <c r="G1" s="1" t="n"/>
      <c r="H1" s="1" t="n"/>
      <c r="I1" s="1" t="n"/>
    </row>
    <row r="2">
      <c r="A2" s="11">
        <f>Bilgi!D2</f>
        <v/>
      </c>
      <c r="B2" s="11">
        <f>A2</f>
        <v/>
      </c>
      <c r="C2" s="11">
        <f>A2</f>
        <v/>
      </c>
      <c r="D2" s="11">
        <f>Bilgi!D3</f>
        <v/>
      </c>
      <c r="E2" s="11">
        <f>D2</f>
        <v/>
      </c>
      <c r="G2" s="11" t="n"/>
      <c r="H2" s="11" t="n"/>
      <c r="I2" s="11" t="n"/>
    </row>
    <row r="3">
      <c r="A3" s="11">
        <f>Bilgi!D4</f>
        <v/>
      </c>
      <c r="B3" s="11">
        <f>D2</f>
        <v/>
      </c>
      <c r="C3" s="11">
        <f>A3</f>
        <v/>
      </c>
      <c r="D3" s="11">
        <f>Bilgi!D7</f>
        <v/>
      </c>
      <c r="E3" s="11">
        <f>Bilgi!D5</f>
        <v/>
      </c>
      <c r="G3" s="11" t="n"/>
      <c r="H3" s="11" t="n"/>
      <c r="I3" s="11" t="n"/>
    </row>
    <row r="4">
      <c r="A4" s="11">
        <f>Bilgi!D6</f>
        <v/>
      </c>
      <c r="B4" s="11">
        <f>A3</f>
        <v/>
      </c>
      <c r="C4" s="11">
        <f>E3</f>
        <v/>
      </c>
      <c r="D4" s="11">
        <f>Bilgi!D8</f>
        <v/>
      </c>
      <c r="E4" s="11">
        <f>A4</f>
        <v/>
      </c>
      <c r="G4" s="11" t="n"/>
      <c r="H4" s="11" t="n"/>
      <c r="I4" s="11" t="n"/>
    </row>
    <row r="5">
      <c r="A5" s="11">
        <f>D3</f>
        <v/>
      </c>
      <c r="B5" s="11">
        <f>E3</f>
        <v/>
      </c>
      <c r="C5" s="11">
        <f>A4</f>
        <v/>
      </c>
      <c r="D5" s="11">
        <f>Bilgi!D9</f>
        <v/>
      </c>
      <c r="E5" s="11">
        <f>D5</f>
        <v/>
      </c>
      <c r="G5" s="11" t="n"/>
      <c r="H5" s="11" t="n"/>
      <c r="I5" s="11" t="n"/>
    </row>
    <row r="6">
      <c r="A6" s="11">
        <f>Bilgi!D10</f>
        <v/>
      </c>
      <c r="B6" s="11">
        <f>D3</f>
        <v/>
      </c>
      <c r="C6" s="11">
        <f>D4</f>
        <v/>
      </c>
      <c r="D6" s="11">
        <f>A6</f>
        <v/>
      </c>
      <c r="E6" s="11">
        <f>A7</f>
        <v/>
      </c>
      <c r="G6" s="11" t="n"/>
      <c r="H6" s="11" t="n"/>
      <c r="I6" s="11" t="n"/>
    </row>
    <row r="7">
      <c r="A7" s="11">
        <f>Bilgi!D11</f>
        <v/>
      </c>
      <c r="B7" s="11">
        <f>D4</f>
        <v/>
      </c>
      <c r="C7" s="11">
        <f>D5</f>
        <v/>
      </c>
      <c r="D7" s="11">
        <f>A8</f>
        <v/>
      </c>
      <c r="E7" s="11">
        <f>A9</f>
        <v/>
      </c>
    </row>
    <row r="8">
      <c r="A8" s="11">
        <f>Bilgi!D12</f>
        <v/>
      </c>
      <c r="B8" s="11">
        <f>A6</f>
        <v/>
      </c>
      <c r="C8" s="11">
        <f>A8</f>
        <v/>
      </c>
      <c r="D8" s="11">
        <f>A10</f>
        <v/>
      </c>
      <c r="E8" s="11">
        <f>A10</f>
        <v/>
      </c>
    </row>
    <row r="9">
      <c r="A9" s="11">
        <f>Bilgi!D13</f>
        <v/>
      </c>
      <c r="B9" s="11">
        <f>A7</f>
        <v/>
      </c>
      <c r="C9" s="11">
        <f>A9</f>
        <v/>
      </c>
      <c r="D9" s="11">
        <f>Bilgi!D15</f>
        <v/>
      </c>
      <c r="E9" s="11">
        <f>D9</f>
        <v/>
      </c>
    </row>
    <row r="10">
      <c r="A10" s="11">
        <f>Bilgi!D14</f>
        <v/>
      </c>
      <c r="B10" s="11">
        <f>D9</f>
        <v/>
      </c>
      <c r="C10" s="11">
        <f>Bilgi!D16</f>
        <v/>
      </c>
      <c r="D10" s="11">
        <f>C10</f>
        <v/>
      </c>
      <c r="E10" s="11">
        <f>C10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D9" sqref="D9"/>
    </sheetView>
  </sheetViews>
  <sheetFormatPr baseColWidth="8" defaultRowHeight="15"/>
  <cols>
    <col width="10.140625" bestFit="1" customWidth="1" min="1" max="1"/>
  </cols>
  <sheetData>
    <row r="1">
      <c r="A1" s="1" t="inlineStr">
        <is>
          <t>İş_Analisti</t>
        </is>
      </c>
      <c r="B1" s="1" t="inlineStr">
        <is>
          <t>Donanım</t>
        </is>
      </c>
      <c r="C1" s="1" t="inlineStr">
        <is>
          <t>C#</t>
        </is>
      </c>
      <c r="D1" s="1" t="inlineStr">
        <is>
          <t>Python</t>
        </is>
      </c>
      <c r="E1" s="1" t="inlineStr">
        <is>
          <t>C++</t>
        </is>
      </c>
      <c r="G1" s="1" t="n"/>
      <c r="H1" s="1" t="n"/>
      <c r="I1" s="1" t="n"/>
    </row>
    <row r="2">
      <c r="A2" s="11" t="n">
        <v>7</v>
      </c>
      <c r="B2" s="11" t="n">
        <v>13</v>
      </c>
      <c r="C2" s="11" t="n">
        <v>61</v>
      </c>
      <c r="D2" s="11" t="n">
        <v>53</v>
      </c>
      <c r="E2" s="11" t="n">
        <v>73</v>
      </c>
      <c r="G2" s="11" t="n"/>
      <c r="H2" s="11" t="n"/>
      <c r="I2" s="11" t="n"/>
    </row>
    <row r="3">
      <c r="A3" s="11" t="n">
        <v>7</v>
      </c>
      <c r="B3" s="11" t="n">
        <v>13</v>
      </c>
      <c r="C3" s="11" t="n">
        <v>61</v>
      </c>
      <c r="D3" s="11" t="n">
        <v>53</v>
      </c>
      <c r="E3" s="11" t="n">
        <v>73</v>
      </c>
      <c r="G3" s="11" t="n"/>
      <c r="H3" s="11" t="n"/>
      <c r="I3" s="11" t="n"/>
    </row>
    <row r="4">
      <c r="A4" s="11" t="n">
        <v>7</v>
      </c>
      <c r="B4" s="11" t="n">
        <v>13</v>
      </c>
      <c r="C4" s="11" t="n">
        <v>61</v>
      </c>
      <c r="D4" s="11" t="n">
        <v>53</v>
      </c>
      <c r="E4" s="11" t="n">
        <v>73</v>
      </c>
      <c r="G4" s="11" t="n"/>
      <c r="H4" s="11" t="n"/>
      <c r="I4" s="11" t="n"/>
    </row>
    <row r="5">
      <c r="A5" s="11" t="n">
        <v>7</v>
      </c>
      <c r="B5" s="11" t="n">
        <v>13</v>
      </c>
      <c r="C5" s="11" t="n">
        <v>61</v>
      </c>
      <c r="D5" s="11" t="n">
        <v>53</v>
      </c>
      <c r="E5" s="11" t="n">
        <v>73</v>
      </c>
      <c r="G5" s="11" t="n"/>
      <c r="H5" s="11" t="n"/>
      <c r="I5" s="11" t="n"/>
    </row>
    <row r="6">
      <c r="A6" s="11" t="n">
        <v>7</v>
      </c>
      <c r="B6" s="11" t="n">
        <v>13</v>
      </c>
      <c r="C6" s="11" t="n">
        <v>61</v>
      </c>
      <c r="D6" s="11" t="n">
        <v>53</v>
      </c>
      <c r="E6" s="11" t="n">
        <v>73</v>
      </c>
      <c r="G6" s="11" t="n"/>
      <c r="H6" s="11" t="n"/>
      <c r="I6" s="11" t="n"/>
    </row>
    <row r="7">
      <c r="A7" s="11" t="n">
        <v>7</v>
      </c>
      <c r="B7" s="11" t="n">
        <v>13</v>
      </c>
      <c r="C7" s="11" t="n">
        <v>61</v>
      </c>
      <c r="D7" s="11" t="n">
        <v>53</v>
      </c>
      <c r="E7" s="11" t="n">
        <v>73</v>
      </c>
    </row>
    <row r="8">
      <c r="A8" s="11" t="n">
        <v>7</v>
      </c>
      <c r="B8" s="11" t="n">
        <v>13</v>
      </c>
      <c r="C8" s="11" t="n">
        <v>61</v>
      </c>
      <c r="D8" s="11" t="n">
        <v>53</v>
      </c>
      <c r="E8" s="11" t="n">
        <v>73</v>
      </c>
    </row>
    <row r="9">
      <c r="A9" s="11" t="n">
        <v>7</v>
      </c>
      <c r="B9" s="11" t="n">
        <v>13</v>
      </c>
      <c r="C9" s="11" t="n">
        <v>61</v>
      </c>
      <c r="D9" s="11" t="n">
        <v>53</v>
      </c>
      <c r="E9" s="11" t="n">
        <v>73</v>
      </c>
    </row>
    <row r="10">
      <c r="A10" s="11" t="n">
        <v>7</v>
      </c>
      <c r="B10" s="11" t="n">
        <v>13</v>
      </c>
      <c r="C10" s="11" t="n">
        <v>61</v>
      </c>
      <c r="D10" s="11" t="n">
        <v>53</v>
      </c>
      <c r="E10" s="11" t="n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J38" sqref="J38"/>
    </sheetView>
  </sheetViews>
  <sheetFormatPr baseColWidth="8" defaultRowHeight="15"/>
  <cols>
    <col width="9.140625" customWidth="1" style="11" min="1" max="6"/>
    <col width="13.85546875" bestFit="1" customWidth="1" style="11" min="7" max="8"/>
    <col width="9.140625" customWidth="1" style="11" min="9" max="71"/>
    <col width="9.140625" customWidth="1" style="11" min="72" max="16384"/>
  </cols>
  <sheetData>
    <row r="1">
      <c r="A1" s="11" t="inlineStr">
        <is>
          <t>iş_analisti</t>
        </is>
      </c>
      <c r="B1" s="11" t="inlineStr">
        <is>
          <t>Yazılım</t>
        </is>
      </c>
      <c r="C1" s="11" t="inlineStr">
        <is>
          <t>donanım</t>
        </is>
      </c>
    </row>
    <row r="2">
      <c r="A2" s="11">
        <f>IF(AND('Aktif Projeler'!#REF!&gt;=DATE(2022,1,1),('Aktif Projeler'!#REF!&lt;=DATE(2022,1,30))),LEN('Aktif Projeler'!#REF!)-LEN(SUBSTITUTE('Aktif Projeler'!#REF!,",",""))-(RIGHT(TRIM(SUBSTITUTE('Aktif Projeler'!#REF!,CHAR(160)," ")),1)=",")+1,IF(AND('Aktif Projeler'!#REF!&gt;=DATE(2022,1,1),('Aktif Projeler'!#REF!&lt;=DATE(2022,1,30))),LEN('Aktif Projeler'!#REF!)-LEN(SUBSTITUTE('Aktif Projeler'!#REF!,",",""))-(RIGHT(TRIM(SUBSTITUTE('Aktif Projeler'!#REF!,CHAR(160)," ")),1)=",")+1,IF(AND('Aktif Projeler'!$B$2&gt;=DATE(2022,1,1),('Aktif Projeler'!$B$2&lt;=DATE(2022,1,30))),LEN('Aktif Projeler'!$D$2)-LEN(SUBSTITUTE('Aktif Projeler'!$D$2,",",""))-(RIGHT(TRIM(SUBSTITUTE('Aktif Projeler'!$D$2,CHAR(160)," ")),1)=",")+1,IF(AND('Aktif Projeler'!$B$4&gt;=DATE(2022,1,1),('Aktif Projeler'!$B$4&lt;=DATE(2022,1,30))),LEN('Aktif Projeler'!$D$4)-LEN(SUBSTITUTE('Aktif Projeler'!$D$4,",",""))-(RIGHT(TRIM(SUBSTITUTE('Aktif Projeler'!$D$4,CHAR(160)," ")),1)=",")+1,IF(AND('Aktif Projeler'!$B$5&gt;=DATE(2022,1,1),('Aktif Projeler'!$B$5&lt;=DATE(2022,1,30))),LEN('Aktif Projeler'!$D$5)-LEN(SUBSTITUTE('Aktif Projeler'!$D$5,",",""))-(RIGHT(TRIM(SUBSTITUTE('Aktif Projeler'!$D$5,CHAR(160)," ")),1)=",")+1,0)))))</f>
        <v/>
      </c>
      <c r="B2" s="11">
        <f>IF(AND('Aktif Projeler'!#REF!&gt;=DATE(2022,1,1),('Aktif Projeler'!#REF!&lt;=DATE(2022,1,30))),LEN('Aktif Projeler'!#REF!)-LEN(SUBSTITUTE('Aktif Projeler'!#REF!,",",""))-(RIGHT(TRIM(SUBSTITUTE('Aktif Projeler'!#REF!,CHAR(160)," ")),1)=",")+1,IF(AND('Aktif Projeler'!#REF!&gt;=DATE(2022,1,1),('Aktif Projeler'!#REF!&lt;=DATE(2022,1,30))),LEN('Aktif Projeler'!#REF!)-LEN(SUBSTITUTE('Aktif Projeler'!#REF!,",",""))-(RIGHT(TRIM(SUBSTITUTE('Aktif Projeler'!#REF!,CHAR(160)," ")),1)=",")+1,IF(AND('Aktif Projeler'!$B$2&gt;=DATE(2022,1,1),('Aktif Projeler'!$B$2&lt;=DATE(2022,1,30))),LEN('Aktif Projeler'!$E$2)-LEN(SUBSTITUTE('Aktif Projeler'!$E$2,",",""))-(RIGHT(TRIM(SUBSTITUTE('Aktif Projeler'!$E$2,CHAR(160)," ")),1)=",")+1,IF(AND('Aktif Projeler'!$B$4&gt;=DATE(2022,1,1),('Aktif Projeler'!$B$4&lt;=DATE(2022,1,30))),LEN('Aktif Projeler'!$E$4)-LEN(SUBSTITUTE('Aktif Projeler'!$E$4,",",""))-(RIGHT(TRIM(SUBSTITUTE('Aktif Projeler'!$E$4,CHAR(160)," ")),1)=",")+1,IF(AND('Aktif Projeler'!$B$5&gt;=DATE(2022,1,1),('Aktif Projeler'!$B$5&lt;=DATE(2022,1,30))),LEN('Aktif Projeler'!$E$5)-LEN(SUBSTITUTE('Aktif Projeler'!$E$5,",",""))-(RIGHT(TRIM(SUBSTITUTE('Aktif Projeler'!$E$5,CHAR(160)," ")),1)=",")+1,0)))))</f>
        <v/>
      </c>
      <c r="C2" s="11">
        <f>IF(AND('Aktif Projeler'!#REF!&gt;=DATE(2022,1,1),('Aktif Projeler'!#REF!&lt;=DATE(2022,1,30))),LEN('Aktif Projeler'!#REF!)-LEN(SUBSTITUTE('Aktif Projeler'!#REF!,",",""))-(RIGHT(TRIM(SUBSTITUTE('Aktif Projeler'!#REF!,CHAR(160)," ")),1)=",")+1,IF(AND('Aktif Projeler'!#REF!&gt;=DATE(2022,1,1),('Aktif Projeler'!#REF!&lt;=DATE(2022,1,30))),LEN('Aktif Projeler'!#REF!)-LEN(SUBSTITUTE('Aktif Projeler'!#REF!,",",""))-(RIGHT(TRIM(SUBSTITUTE('Aktif Projeler'!#REF!,CHAR(160)," ")),1)=",")+1,IF(AND('Aktif Projeler'!$B$2&gt;=DATE(2022,1,1),('Aktif Projeler'!$B$2&lt;=DATE(2022,1,30))),LEN('Aktif Projeler'!$F$2)-LEN(SUBSTITUTE('Aktif Projeler'!$F$2,",",""))-(RIGHT(TRIM(SUBSTITUTE('Aktif Projeler'!$F$2,CHAR(160)," ")),1)=",")+1,IF(AND('Aktif Projeler'!$B$4&gt;=DATE(2022,1,1),('Aktif Projeler'!$B$4&lt;=DATE(2022,1,30))),LEN('Aktif Projeler'!$F$4)-LEN(SUBSTITUTE('Aktif Projeler'!$F$4,",",""))-(RIGHT(TRIM(SUBSTITUTE('Aktif Projeler'!$F$4,CHAR(160)," ")),1)=",")+1,IF(AND('Aktif Projeler'!$B$5&gt;=DATE(2022,1,1),('Aktif Projeler'!$B$5&lt;=DATE(2022,1,30))),LEN('Aktif Projeler'!$F$5)-LEN(SUBSTITUTE('Aktif Projeler'!$F$5,",",""))-(RIGHT(TRIM(SUBSTITUTE('Aktif Projeler'!$F$5,CHAR(160)," ")),1)=",")+1,0)))))</f>
        <v/>
      </c>
    </row>
    <row r="3">
      <c r="A3" s="11">
        <f>IF(AND('Aktif Projeler'!#REF!&gt;=DATE(2022,2,1),('Aktif Projeler'!#REF!&lt;=DATE(2022,2,28))),LEN('Aktif Projeler'!#REF!)-LEN(SUBSTITUTE('Aktif Projeler'!#REF!,",",""))-(RIGHT(TRIM(SUBSTITUTE('Aktif Projeler'!#REF!,CHAR(160)," ")),1)=",")+1,IF(AND('Aktif Projeler'!#REF!&gt;=DATE(2022,2,1),('Aktif Projeler'!#REF!&lt;=DATE(2022,2,28))),LEN('Aktif Projeler'!#REF!)-LEN(SUBSTITUTE('Aktif Projeler'!#REF!,",",""))-(RIGHT(TRIM(SUBSTITUTE('Aktif Projeler'!#REF!,CHAR(160)," ")),1)=",")+1,IF(AND('Aktif Projeler'!$B$2&gt;=DATE(2022,2,1),('Aktif Projeler'!$B$2&lt;=DATE(2022,2,28))),LEN('Aktif Projeler'!$D$2)-LEN(SUBSTITUTE('Aktif Projeler'!$D$2,",",""))-(RIGHT(TRIM(SUBSTITUTE('Aktif Projeler'!$D$2,CHAR(160)," ")),1)=",")+1,IF(AND('Aktif Projeler'!$B$4&gt;=DATE(2022,2,1),('Aktif Projeler'!$B$4&lt;=DATE(2022,2,28))),LEN('Aktif Projeler'!$D$4)-LEN(SUBSTITUTE('Aktif Projeler'!$D$4,",",""))-(RIGHT(TRIM(SUBSTITUTE('Aktif Projeler'!$D$4,CHAR(160)," ")),1)=",")+1,IF(AND('Aktif Projeler'!$B$5&gt;=DATE(2022,2,1),('Aktif Projeler'!$B$5&lt;=DATE(2022,2,28))),LEN('Aktif Projeler'!$D$5)-LEN(SUBSTITUTE('Aktif Projeler'!$D$5,",",""))-(RIGHT(TRIM(SUBSTITUTE('Aktif Projeler'!$D$5,CHAR(160)," ")),1)=",")+1,0)))))</f>
        <v/>
      </c>
      <c r="B3" s="11">
        <f>IF(AND('Aktif Projeler'!#REF!&gt;=DATE(2022,2,1),('Aktif Projeler'!#REF!&lt;=DATE(2022,2,28))),LEN('Aktif Projeler'!#REF!)-LEN(SUBSTITUTE('Aktif Projeler'!#REF!,",",""))-(RIGHT(TRIM(SUBSTITUTE('Aktif Projeler'!#REF!,CHAR(160)," ")),1)=",")+1,IF(AND('Aktif Projeler'!#REF!&gt;=DATE(2022,2,1),('Aktif Projeler'!#REF!&lt;=DATE(2022,2,28))),LEN('Aktif Projeler'!#REF!)-LEN(SUBSTITUTE('Aktif Projeler'!#REF!,",",""))-(RIGHT(TRIM(SUBSTITUTE('Aktif Projeler'!#REF!,CHAR(160)," ")),1)=",")+1,IF(AND('Aktif Projeler'!$B$2&gt;=DATE(2022,2,1),('Aktif Projeler'!$B$2&lt;=DATE(2022,2,28))),LEN('Aktif Projeler'!$E$2)-LEN(SUBSTITUTE('Aktif Projeler'!$E$2,",",""))-(RIGHT(TRIM(SUBSTITUTE('Aktif Projeler'!$E$2,CHAR(160)," ")),1)=",")+1,IF(AND('Aktif Projeler'!$B$4&gt;=DATE(2022,2,1),('Aktif Projeler'!$B$4&lt;=DATE(2022,2,28))),LEN('Aktif Projeler'!$E$4)-LEN(SUBSTITUTE('Aktif Projeler'!$E$4,",",""))-(RIGHT(TRIM(SUBSTITUTE('Aktif Projeler'!$E$4,CHAR(160)," ")),1)=",")+1,IF(AND('Aktif Projeler'!$B$5&gt;=DATE(2022,2,1),('Aktif Projeler'!$B$5&lt;=DATE(2022,2,28))),LEN('Aktif Projeler'!$E$5)-LEN(SUBSTITUTE('Aktif Projeler'!$E$5,",",""))-(RIGHT(TRIM(SUBSTITUTE('Aktif Projeler'!$E$5,CHAR(160)," ")),1)=",")+1,0)))))</f>
        <v/>
      </c>
      <c r="C3" s="11">
        <f>IF(AND('Aktif Projeler'!#REF!&gt;=DATE(2022,2,1),('Aktif Projeler'!#REF!&lt;=DATE(2022,2,28))),LEN('Aktif Projeler'!#REF!)-LEN(SUBSTITUTE('Aktif Projeler'!#REF!,",",""))-(RIGHT(TRIM(SUBSTITUTE('Aktif Projeler'!#REF!,CHAR(160)," ")),1)=",")+1,IF(AND('Aktif Projeler'!#REF!&gt;=DATE(2022,2,1),('Aktif Projeler'!#REF!&lt;=DATE(2022,2,28))),LEN('Aktif Projeler'!#REF!)-LEN(SUBSTITUTE('Aktif Projeler'!#REF!,",",""))-(RIGHT(TRIM(SUBSTITUTE('Aktif Projeler'!#REF!,CHAR(160)," ")),1)=",")+1,IF(AND('Aktif Projeler'!$B$2&gt;=DATE(2022,2,1),('Aktif Projeler'!$B$2&lt;=DATE(2022,2,28))),LEN('Aktif Projeler'!$F$2)-LEN(SUBSTITUTE('Aktif Projeler'!$F$2,",",""))-(RIGHT(TRIM(SUBSTITUTE('Aktif Projeler'!$F$2,CHAR(160)," ")),1)=",")+1,IF(AND('Aktif Projeler'!$B$4&gt;=DATE(2022,2,1),('Aktif Projeler'!$B$4&lt;=DATE(2022,2,28))),LEN('Aktif Projeler'!$F$4)-LEN(SUBSTITUTE('Aktif Projeler'!$F$4,",",""))-(RIGHT(TRIM(SUBSTITUTE('Aktif Projeler'!$F$4,CHAR(160)," ")),1)=",")+1,IF(AND('Aktif Projeler'!$B$5&gt;=DATE(2022,2,1),('Aktif Projeler'!$B$5&lt;=DATE(2022,2,28))),LEN('Aktif Projeler'!$F$5)-LEN(SUBSTITUTE('Aktif Projeler'!$F$5,",",""))-(RIGHT(TRIM(SUBSTITUTE('Aktif Projeler'!$F$5,CHAR(160)," ")),1)=",")+1,0)))))</f>
        <v/>
      </c>
    </row>
    <row r="4">
      <c r="A4" s="11">
        <f>IF(AND('Aktif Projeler'!#REF!&gt;=DATE(2022,3,1),('Aktif Projeler'!#REF!&lt;=DATE(2022,3,30))),LEN('Aktif Projeler'!#REF!)-LEN(SUBSTITUTE('Aktif Projeler'!#REF!,",",""))-(RIGHT(TRIM(SUBSTITUTE('Aktif Projeler'!#REF!,CHAR(160)," ")),1)=",")+1,IF(AND('Aktif Projeler'!#REF!&gt;=DATE(2022,3,1),('Aktif Projeler'!#REF!&lt;=DATE(2022,3,30))),LEN('Aktif Projeler'!#REF!)-LEN(SUBSTITUTE('Aktif Projeler'!#REF!,",",""))-(RIGHT(TRIM(SUBSTITUTE('Aktif Projeler'!#REF!,CHAR(160)," ")),1)=",")+1,IF(AND('Aktif Projeler'!$B$2&gt;=DATE(2022,3,1),('Aktif Projeler'!$B$2&lt;=DATE(2022,3,30))),LEN('Aktif Projeler'!$D$2)-LEN(SUBSTITUTE('Aktif Projeler'!$D$2,",",""))-(RIGHT(TRIM(SUBSTITUTE('Aktif Projeler'!$D$2,CHAR(160)," ")),1)=",")+1,IF(AND('Aktif Projeler'!$B$4&gt;=DATE(2022,3,1),('Aktif Projeler'!$B$4&lt;=DATE(2022,3,30))),LEN('Aktif Projeler'!$D$4)-LEN(SUBSTITUTE('Aktif Projeler'!$D$4,",",""))-(RIGHT(TRIM(SUBSTITUTE('Aktif Projeler'!$D$4,CHAR(160)," ")),1)=",")+1,IF(AND('Aktif Projeler'!$B$5&gt;=DATE(2022,3,1),('Aktif Projeler'!$B$5&lt;=DATE(2022,3,30))),LEN('Aktif Projeler'!$D$5)-LEN(SUBSTITUTE('Aktif Projeler'!$D$5,",",""))-(RIGHT(TRIM(SUBSTITUTE('Aktif Projeler'!$D$5,CHAR(160)," ")),1)=",")+1,0)))))</f>
        <v/>
      </c>
      <c r="B4" s="11">
        <f>IF(AND('Aktif Projeler'!#REF!&gt;=DATE(2022,3,1),('Aktif Projeler'!#REF!&lt;=DATE(2022,3,30))),LEN('Aktif Projeler'!#REF!)-LEN(SUBSTITUTE('Aktif Projeler'!#REF!,",",""))-(RIGHT(TRIM(SUBSTITUTE('Aktif Projeler'!#REF!,CHAR(160)," ")),1)=",")+1,IF(AND('Aktif Projeler'!#REF!&gt;=DATE(2022,3,1),('Aktif Projeler'!#REF!&lt;=DATE(2022,3,30))),LEN('Aktif Projeler'!#REF!)-LEN(SUBSTITUTE('Aktif Projeler'!#REF!,",",""))-(RIGHT(TRIM(SUBSTITUTE('Aktif Projeler'!#REF!,CHAR(160)," ")),1)=",")+1,IF(AND('Aktif Projeler'!$B$2&gt;=DATE(2022,3,1),('Aktif Projeler'!$B$2&lt;=DATE(2022,3,30))),LEN('Aktif Projeler'!$E$2)-LEN(SUBSTITUTE('Aktif Projeler'!$E$2,",",""))-(RIGHT(TRIM(SUBSTITUTE('Aktif Projeler'!$E$2,CHAR(160)," ")),1)=",")+1,IF(AND('Aktif Projeler'!$B$4&gt;=DATE(2022,3,1),('Aktif Projeler'!$B$4&lt;=DATE(2022,3,30))),LEN('Aktif Projeler'!$E$4)-LEN(SUBSTITUTE('Aktif Projeler'!$E$4,",",""))-(RIGHT(TRIM(SUBSTITUTE('Aktif Projeler'!$E$4,CHAR(160)," ")),1)=",")+1,IF(AND('Aktif Projeler'!$B$5&gt;=DATE(2022,3,1),('Aktif Projeler'!$B$5&lt;=DATE(2022,3,30))),LEN('Aktif Projeler'!$E$5)-LEN(SUBSTITUTE('Aktif Projeler'!$E$5,",",""))-(RIGHT(TRIM(SUBSTITUTE('Aktif Projeler'!$E$5,CHAR(160)," ")),1)=",")+1,0)))))</f>
        <v/>
      </c>
      <c r="C4" s="11">
        <f>IF(AND('Aktif Projeler'!#REF!&gt;=DATE(2022,3,1),('Aktif Projeler'!#REF!&lt;=DATE(2022,3,30))),LEN('Aktif Projeler'!#REF!)-LEN(SUBSTITUTE('Aktif Projeler'!#REF!,",",""))-(RIGHT(TRIM(SUBSTITUTE('Aktif Projeler'!#REF!,CHAR(160)," ")),1)=",")+1,IF(AND('Aktif Projeler'!#REF!&gt;=DATE(2022,3,1),('Aktif Projeler'!#REF!&lt;=DATE(2022,3,30))),LEN('Aktif Projeler'!#REF!)-LEN(SUBSTITUTE('Aktif Projeler'!#REF!,",",""))-(RIGHT(TRIM(SUBSTITUTE('Aktif Projeler'!#REF!,CHAR(160)," ")),1)=",")+1,IF(AND('Aktif Projeler'!$B$2&gt;=DATE(2022,3,1),('Aktif Projeler'!$B$2&lt;=DATE(2022,3,30))),LEN('Aktif Projeler'!$F$2)-LEN(SUBSTITUTE('Aktif Projeler'!$F$2,",",""))-(RIGHT(TRIM(SUBSTITUTE('Aktif Projeler'!$F$2,CHAR(160)," ")),1)=",")+1,IF(AND('Aktif Projeler'!$B$4&gt;=DATE(2022,3,1),('Aktif Projeler'!$B$4&lt;=DATE(2022,3,30))),LEN('Aktif Projeler'!$F$4)-LEN(SUBSTITUTE('Aktif Projeler'!$F$4,",",""))-(RIGHT(TRIM(SUBSTITUTE('Aktif Projeler'!$F$4,CHAR(160)," ")),1)=",")+1,IF(AND('Aktif Projeler'!$B$5&gt;=DATE(2022,3,1),('Aktif Projeler'!$B$5&lt;=DATE(2022,3,30))),LEN('Aktif Projeler'!$F$5)-LEN(SUBSTITUTE('Aktif Projeler'!$F$5,",",""))-(RIGHT(TRIM(SUBSTITUTE('Aktif Projeler'!$F$5,CHAR(160)," ")),1)=",")+1,0)))))</f>
        <v/>
      </c>
    </row>
    <row r="5">
      <c r="A5" s="11">
        <f>IF(AND('Aktif Projeler'!#REF!&gt;=DATE(2022,4,1),('Aktif Projeler'!#REF!&lt;=DATE(2022,4,30))),LEN('Aktif Projeler'!#REF!)-LEN(SUBSTITUTE('Aktif Projeler'!#REF!,",",""))-(RIGHT(TRIM(SUBSTITUTE('Aktif Projeler'!#REF!,CHAR(160)," ")),1)=",")+1,IF(AND('Aktif Projeler'!#REF!&gt;=DATE(2022,4,1),('Aktif Projeler'!#REF!&lt;=DATE(2022,4,30))),LEN('Aktif Projeler'!#REF!)-LEN(SUBSTITUTE('Aktif Projeler'!#REF!,",",""))-(RIGHT(TRIM(SUBSTITUTE('Aktif Projeler'!#REF!,CHAR(160)," ")),1)=",")+1,IF(AND('Aktif Projeler'!$B$2&gt;=DATE(2022,4,1),('Aktif Projeler'!$B$2&lt;=DATE(2022,4,30))),LEN('Aktif Projeler'!$D$2)-LEN(SUBSTITUTE('Aktif Projeler'!$D$2,",",""))-(RIGHT(TRIM(SUBSTITUTE('Aktif Projeler'!$D$2,CHAR(160)," ")),1)=",")+1,IF(AND('Aktif Projeler'!$B$4&gt;=DATE(2022,4,1),('Aktif Projeler'!$B$4&lt;=DATE(2022,4,30))),LEN('Aktif Projeler'!$D$4)-LEN(SUBSTITUTE('Aktif Projeler'!$D$4,",",""))-(RIGHT(TRIM(SUBSTITUTE('Aktif Projeler'!$D$4,CHAR(160)," ")),1)=",")+1,IF(AND('Aktif Projeler'!$B$5&gt;=DATE(2022,4,1),('Aktif Projeler'!$B$5&lt;=DATE(2022,4,30))),LEN('Aktif Projeler'!$D$5)-LEN(SUBSTITUTE('Aktif Projeler'!$D$5,",",""))-(RIGHT(TRIM(SUBSTITUTE('Aktif Projeler'!$D$5,CHAR(160)," ")),1)=",")+1,0)))))</f>
        <v/>
      </c>
      <c r="B5" s="11">
        <f>IF(AND('Aktif Projeler'!#REF!&gt;=DATE(2022,4,1),('Aktif Projeler'!#REF!&lt;=DATE(2022,4,30))),LEN('Aktif Projeler'!#REF!)-LEN(SUBSTITUTE('Aktif Projeler'!#REF!,",",""))-(RIGHT(TRIM(SUBSTITUTE('Aktif Projeler'!#REF!,CHAR(160)," ")),1)=",")+1,IF(AND('Aktif Projeler'!#REF!&gt;=DATE(2022,4,1),('Aktif Projeler'!#REF!&lt;=DATE(2022,4,30))),LEN('Aktif Projeler'!#REF!)-LEN(SUBSTITUTE('Aktif Projeler'!#REF!,",",""))-(RIGHT(TRIM(SUBSTITUTE('Aktif Projeler'!#REF!,CHAR(160)," ")),1)=",")+1,IF(AND('Aktif Projeler'!$B$2&gt;=DATE(2022,4,1),('Aktif Projeler'!$B$2&lt;=DATE(2022,4,30))),LEN('Aktif Projeler'!$E$2)-LEN(SUBSTITUTE('Aktif Projeler'!$E$2,",",""))-(RIGHT(TRIM(SUBSTITUTE('Aktif Projeler'!$E$2,CHAR(160)," ")),1)=",")+1,IF(AND('Aktif Projeler'!$B$4&gt;=DATE(2022,4,1),('Aktif Projeler'!$B$4&lt;=DATE(2022,4,30))),LEN('Aktif Projeler'!$E$4)-LEN(SUBSTITUTE('Aktif Projeler'!$E$4,",",""))-(RIGHT(TRIM(SUBSTITUTE('Aktif Projeler'!$E$4,CHAR(160)," ")),1)=",")+1,IF(AND('Aktif Projeler'!$B$5&gt;=DATE(2022,4,1),('Aktif Projeler'!$B$5&lt;=DATE(2022,4,30))),LEN('Aktif Projeler'!$E$5)-LEN(SUBSTITUTE('Aktif Projeler'!$E$5,",",""))-(RIGHT(TRIM(SUBSTITUTE('Aktif Projeler'!$E$5,CHAR(160)," ")),1)=",")+1,0)))))</f>
        <v/>
      </c>
      <c r="C5" s="11">
        <f>IF(AND('Aktif Projeler'!#REF!&gt;=DATE(2022,4,1),('Aktif Projeler'!#REF!&lt;=DATE(2022,4,30))),LEN('Aktif Projeler'!#REF!)-LEN(SUBSTITUTE('Aktif Projeler'!#REF!,",",""))-(RIGHT(TRIM(SUBSTITUTE('Aktif Projeler'!#REF!,CHAR(160)," ")),1)=",")+1,IF(AND('Aktif Projeler'!#REF!&gt;=DATE(2022,4,1),('Aktif Projeler'!#REF!&lt;=DATE(2022,4,30))),LEN('Aktif Projeler'!#REF!)-LEN(SUBSTITUTE('Aktif Projeler'!#REF!,",",""))-(RIGHT(TRIM(SUBSTITUTE('Aktif Projeler'!#REF!,CHAR(160)," ")),1)=",")+1,IF(AND('Aktif Projeler'!$B$2&gt;=DATE(2022,4,1),('Aktif Projeler'!$B$2&lt;=DATE(2022,4,30))),LEN('Aktif Projeler'!$F$2)-LEN(SUBSTITUTE('Aktif Projeler'!$F$2,",",""))-(RIGHT(TRIM(SUBSTITUTE('Aktif Projeler'!$F$2,CHAR(160)," ")),1)=",")+1,IF(AND('Aktif Projeler'!$B$4&gt;=DATE(2022,4,1),('Aktif Projeler'!$B$4&lt;=DATE(2022,4,30))),LEN('Aktif Projeler'!$F$4)-LEN(SUBSTITUTE('Aktif Projeler'!$F$4,",",""))-(RIGHT(TRIM(SUBSTITUTE('Aktif Projeler'!$F$4,CHAR(160)," ")),1)=",")+1,IF(AND('Aktif Projeler'!$B$5&gt;=DATE(2022,4,1),('Aktif Projeler'!$B$5&lt;=DATE(2022,4,30))),LEN('Aktif Projeler'!$F$5)-LEN(SUBSTITUTE('Aktif Projeler'!$F$5,",",""))-(RIGHT(TRIM(SUBSTITUTE('Aktif Projeler'!$F$5,CHAR(160)," ")),1)=",")+1,0)))))</f>
        <v/>
      </c>
    </row>
    <row r="6">
      <c r="A6" s="11">
        <f>IF(AND('Aktif Projeler'!#REF!&gt;=DATE(2022,5,1),('Aktif Projeler'!#REF!&lt;=DATE(2022,5,30))),LEN('Aktif Projeler'!#REF!)-LEN(SUBSTITUTE('Aktif Projeler'!#REF!,",",""))-(RIGHT(TRIM(SUBSTITUTE('Aktif Projeler'!#REF!,CHAR(160)," ")),1)=",")+1,IF(AND('Aktif Projeler'!#REF!&gt;=DATE(2022,5,1),('Aktif Projeler'!#REF!&lt;=DATE(2022,5,30))),LEN('Aktif Projeler'!#REF!)-LEN(SUBSTITUTE('Aktif Projeler'!#REF!,",",""))-(RIGHT(TRIM(SUBSTITUTE('Aktif Projeler'!#REF!,CHAR(160)," ")),1)=",")+1,IF(AND('Aktif Projeler'!$B$2&gt;=DATE(2022,5,1),('Aktif Projeler'!$B$2&lt;=DATE(2022,5,30))),LEN('Aktif Projeler'!$D$2)-LEN(SUBSTITUTE('Aktif Projeler'!$D$2,",",""))-(RIGHT(TRIM(SUBSTITUTE('Aktif Projeler'!$D$2,CHAR(160)," ")),1)=",")+1,IF(AND('Aktif Projeler'!$B$4&gt;=DATE(2022,5,1),('Aktif Projeler'!$B$4&lt;=DATE(2022,5,30))),LEN('Aktif Projeler'!$D$4)-LEN(SUBSTITUTE('Aktif Projeler'!$D$4,",",""))-(RIGHT(TRIM(SUBSTITUTE('Aktif Projeler'!$D$4,CHAR(160)," ")),1)=",")+1,IF(AND('Aktif Projeler'!$B$5&gt;=DATE(2022,5,1),('Aktif Projeler'!$B$5&lt;=DATE(2022,5,30))),LEN('Aktif Projeler'!$D$5)-LEN(SUBSTITUTE('Aktif Projeler'!$D$5,",",""))-(RIGHT(TRIM(SUBSTITUTE('Aktif Projeler'!$D$5,CHAR(160)," ")),1)=",")+1,0)))))</f>
        <v/>
      </c>
      <c r="B6" s="11">
        <f>IF(AND('Aktif Projeler'!#REF!&gt;=DATE(2022,5,1),('Aktif Projeler'!#REF!&lt;=DATE(2022,5,30))),LEN('Aktif Projeler'!#REF!)-LEN(SUBSTITUTE('Aktif Projeler'!#REF!,",",""))-(RIGHT(TRIM(SUBSTITUTE('Aktif Projeler'!#REF!,CHAR(160)," ")),1)=",")+1,IF(AND('Aktif Projeler'!#REF!&gt;=DATE(2022,5,1),('Aktif Projeler'!#REF!&lt;=DATE(2022,5,30))),LEN('Aktif Projeler'!#REF!)-LEN(SUBSTITUTE('Aktif Projeler'!#REF!,",",""))-(RIGHT(TRIM(SUBSTITUTE('Aktif Projeler'!#REF!,CHAR(160)," ")),1)=",")+1,IF(AND('Aktif Projeler'!$B$2&gt;=DATE(2022,5,1),('Aktif Projeler'!$B$2&lt;=DATE(2022,5,30))),LEN('Aktif Projeler'!$E$2)-LEN(SUBSTITUTE('Aktif Projeler'!$E$2,",",""))-(RIGHT(TRIM(SUBSTITUTE('Aktif Projeler'!$E$2,CHAR(160)," ")),1)=",")+1,IF(AND('Aktif Projeler'!$B$4&gt;=DATE(2022,5,1),('Aktif Projeler'!$B$4&lt;=DATE(2022,5,30))),LEN('Aktif Projeler'!$E$4)-LEN(SUBSTITUTE('Aktif Projeler'!$E$4,",",""))-(RIGHT(TRIM(SUBSTITUTE('Aktif Projeler'!$E$4,CHAR(160)," ")),1)=",")+1,IF(AND('Aktif Projeler'!$B$5&gt;=DATE(2022,5,1),('Aktif Projeler'!$B$5&lt;=DATE(2022,5,30))),LEN('Aktif Projeler'!$E$5)-LEN(SUBSTITUTE('Aktif Projeler'!$E$5,",",""))-(RIGHT(TRIM(SUBSTITUTE('Aktif Projeler'!$E$5,CHAR(160)," ")),1)=",")+1,0)))))</f>
        <v/>
      </c>
      <c r="C6" s="11">
        <f>IF(AND('Aktif Projeler'!#REF!&gt;=DATE(2022,5,1),('Aktif Projeler'!#REF!&lt;=DATE(2022,5,30))),LEN('Aktif Projeler'!#REF!)-LEN(SUBSTITUTE('Aktif Projeler'!#REF!,",",""))-(RIGHT(TRIM(SUBSTITUTE('Aktif Projeler'!#REF!,CHAR(160)," ")),1)=",")+1,IF(AND('Aktif Projeler'!#REF!&gt;=DATE(2022,5,1),('Aktif Projeler'!#REF!&lt;=DATE(2022,5,30))),LEN('Aktif Projeler'!#REF!)-LEN(SUBSTITUTE('Aktif Projeler'!#REF!,",",""))-(RIGHT(TRIM(SUBSTITUTE('Aktif Projeler'!#REF!,CHAR(160)," ")),1)=",")+1,IF(AND('Aktif Projeler'!$B$2&gt;=DATE(2022,5,1),('Aktif Projeler'!$B$2&lt;=DATE(2022,5,30))),LEN('Aktif Projeler'!$F$2)-LEN(SUBSTITUTE('Aktif Projeler'!$F$2,",",""))-(RIGHT(TRIM(SUBSTITUTE('Aktif Projeler'!$F$2,CHAR(160)," ")),1)=",")+1,IF(AND('Aktif Projeler'!$B$4&gt;=DATE(2022,5,1),('Aktif Projeler'!$B$4&lt;=DATE(2022,5,30))),LEN('Aktif Projeler'!$F$4)-LEN(SUBSTITUTE('Aktif Projeler'!$F$4,",",""))-(RIGHT(TRIM(SUBSTITUTE('Aktif Projeler'!$F$4,CHAR(160)," ")),1)=",")+1,IF(AND('Aktif Projeler'!$B$5&gt;=DATE(2022,5,1),('Aktif Projeler'!$B$5&lt;=DATE(2022,5,30))),LEN('Aktif Projeler'!$F$5)-LEN(SUBSTITUTE('Aktif Projeler'!$F$5,",",""))-(RIGHT(TRIM(SUBSTITUTE('Aktif Projeler'!$F$5,CHAR(160)," ")),1)=",")+1,0)))))</f>
        <v/>
      </c>
    </row>
    <row r="7">
      <c r="A7" s="11">
        <f>IF(AND('Aktif Projeler'!#REF!&gt;=DATE(2022,6,1),('Aktif Projeler'!#REF!&lt;=DATE(2022,6,30))),LEN('Aktif Projeler'!#REF!)-LEN(SUBSTITUTE('Aktif Projeler'!#REF!,",",""))-(RIGHT(TRIM(SUBSTITUTE('Aktif Projeler'!#REF!,CHAR(160)," ")),1)=",")+1,IF(AND('Aktif Projeler'!#REF!&gt;=DATE(2022,6,1),('Aktif Projeler'!#REF!&lt;=DATE(2022,6,30))),LEN('Aktif Projeler'!#REF!)-LEN(SUBSTITUTE('Aktif Projeler'!#REF!,",",""))-(RIGHT(TRIM(SUBSTITUTE('Aktif Projeler'!#REF!,CHAR(160)," ")),1)=",")+1,IF(AND('Aktif Projeler'!$B$2&gt;=DATE(2022,6,1),('Aktif Projeler'!$B$2&lt;=DATE(2022,6,30))),LEN('Aktif Projeler'!$D$2)-LEN(SUBSTITUTE('Aktif Projeler'!$D$2,",",""))-(RIGHT(TRIM(SUBSTITUTE('Aktif Projeler'!$D$2,CHAR(160)," ")),1)=",")+1,IF(AND('Aktif Projeler'!$B$4&gt;=DATE(2022,6,1),('Aktif Projeler'!$B$4&lt;=DATE(2022,6,30))),LEN('Aktif Projeler'!$D$4)-LEN(SUBSTITUTE('Aktif Projeler'!$D$4,",",""))-(RIGHT(TRIM(SUBSTITUTE('Aktif Projeler'!$D$4,CHAR(160)," ")),1)=",")+1,IF(AND('Aktif Projeler'!$B$5&gt;=DATE(2022,6,1),('Aktif Projeler'!$B$5&lt;=DATE(2022,6,30))),LEN('Aktif Projeler'!$D$5)-LEN(SUBSTITUTE('Aktif Projeler'!$D$5,",",""))-(RIGHT(TRIM(SUBSTITUTE('Aktif Projeler'!$D$5,CHAR(160)," ")),1)=",")+1,0)))))</f>
        <v/>
      </c>
      <c r="B7" s="11">
        <f>IF(AND('Aktif Projeler'!#REF!&gt;=DATE(2022,6,1),('Aktif Projeler'!#REF!&lt;=DATE(2022,6,30))),LEN('Aktif Projeler'!#REF!)-LEN(SUBSTITUTE('Aktif Projeler'!#REF!,",",""))-(RIGHT(TRIM(SUBSTITUTE('Aktif Projeler'!#REF!,CHAR(160)," ")),1)=",")+1,IF(AND('Aktif Projeler'!#REF!&gt;=DATE(2022,6,1),('Aktif Projeler'!#REF!&lt;=DATE(2022,6,30))),LEN('Aktif Projeler'!#REF!)-LEN(SUBSTITUTE('Aktif Projeler'!#REF!,",",""))-(RIGHT(TRIM(SUBSTITUTE('Aktif Projeler'!#REF!,CHAR(160)," ")),1)=",")+1,IF(AND('Aktif Projeler'!$B$2&gt;=DATE(2022,6,1),('Aktif Projeler'!$B$2&lt;=DATE(2022,6,30))),LEN('Aktif Projeler'!$E$2)-LEN(SUBSTITUTE('Aktif Projeler'!$E$2,",",""))-(RIGHT(TRIM(SUBSTITUTE('Aktif Projeler'!$E$2,CHAR(160)," ")),1)=",")+1,IF(AND('Aktif Projeler'!$B$4&gt;=DATE(2022,6,1),('Aktif Projeler'!$B$4&lt;=DATE(2022,6,30))),LEN('Aktif Projeler'!$E$4)-LEN(SUBSTITUTE('Aktif Projeler'!$E$4,",",""))-(RIGHT(TRIM(SUBSTITUTE('Aktif Projeler'!$E$4,CHAR(160)," ")),1)=",")+1,IF(AND('Aktif Projeler'!$B$5&gt;=DATE(2022,6,1),('Aktif Projeler'!$B$5&lt;=DATE(2022,6,30))),LEN('Aktif Projeler'!$E$5)-LEN(SUBSTITUTE('Aktif Projeler'!$E$5,",",""))-(RIGHT(TRIM(SUBSTITUTE('Aktif Projeler'!$E$5,CHAR(160)," ")),1)=",")+1,0)))))</f>
        <v/>
      </c>
      <c r="C7" s="11">
        <f>IF(AND('Aktif Projeler'!#REF!&gt;=DATE(2022,6,1),('Aktif Projeler'!#REF!&lt;=DATE(2022,6,30))),LEN('Aktif Projeler'!#REF!)-LEN(SUBSTITUTE('Aktif Projeler'!#REF!,",",""))-(RIGHT(TRIM(SUBSTITUTE('Aktif Projeler'!#REF!,CHAR(160)," ")),1)=",")+1,IF(AND('Aktif Projeler'!#REF!&gt;=DATE(2022,6,1),('Aktif Projeler'!#REF!&lt;=DATE(2022,6,30))),LEN('Aktif Projeler'!#REF!)-LEN(SUBSTITUTE('Aktif Projeler'!#REF!,",",""))-(RIGHT(TRIM(SUBSTITUTE('Aktif Projeler'!#REF!,CHAR(160)," ")),1)=",")+1,IF(AND('Aktif Projeler'!$B$2&gt;=DATE(2022,6,1),('Aktif Projeler'!$B$2&lt;=DATE(2022,6,30))),LEN('Aktif Projeler'!$F$2)-LEN(SUBSTITUTE('Aktif Projeler'!$F$2,",",""))-(RIGHT(TRIM(SUBSTITUTE('Aktif Projeler'!$F$2,CHAR(160)," ")),1)=",")+1,IF(AND('Aktif Projeler'!$B$4&gt;=DATE(2022,6,1),('Aktif Projeler'!$B$4&lt;=DATE(2022,6,30))),LEN('Aktif Projeler'!$F$4)-LEN(SUBSTITUTE('Aktif Projeler'!$F$4,",",""))-(RIGHT(TRIM(SUBSTITUTE('Aktif Projeler'!$F$4,CHAR(160)," ")),1)=",")+1,IF(AND('Aktif Projeler'!$B$5&gt;=DATE(2022,6,1),('Aktif Projeler'!$B$5&lt;=DATE(2022,6,30))),LEN('Aktif Projeler'!$F$5)-LEN(SUBSTITUTE('Aktif Projeler'!$F$5,",",""))-(RIGHT(TRIM(SUBSTITUTE('Aktif Projeler'!$F$5,CHAR(160)," ")),1)=",")+1,0)))))</f>
        <v/>
      </c>
    </row>
    <row r="8">
      <c r="A8" s="11">
        <f>IF(AND('Aktif Projeler'!#REF!&gt;=DATE(2022,7,1),('Aktif Projeler'!#REF!&lt;=DATE(2022,7,30))),LEN('Aktif Projeler'!#REF!)-LEN(SUBSTITUTE('Aktif Projeler'!#REF!,",",""))-(RIGHT(TRIM(SUBSTITUTE('Aktif Projeler'!#REF!,CHAR(160)," ")),1)=",")+1,IF(AND('Aktif Projeler'!#REF!&gt;=DATE(2022,7,1),('Aktif Projeler'!#REF!&lt;=DATE(2022,7,30))),LEN('Aktif Projeler'!#REF!)-LEN(SUBSTITUTE('Aktif Projeler'!#REF!,",",""))-(RIGHT(TRIM(SUBSTITUTE('Aktif Projeler'!#REF!,CHAR(160)," ")),1)=",")+1,IF(AND('Aktif Projeler'!$B$2&gt;=DATE(2022,7,1),('Aktif Projeler'!$B$2&lt;=DATE(2022,7,30))),LEN('Aktif Projeler'!$D$2)-LEN(SUBSTITUTE('Aktif Projeler'!$D$2,",",""))-(RIGHT(TRIM(SUBSTITUTE('Aktif Projeler'!$D$2,CHAR(160)," ")),1)=",")+1,IF(AND('Aktif Projeler'!$B$4&gt;=DATE(2022,7,1),('Aktif Projeler'!$B$4&lt;=DATE(2022,7,30))),LEN('Aktif Projeler'!$D$4)-LEN(SUBSTITUTE('Aktif Projeler'!$D$4,",",""))-(RIGHT(TRIM(SUBSTITUTE('Aktif Projeler'!$D$4,CHAR(160)," ")),1)=",")+1,IF(AND('Aktif Projeler'!$B$5&gt;=DATE(2022,7,1),('Aktif Projeler'!$B$5&lt;=DATE(2022,7,30))),LEN('Aktif Projeler'!$D$5)-LEN(SUBSTITUTE('Aktif Projeler'!$D$5,",",""))-(RIGHT(TRIM(SUBSTITUTE('Aktif Projeler'!$D$5,CHAR(160)," ")),1)=",")+1,0)))))</f>
        <v/>
      </c>
      <c r="B8" s="11">
        <f>IF(AND('Aktif Projeler'!#REF!&gt;=DATE(2022,7,1),('Aktif Projeler'!#REF!&lt;=DATE(2022,7,30))),LEN('Aktif Projeler'!#REF!)-LEN(SUBSTITUTE('Aktif Projeler'!#REF!,",",""))-(RIGHT(TRIM(SUBSTITUTE('Aktif Projeler'!#REF!,CHAR(160)," ")),1)=",")+1,IF(AND('Aktif Projeler'!#REF!&gt;=DATE(2022,7,1),('Aktif Projeler'!#REF!&lt;=DATE(2022,7,30))),LEN('Aktif Projeler'!#REF!)-LEN(SUBSTITUTE('Aktif Projeler'!#REF!,",",""))-(RIGHT(TRIM(SUBSTITUTE('Aktif Projeler'!#REF!,CHAR(160)," ")),1)=",")+1,IF(AND('Aktif Projeler'!$B$2&gt;=DATE(2022,7,1),('Aktif Projeler'!$B$2&lt;=DATE(2022,7,30))),LEN('Aktif Projeler'!$E$2)-LEN(SUBSTITUTE('Aktif Projeler'!$E$2,",",""))-(RIGHT(TRIM(SUBSTITUTE('Aktif Projeler'!$E$2,CHAR(160)," ")),1)=",")+1,IF(AND('Aktif Projeler'!$B$4&gt;=DATE(2022,7,1),('Aktif Projeler'!$B$4&lt;=DATE(2022,7,30))),LEN('Aktif Projeler'!$E$4)-LEN(SUBSTITUTE('Aktif Projeler'!$E$4,",",""))-(RIGHT(TRIM(SUBSTITUTE('Aktif Projeler'!$E$4,CHAR(160)," ")),1)=",")+1,IF(AND('Aktif Projeler'!$B$5&gt;=DATE(2022,7,1),('Aktif Projeler'!$B$5&lt;=DATE(2022,7,30))),LEN('Aktif Projeler'!$E$5)-LEN(SUBSTITUTE('Aktif Projeler'!$E$5,",",""))-(RIGHT(TRIM(SUBSTITUTE('Aktif Projeler'!$E$5,CHAR(160)," ")),1)=",")+1,0)))))</f>
        <v/>
      </c>
      <c r="C8" s="11">
        <f>IF(AND('Aktif Projeler'!#REF!&gt;=DATE(2022,7,1),('Aktif Projeler'!#REF!&lt;=DATE(2022,7,30))),LEN('Aktif Projeler'!#REF!)-LEN(SUBSTITUTE('Aktif Projeler'!#REF!,",",""))-(RIGHT(TRIM(SUBSTITUTE('Aktif Projeler'!#REF!,CHAR(160)," ")),1)=",")+1,IF(AND('Aktif Projeler'!#REF!&gt;=DATE(2022,7,1),('Aktif Projeler'!#REF!&lt;=DATE(2022,7,30))),LEN('Aktif Projeler'!#REF!)-LEN(SUBSTITUTE('Aktif Projeler'!#REF!,",",""))-(RIGHT(TRIM(SUBSTITUTE('Aktif Projeler'!#REF!,CHAR(160)," ")),1)=",")+1,IF(AND('Aktif Projeler'!$B$2&gt;=DATE(2022,7,1),('Aktif Projeler'!$B$2&lt;=DATE(2022,7,30))),LEN('Aktif Projeler'!$F$2)-LEN(SUBSTITUTE('Aktif Projeler'!$F$2,",",""))-(RIGHT(TRIM(SUBSTITUTE('Aktif Projeler'!$F$2,CHAR(160)," ")),1)=",")+1,IF(AND('Aktif Projeler'!$B$4&gt;=DATE(2022,7,1),('Aktif Projeler'!$B$4&lt;=DATE(2022,7,30))),LEN('Aktif Projeler'!$F$4)-LEN(SUBSTITUTE('Aktif Projeler'!$F$4,",",""))-(RIGHT(TRIM(SUBSTITUTE('Aktif Projeler'!$F$4,CHAR(160)," ")),1)=",")+1,IF(AND('Aktif Projeler'!$B$5&gt;=DATE(2022,7,1),('Aktif Projeler'!$B$5&lt;=DATE(2022,7,30))),LEN('Aktif Projeler'!$F$5)-LEN(SUBSTITUTE('Aktif Projeler'!$F$5,",",""))-(RIGHT(TRIM(SUBSTITUTE('Aktif Projeler'!$F$5,CHAR(160)," ")),1)=",")+1,0)))))</f>
        <v/>
      </c>
    </row>
    <row r="9">
      <c r="A9" s="11">
        <f>IF(AND('Aktif Projeler'!#REF!&gt;=DATE(2022,8,1),('Aktif Projeler'!#REF!&lt;=DATE(2022,8,30))),LEN('Aktif Projeler'!#REF!)-LEN(SUBSTITUTE('Aktif Projeler'!#REF!,",",""))-(RIGHT(TRIM(SUBSTITUTE('Aktif Projeler'!#REF!,CHAR(160)," ")),1)=",")+1,IF(AND('Aktif Projeler'!#REF!&gt;=DATE(2022,8,1),('Aktif Projeler'!#REF!&lt;=DATE(2022,8,30))),LEN('Aktif Projeler'!#REF!)-LEN(SUBSTITUTE('Aktif Projeler'!#REF!,",",""))-(RIGHT(TRIM(SUBSTITUTE('Aktif Projeler'!#REF!,CHAR(160)," ")),1)=",")+1,IF(AND('Aktif Projeler'!$B$2&gt;=DATE(2022,8,1),('Aktif Projeler'!$B$2&lt;=DATE(2022,8,30))),LEN('Aktif Projeler'!$D$2)-LEN(SUBSTITUTE('Aktif Projeler'!$D$2,",",""))-(RIGHT(TRIM(SUBSTITUTE('Aktif Projeler'!$D$2,CHAR(160)," ")),1)=",")+1,IF(AND('Aktif Projeler'!$B$4&gt;=DATE(2022,8,1),('Aktif Projeler'!$B$4&lt;=DATE(2022,8,30))),LEN('Aktif Projeler'!$D$4)-LEN(SUBSTITUTE('Aktif Projeler'!$D$4,",",""))-(RIGHT(TRIM(SUBSTITUTE('Aktif Projeler'!$D$4,CHAR(160)," ")),1)=",")+1,IF(AND('Aktif Projeler'!$B$5&gt;=DATE(2022,8,1),('Aktif Projeler'!$B$5&lt;=DATE(2022,8,30))),LEN('Aktif Projeler'!$D$5)-LEN(SUBSTITUTE('Aktif Projeler'!$D$5,",",""))-(RIGHT(TRIM(SUBSTITUTE('Aktif Projeler'!$D$5,CHAR(160)," ")),1)=",")+1,0)))))</f>
        <v/>
      </c>
      <c r="B9" s="11">
        <f>IF(AND('Aktif Projeler'!#REF!&gt;=DATE(2022,8,1),('Aktif Projeler'!#REF!&lt;=DATE(2022,8,30))),LEN('Aktif Projeler'!#REF!)-LEN(SUBSTITUTE('Aktif Projeler'!#REF!,",",""))-(RIGHT(TRIM(SUBSTITUTE('Aktif Projeler'!#REF!,CHAR(160)," ")),1)=",")+1,IF(AND('Aktif Projeler'!#REF!&gt;=DATE(2022,8,1),('Aktif Projeler'!#REF!&lt;=DATE(2022,8,30))),LEN('Aktif Projeler'!#REF!)-LEN(SUBSTITUTE('Aktif Projeler'!#REF!,",",""))-(RIGHT(TRIM(SUBSTITUTE('Aktif Projeler'!#REF!,CHAR(160)," ")),1)=",")+1,IF(AND('Aktif Projeler'!$B$2&gt;=DATE(2022,8,1),('Aktif Projeler'!$B$2&lt;=DATE(2022,8,30))),LEN('Aktif Projeler'!$E$2)-LEN(SUBSTITUTE('Aktif Projeler'!$E$2,",",""))-(RIGHT(TRIM(SUBSTITUTE('Aktif Projeler'!$E$2,CHAR(160)," ")),1)=",")+1,IF(AND('Aktif Projeler'!$B$4&gt;=DATE(2022,8,1),('Aktif Projeler'!$B$4&lt;=DATE(2022,8,30))),LEN('Aktif Projeler'!$E$4)-LEN(SUBSTITUTE('Aktif Projeler'!$E$4,",",""))-(RIGHT(TRIM(SUBSTITUTE('Aktif Projeler'!$E$4,CHAR(160)," ")),1)=",")+1,IF(AND('Aktif Projeler'!$B$5&gt;=DATE(2022,8,1),('Aktif Projeler'!$B$5&lt;=DATE(2022,8,30))),LEN('Aktif Projeler'!$E$5)-LEN(SUBSTITUTE('Aktif Projeler'!$E$5,",",""))-(RIGHT(TRIM(SUBSTITUTE('Aktif Projeler'!$E$5,CHAR(160)," ")),1)=",")+1,0)))))</f>
        <v/>
      </c>
      <c r="C9" s="11">
        <f>IF(AND('Aktif Projeler'!#REF!&gt;=DATE(2022,8,1),('Aktif Projeler'!#REF!&lt;=DATE(2022,8,30))),LEN('Aktif Projeler'!#REF!)-LEN(SUBSTITUTE('Aktif Projeler'!#REF!,",",""))-(RIGHT(TRIM(SUBSTITUTE('Aktif Projeler'!#REF!,CHAR(160)," ")),1)=",")+1,IF(AND('Aktif Projeler'!#REF!&gt;=DATE(2022,8,1),('Aktif Projeler'!#REF!&lt;=DATE(2022,8,30))),LEN('Aktif Projeler'!#REF!)-LEN(SUBSTITUTE('Aktif Projeler'!#REF!,",",""))-(RIGHT(TRIM(SUBSTITUTE('Aktif Projeler'!#REF!,CHAR(160)," ")),1)=",")+1,IF(AND('Aktif Projeler'!$B$2&gt;=DATE(2022,8,1),('Aktif Projeler'!$B$2&lt;=DATE(2022,8,30))),LEN('Aktif Projeler'!$F$2)-LEN(SUBSTITUTE('Aktif Projeler'!$F$2,",",""))-(RIGHT(TRIM(SUBSTITUTE('Aktif Projeler'!$F$2,CHAR(160)," ")),1)=",")+1,IF(AND('Aktif Projeler'!$B$4&gt;=DATE(2022,8,1),('Aktif Projeler'!$B$4&lt;=DATE(2022,8,30))),LEN('Aktif Projeler'!$F$4)-LEN(SUBSTITUTE('Aktif Projeler'!$F$4,",",""))-(RIGHT(TRIM(SUBSTITUTE('Aktif Projeler'!$F$4,CHAR(160)," ")),1)=",")+1,IF(AND('Aktif Projeler'!$B$5&gt;=DATE(2022,8,1),('Aktif Projeler'!$B$5&lt;=DATE(2022,8,30))),LEN('Aktif Projeler'!$F$5)-LEN(SUBSTITUTE('Aktif Projeler'!$F$5,",",""))-(RIGHT(TRIM(SUBSTITUTE('Aktif Projeler'!$F$5,CHAR(160)," ")),1)=",")+1,0)))))</f>
        <v/>
      </c>
    </row>
    <row r="10">
      <c r="A10" s="11">
        <f>IF(AND('Aktif Projeler'!#REF!&gt;=DATE(2022,9,1),('Aktif Projeler'!#REF!&lt;=DATE(2022,9,30))),LEN('Aktif Projeler'!#REF!)-LEN(SUBSTITUTE('Aktif Projeler'!#REF!,",",""))-(RIGHT(TRIM(SUBSTITUTE('Aktif Projeler'!#REF!,CHAR(160)," ")),1)=",")+1,IF(AND('Aktif Projeler'!#REF!&gt;=DATE(2022,9,1),('Aktif Projeler'!#REF!&lt;=DATE(2022,9,30))),LEN('Aktif Projeler'!#REF!)-LEN(SUBSTITUTE('Aktif Projeler'!#REF!,",",""))-(RIGHT(TRIM(SUBSTITUTE('Aktif Projeler'!#REF!,CHAR(160)," ")),1)=",")+1,IF(AND('Aktif Projeler'!$B$2&gt;=DATE(2022,9,1),('Aktif Projeler'!$B$2&lt;=DATE(2022,9,30))),LEN('Aktif Projeler'!$D$2)-LEN(SUBSTITUTE('Aktif Projeler'!$D$2,",",""))-(RIGHT(TRIM(SUBSTITUTE('Aktif Projeler'!$D$2,CHAR(160)," ")),1)=",")+1,IF(AND('Aktif Projeler'!$B$4&gt;=DATE(2022,9,1),('Aktif Projeler'!$B$4&lt;=DATE(2022,9,30))),LEN('Aktif Projeler'!$D$4)-LEN(SUBSTITUTE('Aktif Projeler'!$D$4,",",""))-(RIGHT(TRIM(SUBSTITUTE('Aktif Projeler'!$D$4,CHAR(160)," ")),1)=",")+1,IF(AND('Aktif Projeler'!$B$5&gt;=DATE(2022,9,1),('Aktif Projeler'!$B$5&lt;=DATE(2022,9,30))),LEN('Aktif Projeler'!$D$5)-LEN(SUBSTITUTE('Aktif Projeler'!$D$5,",",""))-(RIGHT(TRIM(SUBSTITUTE('Aktif Projeler'!$D$5,CHAR(160)," ")),1)=",")+1,0)))))</f>
        <v/>
      </c>
      <c r="B10" s="11">
        <f>IF(AND('Aktif Projeler'!#REF!&gt;=DATE(2022,9,1),('Aktif Projeler'!#REF!&lt;=DATE(2022,9,30))),LEN('Aktif Projeler'!#REF!)-LEN(SUBSTITUTE('Aktif Projeler'!#REF!,",",""))-(RIGHT(TRIM(SUBSTITUTE('Aktif Projeler'!#REF!,CHAR(160)," ")),1)=",")+1,IF(AND('Aktif Projeler'!#REF!&gt;=DATE(2022,9,1),('Aktif Projeler'!#REF!&lt;=DATE(2022,9,30))),LEN('Aktif Projeler'!#REF!)-LEN(SUBSTITUTE('Aktif Projeler'!#REF!,",",""))-(RIGHT(TRIM(SUBSTITUTE('Aktif Projeler'!#REF!,CHAR(160)," ")),1)=",")+1,IF(AND('Aktif Projeler'!$B$2&gt;=DATE(2022,9,1),('Aktif Projeler'!$B$2&lt;=DATE(2022,9,30))),LEN('Aktif Projeler'!$E$2)-LEN(SUBSTITUTE('Aktif Projeler'!$E$2,",",""))-(RIGHT(TRIM(SUBSTITUTE('Aktif Projeler'!$E$2,CHAR(160)," ")),1)=",")+1,IF(AND('Aktif Projeler'!$B$4&gt;=DATE(2022,9,1),('Aktif Projeler'!$B$4&lt;=DATE(2022,9,30))),LEN('Aktif Projeler'!$E$4)-LEN(SUBSTITUTE('Aktif Projeler'!$E$4,",",""))-(RIGHT(TRIM(SUBSTITUTE('Aktif Projeler'!$E$4,CHAR(160)," ")),1)=",")+1,IF(AND('Aktif Projeler'!$B$5&gt;=DATE(2022,9,1),('Aktif Projeler'!$B$5&lt;=DATE(2022,9,30))),LEN('Aktif Projeler'!$E$5)-LEN(SUBSTITUTE('Aktif Projeler'!$E$5,",",""))-(RIGHT(TRIM(SUBSTITUTE('Aktif Projeler'!$E$5,CHAR(160)," ")),1)=",")+1,0)))))</f>
        <v/>
      </c>
      <c r="C10" s="11">
        <f>IF(AND('Aktif Projeler'!#REF!&gt;=DATE(2022,9,1),('Aktif Projeler'!#REF!&lt;=DATE(2022,9,30))),LEN('Aktif Projeler'!#REF!)-LEN(SUBSTITUTE('Aktif Projeler'!#REF!,",",""))-(RIGHT(TRIM(SUBSTITUTE('Aktif Projeler'!#REF!,CHAR(160)," ")),1)=",")+1,IF(AND('Aktif Projeler'!#REF!&gt;=DATE(2022,9,1),('Aktif Projeler'!#REF!&lt;=DATE(2022,9,30))),LEN('Aktif Projeler'!#REF!)-LEN(SUBSTITUTE('Aktif Projeler'!#REF!,",",""))-(RIGHT(TRIM(SUBSTITUTE('Aktif Projeler'!#REF!,CHAR(160)," ")),1)=",")+1,IF(AND('Aktif Projeler'!$B$2&gt;=DATE(2022,9,1),('Aktif Projeler'!$B$2&lt;=DATE(2022,9,30))),LEN('Aktif Projeler'!$F$2)-LEN(SUBSTITUTE('Aktif Projeler'!$F$2,",",""))-(RIGHT(TRIM(SUBSTITUTE('Aktif Projeler'!$F$2,CHAR(160)," ")),1)=",")+1,IF(AND('Aktif Projeler'!$B$4&gt;=DATE(2022,9,1),('Aktif Projeler'!$B$4&lt;=DATE(2022,9,30))),LEN('Aktif Projeler'!$F$4)-LEN(SUBSTITUTE('Aktif Projeler'!$F$4,",",""))-(RIGHT(TRIM(SUBSTITUTE('Aktif Projeler'!$F$4,CHAR(160)," ")),1)=",")+1,IF(AND('Aktif Projeler'!$B$5&gt;=DATE(2022,9,1),('Aktif Projeler'!$B$5&lt;=DATE(2022,9,30))),LEN('Aktif Projeler'!$F$5)-LEN(SUBSTITUTE('Aktif Projeler'!$F$5,",",""))-(RIGHT(TRIM(SUBSTITUTE('Aktif Projeler'!$F$5,CHAR(160)," ")),1)=",")+1,0)))))</f>
        <v/>
      </c>
    </row>
    <row r="11">
      <c r="A11" s="11">
        <f>IF(AND('Aktif Projeler'!#REF!&gt;=DATE(2022,10,1),('Aktif Projeler'!#REF!&lt;=DATE(2022,10,30))),LEN('Aktif Projeler'!#REF!)-LEN(SUBSTITUTE('Aktif Projeler'!#REF!,",",""))-(RIGHT(TRIM(SUBSTITUTE('Aktif Projeler'!#REF!,CHAR(160)," ")),1)=",")+1,IF(AND('Aktif Projeler'!#REF!&gt;=DATE(2022,10,1),('Aktif Projeler'!#REF!&lt;=DATE(2022,10,30))),LEN('Aktif Projeler'!#REF!)-LEN(SUBSTITUTE('Aktif Projeler'!#REF!,",",""))-(RIGHT(TRIM(SUBSTITUTE('Aktif Projeler'!#REF!,CHAR(160)," ")),1)=",")+1,IF(AND('Aktif Projeler'!$B$2&gt;=DATE(2022,10,1),('Aktif Projeler'!$B$2&lt;=DATE(2022,10,30))),LEN('Aktif Projeler'!$D$2)-LEN(SUBSTITUTE('Aktif Projeler'!$D$2,",",""))-(RIGHT(TRIM(SUBSTITUTE('Aktif Projeler'!$D$2,CHAR(160)," ")),1)=",")+1,IF(AND('Aktif Projeler'!$B$4&gt;=DATE(2022,10,1),('Aktif Projeler'!$B$4&lt;=DATE(2022,10,30))),LEN('Aktif Projeler'!$D$4)-LEN(SUBSTITUTE('Aktif Projeler'!$D$4,",",""))-(RIGHT(TRIM(SUBSTITUTE('Aktif Projeler'!$D$4,CHAR(160)," ")),1)=",")+1,IF(AND('Aktif Projeler'!$B$5&gt;=DATE(2022,10,1),('Aktif Projeler'!$B$5&lt;=DATE(2022,10,30))),LEN('Aktif Projeler'!$D$5)-LEN(SUBSTITUTE('Aktif Projeler'!$D$5,",",""))-(RIGHT(TRIM(SUBSTITUTE('Aktif Projeler'!$D$5,CHAR(160)," ")),1)=",")+1,0)))))</f>
        <v/>
      </c>
      <c r="B11" s="11">
        <f>IF(AND('Aktif Projeler'!#REF!&gt;=DATE(2022,10,1),('Aktif Projeler'!#REF!&lt;=DATE(2022,10,30))),LEN('Aktif Projeler'!#REF!)-LEN(SUBSTITUTE('Aktif Projeler'!#REF!,",",""))-(RIGHT(TRIM(SUBSTITUTE('Aktif Projeler'!#REF!,CHAR(160)," ")),1)=",")+1,IF(AND('Aktif Projeler'!#REF!&gt;=DATE(2022,10,1),('Aktif Projeler'!#REF!&lt;=DATE(2022,10,30))),LEN('Aktif Projeler'!#REF!)-LEN(SUBSTITUTE('Aktif Projeler'!#REF!,",",""))-(RIGHT(TRIM(SUBSTITUTE('Aktif Projeler'!#REF!,CHAR(160)," ")),1)=",")+1,IF(AND('Aktif Projeler'!$B$2&gt;=DATE(2022,10,1),('Aktif Projeler'!$B$2&lt;=DATE(2022,10,30))),LEN('Aktif Projeler'!$E$2)-LEN(SUBSTITUTE('Aktif Projeler'!$E$2,",",""))-(RIGHT(TRIM(SUBSTITUTE('Aktif Projeler'!$E$2,CHAR(160)," ")),1)=",")+1,IF(AND('Aktif Projeler'!$B$4&gt;=DATE(2022,10,1),('Aktif Projeler'!$B$4&lt;=DATE(2022,10,30))),LEN('Aktif Projeler'!$E$4)-LEN(SUBSTITUTE('Aktif Projeler'!$E$4,",",""))-(RIGHT(TRIM(SUBSTITUTE('Aktif Projeler'!$E$4,CHAR(160)," ")),1)=",")+1,IF(AND('Aktif Projeler'!$B$5&gt;=DATE(2022,10,1),('Aktif Projeler'!$B$5&lt;=DATE(2022,10,30))),LEN('Aktif Projeler'!$E$5)-LEN(SUBSTITUTE('Aktif Projeler'!$E$5,",",""))-(RIGHT(TRIM(SUBSTITUTE('Aktif Projeler'!$E$5,CHAR(160)," ")),1)=",")+1,0)))))</f>
        <v/>
      </c>
      <c r="C11" s="11">
        <f>IF(AND('Aktif Projeler'!#REF!&gt;=DATE(2022,10,1),('Aktif Projeler'!#REF!&lt;=DATE(2022,10,30))),LEN('Aktif Projeler'!#REF!)-LEN(SUBSTITUTE('Aktif Projeler'!#REF!,",",""))-(RIGHT(TRIM(SUBSTITUTE('Aktif Projeler'!#REF!,CHAR(160)," ")),1)=",")+1,IF(AND('Aktif Projeler'!#REF!&gt;=DATE(2022,10,1),('Aktif Projeler'!#REF!&lt;=DATE(2022,10,30))),LEN('Aktif Projeler'!#REF!)-LEN(SUBSTITUTE('Aktif Projeler'!#REF!,",",""))-(RIGHT(TRIM(SUBSTITUTE('Aktif Projeler'!#REF!,CHAR(160)," ")),1)=",")+1,IF(AND('Aktif Projeler'!$B$2&gt;=DATE(2022,10,1),('Aktif Projeler'!$B$2&lt;=DATE(2022,10,30))),LEN('Aktif Projeler'!$F$2)-LEN(SUBSTITUTE('Aktif Projeler'!$F$2,",",""))-(RIGHT(TRIM(SUBSTITUTE('Aktif Projeler'!$F$2,CHAR(160)," ")),1)=",")+1,IF(AND('Aktif Projeler'!$B$4&gt;=DATE(2022,10,1),('Aktif Projeler'!$B$4&lt;=DATE(2022,10,30))),LEN('Aktif Projeler'!$F$4)-LEN(SUBSTITUTE('Aktif Projeler'!$F$4,",",""))-(RIGHT(TRIM(SUBSTITUTE('Aktif Projeler'!$F$4,CHAR(160)," ")),1)=",")+1,IF(AND('Aktif Projeler'!$B$5&gt;=DATE(2022,10,1),('Aktif Projeler'!$B$5&lt;=DATE(2022,10,30))),LEN('Aktif Projeler'!$F$5)-LEN(SUBSTITUTE('Aktif Projeler'!$F$5,",",""))-(RIGHT(TRIM(SUBSTITUTE('Aktif Projeler'!$F$5,CHAR(160)," ")),1)=",")+1,0)))))</f>
        <v/>
      </c>
    </row>
    <row r="12">
      <c r="A12" s="11">
        <f>IF(AND('Aktif Projeler'!#REF!&gt;=DATE(2022,11,1),('Aktif Projeler'!#REF!&lt;=DATE(2022,11,30))),LEN('Aktif Projeler'!#REF!)-LEN(SUBSTITUTE('Aktif Projeler'!#REF!,",",""))-(RIGHT(TRIM(SUBSTITUTE('Aktif Projeler'!#REF!,CHAR(160)," ")),1)=",")+1,IF(AND('Aktif Projeler'!#REF!&gt;=DATE(2022,11,1),('Aktif Projeler'!#REF!&lt;=DATE(2022,11,30))),LEN('Aktif Projeler'!#REF!)-LEN(SUBSTITUTE('Aktif Projeler'!#REF!,",",""))-(RIGHT(TRIM(SUBSTITUTE('Aktif Projeler'!#REF!,CHAR(160)," ")),1)=",")+1,IF(AND('Aktif Projeler'!$B$2&gt;=DATE(2022,11,1),('Aktif Projeler'!$B$2&lt;=DATE(2022,11,30))),LEN('Aktif Projeler'!$D$2)-LEN(SUBSTITUTE('Aktif Projeler'!$D$2,",",""))-(RIGHT(TRIM(SUBSTITUTE('Aktif Projeler'!$D$2,CHAR(160)," ")),1)=",")+1,IF(AND('Aktif Projeler'!$B$4&gt;=DATE(2022,11,1),('Aktif Projeler'!$B$4&lt;=DATE(2022,11,30))),LEN('Aktif Projeler'!$D$4)-LEN(SUBSTITUTE('Aktif Projeler'!$D$4,",",""))-(RIGHT(TRIM(SUBSTITUTE('Aktif Projeler'!$D$4,CHAR(160)," ")),1)=",")+1,IF(AND('Aktif Projeler'!$B$5&gt;=DATE(2022,11,1),('Aktif Projeler'!$B$5&lt;=DATE(2022,11,30))),LEN('Aktif Projeler'!$D$5)-LEN(SUBSTITUTE('Aktif Projeler'!$D$5,",",""))-(RIGHT(TRIM(SUBSTITUTE('Aktif Projeler'!$D$5,CHAR(160)," ")),1)=",")+1,0)))))</f>
        <v/>
      </c>
      <c r="B12" s="11">
        <f>IF(AND('Aktif Projeler'!#REF!&gt;=DATE(2022,11,1),('Aktif Projeler'!#REF!&lt;=DATE(2022,11,30))),LEN('Aktif Projeler'!#REF!)-LEN(SUBSTITUTE('Aktif Projeler'!#REF!,",",""))-(RIGHT(TRIM(SUBSTITUTE('Aktif Projeler'!#REF!,CHAR(160)," ")),1)=",")+1,IF(AND('Aktif Projeler'!#REF!&gt;=DATE(2022,11,1),('Aktif Projeler'!#REF!&lt;=DATE(2022,11,30))),LEN('Aktif Projeler'!#REF!)-LEN(SUBSTITUTE('Aktif Projeler'!#REF!,",",""))-(RIGHT(TRIM(SUBSTITUTE('Aktif Projeler'!#REF!,CHAR(160)," ")),1)=",")+1,IF(AND('Aktif Projeler'!$B$2&gt;=DATE(2022,11,1),('Aktif Projeler'!$B$2&lt;=DATE(2022,11,30))),LEN('Aktif Projeler'!$E$2)-LEN(SUBSTITUTE('Aktif Projeler'!$E$2,",",""))-(RIGHT(TRIM(SUBSTITUTE('Aktif Projeler'!$E$2,CHAR(160)," ")),1)=",")+1,IF(AND('Aktif Projeler'!$B$4&gt;=DATE(2022,11,1),('Aktif Projeler'!$B$4&lt;=DATE(2022,11,30))),LEN('Aktif Projeler'!$E$4)-LEN(SUBSTITUTE('Aktif Projeler'!$E$4,",",""))-(RIGHT(TRIM(SUBSTITUTE('Aktif Projeler'!$E$4,CHAR(160)," ")),1)=",")+1,IF(AND('Aktif Projeler'!$B$5&gt;=DATE(2022,11,1),('Aktif Projeler'!$B$5&lt;=DATE(2022,11,30))),LEN('Aktif Projeler'!$E$5)-LEN(SUBSTITUTE('Aktif Projeler'!$E$5,",",""))-(RIGHT(TRIM(SUBSTITUTE('Aktif Projeler'!$E$5,CHAR(160)," ")),1)=",")+1,0)))))</f>
        <v/>
      </c>
      <c r="C12" s="11">
        <f>IF(AND('Aktif Projeler'!#REF!&gt;=DATE(2022,11,1),('Aktif Projeler'!#REF!&lt;=DATE(2022,11,30))),LEN('Aktif Projeler'!#REF!)-LEN(SUBSTITUTE('Aktif Projeler'!#REF!,",",""))-(RIGHT(TRIM(SUBSTITUTE('Aktif Projeler'!#REF!,CHAR(160)," ")),1)=",")+1,IF(AND('Aktif Projeler'!#REF!&gt;=DATE(2022,11,1),('Aktif Projeler'!#REF!&lt;=DATE(2022,11,30))),LEN('Aktif Projeler'!#REF!)-LEN(SUBSTITUTE('Aktif Projeler'!#REF!,",",""))-(RIGHT(TRIM(SUBSTITUTE('Aktif Projeler'!#REF!,CHAR(160)," ")),1)=",")+1,IF(AND('Aktif Projeler'!$B$2&gt;=DATE(2022,11,1),('Aktif Projeler'!$B$2&lt;=DATE(2022,11,30))),LEN('Aktif Projeler'!$F$2)-LEN(SUBSTITUTE('Aktif Projeler'!$F$2,",",""))-(RIGHT(TRIM(SUBSTITUTE('Aktif Projeler'!$F$2,CHAR(160)," ")),1)=",")+1,0)))</f>
        <v/>
      </c>
    </row>
    <row r="13">
      <c r="A13" s="11">
        <f>IF(AND('Aktif Projeler'!#REF!&gt;=DATE(2022,12,1),('Aktif Projeler'!#REF!&lt;=DATE(2022,12,30))),LEN('Aktif Projeler'!#REF!)-LEN(SUBSTITUTE('Aktif Projeler'!#REF!,",",""))-(RIGHT(TRIM(SUBSTITUTE('Aktif Projeler'!#REF!,CHAR(160)," ")),1)=",")+1,IF(AND('Aktif Projeler'!#REF!&gt;=DATE(2022,12,1),('Aktif Projeler'!#REF!&lt;=DATE(2022,12,30))),LEN('Aktif Projeler'!#REF!)-LEN(SUBSTITUTE('Aktif Projeler'!#REF!,",",""))-(RIGHT(TRIM(SUBSTITUTE('Aktif Projeler'!#REF!,CHAR(160)," ")),1)=",")+1,IF(AND('Aktif Projeler'!$B$2&gt;=DATE(2022,12,1),('Aktif Projeler'!$B$2&lt;=DATE(2022,12,30))),LEN('Aktif Projeler'!$D$2)-LEN(SUBSTITUTE('Aktif Projeler'!$D$2,",",""))-(RIGHT(TRIM(SUBSTITUTE('Aktif Projeler'!$D$2,CHAR(160)," ")),1)=",")+1,IF(AND('Aktif Projeler'!$B$4&gt;=DATE(2022,12,1),('Aktif Projeler'!$B$4&lt;=DATE(2022,12,30))),LEN('Aktif Projeler'!$D$4)-LEN(SUBSTITUTE('Aktif Projeler'!$D$4,",",""))-(RIGHT(TRIM(SUBSTITUTE('Aktif Projeler'!$D$4,CHAR(160)," ")),1)=",")+1,IF(AND('Aktif Projeler'!$B$5&gt;=DATE(2022,12,1),('Aktif Projeler'!$B$5&lt;=DATE(2022,12,30))),LEN('Aktif Projeler'!$D$5)-LEN(SUBSTITUTE('Aktif Projeler'!$D$5,",",""))-(RIGHT(TRIM(SUBSTITUTE('Aktif Projeler'!$D$5,CHAR(160)," ")),1)=",")+1,0)))))</f>
        <v/>
      </c>
      <c r="B13" s="11">
        <f>IF(AND('Aktif Projeler'!#REF!&gt;=DATE(2022,12,1),('Aktif Projeler'!#REF!&lt;=DATE(2022,12,30))),LEN('Aktif Projeler'!#REF!)-LEN(SUBSTITUTE('Aktif Projeler'!#REF!,",",""))-(RIGHT(TRIM(SUBSTITUTE('Aktif Projeler'!#REF!,CHAR(160)," ")),1)=",")+1,IF(AND('Aktif Projeler'!#REF!&gt;=DATE(2022,12,1),('Aktif Projeler'!#REF!&lt;=DATE(2022,12,30))),LEN('Aktif Projeler'!#REF!)-LEN(SUBSTITUTE('Aktif Projeler'!#REF!,",",""))-(RIGHT(TRIM(SUBSTITUTE('Aktif Projeler'!#REF!,CHAR(160)," ")),1)=",")+1,IF(AND('Aktif Projeler'!$B$2&gt;=DATE(2022,12,1),('Aktif Projeler'!$B$2&lt;=DATE(2022,12,30))),LEN('Aktif Projeler'!$E$2)-LEN(SUBSTITUTE('Aktif Projeler'!$E$2,",",""))-(RIGHT(TRIM(SUBSTITUTE('Aktif Projeler'!$E$2,CHAR(160)," ")),1)=",")+1,IF(AND('Aktif Projeler'!$B$4&gt;=DATE(2022,12,1),('Aktif Projeler'!$B$4&lt;=DATE(2022,12,30))),LEN('Aktif Projeler'!$E$4)-LEN(SUBSTITUTE('Aktif Projeler'!$E$4,",",""))-(RIGHT(TRIM(SUBSTITUTE('Aktif Projeler'!$E$4,CHAR(160)," ")),1)=",")+1,IF(AND('Aktif Projeler'!$B$5&gt;=DATE(2022,12,1),('Aktif Projeler'!$B$5&lt;=DATE(2022,12,30))),LEN('Aktif Projeler'!$E$5)-LEN(SUBSTITUTE('Aktif Projeler'!$E$5,",",""))-(RIGHT(TRIM(SUBSTITUTE('Aktif Projeler'!$E$5,CHAR(160)," ")),1)=",")+1,0)))))</f>
        <v/>
      </c>
      <c r="C13" s="11">
        <f>IF(AND('Aktif Projeler'!#REF!&gt;=DATE(2022,12,1),('Aktif Projeler'!#REF!&lt;=DATE(2022,12,30))),LEN('Aktif Projeler'!#REF!)-LEN(SUBSTITUTE('Aktif Projeler'!#REF!,",",""))-(RIGHT(TRIM(SUBSTITUTE('Aktif Projeler'!#REF!,CHAR(160)," ")),1)=",")+1,IF(AND('Aktif Projeler'!#REF!&gt;=DATE(2022,12,1),('Aktif Projeler'!#REF!&lt;=DATE(2022,12,30))),LEN('Aktif Projeler'!#REF!)-LEN(SUBSTITUTE('Aktif Projeler'!#REF!,",",""))-(RIGHT(TRIM(SUBSTITUTE('Aktif Projeler'!#REF!,CHAR(160)," ")),1)=",")+1,IF(AND('Aktif Projeler'!$B$2&gt;=DATE(2022,12,1),('Aktif Projeler'!$B$2&lt;=DATE(2022,12,30))),LEN('Aktif Projeler'!$F$2)-LEN(SUBSTITUTE('Aktif Projeler'!$F$2,",",""))-(RIGHT(TRIM(SUBSTITUTE('Aktif Projeler'!$F$2,CHAR(160)," ")),1)=",")+1,0)))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C8" sqref="C8"/>
    </sheetView>
  </sheetViews>
  <sheetFormatPr baseColWidth="8" defaultRowHeight="15"/>
  <sheetData>
    <row r="1">
      <c r="A1" t="inlineStr">
        <is>
          <t>Proje_1</t>
        </is>
      </c>
      <c r="B1" t="inlineStr">
        <is>
          <t>Proje_2</t>
        </is>
      </c>
      <c r="C1" t="inlineStr">
        <is>
          <t>Proje_3</t>
        </is>
      </c>
    </row>
    <row r="2">
      <c r="A2" s="11">
        <f>IF(AND('Aktif Projeler'!#REF!&gt;=DATE(2022,1,1),('Aktif Projeler'!#REF!&lt;=DATE(2022,1,30))),7,IF(AND('Aktif Projeler'!#REF!&gt;=DATE(2022,1,1),('Aktif Projeler'!#REF!&lt;=DATE(2022,1,30))),7,IF(AND('Aktif Projeler'!B2&gt;=DATE(2022,1,1),('Aktif Projeler'!B2&lt;=DATE(2022,1,30))),7,IF(AND('Aktif Projeler'!B4&gt;=DATE(2022,1,1),('Aktif Projeler'!B4&lt;=DATE(2022,1,30))),7,IF(AND('Aktif Projeler'!B5&gt;=DATE(2022,1,1),('Aktif Projeler'!B5&lt;=DATE(2022,1,30))),7,0)))))</f>
        <v/>
      </c>
      <c r="B2" s="11">
        <f>IF(AND('Aktif Projeler'!#REF!&gt;=DATE(2022,1,1),('Aktif Projeler'!#REF!&lt;=DATE(2022,1,30))),13,IF(AND('Aktif Projeler'!#REF!&gt;=DATE(2022,1,1),('Aktif Projeler'!#REF!&lt;=DATE(2022,1,30))),13,IF(AND('Aktif Projeler'!B2&gt;=DATE(2022,1,1),('Aktif Projeler'!B2&lt;=DATE(2022,1,30))),13,IF(AND('Aktif Projeler'!B4&gt;=DATE(2022,1,1),('Aktif Projeler'!B4&lt;=DATE(2022,1,30))),13,IF(AND('Aktif Projeler'!B5&gt;=DATE(2022,1,1),('Aktif Projeler'!B5&lt;=DATE(2022,1,30))),13,0)))))</f>
        <v/>
      </c>
      <c r="C2" s="11">
        <f>IF(AND('Aktif Projeler'!#REF!&gt;=DATE(2022,1,1),('Aktif Projeler'!#REF!&lt;=DATE(2022,1,30))),61,IF(AND('Aktif Projeler'!#REF!&gt;=DATE(2022,1,1),('Aktif Projeler'!#REF!&lt;=DATE(2022,1,30))),61,IF(AND('Aktif Projeler'!B2&gt;=DATE(2022,1,1),('Aktif Projeler'!B2&lt;=DATE(2022,1,30))),61,IF(AND('Aktif Projeler'!B4&gt;=DATE(2022,1,1),('Aktif Projeler'!B4&lt;=DATE(2022,1,30))),61,IF(AND('Aktif Projeler'!B5&gt;=DATE(2022,1,1),('Aktif Projeler'!B5&lt;=DATE(2022,1,30))),61,0)))))</f>
        <v/>
      </c>
    </row>
    <row r="3">
      <c r="A3" s="11">
        <f>IF(AND('Aktif Projeler'!#REF!&gt;=DATE(2022,2,1),('Aktif Projeler'!#REF!&lt;=DATE(2022,2,28))),7,IF(AND('Aktif Projeler'!#REF!&gt;=DATE(2022,2,1),('Aktif Projeler'!#REF!&lt;=DATE(2022,2,28))),7,IF(AND('Aktif Projeler'!B2&gt;=DATE(2022,2,1),('Aktif Projeler'!B2&lt;=DATE(2022,2,28))),7,IF(AND('Aktif Projeler'!B4&gt;=DATE(2022,2,1),('Aktif Projeler'!B4&lt;=DATE(2022,2,28))),7,IF(AND('Aktif Projeler'!B5&gt;=DATE(2022,2,1),('Aktif Projeler'!B5&lt;=DATE(2022,2,28))),7,0)))))</f>
        <v/>
      </c>
      <c r="B3" s="11">
        <f>IF(AND('Aktif Projeler'!#REF!&gt;=DATE(2022,2,1),('Aktif Projeler'!#REF!&lt;=DATE(2022,2,28))),13,IF(AND('Aktif Projeler'!#REF!&gt;=DATE(2022,2,1),('Aktif Projeler'!#REF!&lt;=DATE(2022,2,28))),13,IF(AND('Aktif Projeler'!B2&gt;=DATE(2022,2,1),('Aktif Projeler'!B2&lt;=DATE(2022,2,28))),13,IF(AND('Aktif Projeler'!B4&gt;=DATE(2022,2,1),('Aktif Projeler'!B4&lt;=DATE(2022,2,28))),13,IF(AND('Aktif Projeler'!B5&gt;=DATE(2022,2,1),('Aktif Projeler'!B5&lt;=DATE(2022,2,28))),13,0)))))</f>
        <v/>
      </c>
      <c r="C3" s="11">
        <f>IF(AND('Aktif Projeler'!#REF!&gt;=DATE(2022,2,1),('Aktif Projeler'!#REF!&lt;=DATE(2022,2,28))),61,IF(AND('Aktif Projeler'!#REF!&gt;=DATE(2022,2,1),('Aktif Projeler'!#REF!&lt;=DATE(2022,2,28))),61,IF(AND('Aktif Projeler'!B2&gt;=DATE(2022,2,1),('Aktif Projeler'!B2&lt;=DATE(2022,2,28))),61,IF(AND('Aktif Projeler'!B4&gt;=DATE(2022,2,1),('Aktif Projeler'!B4&lt;=DATE(2022,2,28))),61,IF(AND('Aktif Projeler'!B5&gt;=DATE(2022,2,1),('Aktif Projeler'!B5&lt;=DATE(2022,2,28))),61,0)))))</f>
        <v/>
      </c>
    </row>
    <row r="4">
      <c r="A4" s="11">
        <f>IF(AND('Aktif Projeler'!#REF!&gt;=DATE(2022,3,1),('Aktif Projeler'!#REF!&lt;=DATE(2022,3,30))),7,IF(AND('Aktif Projeler'!#REF!&gt;=DATE(2022,3,1),('Aktif Projeler'!#REF!&lt;=DATE(2022,3,30))),7,IF(AND('Aktif Projeler'!B2&gt;=DATE(2022,3,1),('Aktif Projeler'!B2&lt;=DATE(2022,3,30))),7,IF(AND('Aktif Projeler'!B4&gt;=DATE(2022,3,1),('Aktif Projeler'!B4&lt;=DATE(2022,3,30))),7,IF(AND('Aktif Projeler'!B5&gt;=DATE(2022,3,1),('Aktif Projeler'!B5&lt;=DATE(2022,3,30))),7,0)))))</f>
        <v/>
      </c>
      <c r="B4" s="11">
        <f>IF(AND('Aktif Projeler'!#REF!&gt;=DATE(2022,3,1),('Aktif Projeler'!#REF!&lt;=DATE(2022,3,30))),13,IF(AND('Aktif Projeler'!#REF!&gt;=DATE(2022,3,1),('Aktif Projeler'!#REF!&lt;=DATE(2022,3,30))),13,IF(AND('Aktif Projeler'!B2&gt;=DATE(2022,3,1),('Aktif Projeler'!B2&lt;=DATE(2022,3,30))),13,IF(AND('Aktif Projeler'!B4&gt;=DATE(2022,3,1),('Aktif Projeler'!B4&lt;=DATE(2022,3,30))),13,IF(AND('Aktif Projeler'!B5&gt;=DATE(2022,3,1),('Aktif Projeler'!B5&lt;=DATE(2022,3,30))),13,0)))))</f>
        <v/>
      </c>
      <c r="C4" s="11">
        <f>IF(AND('Aktif Projeler'!#REF!&gt;=DATE(2022,3,1),('Aktif Projeler'!#REF!&lt;=DATE(2022,3,30))),61,IF(AND('Aktif Projeler'!#REF!&gt;=DATE(2022,3,1),('Aktif Projeler'!#REF!&lt;=DATE(2022,3,30))),61,IF(AND('Aktif Projeler'!B2&gt;=DATE(2022,3,1),('Aktif Projeler'!B2&lt;=DATE(2022,3,30))),61,IF(AND('Aktif Projeler'!B4&gt;=DATE(2022,3,1),('Aktif Projeler'!B4&lt;=DATE(2022,3,30))),61,IF(AND('Aktif Projeler'!B5&gt;=DATE(2022,3,1),('Aktif Projeler'!B5&lt;=DATE(2022,3,30))),61,0)))))</f>
        <v/>
      </c>
    </row>
    <row r="5">
      <c r="A5" s="11">
        <f>IF(AND('Aktif Projeler'!#REF!&gt;=DATE(2022,4,1),('Aktif Projeler'!#REF!&lt;=DATE(2022,4,30))),7,IF(AND('Aktif Projeler'!#REF!&gt;=DATE(2022,4,1),('Aktif Projeler'!#REF!&lt;=DATE(2022,4,30))),7,IF(AND('Aktif Projeler'!B2&gt;=DATE(2022,4,1),('Aktif Projeler'!B2&lt;=DATE(2022,4,30))),7,IF(AND('Aktif Projeler'!B4&gt;=DATE(2022,4,1),('Aktif Projeler'!B4&lt;=DATE(2022,4,30))),7,IF(AND('Aktif Projeler'!B5&gt;=DATE(2022,4,1),('Aktif Projeler'!B5&lt;=DATE(2022,4,30))),7,0)))))</f>
        <v/>
      </c>
      <c r="B5" s="11">
        <f>IF(AND('Aktif Projeler'!#REF!&gt;=DATE(2022,4,1),('Aktif Projeler'!#REF!&lt;=DATE(2022,4,30))),13,IF(AND('Aktif Projeler'!#REF!&gt;=DATE(2022,4,1),('Aktif Projeler'!#REF!&lt;=DATE(2022,4,30))),13,IF(AND('Aktif Projeler'!B2&gt;=DATE(2022,4,1),('Aktif Projeler'!B2&lt;=DATE(2022,4,30))),13,IF(AND('Aktif Projeler'!B4&gt;=DATE(2022,4,1),('Aktif Projeler'!B4&lt;=DATE(2022,4,30))),13,IF(AND('Aktif Projeler'!B5&gt;=DATE(2022,4,1),('Aktif Projeler'!B5&lt;=DATE(2022,4,30))),13,0)))))</f>
        <v/>
      </c>
      <c r="C5" s="11">
        <f>IF(AND('Aktif Projeler'!#REF!&gt;=DATE(2022,4,1),('Aktif Projeler'!#REF!&lt;=DATE(2022,4,30))),61,IF(AND('Aktif Projeler'!#REF!&gt;=DATE(2022,4,1),('Aktif Projeler'!#REF!&lt;=DATE(2022,4,30))),61,IF(AND('Aktif Projeler'!B2&gt;=DATE(2022,4,1),('Aktif Projeler'!B2&lt;=DATE(2022,4,30))),61,IF(AND('Aktif Projeler'!B4&gt;=DATE(2022,4,1),('Aktif Projeler'!B4&lt;=DATE(2022,4,30))),61,IF(AND('Aktif Projeler'!B5&gt;=DATE(2022,4,1),('Aktif Projeler'!B5&lt;=DATE(2022,4,30))),61,0)))))</f>
        <v/>
      </c>
    </row>
    <row r="6">
      <c r="A6" s="11">
        <f>IF(AND('Aktif Projeler'!#REF!&gt;=DATE(2022,5,1),('Aktif Projeler'!#REF!&lt;=DATE(2022,5,30))),7,IF(AND('Aktif Projeler'!#REF!&gt;=DATE(2022,5,1),('Aktif Projeler'!#REF!&lt;=DATE(2022,5,30))),7,IF(AND('Aktif Projeler'!B2&gt;=DATE(2022,5,1),('Aktif Projeler'!B2&lt;=DATE(2022,5,30))),7,IF(AND('Aktif Projeler'!B4&gt;=DATE(2022,5,1),('Aktif Projeler'!B4&lt;=DATE(2022,5,30))),7,IF(AND('Aktif Projeler'!B5&gt;=DATE(2022,5,1),('Aktif Projeler'!B5&lt;=DATE(2022,5,30))),7,0)))))</f>
        <v/>
      </c>
      <c r="B6" s="11">
        <f>IF(AND('Aktif Projeler'!#REF!&gt;=DATE(2022,5,1),('Aktif Projeler'!#REF!&lt;=DATE(2022,5,30))),13,IF(AND('Aktif Projeler'!#REF!&gt;=DATE(2022,5,1),('Aktif Projeler'!#REF!&lt;=DATE(2022,5,30))),13,IF(AND('Aktif Projeler'!B2&gt;=DATE(2022,5,1),('Aktif Projeler'!B2&lt;=DATE(2022,5,30))),13,IF(AND('Aktif Projeler'!B4&gt;=DATE(2022,5,1),('Aktif Projeler'!B4&lt;=DATE(2022,5,30))),13,IF(AND('Aktif Projeler'!B5&gt;=DATE(2022,5,1),('Aktif Projeler'!B5&lt;=DATE(2022,5,30))),13,0)))))</f>
        <v/>
      </c>
      <c r="C6" s="11">
        <f>IF(AND('Aktif Projeler'!#REF!&gt;=DATE(2022,5,1),('Aktif Projeler'!#REF!&lt;=DATE(2022,5,30))),61,IF(AND('Aktif Projeler'!#REF!&gt;=DATE(2022,5,1),('Aktif Projeler'!#REF!&lt;=DATE(2022,5,30))),61,IF(AND('Aktif Projeler'!B2&gt;=DATE(2022,5,1),('Aktif Projeler'!B2&lt;=DATE(2022,5,30))),61,IF(AND('Aktif Projeler'!B4&gt;=DATE(2022,5,1),('Aktif Projeler'!B4&lt;=DATE(2022,5,30))),61,IF(AND('Aktif Projeler'!B5&gt;=DATE(2022,5,1),('Aktif Projeler'!B5&lt;=DATE(2022,5,30))),61,0)))))</f>
        <v/>
      </c>
    </row>
    <row r="7">
      <c r="A7" s="11">
        <f>IF(AND('Aktif Projeler'!#REF!&gt;=DATE(2022,6,1),('Aktif Projeler'!#REF!&lt;=DATE(2022,6,30))),7,IF(AND('Aktif Projeler'!#REF!&gt;=DATE(2022,6,1),('Aktif Projeler'!#REF!&lt;=DATE(2022,6,30))),7,IF(AND('Aktif Projeler'!B2&gt;=DATE(2022,6,1),('Aktif Projeler'!B2&lt;=DATE(2022,6,30))),7,IF(AND('Aktif Projeler'!B4&gt;=DATE(2022,6,1),('Aktif Projeler'!B4&lt;=DATE(2022,6,30))),7,IF(AND('Aktif Projeler'!B5&gt;=DATE(2022,6,1),('Aktif Projeler'!B5&lt;=DATE(2022,6,30))),7,0)))))</f>
        <v/>
      </c>
      <c r="B7" s="11">
        <f>IF(AND('Aktif Projeler'!#REF!&gt;=DATE(2022,6,1),('Aktif Projeler'!#REF!&lt;=DATE(2022,6,30))),13,IF(AND('Aktif Projeler'!#REF!&gt;=DATE(2022,6,1),('Aktif Projeler'!#REF!&lt;=DATE(2022,6,30))),13,IF(AND('Aktif Projeler'!B2&gt;=DATE(2022,6,1),('Aktif Projeler'!B2&lt;=DATE(2022,6,30))),13,IF(AND('Aktif Projeler'!B4&gt;=DATE(2022,6,1),('Aktif Projeler'!B4&lt;=DATE(2022,6,30))),13,IF(AND('Aktif Projeler'!B5&gt;=DATE(2022,6,1),('Aktif Projeler'!B5&lt;=DATE(2022,6,30))),13,0)))))</f>
        <v/>
      </c>
      <c r="C7" s="11">
        <f>IF(AND('Aktif Projeler'!#REF!&gt;=DATE(2022,6,1),('Aktif Projeler'!#REF!&lt;=DATE(2022,6,30))),61,IF(AND('Aktif Projeler'!#REF!&gt;=DATE(2022,6,1),('Aktif Projeler'!#REF!&lt;=DATE(2022,6,30))),61,IF(AND('Aktif Projeler'!B2&gt;=DATE(2022,6,1),('Aktif Projeler'!B2&lt;=DATE(2022,6,30))),61,IF(AND('Aktif Projeler'!B4&gt;=DATE(2022,6,1),('Aktif Projeler'!B4&lt;=DATE(2022,6,30))),61,IF(AND('Aktif Projeler'!B5&gt;=DATE(2022,6,1),('Aktif Projeler'!B5&lt;=DATE(2022,6,30))),61,0)))))</f>
        <v/>
      </c>
    </row>
    <row r="8">
      <c r="A8" s="11">
        <f>IF(AND('Aktif Projeler'!#REF!&gt;=DATE(2022,7,1),('Aktif Projeler'!#REF!&lt;=DATE(2022,7,30))),7,IF(AND('Aktif Projeler'!#REF!&gt;=DATE(2022,7,1),('Aktif Projeler'!#REF!&lt;=DATE(2022,7,30))),7,IF(AND('Aktif Projeler'!B2&gt;=DATE(2022,7,1),('Aktif Projeler'!B2&lt;=DATE(2022,7,30))),7,IF(AND('Aktif Projeler'!B4&gt;=DATE(2022,7,1),('Aktif Projeler'!B4&lt;=DATE(2022,7,30))),7,IF(AND('Aktif Projeler'!B5&gt;=DATE(2022,7,1),('Aktif Projeler'!B5&lt;=DATE(2022,7,30))),7,0)))))</f>
        <v/>
      </c>
      <c r="B8" s="11">
        <f>IF(AND('Aktif Projeler'!#REF!&gt;=DATE(2022,7,1),('Aktif Projeler'!#REF!&lt;=DATE(2022,7,30))),13,IF(AND('Aktif Projeler'!#REF!&gt;=DATE(2022,7,1),('Aktif Projeler'!#REF!&lt;=DATE(2022,7,30))),13,IF(AND('Aktif Projeler'!B2&gt;=DATE(2022,7,1),('Aktif Projeler'!B2&lt;=DATE(2022,7,30))),13,IF(AND('Aktif Projeler'!B4&gt;=DATE(2022,7,1),('Aktif Projeler'!B4&lt;=DATE(2022,7,30))),13,IF(AND('Aktif Projeler'!B5&gt;=DATE(2022,7,1),('Aktif Projeler'!B5&lt;=DATE(2022,7,30))),13,0)))))</f>
        <v/>
      </c>
      <c r="C8" s="11">
        <f>IF(AND('Aktif Projeler'!#REF!&gt;=DATE(2022,7,1),('Aktif Projeler'!#REF!&lt;=DATE(2022,7,30))),61,IF(AND('Aktif Projeler'!#REF!&gt;=DATE(2022,7,1),('Aktif Projeler'!#REF!&lt;=DATE(2022,7,30))),61,IF(AND('Aktif Projeler'!B2&gt;=DATE(2022,7,1),('Aktif Projeler'!B2&lt;=DATE(2022,7,30))),61,IF(AND('Aktif Projeler'!B4&gt;=DATE(2022,7,1),('Aktif Projeler'!B4&lt;=DATE(2022,7,30))),61,IF(AND('Aktif Projeler'!B5&gt;=DATE(2022,7,1),('Aktif Projeler'!B5&lt;=DATE(2022,7,30))),61,0)))))</f>
        <v/>
      </c>
    </row>
    <row r="9">
      <c r="A9" s="11">
        <f>IF(AND('Aktif Projeler'!#REF!&gt;=DATE(2022,8,1),('Aktif Projeler'!#REF!&lt;=DATE(2022,8,30))),7,IF(AND('Aktif Projeler'!#REF!&gt;=DATE(2022,8,1),('Aktif Projeler'!#REF!&lt;=DATE(2022,8,30))),7,IF(AND('Aktif Projeler'!B2&gt;=DATE(2022,8,1),('Aktif Projeler'!B2&lt;=DATE(2022,8,30))),7,IF(AND('Aktif Projeler'!B4&gt;=DATE(2022,8,1),('Aktif Projeler'!B4&lt;=DATE(2022,8,30))),7,IF(AND('Aktif Projeler'!B5&gt;=DATE(2022,8,1),('Aktif Projeler'!B5&lt;=DATE(2022,8,30))),7,0)))))</f>
        <v/>
      </c>
      <c r="B9" s="11">
        <f>IF(AND('Aktif Projeler'!#REF!&gt;=DATE(2022,8,1),('Aktif Projeler'!#REF!&lt;=DATE(2022,8,30))),13,IF(AND('Aktif Projeler'!#REF!&gt;=DATE(2022,8,1),('Aktif Projeler'!#REF!&lt;=DATE(2022,8,30))),13,IF(AND('Aktif Projeler'!B2&gt;=DATE(2022,8,1),('Aktif Projeler'!B2&lt;=DATE(2022,8,30))),13,IF(AND('Aktif Projeler'!B4&gt;=DATE(2022,8,1),('Aktif Projeler'!B4&lt;=DATE(2022,8,30))),13,IF(AND('Aktif Projeler'!B5&gt;=DATE(2022,8,1),('Aktif Projeler'!B5&lt;=DATE(2022,8,30))),13,0)))))</f>
        <v/>
      </c>
      <c r="C9" s="11">
        <f>IF(AND('Aktif Projeler'!#REF!&gt;=DATE(2022,8,1),('Aktif Projeler'!#REF!&lt;=DATE(2022,8,30))),61,IF(AND('Aktif Projeler'!#REF!&gt;=DATE(2022,8,1),('Aktif Projeler'!#REF!&lt;=DATE(2022,8,30))),61,IF(AND('Aktif Projeler'!B2&gt;=DATE(2022,8,1),('Aktif Projeler'!B2&lt;=DATE(2022,8,30))),61,IF(AND('Aktif Projeler'!B4&gt;=DATE(2022,8,1),('Aktif Projeler'!B4&lt;=DATE(2022,8,30))),61,IF(AND('Aktif Projeler'!B5&gt;=DATE(2022,8,1),('Aktif Projeler'!B5&lt;=DATE(2022,8,30))),61,0)))))</f>
        <v/>
      </c>
    </row>
    <row r="10">
      <c r="A10" s="11">
        <f>IF(AND('Aktif Projeler'!#REF!&gt;=DATE(2022,9,1),('Aktif Projeler'!#REF!&lt;=DATE(2022,9,30))),7,IF(AND('Aktif Projeler'!#REF!&gt;=DATE(2022,9,1),('Aktif Projeler'!#REF!&lt;=DATE(2022,9,30))),7,IF(AND('Aktif Projeler'!B2&gt;=DATE(2022,9,1),('Aktif Projeler'!B2&lt;=DATE(2022,9,30))),7,IF(AND('Aktif Projeler'!B4&gt;=DATE(2022,9,1),('Aktif Projeler'!B4&lt;=DATE(2022,9,30))),7,IF(AND('Aktif Projeler'!B5&gt;=DATE(2022,9,1),('Aktif Projeler'!B5&lt;=DATE(2022,9,30))),7,0)))))</f>
        <v/>
      </c>
      <c r="B10" s="11">
        <f>IF(AND('Aktif Projeler'!#REF!&gt;=DATE(2022,9,1),('Aktif Projeler'!#REF!&lt;=DATE(2022,9,30))),13,IF(AND('Aktif Projeler'!#REF!&gt;=DATE(2022,9,1),('Aktif Projeler'!#REF!&lt;=DATE(2022,9,30))),13,IF(AND('Aktif Projeler'!B2&gt;=DATE(2022,9,1),('Aktif Projeler'!B2&lt;=DATE(2022,9,30))),13,IF(AND('Aktif Projeler'!B4&gt;=DATE(2022,9,1),('Aktif Projeler'!B4&lt;=DATE(2022,9,30))),13,IF(AND('Aktif Projeler'!B5&gt;=DATE(2022,9,1),('Aktif Projeler'!B5&lt;=DATE(2022,9,30))),13,0)))))</f>
        <v/>
      </c>
      <c r="C10" s="11">
        <f>IF(AND('Aktif Projeler'!#REF!&gt;=DATE(2022,9,1),('Aktif Projeler'!#REF!&lt;=DATE(2022,9,30))),61,IF(AND('Aktif Projeler'!#REF!&gt;=DATE(2022,9,1),('Aktif Projeler'!#REF!&lt;=DATE(2022,9,30))),61,IF(AND('Aktif Projeler'!B2&gt;=DATE(2022,9,1),('Aktif Projeler'!B2&lt;=DATE(2022,9,30))),61,IF(AND('Aktif Projeler'!B4&gt;=DATE(2022,9,1),('Aktif Projeler'!B4&lt;=DATE(2022,9,30))),61,IF(AND('Aktif Projeler'!B5&gt;=DATE(2022,9,1),('Aktif Projeler'!B5&lt;=DATE(2022,9,30))),61,0)))))</f>
        <v/>
      </c>
    </row>
    <row r="11">
      <c r="A11" s="11">
        <f>IF(AND('Aktif Projeler'!#REF!&gt;=DATE(2022,10,1),('Aktif Projeler'!#REF!&lt;=DATE(2022,10,30))),7,IF(AND('Aktif Projeler'!#REF!&gt;=DATE(2022,10,1),('Aktif Projeler'!#REF!&lt;=DATE(2022,10,30))),7,IF(AND('Aktif Projeler'!B2&gt;=DATE(2022,10,1),('Aktif Projeler'!B2&lt;=DATE(2022,10,30))),7,IF(AND('Aktif Projeler'!B4&gt;=DATE(2022,10,1),('Aktif Projeler'!B4&lt;=DATE(2022,10,30))),7,IF(AND('Aktif Projeler'!B5&gt;=DATE(2022,10,1),('Aktif Projeler'!B5&lt;=DATE(2022,10,30))),7,0)))))</f>
        <v/>
      </c>
      <c r="B11" s="11">
        <f>IF(AND('Aktif Projeler'!#REF!&gt;=DATE(2022,10,1),('Aktif Projeler'!#REF!&lt;=DATE(2022,10,30))),13,IF(AND('Aktif Projeler'!#REF!&gt;=DATE(2022,10,1),('Aktif Projeler'!#REF!&lt;=DATE(2022,10,30))),13,IF(AND('Aktif Projeler'!B2&gt;=DATE(2022,10,1),('Aktif Projeler'!B2&lt;=DATE(2022,10,30))),13,IF(AND('Aktif Projeler'!B4&gt;=DATE(2022,10,1),('Aktif Projeler'!B4&lt;=DATE(2022,10,30))),13,IF(AND('Aktif Projeler'!B5&gt;=DATE(2022,10,1),('Aktif Projeler'!B5&lt;=DATE(2022,10,30))),13,0)))))</f>
        <v/>
      </c>
      <c r="C11" s="11">
        <f>IF(AND('Aktif Projeler'!#REF!&gt;=DATE(2022,10,1),('Aktif Projeler'!#REF!&lt;=DATE(2022,10,30))),61,IF(AND('Aktif Projeler'!#REF!&gt;=DATE(2022,10,1),('Aktif Projeler'!#REF!&lt;=DATE(2022,10,30))),61,IF(AND('Aktif Projeler'!B2&gt;=DATE(2022,10,1),('Aktif Projeler'!B2&lt;=DATE(2022,10,30))),61,IF(AND('Aktif Projeler'!B4&gt;=DATE(2022,10,1),('Aktif Projeler'!B4&lt;=DATE(2022,10,30))),61,IF(AND('Aktif Projeler'!B5&gt;=DATE(2022,10,1),('Aktif Projeler'!B5&lt;=DATE(2022,10,30))),61,0)))))</f>
        <v/>
      </c>
    </row>
    <row r="12">
      <c r="A12" s="11">
        <f>IF(AND('Aktif Projeler'!#REF!&gt;=DATE(2022,11,1),('Aktif Projeler'!#REF!&lt;=DATE(2022,11,30))),7,IF(AND('Aktif Projeler'!#REF!&gt;=DATE(2022,11,1),('Aktif Projeler'!#REF!&lt;=DATE(2022,11,30))),7,IF(AND('Aktif Projeler'!B2&gt;=DATE(2022,11,1),('Aktif Projeler'!B2&lt;=DATE(2022,11,30))),7,IF(AND('Aktif Projeler'!B4&gt;=DATE(2022,11,1),('Aktif Projeler'!B4&lt;=DATE(2022,11,30))),7,IF(AND('Aktif Projeler'!B5&gt;=DATE(2022,11,1),('Aktif Projeler'!B5&lt;=DATE(2022,11,30))),7,0)))))</f>
        <v/>
      </c>
      <c r="B12" s="11">
        <f>IF(AND('Aktif Projeler'!#REF!&gt;=DATE(2022,11,1),('Aktif Projeler'!#REF!&lt;=DATE(2022,11,30))),13,IF(AND('Aktif Projeler'!#REF!&gt;=DATE(2022,11,1),('Aktif Projeler'!#REF!&lt;=DATE(2022,11,30))),13,IF(AND('Aktif Projeler'!B2&gt;=DATE(2022,11,1),('Aktif Projeler'!B2&lt;=DATE(2022,11,30))),13,IF(AND('Aktif Projeler'!B4&gt;=DATE(2022,11,1),('Aktif Projeler'!B4&lt;=DATE(2022,11,30))),13,IF(AND('Aktif Projeler'!B5&gt;=DATE(2022,11,1),('Aktif Projeler'!B5&lt;=DATE(2022,11,30))),13,0)))))</f>
        <v/>
      </c>
      <c r="C12" s="11">
        <f>IF(AND('Aktif Projeler'!#REF!&gt;=DATE(2022,11,1),('Aktif Projeler'!#REF!&lt;=DATE(2022,11,30))),61,IF(AND('Aktif Projeler'!#REF!&gt;=DATE(2022,11,1),('Aktif Projeler'!#REF!&lt;=DATE(2022,11,30))),61,IF(AND('Aktif Projeler'!B2&gt;=DATE(2022,11,1),('Aktif Projeler'!B2&lt;=DATE(2022,11,30))),61,IF(AND('Aktif Projeler'!B4&gt;=DATE(2022,11,1),('Aktif Projeler'!B4&lt;=DATE(2022,11,30))),61,IF(AND('Aktif Projeler'!B5&gt;=DATE(2022,11,1),('Aktif Projeler'!B5&lt;=DATE(2022,11,30))),61,0)))))</f>
        <v/>
      </c>
    </row>
    <row r="13">
      <c r="A13" s="11">
        <f>IF(AND('Aktif Projeler'!#REF!&gt;=DATE(2022,12,1),('Aktif Projeler'!#REF!&lt;=DATE(2022,12,30))),7,IF(AND('Aktif Projeler'!#REF!&gt;=DATE(2022,12,1),('Aktif Projeler'!#REF!&lt;=DATE(2022,12,30))),7,IF(AND('Aktif Projeler'!B2&gt;=DATE(2022,12,1),('Aktif Projeler'!B2&lt;=DATE(2022,12,30))),7,IF(AND('Aktif Projeler'!B4&gt;=DATE(2022,12,1),('Aktif Projeler'!B4&lt;=DATE(2022,12,30))),7,IF(AND('Aktif Projeler'!B5&gt;=DATE(2022,12,1),('Aktif Projeler'!B5&lt;=DATE(2022,12,30))),7,0)))))</f>
        <v/>
      </c>
      <c r="B13" s="11">
        <f>IF(AND('Aktif Projeler'!#REF!&gt;=DATE(2022,12,1),('Aktif Projeler'!#REF!&lt;=DATE(2022,12,30))),13,IF(AND('Aktif Projeler'!#REF!&gt;=DATE(2022,12,1),('Aktif Projeler'!#REF!&lt;=DATE(2022,12,30))),13,IF(AND('Aktif Projeler'!B2&gt;=DATE(2022,12,1),('Aktif Projeler'!B2&lt;=DATE(2022,12,30))),13,IF(AND('Aktif Projeler'!B4&gt;=DATE(2022,12,1),('Aktif Projeler'!B4&lt;=DATE(2022,12,30))),13,IF(AND('Aktif Projeler'!B5&gt;=DATE(2022,12,1),('Aktif Projeler'!B5&lt;=DATE(2022,12,30))),13,0)))))</f>
        <v/>
      </c>
      <c r="C13" s="11">
        <f>IF(AND('Aktif Projeler'!#REF!&gt;=DATE(2022,12,1),('Aktif Projeler'!#REF!&lt;=DATE(2022,12,30))),61,IF(AND('Aktif Projeler'!#REF!&gt;=DATE(2022,12,1),('Aktif Projeler'!#REF!&lt;=DATE(2022,12,30))),61,IF(AND('Aktif Projeler'!B2&gt;=DATE(2022,12,1),('Aktif Projeler'!B2&lt;=DATE(2022,12,30))),61,IF(AND('Aktif Projeler'!B4&gt;=DATE(2022,12,1),('Aktif Projeler'!B4&lt;=DATE(2022,12,30))),61,IF(AND('Aktif Projeler'!B5&gt;=DATE(2022,12,1),('Aktif Projeler'!B5&lt;=DATE(2022,12,30))),61,0)))))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Aziz AZGİDER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2022-09-08T12:56:01Z</dcterms:modified>
  <cp:lastModifiedBy>Aziz AZGİDER</cp:lastModifiedBy>
</cp:coreProperties>
</file>